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arek\OneDrive\Desktop\PHZ _M42_ostre\McC\sutazne podklady\dokumenty pre josephine\"/>
    </mc:Choice>
  </mc:AlternateContent>
  <xr:revisionPtr revIDLastSave="0" documentId="13_ncr:1_{8196A954-77B4-40BE-8DB8-8A7BF95D049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kapitulácia stavby" sheetId="1" r:id="rId1"/>
    <sheet name="B - Búracie práce" sheetId="2" r:id="rId2"/>
    <sheet name="C - Strecha (nezateplená)..." sheetId="3" r:id="rId3"/>
    <sheet name="D - Zateplenie - búracie ..." sheetId="4" r:id="rId4"/>
  </sheets>
  <definedNames>
    <definedName name="_xlnm._FilterDatabase" localSheetId="1" hidden="1">'B - Búracie práce'!$C$127:$K$139</definedName>
    <definedName name="_xlnm._FilterDatabase" localSheetId="2" hidden="1">'C - Strecha (nezateplená)...'!$C$131:$K$158</definedName>
    <definedName name="_xlnm._FilterDatabase" localSheetId="3" hidden="1">'D - Zateplenie - búracie ...'!$C$132:$K$174</definedName>
    <definedName name="_xlnm.Print_Titles" localSheetId="1">'B - Búracie práce'!$127:$127</definedName>
    <definedName name="_xlnm.Print_Titles" localSheetId="2">'C - Strecha (nezateplená)...'!$131:$131</definedName>
    <definedName name="_xlnm.Print_Titles" localSheetId="3">'D - Zateplenie - búracie ...'!$132:$132</definedName>
    <definedName name="_xlnm.Print_Titles" localSheetId="0">'Rekapitulácia stavby'!$92:$92</definedName>
    <definedName name="_xlnm.Print_Area" localSheetId="1">'B - Búracie práce'!$C$4:$J$76,'B - Búracie práce'!$C$82:$J$109,'B - Búracie práce'!$C$115:$J$142</definedName>
    <definedName name="_xlnm.Print_Area" localSheetId="2">'C - Strecha (nezateplená)...'!$C$4:$J$76,'C - Strecha (nezateplená)...'!$C$82:$J$113,'C - Strecha (nezateplená)...'!$C$119:$J$161</definedName>
    <definedName name="_xlnm.Print_Area" localSheetId="3">'D - Zateplenie - búracie ...'!$C$4:$J$76,'D - Zateplenie - búracie ...'!$C$82:$J$114,'D - Zateplenie - búracie ...'!$C$120:$J$177</definedName>
    <definedName name="_xlnm.Print_Area" localSheetId="0">'Rekapitulácia stavby'!$D$4:$AO$76,'Rekapitulácia stavby'!$C$82:$AQ$105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4" l="1"/>
  <c r="J38" i="4"/>
  <c r="AY97" i="1" s="1"/>
  <c r="J37" i="4"/>
  <c r="AX97" i="1" s="1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J130" i="4"/>
  <c r="J129" i="4"/>
  <c r="F129" i="4"/>
  <c r="F127" i="4"/>
  <c r="E125" i="4"/>
  <c r="BI112" i="4"/>
  <c r="BH112" i="4"/>
  <c r="BG112" i="4"/>
  <c r="BE112" i="4"/>
  <c r="BI111" i="4"/>
  <c r="BH111" i="4"/>
  <c r="BG111" i="4"/>
  <c r="BF111" i="4"/>
  <c r="BE111" i="4"/>
  <c r="BI110" i="4"/>
  <c r="BH110" i="4"/>
  <c r="BG110" i="4"/>
  <c r="BF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J92" i="4"/>
  <c r="J91" i="4"/>
  <c r="F91" i="4"/>
  <c r="F89" i="4"/>
  <c r="E87" i="4"/>
  <c r="J18" i="4"/>
  <c r="E18" i="4"/>
  <c r="F130" i="4" s="1"/>
  <c r="J17" i="4"/>
  <c r="J12" i="4"/>
  <c r="J127" i="4" s="1"/>
  <c r="E7" i="4"/>
  <c r="E85" i="4" s="1"/>
  <c r="J39" i="3"/>
  <c r="J38" i="3"/>
  <c r="AY96" i="1" s="1"/>
  <c r="J37" i="3"/>
  <c r="AX96" i="1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J129" i="3"/>
  <c r="J128" i="3"/>
  <c r="F128" i="3"/>
  <c r="F126" i="3"/>
  <c r="E124" i="3"/>
  <c r="BI111" i="3"/>
  <c r="BH111" i="3"/>
  <c r="BG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BI107" i="3"/>
  <c r="BH107" i="3"/>
  <c r="BG107" i="3"/>
  <c r="BF107" i="3"/>
  <c r="BE107" i="3"/>
  <c r="BI106" i="3"/>
  <c r="BH106" i="3"/>
  <c r="BG106" i="3"/>
  <c r="BF106" i="3"/>
  <c r="BE106" i="3"/>
  <c r="J92" i="3"/>
  <c r="J91" i="3"/>
  <c r="F91" i="3"/>
  <c r="F89" i="3"/>
  <c r="E87" i="3"/>
  <c r="J18" i="3"/>
  <c r="E18" i="3"/>
  <c r="F92" i="3" s="1"/>
  <c r="J17" i="3"/>
  <c r="J12" i="3"/>
  <c r="J89" i="3" s="1"/>
  <c r="E7" i="3"/>
  <c r="E122" i="3" s="1"/>
  <c r="J39" i="2"/>
  <c r="J38" i="2"/>
  <c r="AY95" i="1" s="1"/>
  <c r="J37" i="2"/>
  <c r="AX95" i="1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J125" i="2"/>
  <c r="J124" i="2"/>
  <c r="F124" i="2"/>
  <c r="F122" i="2"/>
  <c r="E120" i="2"/>
  <c r="BI107" i="2"/>
  <c r="BH107" i="2"/>
  <c r="BG107" i="2"/>
  <c r="BE107" i="2"/>
  <c r="BI106" i="2"/>
  <c r="BH106" i="2"/>
  <c r="BG106" i="2"/>
  <c r="BF106" i="2"/>
  <c r="BE106" i="2"/>
  <c r="BI105" i="2"/>
  <c r="BH105" i="2"/>
  <c r="BG105" i="2"/>
  <c r="BF105" i="2"/>
  <c r="BE105" i="2"/>
  <c r="BI104" i="2"/>
  <c r="BH104" i="2"/>
  <c r="BG104" i="2"/>
  <c r="BF104" i="2"/>
  <c r="BE104" i="2"/>
  <c r="BI103" i="2"/>
  <c r="BH103" i="2"/>
  <c r="BG103" i="2"/>
  <c r="BF103" i="2"/>
  <c r="BE103" i="2"/>
  <c r="BI102" i="2"/>
  <c r="BH102" i="2"/>
  <c r="BG102" i="2"/>
  <c r="BF102" i="2"/>
  <c r="BE102" i="2"/>
  <c r="J92" i="2"/>
  <c r="J91" i="2"/>
  <c r="F91" i="2"/>
  <c r="F89" i="2"/>
  <c r="E87" i="2"/>
  <c r="J18" i="2"/>
  <c r="E18" i="2"/>
  <c r="F125" i="2" s="1"/>
  <c r="J17" i="2"/>
  <c r="J12" i="2"/>
  <c r="J122" i="2"/>
  <c r="E7" i="2"/>
  <c r="E118" i="2" s="1"/>
  <c r="CK103" i="1"/>
  <c r="CJ103" i="1"/>
  <c r="CI103" i="1"/>
  <c r="CH103" i="1"/>
  <c r="CG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L90" i="1"/>
  <c r="AM90" i="1"/>
  <c r="AM89" i="1"/>
  <c r="L89" i="1"/>
  <c r="AM87" i="1"/>
  <c r="L87" i="1"/>
  <c r="L85" i="1"/>
  <c r="BK133" i="2"/>
  <c r="BK132" i="2"/>
  <c r="J132" i="2"/>
  <c r="BK139" i="2"/>
  <c r="BK136" i="2"/>
  <c r="J133" i="2"/>
  <c r="BK131" i="2"/>
  <c r="BK135" i="2"/>
  <c r="J157" i="3"/>
  <c r="J151" i="3"/>
  <c r="BK147" i="3"/>
  <c r="J137" i="3"/>
  <c r="BK157" i="3"/>
  <c r="BK155" i="3"/>
  <c r="BK151" i="3"/>
  <c r="BK142" i="3"/>
  <c r="BK139" i="3"/>
  <c r="BK135" i="3"/>
  <c r="BK143" i="3"/>
  <c r="J138" i="3"/>
  <c r="BK150" i="3"/>
  <c r="J146" i="3"/>
  <c r="BK140" i="3"/>
  <c r="BK169" i="4"/>
  <c r="BK163" i="4"/>
  <c r="J160" i="4"/>
  <c r="J152" i="4"/>
  <c r="BK142" i="4"/>
  <c r="J139" i="4"/>
  <c r="J173" i="4"/>
  <c r="BK166" i="4"/>
  <c r="BK161" i="4"/>
  <c r="J151" i="4"/>
  <c r="BK145" i="4"/>
  <c r="J142" i="4"/>
  <c r="BK174" i="4"/>
  <c r="J169" i="4"/>
  <c r="J165" i="4"/>
  <c r="J158" i="4"/>
  <c r="J156" i="4"/>
  <c r="BK152" i="4"/>
  <c r="BK144" i="4"/>
  <c r="BK139" i="4"/>
  <c r="BK168" i="4"/>
  <c r="BK153" i="4"/>
  <c r="BK148" i="4"/>
  <c r="BK141" i="4"/>
  <c r="BK137" i="2"/>
  <c r="J135" i="2"/>
  <c r="BK134" i="2"/>
  <c r="BK138" i="2"/>
  <c r="BK158" i="3"/>
  <c r="J156" i="3"/>
  <c r="J153" i="3"/>
  <c r="J139" i="3"/>
  <c r="J154" i="3"/>
  <c r="J150" i="3"/>
  <c r="BK138" i="3"/>
  <c r="J141" i="3"/>
  <c r="BK136" i="3"/>
  <c r="J143" i="3"/>
  <c r="J172" i="4"/>
  <c r="BK149" i="4"/>
  <c r="J141" i="4"/>
  <c r="J174" i="4"/>
  <c r="BK167" i="4"/>
  <c r="J163" i="4"/>
  <c r="BK156" i="4"/>
  <c r="J148" i="4"/>
  <c r="J146" i="4"/>
  <c r="J143" i="4"/>
  <c r="BK136" i="4"/>
  <c r="BK160" i="4"/>
  <c r="J150" i="4"/>
  <c r="J137" i="4"/>
  <c r="J171" i="4"/>
  <c r="J166" i="4"/>
  <c r="J149" i="4"/>
  <c r="J136" i="4"/>
  <c r="J136" i="2"/>
  <c r="J139" i="2"/>
  <c r="J134" i="2"/>
  <c r="J131" i="2"/>
  <c r="J138" i="2"/>
  <c r="J137" i="2"/>
  <c r="AS94" i="1"/>
  <c r="J155" i="3"/>
  <c r="BK148" i="3"/>
  <c r="BK146" i="3"/>
  <c r="J158" i="3"/>
  <c r="BK156" i="3"/>
  <c r="BK153" i="3"/>
  <c r="J147" i="3"/>
  <c r="BK141" i="3"/>
  <c r="J136" i="3"/>
  <c r="BK154" i="3"/>
  <c r="J140" i="3"/>
  <c r="J135" i="3"/>
  <c r="J148" i="3"/>
  <c r="J142" i="3"/>
  <c r="BK137" i="3"/>
  <c r="BK171" i="4"/>
  <c r="BK165" i="4"/>
  <c r="BK158" i="4"/>
  <c r="BK146" i="4"/>
  <c r="BK143" i="4"/>
  <c r="J140" i="4"/>
  <c r="BK138" i="4"/>
  <c r="BK172" i="4"/>
  <c r="BK164" i="4"/>
  <c r="BK157" i="4"/>
  <c r="BK150" i="4"/>
  <c r="J147" i="4"/>
  <c r="J144" i="4"/>
  <c r="J138" i="4"/>
  <c r="J168" i="4"/>
  <c r="J164" i="4"/>
  <c r="J157" i="4"/>
  <c r="J153" i="4"/>
  <c r="BK147" i="4"/>
  <c r="BK140" i="4"/>
  <c r="BK173" i="4"/>
  <c r="J167" i="4"/>
  <c r="J161" i="4"/>
  <c r="BK151" i="4"/>
  <c r="J145" i="4"/>
  <c r="BK137" i="4"/>
  <c r="P130" i="2" l="1"/>
  <c r="P129" i="2" s="1"/>
  <c r="P128" i="2" s="1"/>
  <c r="AU95" i="1" s="1"/>
  <c r="T134" i="3"/>
  <c r="T133" i="3" s="1"/>
  <c r="T145" i="3"/>
  <c r="T149" i="3"/>
  <c r="T152" i="3"/>
  <c r="R135" i="4"/>
  <c r="R134" i="4" s="1"/>
  <c r="BK159" i="4"/>
  <c r="J159" i="4" s="1"/>
  <c r="J101" i="4" s="1"/>
  <c r="T159" i="4"/>
  <c r="T130" i="2"/>
  <c r="T129" i="2" s="1"/>
  <c r="T128" i="2" s="1"/>
  <c r="BK134" i="3"/>
  <c r="J134" i="3" s="1"/>
  <c r="J98" i="3" s="1"/>
  <c r="R145" i="3"/>
  <c r="R149" i="3"/>
  <c r="R152" i="3"/>
  <c r="BK135" i="4"/>
  <c r="J135" i="4" s="1"/>
  <c r="J98" i="4" s="1"/>
  <c r="R155" i="4"/>
  <c r="P162" i="4"/>
  <c r="P170" i="4"/>
  <c r="R134" i="3"/>
  <c r="R133" i="3" s="1"/>
  <c r="BK145" i="3"/>
  <c r="BK149" i="3"/>
  <c r="J149" i="3"/>
  <c r="J101" i="3" s="1"/>
  <c r="P152" i="3"/>
  <c r="T135" i="4"/>
  <c r="T134" i="4" s="1"/>
  <c r="P155" i="4"/>
  <c r="P159" i="4"/>
  <c r="BK162" i="4"/>
  <c r="J162" i="4" s="1"/>
  <c r="J102" i="4" s="1"/>
  <c r="T162" i="4"/>
  <c r="R170" i="4"/>
  <c r="BK130" i="2"/>
  <c r="J130" i="2" s="1"/>
  <c r="J98" i="2" s="1"/>
  <c r="R130" i="2"/>
  <c r="R129" i="2" s="1"/>
  <c r="R128" i="2" s="1"/>
  <c r="P134" i="3"/>
  <c r="P133" i="3" s="1"/>
  <c r="P145" i="3"/>
  <c r="P149" i="3"/>
  <c r="BK152" i="3"/>
  <c r="J152" i="3" s="1"/>
  <c r="J102" i="3" s="1"/>
  <c r="P135" i="4"/>
  <c r="P134" i="4" s="1"/>
  <c r="BK155" i="4"/>
  <c r="T155" i="4"/>
  <c r="R159" i="4"/>
  <c r="R162" i="4"/>
  <c r="BK170" i="4"/>
  <c r="J170" i="4" s="1"/>
  <c r="J103" i="4" s="1"/>
  <c r="T170" i="4"/>
  <c r="F92" i="4"/>
  <c r="BF136" i="4"/>
  <c r="BF144" i="4"/>
  <c r="BF150" i="4"/>
  <c r="BF160" i="4"/>
  <c r="BF165" i="4"/>
  <c r="BF166" i="4"/>
  <c r="BF169" i="4"/>
  <c r="BF171" i="4"/>
  <c r="BF174" i="4"/>
  <c r="J89" i="4"/>
  <c r="E123" i="4"/>
  <c r="BF141" i="4"/>
  <c r="BF149" i="4"/>
  <c r="BF152" i="4"/>
  <c r="BF153" i="4"/>
  <c r="BF157" i="4"/>
  <c r="BF163" i="4"/>
  <c r="BF164" i="4"/>
  <c r="BF167" i="4"/>
  <c r="BF168" i="4"/>
  <c r="BF172" i="4"/>
  <c r="BF137" i="4"/>
  <c r="BF138" i="4"/>
  <c r="BF143" i="4"/>
  <c r="BF146" i="4"/>
  <c r="BF148" i="4"/>
  <c r="BF139" i="4"/>
  <c r="BF140" i="4"/>
  <c r="BF142" i="4"/>
  <c r="BF145" i="4"/>
  <c r="BF147" i="4"/>
  <c r="BF151" i="4"/>
  <c r="BF156" i="4"/>
  <c r="BF158" i="4"/>
  <c r="BF161" i="4"/>
  <c r="BF173" i="4"/>
  <c r="F129" i="3"/>
  <c r="BF138" i="3"/>
  <c r="BF141" i="3"/>
  <c r="BF142" i="3"/>
  <c r="BF143" i="3"/>
  <c r="BF147" i="3"/>
  <c r="E85" i="3"/>
  <c r="BF137" i="3"/>
  <c r="BF139" i="3"/>
  <c r="BF140" i="3"/>
  <c r="BF148" i="3"/>
  <c r="BF150" i="3"/>
  <c r="BF151" i="3"/>
  <c r="BF154" i="3"/>
  <c r="BF156" i="3"/>
  <c r="BF157" i="3"/>
  <c r="BF158" i="3"/>
  <c r="J126" i="3"/>
  <c r="BF135" i="3"/>
  <c r="BF136" i="3"/>
  <c r="BF146" i="3"/>
  <c r="BF153" i="3"/>
  <c r="BF155" i="3"/>
  <c r="J89" i="2"/>
  <c r="BF133" i="2"/>
  <c r="BF134" i="2"/>
  <c r="BF136" i="2"/>
  <c r="BF138" i="2"/>
  <c r="BF139" i="2"/>
  <c r="E85" i="2"/>
  <c r="F92" i="2"/>
  <c r="BF137" i="2"/>
  <c r="BF131" i="2"/>
  <c r="BF132" i="2"/>
  <c r="BF135" i="2"/>
  <c r="J35" i="2"/>
  <c r="AV95" i="1" s="1"/>
  <c r="F38" i="2"/>
  <c r="BC95" i="1" s="1"/>
  <c r="J35" i="3"/>
  <c r="AV96" i="1" s="1"/>
  <c r="F35" i="3"/>
  <c r="AZ96" i="1" s="1"/>
  <c r="F39" i="3"/>
  <c r="BD96" i="1" s="1"/>
  <c r="F38" i="3"/>
  <c r="BC96" i="1" s="1"/>
  <c r="F35" i="2"/>
  <c r="AZ95" i="1" s="1"/>
  <c r="F37" i="2"/>
  <c r="BB95" i="1" s="1"/>
  <c r="F35" i="4"/>
  <c r="AZ97" i="1" s="1"/>
  <c r="J35" i="4"/>
  <c r="AV97" i="1" s="1"/>
  <c r="F38" i="4"/>
  <c r="BC97" i="1" s="1"/>
  <c r="F39" i="2"/>
  <c r="BD95" i="1" s="1"/>
  <c r="F37" i="4"/>
  <c r="BB97" i="1" s="1"/>
  <c r="F39" i="4"/>
  <c r="BD97" i="1" s="1"/>
  <c r="F37" i="3"/>
  <c r="BB96" i="1" s="1"/>
  <c r="BK133" i="3" l="1"/>
  <c r="J133" i="3" s="1"/>
  <c r="J97" i="3" s="1"/>
  <c r="BK144" i="3"/>
  <c r="J144" i="3" s="1"/>
  <c r="J99" i="3" s="1"/>
  <c r="P144" i="3"/>
  <c r="J145" i="3"/>
  <c r="J100" i="3" s="1"/>
  <c r="BK132" i="3"/>
  <c r="J132" i="3" s="1"/>
  <c r="J96" i="3" s="1"/>
  <c r="J30" i="3" s="1"/>
  <c r="J111" i="3" s="1"/>
  <c r="BF111" i="3" s="1"/>
  <c r="F36" i="3" s="1"/>
  <c r="BA96" i="1" s="1"/>
  <c r="T154" i="4"/>
  <c r="P132" i="3"/>
  <c r="AU96" i="1" s="1"/>
  <c r="R154" i="4"/>
  <c r="R133" i="4" s="1"/>
  <c r="BK154" i="4"/>
  <c r="J154" i="4" s="1"/>
  <c r="J99" i="4" s="1"/>
  <c r="P154" i="4"/>
  <c r="T144" i="3"/>
  <c r="T132" i="3" s="1"/>
  <c r="P133" i="4"/>
  <c r="AU97" i="1" s="1"/>
  <c r="T133" i="4"/>
  <c r="R144" i="3"/>
  <c r="R132" i="3" s="1"/>
  <c r="BK129" i="2"/>
  <c r="J129" i="2" s="1"/>
  <c r="J97" i="2" s="1"/>
  <c r="J155" i="4"/>
  <c r="J100" i="4" s="1"/>
  <c r="BK134" i="4"/>
  <c r="BC94" i="1"/>
  <c r="W35" i="1" s="1"/>
  <c r="BD94" i="1"/>
  <c r="W36" i="1" s="1"/>
  <c r="BB94" i="1"/>
  <c r="W34" i="1" s="1"/>
  <c r="AZ94" i="1"/>
  <c r="J36" i="3" l="1"/>
  <c r="AW96" i="1" s="1"/>
  <c r="AT96" i="1" s="1"/>
  <c r="J105" i="3"/>
  <c r="J31" i="3" s="1"/>
  <c r="J32" i="3" s="1"/>
  <c r="AG96" i="1" s="1"/>
  <c r="AN96" i="1" s="1"/>
  <c r="BK133" i="4"/>
  <c r="J133" i="4" s="1"/>
  <c r="J96" i="4" s="1"/>
  <c r="J30" i="4" s="1"/>
  <c r="J112" i="4" s="1"/>
  <c r="BF112" i="4" s="1"/>
  <c r="F36" i="4" s="1"/>
  <c r="BA97" i="1" s="1"/>
  <c r="J134" i="4"/>
  <c r="J97" i="4" s="1"/>
  <c r="BK128" i="2"/>
  <c r="J128" i="2" s="1"/>
  <c r="J96" i="2" s="1"/>
  <c r="J30" i="2" s="1"/>
  <c r="J107" i="2" s="1"/>
  <c r="J101" i="2" s="1"/>
  <c r="J31" i="2" s="1"/>
  <c r="AU94" i="1"/>
  <c r="AY94" i="1"/>
  <c r="AX94" i="1"/>
  <c r="J113" i="3"/>
  <c r="AV94" i="1"/>
  <c r="J41" i="3" l="1"/>
  <c r="J106" i="4"/>
  <c r="J114" i="4" s="1"/>
  <c r="J36" i="4"/>
  <c r="AW97" i="1" s="1"/>
  <c r="AT97" i="1" s="1"/>
  <c r="BF107" i="2"/>
  <c r="F36" i="2" s="1"/>
  <c r="BA95" i="1" s="1"/>
  <c r="BA94" i="1" s="1"/>
  <c r="W33" i="1" s="1"/>
  <c r="J109" i="2"/>
  <c r="J32" i="2"/>
  <c r="AG95" i="1" s="1"/>
  <c r="J31" i="4" l="1"/>
  <c r="J32" i="4" s="1"/>
  <c r="AG97" i="1" s="1"/>
  <c r="AN97" i="1" s="1"/>
  <c r="J41" i="4"/>
  <c r="AG94" i="1"/>
  <c r="AG101" i="1" s="1"/>
  <c r="AV101" i="1" s="1"/>
  <c r="BY101" i="1" s="1"/>
  <c r="AW94" i="1"/>
  <c r="AK33" i="1" s="1"/>
  <c r="J36" i="2"/>
  <c r="AW95" i="1" s="1"/>
  <c r="AT95" i="1" s="1"/>
  <c r="AN95" i="1" s="1"/>
  <c r="CD101" i="1" l="1"/>
  <c r="J41" i="2"/>
  <c r="AG100" i="1"/>
  <c r="CD100" i="1"/>
  <c r="AK26" i="1"/>
  <c r="AG102" i="1"/>
  <c r="CD102" i="1"/>
  <c r="AG103" i="1"/>
  <c r="CD103" i="1" s="1"/>
  <c r="AN101" i="1"/>
  <c r="AT94" i="1"/>
  <c r="AN94" i="1" s="1"/>
  <c r="W32" i="1" l="1"/>
  <c r="AV100" i="1"/>
  <c r="BY100" i="1" s="1"/>
  <c r="AV102" i="1"/>
  <c r="BY102" i="1" s="1"/>
  <c r="AG99" i="1"/>
  <c r="AK27" i="1" s="1"/>
  <c r="AK29" i="1" s="1"/>
  <c r="AV103" i="1"/>
  <c r="BY103" i="1" s="1"/>
  <c r="AK32" i="1" l="1"/>
  <c r="AK38" i="1" s="1"/>
  <c r="AN100" i="1"/>
  <c r="AN103" i="1"/>
  <c r="AG105" i="1"/>
  <c r="AN102" i="1"/>
  <c r="AN99" i="1" l="1"/>
  <c r="AN105" i="1" s="1"/>
</calcChain>
</file>

<file path=xl/sharedStrings.xml><?xml version="1.0" encoding="utf-8"?>
<sst xmlns="http://schemas.openxmlformats.org/spreadsheetml/2006/main" count="1598" uniqueCount="303">
  <si>
    <t>Export Komplet</t>
  </si>
  <si>
    <t/>
  </si>
  <si>
    <t>2.0</t>
  </si>
  <si>
    <t>False</t>
  </si>
  <si>
    <t>{d88a0a10-52ad-4ae3-a1bf-6b1be119775d}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</si>
  <si>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</si>
  <si>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</si>
  <si>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</si>
  <si>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</si>
  <si>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</si>
  <si>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</si>
  <si>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</si>
  <si>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</si>
  <si>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</si>
  <si>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</si>
  <si>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</si>
  <si>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</si>
  <si>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</si>
  <si>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</si>
  <si>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</si>
  <si>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8. 6. 2023</t>
  </si>
  <si>
    <t>Objednávateľ:</t>
  </si>
  <si>
    <t>IČO:</t>
  </si>
  <si>
    <t>McCarter, a.s.</t>
  </si>
  <si>
    <t>IČ DPH:</t>
  </si>
  <si>
    <t>Zhotoviteľ:</t>
  </si>
  <si>
    <t>Vyplň údaj</t>
  </si>
  <si>
    <t>Projektant:</t>
  </si>
  <si>
    <t>SMF MARKO, s.r.o.</t>
  </si>
  <si>
    <t>True</t>
  </si>
  <si>
    <t>Spracovateľ:</t>
  </si>
  <si>
    <t>Rosoft,s.r.o.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</si>
  <si>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</si>
  <si>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</si>
  <si>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</si>
  <si>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</si>
  <si>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</si>
  <si>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</si>
  <si>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</si>
  <si>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</si>
  <si>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</si>
  <si>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</si>
  <si>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</si>
  <si>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</si>
  <si>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</si>
  <si>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</si>
  <si>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</si>
  <si>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</si>
  <si>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</si>
  <si>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</si>
  <si>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</si>
  <si>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</si>
  <si>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</si>
  <si>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</si>
  <si>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</si>
  <si>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</si>
  <si>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</si>
  <si>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</si>
  <si>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</si>
  <si>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</si>
  <si>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</si>
  <si>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</si>
  <si>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</si>
  <si>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</si>
  <si>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</si>
  <si>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</si>
  <si>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</si>
  <si>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</si>
  <si>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</si>
  <si>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</si>
  <si>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</si>
  <si>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</si>
  <si>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</si>
  <si>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</si>
  <si>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</si>
  <si>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</si>
  <si>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</si>
  <si>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</si>
  <si>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</si>
  <si>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</si>
  <si>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B</t>
  </si>
  <si>
    <t>Búracie práce</t>
  </si>
  <si>
    <t>STA</t>
  </si>
  <si>
    <t>1</t>
  </si>
  <si>
    <t>{9f03019f-3bfc-486b-8050-74fac7501c1e}</t>
  </si>
  <si>
    <t>C</t>
  </si>
  <si>
    <t>Strecha (nezateplená) - búracie práce</t>
  </si>
  <si>
    <t>{ec9189d0-5e0b-4944-befa-8a47b0fda129}</t>
  </si>
  <si>
    <t>Zateplenie - búracie práce</t>
  </si>
  <si>
    <t>{d67dca58-f251-4864-b39c-21a626660363}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</si>
  <si>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</si>
  <si>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</si>
  <si>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</si>
  <si>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</si>
  <si>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</si>
  <si>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</si>
  <si>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</si>
  <si>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</si>
  <si>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</si>
  <si>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</si>
  <si>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</si>
  <si>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B - Búracie práce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</si>
  <si>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</si>
  <si>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</si>
  <si>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</si>
  <si>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</si>
  <si>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</si>
  <si>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</si>
  <si>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</si>
  <si>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</si>
  <si>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</si>
  <si>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</si>
  <si>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</si>
  <si>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</si>
  <si>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</si>
  <si>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</si>
  <si>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</si>
  <si>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</si>
  <si>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</si>
  <si>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</si>
  <si>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</si>
  <si>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</si>
  <si>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</si>
  <si>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</si>
  <si>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</si>
  <si>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</si>
  <si>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</si>
  <si>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</si>
  <si>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</si>
  <si>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</si>
  <si>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</si>
  <si>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</si>
  <si>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</si>
  <si>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</si>
  <si>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</si>
  <si>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</si>
  <si>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</si>
  <si>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</si>
  <si>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962031132r</t>
  </si>
  <si>
    <t>Búranie priečok zo sklobetónu</t>
  </si>
  <si>
    <t>m2</t>
  </si>
  <si>
    <t>4</t>
  </si>
  <si>
    <t>968071126</t>
  </si>
  <si>
    <t>Vyvesenie kovového dverného krídla do suti plochy nad 2 m2</t>
  </si>
  <si>
    <t>ks</t>
  </si>
  <si>
    <t>3</t>
  </si>
  <si>
    <t>968072456</t>
  </si>
  <si>
    <t>Vybúranie kovových dverových zárubní plochy nad 2 m2,  -0,06300t</t>
  </si>
  <si>
    <t>6</t>
  </si>
  <si>
    <t>968072641</t>
  </si>
  <si>
    <t>Vybúranie kovových stien, okien plných, zasklených alebo výkladných, vrátane vyvesenia krídel  -0,02500t</t>
  </si>
  <si>
    <t>8</t>
  </si>
  <si>
    <t>5</t>
  </si>
  <si>
    <t>979011111</t>
  </si>
  <si>
    <t>Zvislá doprava sutiny a vybúraných hmôt za prvé podlažie nad alebo pod základným podlažím</t>
  </si>
  <si>
    <t>t</t>
  </si>
  <si>
    <t>10</t>
  </si>
  <si>
    <t>979081111</t>
  </si>
  <si>
    <t>Odvoz sutiny a vybúraných hmôt na skládku do 1 km</t>
  </si>
  <si>
    <t>12</t>
  </si>
  <si>
    <t>7</t>
  </si>
  <si>
    <t>979081121</t>
  </si>
  <si>
    <t>Odvoz sutiny a vybúraných hmôt na skládku za každý ďalší 1 km (uvažované do 15km - dodávateľ nacení podľa svojich možností )</t>
  </si>
  <si>
    <t>14</t>
  </si>
  <si>
    <t>979082111</t>
  </si>
  <si>
    <t>Vnútrostavenisková doprava sutiny a vybúraných hmôt do 10 m</t>
  </si>
  <si>
    <t>16</t>
  </si>
  <si>
    <t>979089012</t>
  </si>
  <si>
    <t>Poplatok za skladovanie - betón, tehly, dlaždice (17 01 ), ostatné</t>
  </si>
  <si>
    <t>18</t>
  </si>
  <si>
    <t>C - Strecha (nezateplená) - búracie práce</t>
  </si>
  <si>
    <t>PSV - Práce a dodávky PSV</t>
  </si>
  <si>
    <t xml:space="preserve">    712 - Izolácie striech</t>
  </si>
  <si>
    <t xml:space="preserve">    713 - Izolácie tepelné</t>
  </si>
  <si>
    <t xml:space="preserve">    764 - Konštrukcie klampiarske</t>
  </si>
  <si>
    <t>962032231</t>
  </si>
  <si>
    <t>Búranie muriva nadzákladového z tehál pálených, vápenopieskových,cementových na maltu,  -1,90500t</t>
  </si>
  <si>
    <t>m3</t>
  </si>
  <si>
    <t>962052211</t>
  </si>
  <si>
    <t>Búranie muriva železobetonového nadzákladného,  -2,40000t</t>
  </si>
  <si>
    <t>22</t>
  </si>
  <si>
    <t>24</t>
  </si>
  <si>
    <t>26</t>
  </si>
  <si>
    <t>979089412.S</t>
  </si>
  <si>
    <t>Poplatok za skladovanie - izolačné materiály a materiály obsahujúce azbest (17 06), ostatné</t>
  </si>
  <si>
    <t>28</t>
  </si>
  <si>
    <t>979089612.S</t>
  </si>
  <si>
    <t>Poplatok za skladovanie - iné odpady zo stavieb a demolácií (17 09), ostatné</t>
  </si>
  <si>
    <t>30</t>
  </si>
  <si>
    <t>PSV</t>
  </si>
  <si>
    <t>Práce a dodávky PSV</t>
  </si>
  <si>
    <t>712</t>
  </si>
  <si>
    <t>Izolácie striech</t>
  </si>
  <si>
    <t>712300831</t>
  </si>
  <si>
    <t>Odstránenie povlakovej krytiny na strechách plochých 10° jednovrstvovej,  -0,00600t</t>
  </si>
  <si>
    <t>34</t>
  </si>
  <si>
    <t>11</t>
  </si>
  <si>
    <t>712300834</t>
  </si>
  <si>
    <t>Odstránenie povlakovej krytiny na strechách plochých do 10° každé ďalšie vrstvy,  -0,00600t</t>
  </si>
  <si>
    <t>36</t>
  </si>
  <si>
    <t>998712202</t>
  </si>
  <si>
    <t>Presun hmôt pre izoláciu povlakovej krytiny v objektoch výšky nad 6 do 12 m</t>
  </si>
  <si>
    <t>%</t>
  </si>
  <si>
    <t>64</t>
  </si>
  <si>
    <t>713</t>
  </si>
  <si>
    <t>Izolácie tepelné</t>
  </si>
  <si>
    <t>13</t>
  </si>
  <si>
    <t>713000042</t>
  </si>
  <si>
    <t>Odstránenie nadstresnej tepelnej izolácie striech plochých kladenej voľne z polystyrénu hr. do 10 cm -0,0028t</t>
  </si>
  <si>
    <t>66</t>
  </si>
  <si>
    <t>998713202</t>
  </si>
  <si>
    <t>Presun hmôt pre izolácie tepelné v objektoch výšky nad 6 m do 12 m</t>
  </si>
  <si>
    <t>72</t>
  </si>
  <si>
    <t>764</t>
  </si>
  <si>
    <t>Konštrukcie klampiarske</t>
  </si>
  <si>
    <t>15</t>
  </si>
  <si>
    <t>7643518100</t>
  </si>
  <si>
    <t>Demontáž odkvapov na strechách s lepenkovou krytinou r.š. 330 mm</t>
  </si>
  <si>
    <t>m</t>
  </si>
  <si>
    <t>78</t>
  </si>
  <si>
    <t>7643518101</t>
  </si>
  <si>
    <t>Demontáž žlabov a zvodov</t>
  </si>
  <si>
    <t>80</t>
  </si>
  <si>
    <t>17</t>
  </si>
  <si>
    <t>7644308400</t>
  </si>
  <si>
    <t>Demontáž oplechovania múrov a nadmuroviek r.š. do 500 mm</t>
  </si>
  <si>
    <t>94</t>
  </si>
  <si>
    <t>764451804r</t>
  </si>
  <si>
    <t>Odstránenie vnútorného zvodu DN 200</t>
  </si>
  <si>
    <t>96</t>
  </si>
  <si>
    <t>19</t>
  </si>
  <si>
    <t>764453881r</t>
  </si>
  <si>
    <t>Demontáž odvetrávacej hlavice DN 200 vyška 0,7 m</t>
  </si>
  <si>
    <t>98</t>
  </si>
  <si>
    <t>998764202</t>
  </si>
  <si>
    <t>Presun hmôt pre konštrukcie klampiarske v objektoch výšky nad 6 do 12 m</t>
  </si>
  <si>
    <t>104</t>
  </si>
  <si>
    <t>D - Zateplenie - búracie práce</t>
  </si>
  <si>
    <t xml:space="preserve">    767 - Konštrukcie doplnkové kovové</t>
  </si>
  <si>
    <t>52</t>
  </si>
  <si>
    <t>54</t>
  </si>
  <si>
    <t>56</t>
  </si>
  <si>
    <t>Vyvesenie kovového al. drevebého  dverného krídla do suti plochy nad 2 m2</t>
  </si>
  <si>
    <t>58</t>
  </si>
  <si>
    <t>968071137</t>
  </si>
  <si>
    <t>Vyvesenie kovového krídla vrát do suti plochy nad 4 m2</t>
  </si>
  <si>
    <t>60</t>
  </si>
  <si>
    <t>968072455</t>
  </si>
  <si>
    <t>Vybúranie kovových dverových zárubní plochy do 2 m2,  -0,07600t</t>
  </si>
  <si>
    <t>62</t>
  </si>
  <si>
    <t>968072559</t>
  </si>
  <si>
    <t>Vybúranie kovových vrát plochy nad 5 m2,  -0,06600t</t>
  </si>
  <si>
    <t>Vybúranie kovových stien, okien plných, zasklených alebo výkladných, vrátane vyvesenia krídel a demo  -0,02500t</t>
  </si>
  <si>
    <t>68</t>
  </si>
  <si>
    <t>971033651</t>
  </si>
  <si>
    <t>Vybúranie otvorov v murive tehl. plochy do 4 m2 hr.do 600 mm,  -1,87500t</t>
  </si>
  <si>
    <t>70</t>
  </si>
  <si>
    <t>978013141</t>
  </si>
  <si>
    <t>Otlčenie omietok stien vnútorných vápenných alebo vápennocementových v rozsahu do 30 %,  -0,01000t</t>
  </si>
  <si>
    <t>74</t>
  </si>
  <si>
    <t>76</t>
  </si>
  <si>
    <t>82</t>
  </si>
  <si>
    <t>84</t>
  </si>
  <si>
    <t>86</t>
  </si>
  <si>
    <t>90</t>
  </si>
  <si>
    <t>92</t>
  </si>
  <si>
    <t>21</t>
  </si>
  <si>
    <t>116</t>
  </si>
  <si>
    <t>118</t>
  </si>
  <si>
    <t>23</t>
  </si>
  <si>
    <t>146</t>
  </si>
  <si>
    <t>156</t>
  </si>
  <si>
    <t>25</t>
  </si>
  <si>
    <t>158</t>
  </si>
  <si>
    <t>764410850</t>
  </si>
  <si>
    <t>Demontáž oplechovania parapetov rš od 100 do 330 mm,  -0,00135t</t>
  </si>
  <si>
    <t>164</t>
  </si>
  <si>
    <t>27</t>
  </si>
  <si>
    <t>180</t>
  </si>
  <si>
    <t>182</t>
  </si>
  <si>
    <t>29</t>
  </si>
  <si>
    <t>184</t>
  </si>
  <si>
    <t>188</t>
  </si>
  <si>
    <t>767</t>
  </si>
  <si>
    <t>Konštrukcie doplnkové kovové</t>
  </si>
  <si>
    <t>31</t>
  </si>
  <si>
    <t>7671111100</t>
  </si>
  <si>
    <t>Demontáž a opätovná montáž výlezu na strechu (2x rebrík + 1x podesta), vrátane ošetrenia a namaľovania</t>
  </si>
  <si>
    <t>194</t>
  </si>
  <si>
    <t>32</t>
  </si>
  <si>
    <t>76711111001</t>
  </si>
  <si>
    <t>Demontáž a opätovná montáž mreží na okná , vrátane ošetrenia a namaľovania</t>
  </si>
  <si>
    <t>196</t>
  </si>
  <si>
    <t>33</t>
  </si>
  <si>
    <t>76711111002</t>
  </si>
  <si>
    <t>Demontáž a opätovná montáž dverí posuvných do interiéru, vrátane ošetrenia a namaľovania -2000/3000mm</t>
  </si>
  <si>
    <t>198</t>
  </si>
  <si>
    <t>998767202</t>
  </si>
  <si>
    <t>Presun hmôt pre kovové stavebné doplnkové konštrukcie v objektoch výšky nad 6 do 12 m</t>
  </si>
  <si>
    <t>208</t>
  </si>
  <si>
    <t>Poznámka</t>
  </si>
  <si>
    <t>K správnemu naceneniu výkazu výmer je potrebné naštudovanie PD. Naceniť je potrebné jestvujúci výkaz výmer podľa pokynov tendrového zadávateľa, resp. navrhu zmluvy o dielo. 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 Výmery položiek presunov hmot PSV vyjadrených mernými jednotkami v percentách % si uchádzač výpĺna sám podla metodiky rozpočtárskych programov napr. Cenkros, ODIS. 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</si>
  <si>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 xml:space="preserve">Zateplenie a obnova skladu Budovateľská 7 - časť búracie práce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</si>
</sst>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7" fontId="22" fillId="3" borderId="23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167" fontId="22" fillId="0" borderId="0" xfId="0" applyNumberFormat="1" applyFont="1" applyAlignment="1" applyProtection="1">
      <alignment vertical="center"/>
      <protection locked="0"/>
    </xf>
    <xf numFmtId="4" fontId="22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24" fillId="5" borderId="0" xfId="0" applyNumberFormat="1" applyFont="1" applyFill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0" applyFont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opLeftCell="A12" workbookViewId="0">
      <selection activeCell="K7" sqref="K7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 x14ac:dyDescent="0.2">
      <c r="AR2" s="221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 x14ac:dyDescent="0.2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 x14ac:dyDescent="0.2">
      <c r="B5" s="16"/>
      <c r="D5" s="20" t="s">
        <v>12</v>
      </c>
      <c r="K5" s="204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R5" s="16"/>
      <c r="BE5" s="201" t="s">
        <v>13</v>
      </c>
      <c r="BS5" s="13" t="s">
        <v>6</v>
      </c>
    </row>
    <row r="6" spans="1:74" ht="36.950000000000003" customHeight="1" x14ac:dyDescent="0.2">
      <c r="B6" s="16"/>
      <c r="D6" s="22" t="s">
        <v>14</v>
      </c>
      <c r="K6" s="206" t="s">
        <v>302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R6" s="16"/>
      <c r="BE6" s="202"/>
      <c r="BS6" s="13" t="s">
        <v>6</v>
      </c>
    </row>
    <row r="7" spans="1:74" ht="12" customHeight="1" x14ac:dyDescent="0.2">
      <c r="B7" s="16"/>
      <c r="D7" s="23" t="s">
        <v>15</v>
      </c>
      <c r="K7" s="21" t="s">
        <v>1</v>
      </c>
      <c r="AK7" s="23" t="s">
        <v>16</v>
      </c>
      <c r="AN7" s="21" t="s">
        <v>1</v>
      </c>
      <c r="AR7" s="16"/>
      <c r="BE7" s="202"/>
      <c r="BS7" s="13" t="s">
        <v>6</v>
      </c>
    </row>
    <row r="8" spans="1:74" ht="12" customHeight="1" x14ac:dyDescent="0.2">
      <c r="B8" s="16"/>
      <c r="D8" s="23" t="s">
        <v>17</v>
      </c>
      <c r="K8" s="21" t="s">
        <v>18</v>
      </c>
      <c r="AK8" s="23" t="s">
        <v>19</v>
      </c>
      <c r="AN8" s="24" t="s">
        <v>20</v>
      </c>
      <c r="AR8" s="16"/>
      <c r="BE8" s="202"/>
      <c r="BS8" s="13" t="s">
        <v>6</v>
      </c>
    </row>
    <row r="9" spans="1:74" ht="14.45" customHeight="1" x14ac:dyDescent="0.2">
      <c r="B9" s="16"/>
      <c r="AR9" s="16"/>
      <c r="BE9" s="202"/>
      <c r="BS9" s="13" t="s">
        <v>6</v>
      </c>
    </row>
    <row r="10" spans="1:74" ht="12" customHeight="1" x14ac:dyDescent="0.2">
      <c r="B10" s="16"/>
      <c r="D10" s="23" t="s">
        <v>21</v>
      </c>
      <c r="AK10" s="23" t="s">
        <v>22</v>
      </c>
      <c r="AN10" s="21" t="s">
        <v>1</v>
      </c>
      <c r="AR10" s="16"/>
      <c r="BE10" s="202"/>
      <c r="BS10" s="13" t="s">
        <v>6</v>
      </c>
    </row>
    <row r="11" spans="1:74" ht="18.399999999999999" customHeight="1" x14ac:dyDescent="0.2">
      <c r="B11" s="16"/>
      <c r="E11" s="21" t="s">
        <v>23</v>
      </c>
      <c r="AK11" s="23" t="s">
        <v>24</v>
      </c>
      <c r="AN11" s="21" t="s">
        <v>1</v>
      </c>
      <c r="AR11" s="16"/>
      <c r="BE11" s="202"/>
      <c r="BS11" s="13" t="s">
        <v>6</v>
      </c>
    </row>
    <row r="12" spans="1:74" ht="6.95" customHeight="1" x14ac:dyDescent="0.2">
      <c r="B12" s="16"/>
      <c r="AR12" s="16"/>
      <c r="BE12" s="202"/>
      <c r="BS12" s="13" t="s">
        <v>6</v>
      </c>
    </row>
    <row r="13" spans="1:74" ht="12" customHeight="1" x14ac:dyDescent="0.2">
      <c r="B13" s="16"/>
      <c r="D13" s="23" t="s">
        <v>25</v>
      </c>
      <c r="AK13" s="23" t="s">
        <v>22</v>
      </c>
      <c r="AN13" s="25" t="s">
        <v>26</v>
      </c>
      <c r="AR13" s="16"/>
      <c r="BE13" s="202"/>
      <c r="BS13" s="13" t="s">
        <v>6</v>
      </c>
    </row>
    <row r="14" spans="1:74" ht="12.75" x14ac:dyDescent="0.2">
      <c r="B14" s="16"/>
      <c r="E14" s="207" t="s">
        <v>26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3" t="s">
        <v>24</v>
      </c>
      <c r="AN14" s="25" t="s">
        <v>26</v>
      </c>
      <c r="AR14" s="16"/>
      <c r="BE14" s="202"/>
      <c r="BS14" s="13" t="s">
        <v>6</v>
      </c>
    </row>
    <row r="15" spans="1:74" ht="6.95" customHeight="1" x14ac:dyDescent="0.2">
      <c r="B15" s="16"/>
      <c r="AR15" s="16"/>
      <c r="BE15" s="202"/>
      <c r="BS15" s="13" t="s">
        <v>3</v>
      </c>
    </row>
    <row r="16" spans="1:74" ht="12" customHeight="1" x14ac:dyDescent="0.2">
      <c r="B16" s="16"/>
      <c r="D16" s="23" t="s">
        <v>27</v>
      </c>
      <c r="AK16" s="23" t="s">
        <v>22</v>
      </c>
      <c r="AN16" s="21" t="s">
        <v>1</v>
      </c>
      <c r="AR16" s="16"/>
      <c r="BE16" s="202"/>
      <c r="BS16" s="13" t="s">
        <v>3</v>
      </c>
    </row>
    <row r="17" spans="2:71" ht="18.399999999999999" customHeight="1" x14ac:dyDescent="0.2">
      <c r="B17" s="16"/>
      <c r="E17" s="21" t="s">
        <v>28</v>
      </c>
      <c r="AK17" s="23" t="s">
        <v>24</v>
      </c>
      <c r="AN17" s="21" t="s">
        <v>1</v>
      </c>
      <c r="AR17" s="16"/>
      <c r="BE17" s="202"/>
      <c r="BS17" s="13" t="s">
        <v>29</v>
      </c>
    </row>
    <row r="18" spans="2:71" ht="6.95" customHeight="1" x14ac:dyDescent="0.2">
      <c r="B18" s="16"/>
      <c r="AR18" s="16"/>
      <c r="BE18" s="202"/>
      <c r="BS18" s="13" t="s">
        <v>6</v>
      </c>
    </row>
    <row r="19" spans="2:71" ht="12" customHeight="1" x14ac:dyDescent="0.2">
      <c r="B19" s="16"/>
      <c r="D19" s="23" t="s">
        <v>30</v>
      </c>
      <c r="AK19" s="23" t="s">
        <v>22</v>
      </c>
      <c r="AN19" s="21" t="s">
        <v>1</v>
      </c>
      <c r="AR19" s="16"/>
      <c r="BE19" s="202"/>
      <c r="BS19" s="13" t="s">
        <v>6</v>
      </c>
    </row>
    <row r="20" spans="2:71" ht="18.399999999999999" customHeight="1" x14ac:dyDescent="0.2">
      <c r="B20" s="16"/>
      <c r="E20" s="21" t="s">
        <v>31</v>
      </c>
      <c r="AK20" s="23" t="s">
        <v>24</v>
      </c>
      <c r="AN20" s="21" t="s">
        <v>1</v>
      </c>
      <c r="AR20" s="16"/>
      <c r="BE20" s="202"/>
      <c r="BS20" s="13" t="s">
        <v>29</v>
      </c>
    </row>
    <row r="21" spans="2:71" ht="6.95" customHeight="1" x14ac:dyDescent="0.2">
      <c r="B21" s="16"/>
      <c r="AR21" s="16"/>
      <c r="BE21" s="202"/>
    </row>
    <row r="22" spans="2:71" ht="12" customHeight="1" x14ac:dyDescent="0.2">
      <c r="B22" s="16"/>
      <c r="D22" s="23" t="s">
        <v>32</v>
      </c>
      <c r="AR22" s="16"/>
      <c r="BE22" s="202"/>
    </row>
    <row r="23" spans="2:71" ht="16.5" customHeight="1" x14ac:dyDescent="0.2">
      <c r="B23" s="16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6"/>
      <c r="BE23" s="202"/>
    </row>
    <row r="24" spans="2:71" ht="6.95" customHeight="1" x14ac:dyDescent="0.2">
      <c r="B24" s="16"/>
      <c r="AR24" s="16"/>
      <c r="BE24" s="202"/>
    </row>
    <row r="25" spans="2:71" ht="6.95" customHeight="1" x14ac:dyDescent="0.2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02"/>
    </row>
    <row r="26" spans="2:71" ht="14.45" customHeight="1" x14ac:dyDescent="0.2">
      <c r="B26" s="16"/>
      <c r="D26" s="28" t="s">
        <v>33</v>
      </c>
      <c r="AK26" s="210">
        <f>ROUND(AG94,2)</f>
        <v>0</v>
      </c>
      <c r="AL26" s="205"/>
      <c r="AM26" s="205"/>
      <c r="AN26" s="205"/>
      <c r="AO26" s="205"/>
      <c r="AR26" s="16"/>
      <c r="BE26" s="202"/>
    </row>
    <row r="27" spans="2:71" ht="14.45" customHeight="1" x14ac:dyDescent="0.2">
      <c r="B27" s="16"/>
      <c r="D27" s="28" t="s">
        <v>34</v>
      </c>
      <c r="AK27" s="210">
        <f>ROUND(AG99, 2)</f>
        <v>0</v>
      </c>
      <c r="AL27" s="210"/>
      <c r="AM27" s="210"/>
      <c r="AN27" s="210"/>
      <c r="AO27" s="210"/>
      <c r="AR27" s="16"/>
      <c r="BE27" s="202"/>
    </row>
    <row r="28" spans="2:71" s="1" customFormat="1" ht="6.95" customHeight="1" x14ac:dyDescent="0.2">
      <c r="B28" s="30"/>
      <c r="AR28" s="30"/>
      <c r="BE28" s="202"/>
    </row>
    <row r="29" spans="2:71" s="1" customFormat="1" ht="25.9" customHeight="1" x14ac:dyDescent="0.2">
      <c r="B29" s="30"/>
      <c r="D29" s="31" t="s">
        <v>35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211">
        <f>ROUND(AK26 + AK27, 2)</f>
        <v>0</v>
      </c>
      <c r="AL29" s="212"/>
      <c r="AM29" s="212"/>
      <c r="AN29" s="212"/>
      <c r="AO29" s="212"/>
      <c r="AR29" s="30"/>
      <c r="BE29" s="202"/>
    </row>
    <row r="30" spans="2:71" s="1" customFormat="1" ht="6.95" customHeight="1" x14ac:dyDescent="0.2">
      <c r="B30" s="30"/>
      <c r="AR30" s="30"/>
      <c r="BE30" s="202"/>
    </row>
    <row r="31" spans="2:71" s="1" customFormat="1" ht="12.75" x14ac:dyDescent="0.2">
      <c r="B31" s="30"/>
      <c r="L31" s="213" t="s">
        <v>36</v>
      </c>
      <c r="M31" s="213"/>
      <c r="N31" s="213"/>
      <c r="O31" s="213"/>
      <c r="P31" s="213"/>
      <c r="W31" s="213" t="s">
        <v>37</v>
      </c>
      <c r="X31" s="213"/>
      <c r="Y31" s="213"/>
      <c r="Z31" s="213"/>
      <c r="AA31" s="213"/>
      <c r="AB31" s="213"/>
      <c r="AC31" s="213"/>
      <c r="AD31" s="213"/>
      <c r="AE31" s="213"/>
      <c r="AK31" s="213" t="s">
        <v>38</v>
      </c>
      <c r="AL31" s="213"/>
      <c r="AM31" s="213"/>
      <c r="AN31" s="213"/>
      <c r="AO31" s="213"/>
      <c r="AR31" s="30"/>
      <c r="BE31" s="202"/>
    </row>
    <row r="32" spans="2:71" s="2" customFormat="1" ht="14.45" customHeight="1" x14ac:dyDescent="0.2">
      <c r="B32" s="34"/>
      <c r="D32" s="23" t="s">
        <v>39</v>
      </c>
      <c r="F32" s="35" t="s">
        <v>40</v>
      </c>
      <c r="L32" s="216">
        <v>0.2</v>
      </c>
      <c r="M32" s="215"/>
      <c r="N32" s="215"/>
      <c r="O32" s="215"/>
      <c r="P32" s="215"/>
      <c r="Q32" s="36"/>
      <c r="R32" s="36"/>
      <c r="S32" s="36"/>
      <c r="T32" s="36"/>
      <c r="U32" s="36"/>
      <c r="V32" s="36"/>
      <c r="W32" s="214">
        <f>ROUND(AZ94 + SUM(CD99:CD103), 2)</f>
        <v>0</v>
      </c>
      <c r="X32" s="215"/>
      <c r="Y32" s="215"/>
      <c r="Z32" s="215"/>
      <c r="AA32" s="215"/>
      <c r="AB32" s="215"/>
      <c r="AC32" s="215"/>
      <c r="AD32" s="215"/>
      <c r="AE32" s="215"/>
      <c r="AF32" s="36"/>
      <c r="AG32" s="36"/>
      <c r="AH32" s="36"/>
      <c r="AI32" s="36"/>
      <c r="AJ32" s="36"/>
      <c r="AK32" s="214">
        <f>ROUND(AV94 + SUM(BY99:BY103), 2)</f>
        <v>0</v>
      </c>
      <c r="AL32" s="215"/>
      <c r="AM32" s="215"/>
      <c r="AN32" s="215"/>
      <c r="AO32" s="215"/>
      <c r="AP32" s="36"/>
      <c r="AQ32" s="36"/>
      <c r="AR32" s="37"/>
      <c r="AS32" s="36"/>
      <c r="AT32" s="36"/>
      <c r="AU32" s="36"/>
      <c r="AV32" s="36"/>
      <c r="AW32" s="36"/>
      <c r="AX32" s="36"/>
      <c r="AY32" s="36"/>
      <c r="AZ32" s="36"/>
      <c r="BE32" s="203"/>
    </row>
    <row r="33" spans="2:57" s="2" customFormat="1" ht="14.45" customHeight="1" x14ac:dyDescent="0.2">
      <c r="B33" s="34"/>
      <c r="F33" s="35" t="s">
        <v>41</v>
      </c>
      <c r="L33" s="216">
        <v>0.2</v>
      </c>
      <c r="M33" s="215"/>
      <c r="N33" s="215"/>
      <c r="O33" s="215"/>
      <c r="P33" s="215"/>
      <c r="Q33" s="36"/>
      <c r="R33" s="36"/>
      <c r="S33" s="36"/>
      <c r="T33" s="36"/>
      <c r="U33" s="36"/>
      <c r="V33" s="36"/>
      <c r="W33" s="214">
        <f>ROUND(BA94 + SUM(CE99:CE103), 2)</f>
        <v>0</v>
      </c>
      <c r="X33" s="215"/>
      <c r="Y33" s="215"/>
      <c r="Z33" s="215"/>
      <c r="AA33" s="215"/>
      <c r="AB33" s="215"/>
      <c r="AC33" s="215"/>
      <c r="AD33" s="215"/>
      <c r="AE33" s="215"/>
      <c r="AF33" s="36"/>
      <c r="AG33" s="36"/>
      <c r="AH33" s="36"/>
      <c r="AI33" s="36"/>
      <c r="AJ33" s="36"/>
      <c r="AK33" s="214">
        <f>ROUND(AW94 + SUM(BZ99:BZ103), 2)</f>
        <v>0</v>
      </c>
      <c r="AL33" s="215"/>
      <c r="AM33" s="215"/>
      <c r="AN33" s="215"/>
      <c r="AO33" s="215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3"/>
    </row>
    <row r="34" spans="2:57" s="2" customFormat="1" ht="14.45" hidden="1" customHeight="1" x14ac:dyDescent="0.2">
      <c r="B34" s="34"/>
      <c r="F34" s="23" t="s">
        <v>42</v>
      </c>
      <c r="L34" s="228">
        <v>0.2</v>
      </c>
      <c r="M34" s="227"/>
      <c r="N34" s="227"/>
      <c r="O34" s="227"/>
      <c r="P34" s="227"/>
      <c r="W34" s="226">
        <f>ROUND(BB94 + SUM(CF99:CF103), 2)</f>
        <v>0</v>
      </c>
      <c r="X34" s="227"/>
      <c r="Y34" s="227"/>
      <c r="Z34" s="227"/>
      <c r="AA34" s="227"/>
      <c r="AB34" s="227"/>
      <c r="AC34" s="227"/>
      <c r="AD34" s="227"/>
      <c r="AE34" s="227"/>
      <c r="AK34" s="226">
        <v>0</v>
      </c>
      <c r="AL34" s="227"/>
      <c r="AM34" s="227"/>
      <c r="AN34" s="227"/>
      <c r="AO34" s="227"/>
      <c r="AR34" s="34"/>
      <c r="BE34" s="203"/>
    </row>
    <row r="35" spans="2:57" s="2" customFormat="1" ht="14.45" hidden="1" customHeight="1" x14ac:dyDescent="0.2">
      <c r="B35" s="34"/>
      <c r="F35" s="23" t="s">
        <v>43</v>
      </c>
      <c r="L35" s="228">
        <v>0.2</v>
      </c>
      <c r="M35" s="227"/>
      <c r="N35" s="227"/>
      <c r="O35" s="227"/>
      <c r="P35" s="227"/>
      <c r="W35" s="226">
        <f>ROUND(BC94 + SUM(CG99:CG103), 2)</f>
        <v>0</v>
      </c>
      <c r="X35" s="227"/>
      <c r="Y35" s="227"/>
      <c r="Z35" s="227"/>
      <c r="AA35" s="227"/>
      <c r="AB35" s="227"/>
      <c r="AC35" s="227"/>
      <c r="AD35" s="227"/>
      <c r="AE35" s="227"/>
      <c r="AK35" s="226">
        <v>0</v>
      </c>
      <c r="AL35" s="227"/>
      <c r="AM35" s="227"/>
      <c r="AN35" s="227"/>
      <c r="AO35" s="227"/>
      <c r="AR35" s="34"/>
    </row>
    <row r="36" spans="2:57" s="2" customFormat="1" ht="14.45" hidden="1" customHeight="1" x14ac:dyDescent="0.2">
      <c r="B36" s="34"/>
      <c r="F36" s="35" t="s">
        <v>44</v>
      </c>
      <c r="L36" s="216">
        <v>0</v>
      </c>
      <c r="M36" s="215"/>
      <c r="N36" s="215"/>
      <c r="O36" s="215"/>
      <c r="P36" s="215"/>
      <c r="Q36" s="36"/>
      <c r="R36" s="36"/>
      <c r="S36" s="36"/>
      <c r="T36" s="36"/>
      <c r="U36" s="36"/>
      <c r="V36" s="36"/>
      <c r="W36" s="214">
        <f>ROUND(BD94 + SUM(CH99:CH103), 2)</f>
        <v>0</v>
      </c>
      <c r="X36" s="215"/>
      <c r="Y36" s="215"/>
      <c r="Z36" s="215"/>
      <c r="AA36" s="215"/>
      <c r="AB36" s="215"/>
      <c r="AC36" s="215"/>
      <c r="AD36" s="215"/>
      <c r="AE36" s="215"/>
      <c r="AF36" s="36"/>
      <c r="AG36" s="36"/>
      <c r="AH36" s="36"/>
      <c r="AI36" s="36"/>
      <c r="AJ36" s="36"/>
      <c r="AK36" s="214">
        <v>0</v>
      </c>
      <c r="AL36" s="215"/>
      <c r="AM36" s="215"/>
      <c r="AN36" s="215"/>
      <c r="AO36" s="215"/>
      <c r="AP36" s="36"/>
      <c r="AQ36" s="36"/>
      <c r="AR36" s="37"/>
      <c r="AS36" s="36"/>
      <c r="AT36" s="36"/>
      <c r="AU36" s="36"/>
      <c r="AV36" s="36"/>
      <c r="AW36" s="36"/>
      <c r="AX36" s="36"/>
      <c r="AY36" s="36"/>
      <c r="AZ36" s="36"/>
    </row>
    <row r="37" spans="2:57" s="1" customFormat="1" ht="6.95" customHeight="1" x14ac:dyDescent="0.2">
      <c r="B37" s="30"/>
      <c r="AR37" s="30"/>
    </row>
    <row r="38" spans="2:57" s="1" customFormat="1" ht="25.9" customHeight="1" x14ac:dyDescent="0.2">
      <c r="B38" s="30"/>
      <c r="C38" s="38"/>
      <c r="D38" s="39" t="s">
        <v>45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1" t="s">
        <v>46</v>
      </c>
      <c r="U38" s="40"/>
      <c r="V38" s="40"/>
      <c r="W38" s="40"/>
      <c r="X38" s="225" t="s">
        <v>47</v>
      </c>
      <c r="Y38" s="223"/>
      <c r="Z38" s="223"/>
      <c r="AA38" s="223"/>
      <c r="AB38" s="223"/>
      <c r="AC38" s="40"/>
      <c r="AD38" s="40"/>
      <c r="AE38" s="40"/>
      <c r="AF38" s="40"/>
      <c r="AG38" s="40"/>
      <c r="AH38" s="40"/>
      <c r="AI38" s="40"/>
      <c r="AJ38" s="40"/>
      <c r="AK38" s="222">
        <f>SUM(AK29:AK36)</f>
        <v>0</v>
      </c>
      <c r="AL38" s="223"/>
      <c r="AM38" s="223"/>
      <c r="AN38" s="223"/>
      <c r="AO38" s="224"/>
      <c r="AP38" s="38"/>
      <c r="AQ38" s="38"/>
      <c r="AR38" s="30"/>
    </row>
    <row r="39" spans="2:57" s="1" customFormat="1" ht="6.95" customHeight="1" x14ac:dyDescent="0.2">
      <c r="B39" s="30"/>
      <c r="AR39" s="30"/>
    </row>
    <row r="40" spans="2:57" s="1" customFormat="1" ht="14.45" customHeight="1" x14ac:dyDescent="0.2">
      <c r="B40" s="30"/>
      <c r="AR40" s="30"/>
    </row>
    <row r="41" spans="2:57" ht="14.45" customHeight="1" x14ac:dyDescent="0.2">
      <c r="B41" s="16"/>
      <c r="AR41" s="16"/>
    </row>
    <row r="42" spans="2:57" ht="14.45" customHeight="1" x14ac:dyDescent="0.2">
      <c r="B42" s="16"/>
      <c r="AR42" s="16"/>
    </row>
    <row r="43" spans="2:57" ht="14.45" customHeight="1" x14ac:dyDescent="0.2">
      <c r="B43" s="16"/>
      <c r="AR43" s="16"/>
    </row>
    <row r="44" spans="2:57" ht="14.45" customHeight="1" x14ac:dyDescent="0.2">
      <c r="B44" s="16"/>
      <c r="AR44" s="16"/>
    </row>
    <row r="45" spans="2:57" ht="14.45" customHeight="1" x14ac:dyDescent="0.2">
      <c r="B45" s="16"/>
      <c r="AR45" s="16"/>
    </row>
    <row r="46" spans="2:57" ht="14.45" customHeight="1" x14ac:dyDescent="0.2">
      <c r="B46" s="16"/>
      <c r="AR46" s="16"/>
    </row>
    <row r="47" spans="2:57" ht="14.45" customHeight="1" x14ac:dyDescent="0.2">
      <c r="B47" s="16"/>
      <c r="AR47" s="16"/>
    </row>
    <row r="48" spans="2:57" ht="14.45" customHeight="1" x14ac:dyDescent="0.2">
      <c r="B48" s="16"/>
      <c r="AR48" s="16"/>
    </row>
    <row r="49" spans="2:44" s="1" customFormat="1" ht="14.45" customHeight="1" x14ac:dyDescent="0.2">
      <c r="B49" s="30"/>
      <c r="D49" s="42" t="s">
        <v>48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49</v>
      </c>
      <c r="AI49" s="43"/>
      <c r="AJ49" s="43"/>
      <c r="AK49" s="43"/>
      <c r="AL49" s="43"/>
      <c r="AM49" s="43"/>
      <c r="AN49" s="43"/>
      <c r="AO49" s="43"/>
      <c r="AR49" s="30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30"/>
      <c r="D60" s="44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4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4" t="s">
        <v>50</v>
      </c>
      <c r="AI60" s="32"/>
      <c r="AJ60" s="32"/>
      <c r="AK60" s="32"/>
      <c r="AL60" s="32"/>
      <c r="AM60" s="44" t="s">
        <v>51</v>
      </c>
      <c r="AN60" s="32"/>
      <c r="AO60" s="32"/>
      <c r="AR60" s="30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30"/>
      <c r="D64" s="42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53</v>
      </c>
      <c r="AI64" s="43"/>
      <c r="AJ64" s="43"/>
      <c r="AK64" s="43"/>
      <c r="AL64" s="43"/>
      <c r="AM64" s="43"/>
      <c r="AN64" s="43"/>
      <c r="AO64" s="43"/>
      <c r="AR64" s="30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30"/>
      <c r="D75" s="44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4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4" t="s">
        <v>50</v>
      </c>
      <c r="AI75" s="32"/>
      <c r="AJ75" s="32"/>
      <c r="AK75" s="32"/>
      <c r="AL75" s="32"/>
      <c r="AM75" s="44" t="s">
        <v>51</v>
      </c>
      <c r="AN75" s="32"/>
      <c r="AO75" s="32"/>
      <c r="AR75" s="30"/>
    </row>
    <row r="76" spans="2:44" s="1" customFormat="1" x14ac:dyDescent="0.2">
      <c r="B76" s="30"/>
      <c r="AR76" s="30"/>
    </row>
    <row r="77" spans="2:44" s="1" customFormat="1" ht="6.95" customHeight="1" x14ac:dyDescent="0.2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</row>
    <row r="81" spans="1:91" s="1" customFormat="1" ht="6.95" customHeight="1" x14ac:dyDescent="0.2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</row>
    <row r="82" spans="1:91" s="1" customFormat="1" ht="24.95" customHeight="1" x14ac:dyDescent="0.2">
      <c r="B82" s="30"/>
      <c r="C82" s="17" t="s">
        <v>54</v>
      </c>
      <c r="AR82" s="30"/>
    </row>
    <row r="83" spans="1:91" s="1" customFormat="1" ht="6.95" customHeight="1" x14ac:dyDescent="0.2">
      <c r="B83" s="30"/>
      <c r="AR83" s="30"/>
    </row>
    <row r="84" spans="1:91" s="3" customFormat="1" ht="12" customHeight="1" x14ac:dyDescent="0.2">
      <c r="B84" s="49"/>
      <c r="C84" s="23" t="s">
        <v>12</v>
      </c>
      <c r="AR84" s="49"/>
    </row>
    <row r="85" spans="1:91" s="4" customFormat="1" ht="36.950000000000003" customHeight="1" x14ac:dyDescent="0.2">
      <c r="B85" s="50"/>
      <c r="C85" s="51" t="s">
        <v>14</v>
      </c>
      <c r="L85" s="181" t="str">
        <f>K6</f>
        <v xml:space="preserve">Zateplenie a obnova skladu Budovateľská 7 - časť búracie práce 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R85" s="50"/>
    </row>
    <row r="86" spans="1:91" s="1" customFormat="1" ht="6.95" customHeight="1" x14ac:dyDescent="0.2">
      <c r="B86" s="30"/>
      <c r="AR86" s="30"/>
    </row>
    <row r="87" spans="1:91" s="1" customFormat="1" ht="12" customHeight="1" x14ac:dyDescent="0.2">
      <c r="B87" s="30"/>
      <c r="C87" s="23" t="s">
        <v>17</v>
      </c>
      <c r="L87" s="52" t="str">
        <f>IF(K8="","",K8)</f>
        <v xml:space="preserve"> </v>
      </c>
      <c r="AI87" s="23" t="s">
        <v>19</v>
      </c>
      <c r="AM87" s="183" t="str">
        <f>IF(AN8= "","",AN8)</f>
        <v>8. 6. 2023</v>
      </c>
      <c r="AN87" s="183"/>
      <c r="AR87" s="30"/>
    </row>
    <row r="88" spans="1:91" s="1" customFormat="1" ht="6.95" customHeight="1" x14ac:dyDescent="0.2">
      <c r="B88" s="30"/>
      <c r="AR88" s="30"/>
    </row>
    <row r="89" spans="1:91" s="1" customFormat="1" ht="15.2" customHeight="1" x14ac:dyDescent="0.2">
      <c r="B89" s="30"/>
      <c r="C89" s="23" t="s">
        <v>21</v>
      </c>
      <c r="L89" s="3" t="str">
        <f>IF(E11= "","",E11)</f>
        <v>McCarter, a.s.</v>
      </c>
      <c r="AI89" s="23" t="s">
        <v>27</v>
      </c>
      <c r="AM89" s="188" t="str">
        <f>IF(E17="","",E17)</f>
        <v>SMF MARKO, s.r.o.</v>
      </c>
      <c r="AN89" s="189"/>
      <c r="AO89" s="189"/>
      <c r="AP89" s="189"/>
      <c r="AR89" s="30"/>
      <c r="AS89" s="184" t="s">
        <v>55</v>
      </c>
      <c r="AT89" s="185"/>
      <c r="AU89" s="54"/>
      <c r="AV89" s="54"/>
      <c r="AW89" s="54"/>
      <c r="AX89" s="54"/>
      <c r="AY89" s="54"/>
      <c r="AZ89" s="54"/>
      <c r="BA89" s="54"/>
      <c r="BB89" s="54"/>
      <c r="BC89" s="54"/>
      <c r="BD89" s="55"/>
    </row>
    <row r="90" spans="1:91" s="1" customFormat="1" ht="15.2" customHeight="1" x14ac:dyDescent="0.2">
      <c r="B90" s="30"/>
      <c r="C90" s="23" t="s">
        <v>25</v>
      </c>
      <c r="L90" s="3" t="str">
        <f>IF(E14= "Vyplň údaj","",E14)</f>
        <v/>
      </c>
      <c r="AI90" s="23" t="s">
        <v>30</v>
      </c>
      <c r="AM90" s="188" t="str">
        <f>IF(E20="","",E20)</f>
        <v>Rosoft,s.r.o.</v>
      </c>
      <c r="AN90" s="189"/>
      <c r="AO90" s="189"/>
      <c r="AP90" s="189"/>
      <c r="AR90" s="30"/>
      <c r="AS90" s="186"/>
      <c r="AT90" s="187"/>
      <c r="BD90" s="56"/>
    </row>
    <row r="91" spans="1:91" s="1" customFormat="1" ht="10.9" customHeight="1" x14ac:dyDescent="0.2">
      <c r="B91" s="30"/>
      <c r="AR91" s="30"/>
      <c r="AS91" s="186"/>
      <c r="AT91" s="187"/>
      <c r="BD91" s="56"/>
    </row>
    <row r="92" spans="1:91" s="1" customFormat="1" ht="29.25" customHeight="1" x14ac:dyDescent="0.2">
      <c r="B92" s="30"/>
      <c r="C92" s="190" t="s">
        <v>56</v>
      </c>
      <c r="D92" s="191"/>
      <c r="E92" s="191"/>
      <c r="F92" s="191"/>
      <c r="G92" s="191"/>
      <c r="H92" s="57"/>
      <c r="I92" s="193" t="s">
        <v>57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2" t="s">
        <v>58</v>
      </c>
      <c r="AH92" s="191"/>
      <c r="AI92" s="191"/>
      <c r="AJ92" s="191"/>
      <c r="AK92" s="191"/>
      <c r="AL92" s="191"/>
      <c r="AM92" s="191"/>
      <c r="AN92" s="193" t="s">
        <v>59</v>
      </c>
      <c r="AO92" s="191"/>
      <c r="AP92" s="194"/>
      <c r="AQ92" s="58" t="s">
        <v>60</v>
      </c>
      <c r="AR92" s="30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</row>
    <row r="93" spans="1:91" s="1" customFormat="1" ht="10.9" customHeight="1" x14ac:dyDescent="0.2">
      <c r="B93" s="30"/>
      <c r="AR93" s="30"/>
      <c r="AS93" s="62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</row>
    <row r="94" spans="1:91" s="5" customFormat="1" ht="32.450000000000003" customHeight="1" x14ac:dyDescent="0.2">
      <c r="B94" s="63"/>
      <c r="C94" s="64" t="s">
        <v>73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98">
        <f>ROUND(SUM(AG95:AG97),2)</f>
        <v>0</v>
      </c>
      <c r="AH94" s="198"/>
      <c r="AI94" s="198"/>
      <c r="AJ94" s="198"/>
      <c r="AK94" s="198"/>
      <c r="AL94" s="198"/>
      <c r="AM94" s="198"/>
      <c r="AN94" s="199">
        <f>SUM(AG94,AT94)</f>
        <v>0</v>
      </c>
      <c r="AO94" s="199"/>
      <c r="AP94" s="199"/>
      <c r="AQ94" s="67" t="s">
        <v>1</v>
      </c>
      <c r="AR94" s="63"/>
      <c r="AS94" s="68">
        <f>ROUND(SUM(AS95:AS97),2)</f>
        <v>0</v>
      </c>
      <c r="AT94" s="69">
        <f>ROUND(SUM(AV94:AW94),2)</f>
        <v>0</v>
      </c>
      <c r="AU94" s="70">
        <f>ROUND(SUM(AU95:AU97),5)</f>
        <v>0</v>
      </c>
      <c r="AV94" s="69">
        <f>ROUND(AZ94*L32,2)</f>
        <v>0</v>
      </c>
      <c r="AW94" s="69">
        <f>ROUND(BA94*L33,2)</f>
        <v>0</v>
      </c>
      <c r="AX94" s="69">
        <f>ROUND(BB94*L32,2)</f>
        <v>0</v>
      </c>
      <c r="AY94" s="69">
        <f>ROUND(BC94*L33,2)</f>
        <v>0</v>
      </c>
      <c r="AZ94" s="69">
        <f>ROUND(SUM(AZ95:AZ97),2)</f>
        <v>0</v>
      </c>
      <c r="BA94" s="69">
        <f>ROUND(SUM(BA95:BA97),2)</f>
        <v>0</v>
      </c>
      <c r="BB94" s="69">
        <f>ROUND(SUM(BB95:BB97),2)</f>
        <v>0</v>
      </c>
      <c r="BC94" s="69">
        <f>ROUND(SUM(BC95:BC97),2)</f>
        <v>0</v>
      </c>
      <c r="BD94" s="71">
        <f>ROUND(SUM(BD95:BD97),2)</f>
        <v>0</v>
      </c>
      <c r="BS94" s="72" t="s">
        <v>74</v>
      </c>
      <c r="BT94" s="72" t="s">
        <v>75</v>
      </c>
      <c r="BU94" s="73" t="s">
        <v>76</v>
      </c>
      <c r="BV94" s="72" t="s">
        <v>77</v>
      </c>
      <c r="BW94" s="72" t="s">
        <v>4</v>
      </c>
      <c r="BX94" s="72" t="s">
        <v>78</v>
      </c>
      <c r="CL94" s="72" t="s">
        <v>1</v>
      </c>
    </row>
    <row r="95" spans="1:91" s="6" customFormat="1" ht="16.5" customHeight="1" x14ac:dyDescent="0.2">
      <c r="A95" s="74" t="s">
        <v>79</v>
      </c>
      <c r="B95" s="75"/>
      <c r="C95" s="76"/>
      <c r="D95" s="197" t="s">
        <v>80</v>
      </c>
      <c r="E95" s="197"/>
      <c r="F95" s="197"/>
      <c r="G95" s="197"/>
      <c r="H95" s="197"/>
      <c r="I95" s="77"/>
      <c r="J95" s="197" t="s">
        <v>81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5">
        <f>'B - Búracie práce'!J32</f>
        <v>0</v>
      </c>
      <c r="AH95" s="196"/>
      <c r="AI95" s="196"/>
      <c r="AJ95" s="196"/>
      <c r="AK95" s="196"/>
      <c r="AL95" s="196"/>
      <c r="AM95" s="196"/>
      <c r="AN95" s="195">
        <f>SUM(AG95,AT95)</f>
        <v>0</v>
      </c>
      <c r="AO95" s="196"/>
      <c r="AP95" s="196"/>
      <c r="AQ95" s="78" t="s">
        <v>82</v>
      </c>
      <c r="AR95" s="75"/>
      <c r="AS95" s="79">
        <v>0</v>
      </c>
      <c r="AT95" s="80">
        <f>ROUND(SUM(AV95:AW95),2)</f>
        <v>0</v>
      </c>
      <c r="AU95" s="81">
        <f>'B - Búracie práce'!P128</f>
        <v>0</v>
      </c>
      <c r="AV95" s="80">
        <f>'B - Búracie práce'!J35</f>
        <v>0</v>
      </c>
      <c r="AW95" s="80">
        <f>'B - Búracie práce'!J36</f>
        <v>0</v>
      </c>
      <c r="AX95" s="80">
        <f>'B - Búracie práce'!J37</f>
        <v>0</v>
      </c>
      <c r="AY95" s="80">
        <f>'B - Búracie práce'!J38</f>
        <v>0</v>
      </c>
      <c r="AZ95" s="80">
        <f>'B - Búracie práce'!F35</f>
        <v>0</v>
      </c>
      <c r="BA95" s="80">
        <f>'B - Búracie práce'!F36</f>
        <v>0</v>
      </c>
      <c r="BB95" s="80">
        <f>'B - Búracie práce'!F37</f>
        <v>0</v>
      </c>
      <c r="BC95" s="80">
        <f>'B - Búracie práce'!F38</f>
        <v>0</v>
      </c>
      <c r="BD95" s="82">
        <f>'B - Búracie práce'!F39</f>
        <v>0</v>
      </c>
      <c r="BT95" s="83" t="s">
        <v>83</v>
      </c>
      <c r="BV95" s="83" t="s">
        <v>77</v>
      </c>
      <c r="BW95" s="83" t="s">
        <v>84</v>
      </c>
      <c r="BX95" s="83" t="s">
        <v>4</v>
      </c>
      <c r="CL95" s="83" t="s">
        <v>1</v>
      </c>
      <c r="CM95" s="83" t="s">
        <v>75</v>
      </c>
    </row>
    <row r="96" spans="1:91" s="6" customFormat="1" ht="16.5" customHeight="1" x14ac:dyDescent="0.2">
      <c r="A96" s="74" t="s">
        <v>79</v>
      </c>
      <c r="B96" s="75"/>
      <c r="C96" s="76"/>
      <c r="D96" s="197" t="s">
        <v>85</v>
      </c>
      <c r="E96" s="197"/>
      <c r="F96" s="197"/>
      <c r="G96" s="197"/>
      <c r="H96" s="197"/>
      <c r="I96" s="77"/>
      <c r="J96" s="197" t="s">
        <v>86</v>
      </c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5">
        <f>'C - Strecha (nezateplená)...'!J32</f>
        <v>0</v>
      </c>
      <c r="AH96" s="196"/>
      <c r="AI96" s="196"/>
      <c r="AJ96" s="196"/>
      <c r="AK96" s="196"/>
      <c r="AL96" s="196"/>
      <c r="AM96" s="196"/>
      <c r="AN96" s="195">
        <f>SUM(AG96,AT96)</f>
        <v>0</v>
      </c>
      <c r="AO96" s="196"/>
      <c r="AP96" s="196"/>
      <c r="AQ96" s="78" t="s">
        <v>82</v>
      </c>
      <c r="AR96" s="75"/>
      <c r="AS96" s="79">
        <v>0</v>
      </c>
      <c r="AT96" s="80">
        <f>ROUND(SUM(AV96:AW96),2)</f>
        <v>0</v>
      </c>
      <c r="AU96" s="81">
        <f>'C - Strecha (nezateplená)...'!P132</f>
        <v>0</v>
      </c>
      <c r="AV96" s="80">
        <f>'C - Strecha (nezateplená)...'!J35</f>
        <v>0</v>
      </c>
      <c r="AW96" s="80">
        <f>'C - Strecha (nezateplená)...'!J36</f>
        <v>0</v>
      </c>
      <c r="AX96" s="80">
        <f>'C - Strecha (nezateplená)...'!J37</f>
        <v>0</v>
      </c>
      <c r="AY96" s="80">
        <f>'C - Strecha (nezateplená)...'!J38</f>
        <v>0</v>
      </c>
      <c r="AZ96" s="80">
        <f>'C - Strecha (nezateplená)...'!F35</f>
        <v>0</v>
      </c>
      <c r="BA96" s="80">
        <f>'C - Strecha (nezateplená)...'!F36</f>
        <v>0</v>
      </c>
      <c r="BB96" s="80">
        <f>'C - Strecha (nezateplená)...'!F37</f>
        <v>0</v>
      </c>
      <c r="BC96" s="80">
        <f>'C - Strecha (nezateplená)...'!F38</f>
        <v>0</v>
      </c>
      <c r="BD96" s="82">
        <f>'C - Strecha (nezateplená)...'!F39</f>
        <v>0</v>
      </c>
      <c r="BT96" s="83" t="s">
        <v>83</v>
      </c>
      <c r="BV96" s="83" t="s">
        <v>77</v>
      </c>
      <c r="BW96" s="83" t="s">
        <v>87</v>
      </c>
      <c r="BX96" s="83" t="s">
        <v>4</v>
      </c>
      <c r="CL96" s="83" t="s">
        <v>1</v>
      </c>
      <c r="CM96" s="83" t="s">
        <v>75</v>
      </c>
    </row>
    <row r="97" spans="1:91" s="6" customFormat="1" ht="16.5" customHeight="1" x14ac:dyDescent="0.2">
      <c r="A97" s="74" t="s">
        <v>79</v>
      </c>
      <c r="B97" s="75"/>
      <c r="C97" s="76"/>
      <c r="D97" s="197" t="s">
        <v>74</v>
      </c>
      <c r="E97" s="197"/>
      <c r="F97" s="197"/>
      <c r="G97" s="197"/>
      <c r="H97" s="197"/>
      <c r="I97" s="77"/>
      <c r="J97" s="197" t="s">
        <v>88</v>
      </c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5">
        <f>'D - Zateplenie - búracie ...'!J32</f>
        <v>0</v>
      </c>
      <c r="AH97" s="196"/>
      <c r="AI97" s="196"/>
      <c r="AJ97" s="196"/>
      <c r="AK97" s="196"/>
      <c r="AL97" s="196"/>
      <c r="AM97" s="196"/>
      <c r="AN97" s="195">
        <f>SUM(AG97,AT97)</f>
        <v>0</v>
      </c>
      <c r="AO97" s="196"/>
      <c r="AP97" s="196"/>
      <c r="AQ97" s="78" t="s">
        <v>82</v>
      </c>
      <c r="AR97" s="75"/>
      <c r="AS97" s="84">
        <v>0</v>
      </c>
      <c r="AT97" s="85">
        <f>ROUND(SUM(AV97:AW97),2)</f>
        <v>0</v>
      </c>
      <c r="AU97" s="86">
        <f>'D - Zateplenie - búracie ...'!P133</f>
        <v>0</v>
      </c>
      <c r="AV97" s="85">
        <f>'D - Zateplenie - búracie ...'!J35</f>
        <v>0</v>
      </c>
      <c r="AW97" s="85">
        <f>'D - Zateplenie - búracie ...'!J36</f>
        <v>0</v>
      </c>
      <c r="AX97" s="85">
        <f>'D - Zateplenie - búracie ...'!J37</f>
        <v>0</v>
      </c>
      <c r="AY97" s="85">
        <f>'D - Zateplenie - búracie ...'!J38</f>
        <v>0</v>
      </c>
      <c r="AZ97" s="85">
        <f>'D - Zateplenie - búracie ...'!F35</f>
        <v>0</v>
      </c>
      <c r="BA97" s="85">
        <f>'D - Zateplenie - búracie ...'!F36</f>
        <v>0</v>
      </c>
      <c r="BB97" s="85">
        <f>'D - Zateplenie - búracie ...'!F37</f>
        <v>0</v>
      </c>
      <c r="BC97" s="85">
        <f>'D - Zateplenie - búracie ...'!F38</f>
        <v>0</v>
      </c>
      <c r="BD97" s="87">
        <f>'D - Zateplenie - búracie ...'!F39</f>
        <v>0</v>
      </c>
      <c r="BT97" s="83" t="s">
        <v>83</v>
      </c>
      <c r="BV97" s="83" t="s">
        <v>77</v>
      </c>
      <c r="BW97" s="83" t="s">
        <v>89</v>
      </c>
      <c r="BX97" s="83" t="s">
        <v>4</v>
      </c>
      <c r="CL97" s="83" t="s">
        <v>1</v>
      </c>
      <c r="CM97" s="83" t="s">
        <v>75</v>
      </c>
    </row>
    <row r="98" spans="1:91" x14ac:dyDescent="0.2">
      <c r="B98" s="16"/>
      <c r="AR98" s="16"/>
    </row>
    <row r="99" spans="1:91" s="1" customFormat="1" ht="30" customHeight="1" x14ac:dyDescent="0.2">
      <c r="B99" s="30"/>
      <c r="C99" s="64" t="s">
        <v>90</v>
      </c>
      <c r="AG99" s="199">
        <f>ROUND(SUM(AG100:AG103), 2)</f>
        <v>0</v>
      </c>
      <c r="AH99" s="199"/>
      <c r="AI99" s="199"/>
      <c r="AJ99" s="199"/>
      <c r="AK99" s="199"/>
      <c r="AL99" s="199"/>
      <c r="AM99" s="199"/>
      <c r="AN99" s="199">
        <f>ROUND(SUM(AN100:AN103), 2)</f>
        <v>0</v>
      </c>
      <c r="AO99" s="199"/>
      <c r="AP99" s="199"/>
      <c r="AQ99" s="88"/>
      <c r="AR99" s="30"/>
      <c r="AS99" s="59" t="s">
        <v>91</v>
      </c>
      <c r="AT99" s="60" t="s">
        <v>92</v>
      </c>
      <c r="AU99" s="60" t="s">
        <v>39</v>
      </c>
      <c r="AV99" s="61" t="s">
        <v>62</v>
      </c>
    </row>
    <row r="100" spans="1:91" s="1" customFormat="1" ht="19.899999999999999" customHeight="1" x14ac:dyDescent="0.2">
      <c r="B100" s="30"/>
      <c r="D100" s="219" t="s">
        <v>93</v>
      </c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G100" s="220">
        <f>ROUND(AG94 * AS100, 2)</f>
        <v>0</v>
      </c>
      <c r="AH100" s="200"/>
      <c r="AI100" s="200"/>
      <c r="AJ100" s="200"/>
      <c r="AK100" s="200"/>
      <c r="AL100" s="200"/>
      <c r="AM100" s="200"/>
      <c r="AN100" s="200">
        <f>ROUND(AG100 + AV100, 2)</f>
        <v>0</v>
      </c>
      <c r="AO100" s="200"/>
      <c r="AP100" s="200"/>
      <c r="AR100" s="30"/>
      <c r="AS100" s="90">
        <v>0</v>
      </c>
      <c r="AT100" s="91" t="s">
        <v>94</v>
      </c>
      <c r="AU100" s="91" t="s">
        <v>40</v>
      </c>
      <c r="AV100" s="92">
        <f>ROUND(IF(AU100="základná",AG100*L32,IF(AU100="znížená",AG100*L33,0)), 2)</f>
        <v>0</v>
      </c>
      <c r="BV100" s="13" t="s">
        <v>95</v>
      </c>
      <c r="BY100" s="93">
        <f>IF(AU100="základná",AV100,0)</f>
        <v>0</v>
      </c>
      <c r="BZ100" s="93">
        <f>IF(AU100="znížená",AV100,0)</f>
        <v>0</v>
      </c>
      <c r="CA100" s="93">
        <v>0</v>
      </c>
      <c r="CB100" s="93">
        <v>0</v>
      </c>
      <c r="CC100" s="93">
        <v>0</v>
      </c>
      <c r="CD100" s="93">
        <f>IF(AU100="základná",AG100,0)</f>
        <v>0</v>
      </c>
      <c r="CE100" s="93">
        <f>IF(AU100="znížená",AG100,0)</f>
        <v>0</v>
      </c>
      <c r="CF100" s="93">
        <f>IF(AU100="zákl. prenesená",AG100,0)</f>
        <v>0</v>
      </c>
      <c r="CG100" s="93">
        <f>IF(AU100="zníž. prenesená",AG100,0)</f>
        <v>0</v>
      </c>
      <c r="CH100" s="93">
        <f>IF(AU100="nulová",AG100,0)</f>
        <v>0</v>
      </c>
      <c r="CI100" s="13">
        <f>IF(AU100="základná",1,IF(AU100="znížená",2,IF(AU100="zákl. prenesená",4,IF(AU100="zníž. prenesená",5,3))))</f>
        <v>1</v>
      </c>
      <c r="CJ100" s="13">
        <f>IF(AT100="stavebná časť",1,IF(AT100="investičná časť",2,3))</f>
        <v>1</v>
      </c>
      <c r="CK100" s="13" t="str">
        <f>IF(D100="Vyplň vlastné","","x")</f>
        <v>x</v>
      </c>
    </row>
    <row r="101" spans="1:91" s="1" customFormat="1" ht="19.899999999999999" customHeight="1" x14ac:dyDescent="0.2">
      <c r="B101" s="30"/>
      <c r="D101" s="218" t="s">
        <v>96</v>
      </c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G101" s="220">
        <f>ROUND(AG94 * AS101, 2)</f>
        <v>0</v>
      </c>
      <c r="AH101" s="200"/>
      <c r="AI101" s="200"/>
      <c r="AJ101" s="200"/>
      <c r="AK101" s="200"/>
      <c r="AL101" s="200"/>
      <c r="AM101" s="200"/>
      <c r="AN101" s="200">
        <f>ROUND(AG101 + AV101, 2)</f>
        <v>0</v>
      </c>
      <c r="AO101" s="200"/>
      <c r="AP101" s="200"/>
      <c r="AR101" s="30"/>
      <c r="AS101" s="90">
        <v>0</v>
      </c>
      <c r="AT101" s="91" t="s">
        <v>94</v>
      </c>
      <c r="AU101" s="91" t="s">
        <v>40</v>
      </c>
      <c r="AV101" s="92">
        <f>ROUND(IF(AU101="základná",AG101*L32,IF(AU101="znížená",AG101*L33,0)), 2)</f>
        <v>0</v>
      </c>
      <c r="BV101" s="13" t="s">
        <v>97</v>
      </c>
      <c r="BY101" s="93">
        <f>IF(AU101="základná",AV101,0)</f>
        <v>0</v>
      </c>
      <c r="BZ101" s="93">
        <f>IF(AU101="znížená",AV101,0)</f>
        <v>0</v>
      </c>
      <c r="CA101" s="93">
        <v>0</v>
      </c>
      <c r="CB101" s="93">
        <v>0</v>
      </c>
      <c r="CC101" s="93">
        <v>0</v>
      </c>
      <c r="CD101" s="93">
        <f>IF(AU101="základná",AG101,0)</f>
        <v>0</v>
      </c>
      <c r="CE101" s="93">
        <f>IF(AU101="znížená",AG101,0)</f>
        <v>0</v>
      </c>
      <c r="CF101" s="93">
        <f>IF(AU101="zákl. prenesená",AG101,0)</f>
        <v>0</v>
      </c>
      <c r="CG101" s="93">
        <f>IF(AU101="zníž. prenesená",AG101,0)</f>
        <v>0</v>
      </c>
      <c r="CH101" s="93">
        <f>IF(AU101="nulová",AG101,0)</f>
        <v>0</v>
      </c>
      <c r="CI101" s="13">
        <f>IF(AU101="základná",1,IF(AU101="znížená",2,IF(AU101="zákl. prenesená",4,IF(AU101="zníž. prenesená",5,3))))</f>
        <v>1</v>
      </c>
      <c r="CJ101" s="13">
        <f>IF(AT101="stavebná časť",1,IF(AT101="investičná časť",2,3))</f>
        <v>1</v>
      </c>
      <c r="CK101" s="13" t="str">
        <f>IF(D101="Vyplň vlastné","","x")</f>
        <v/>
      </c>
    </row>
    <row r="102" spans="1:91" s="1" customFormat="1" ht="19.899999999999999" customHeight="1" x14ac:dyDescent="0.2">
      <c r="B102" s="30"/>
      <c r="D102" s="218" t="s">
        <v>96</v>
      </c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G102" s="220">
        <f>ROUND(AG94 * AS102, 2)</f>
        <v>0</v>
      </c>
      <c r="AH102" s="200"/>
      <c r="AI102" s="200"/>
      <c r="AJ102" s="200"/>
      <c r="AK102" s="200"/>
      <c r="AL102" s="200"/>
      <c r="AM102" s="200"/>
      <c r="AN102" s="200">
        <f>ROUND(AG102 + AV102, 2)</f>
        <v>0</v>
      </c>
      <c r="AO102" s="200"/>
      <c r="AP102" s="200"/>
      <c r="AR102" s="30"/>
      <c r="AS102" s="90">
        <v>0</v>
      </c>
      <c r="AT102" s="91" t="s">
        <v>94</v>
      </c>
      <c r="AU102" s="91" t="s">
        <v>40</v>
      </c>
      <c r="AV102" s="92">
        <f>ROUND(IF(AU102="základná",AG102*L32,IF(AU102="znížená",AG102*L33,0)), 2)</f>
        <v>0</v>
      </c>
      <c r="BV102" s="13" t="s">
        <v>97</v>
      </c>
      <c r="BY102" s="93">
        <f>IF(AU102="základná",AV102,0)</f>
        <v>0</v>
      </c>
      <c r="BZ102" s="93">
        <f>IF(AU102="znížená",AV102,0)</f>
        <v>0</v>
      </c>
      <c r="CA102" s="93">
        <v>0</v>
      </c>
      <c r="CB102" s="93">
        <v>0</v>
      </c>
      <c r="CC102" s="93">
        <v>0</v>
      </c>
      <c r="CD102" s="93">
        <f>IF(AU102="základná",AG102,0)</f>
        <v>0</v>
      </c>
      <c r="CE102" s="93">
        <f>IF(AU102="znížená",AG102,0)</f>
        <v>0</v>
      </c>
      <c r="CF102" s="93">
        <f>IF(AU102="zákl. prenesená",AG102,0)</f>
        <v>0</v>
      </c>
      <c r="CG102" s="93">
        <f>IF(AU102="zníž. prenesená",AG102,0)</f>
        <v>0</v>
      </c>
      <c r="CH102" s="93">
        <f>IF(AU102="nulová",AG102,0)</f>
        <v>0</v>
      </c>
      <c r="CI102" s="13">
        <f>IF(AU102="základná",1,IF(AU102="znížená",2,IF(AU102="zákl. prenesená",4,IF(AU102="zníž. prenesená",5,3))))</f>
        <v>1</v>
      </c>
      <c r="CJ102" s="13">
        <f>IF(AT102="stavebná časť",1,IF(AT102="investičná časť",2,3))</f>
        <v>1</v>
      </c>
      <c r="CK102" s="13" t="str">
        <f>IF(D102="Vyplň vlastné","","x")</f>
        <v/>
      </c>
    </row>
    <row r="103" spans="1:91" s="1" customFormat="1" ht="19.899999999999999" customHeight="1" x14ac:dyDescent="0.2">
      <c r="B103" s="30"/>
      <c r="D103" s="218" t="s">
        <v>96</v>
      </c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/>
      <c r="AG103" s="220">
        <f>ROUND(AG94 * AS103, 2)</f>
        <v>0</v>
      </c>
      <c r="AH103" s="200"/>
      <c r="AI103" s="200"/>
      <c r="AJ103" s="200"/>
      <c r="AK103" s="200"/>
      <c r="AL103" s="200"/>
      <c r="AM103" s="200"/>
      <c r="AN103" s="200">
        <f>ROUND(AG103 + AV103, 2)</f>
        <v>0</v>
      </c>
      <c r="AO103" s="200"/>
      <c r="AP103" s="200"/>
      <c r="AR103" s="30"/>
      <c r="AS103" s="94">
        <v>0</v>
      </c>
      <c r="AT103" s="95" t="s">
        <v>94</v>
      </c>
      <c r="AU103" s="95" t="s">
        <v>40</v>
      </c>
      <c r="AV103" s="96">
        <f>ROUND(IF(AU103="základná",AG103*L32,IF(AU103="znížená",AG103*L33,0)), 2)</f>
        <v>0</v>
      </c>
      <c r="BV103" s="13" t="s">
        <v>97</v>
      </c>
      <c r="BY103" s="93">
        <f>IF(AU103="základná",AV103,0)</f>
        <v>0</v>
      </c>
      <c r="BZ103" s="93">
        <f>IF(AU103="znížená",AV103,0)</f>
        <v>0</v>
      </c>
      <c r="CA103" s="93">
        <v>0</v>
      </c>
      <c r="CB103" s="93">
        <v>0</v>
      </c>
      <c r="CC103" s="93">
        <v>0</v>
      </c>
      <c r="CD103" s="93">
        <f>IF(AU103="základná",AG103,0)</f>
        <v>0</v>
      </c>
      <c r="CE103" s="93">
        <f>IF(AU103="znížená",AG103,0)</f>
        <v>0</v>
      </c>
      <c r="CF103" s="93">
        <f>IF(AU103="zákl. prenesená",AG103,0)</f>
        <v>0</v>
      </c>
      <c r="CG103" s="93">
        <f>IF(AU103="zníž. prenesená",AG103,0)</f>
        <v>0</v>
      </c>
      <c r="CH103" s="93">
        <f>IF(AU103="nulová",AG103,0)</f>
        <v>0</v>
      </c>
      <c r="CI103" s="13">
        <f>IF(AU103="základná",1,IF(AU103="znížená",2,IF(AU103="zákl. prenesená",4,IF(AU103="zníž. prenesená",5,3))))</f>
        <v>1</v>
      </c>
      <c r="CJ103" s="13">
        <f>IF(AT103="stavebná časť",1,IF(AT103="investičná časť",2,3))</f>
        <v>1</v>
      </c>
      <c r="CK103" s="13" t="str">
        <f>IF(D103="Vyplň vlastné","","x")</f>
        <v/>
      </c>
    </row>
    <row r="104" spans="1:91" s="1" customFormat="1" ht="10.9" customHeight="1" x14ac:dyDescent="0.2">
      <c r="B104" s="30"/>
      <c r="AR104" s="30"/>
    </row>
    <row r="105" spans="1:91" s="1" customFormat="1" ht="30" customHeight="1" x14ac:dyDescent="0.2">
      <c r="B105" s="30"/>
      <c r="C105" s="97" t="s">
        <v>98</v>
      </c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217">
        <f>ROUND(AG94 + AG99, 2)</f>
        <v>0</v>
      </c>
      <c r="AH105" s="217"/>
      <c r="AI105" s="217"/>
      <c r="AJ105" s="217"/>
      <c r="AK105" s="217"/>
      <c r="AL105" s="217"/>
      <c r="AM105" s="217"/>
      <c r="AN105" s="217">
        <f>ROUND(AN94 + AN99, 2)</f>
        <v>0</v>
      </c>
      <c r="AO105" s="217"/>
      <c r="AP105" s="217"/>
      <c r="AQ105" s="98"/>
      <c r="AR105" s="30"/>
    </row>
    <row r="106" spans="1:91" s="1" customFormat="1" ht="6.95" customHeight="1" x14ac:dyDescent="0.2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30"/>
    </row>
  </sheetData>
  <mergeCells count="68">
    <mergeCell ref="AR2:BE2"/>
    <mergeCell ref="AK36:AO36"/>
    <mergeCell ref="W36:AE36"/>
    <mergeCell ref="L36:P36"/>
    <mergeCell ref="AK38:AO38"/>
    <mergeCell ref="X38:AB38"/>
    <mergeCell ref="AK34:AO34"/>
    <mergeCell ref="L34:P34"/>
    <mergeCell ref="W34:AE34"/>
    <mergeCell ref="W35:AE35"/>
    <mergeCell ref="L35:P35"/>
    <mergeCell ref="AK35:AO35"/>
    <mergeCell ref="L32:P32"/>
    <mergeCell ref="W32:AE32"/>
    <mergeCell ref="W33:AE33"/>
    <mergeCell ref="AK33:AO33"/>
    <mergeCell ref="AG105:AM105"/>
    <mergeCell ref="AN105:AP105"/>
    <mergeCell ref="D102:AB102"/>
    <mergeCell ref="AG102:AM102"/>
    <mergeCell ref="AN102:AP102"/>
    <mergeCell ref="D103:AB103"/>
    <mergeCell ref="AG103:AM103"/>
    <mergeCell ref="AN103:AP103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3:P33"/>
    <mergeCell ref="AN101:AP101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AG99:AM99"/>
    <mergeCell ref="AN99:AP99"/>
    <mergeCell ref="D100:AB100"/>
    <mergeCell ref="AG100:AM100"/>
    <mergeCell ref="AN100:AP100"/>
    <mergeCell ref="D101:AB101"/>
    <mergeCell ref="AG101:AM101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AG94:AM94"/>
    <mergeCell ref="AN94:AP94"/>
    <mergeCell ref="L85:AJ85"/>
    <mergeCell ref="AM87:AN87"/>
    <mergeCell ref="AS89:AT91"/>
    <mergeCell ref="AM89:AP89"/>
    <mergeCell ref="AM90:AP90"/>
  </mergeCells>
  <dataValidations count="2">
    <dataValidation type="list" allowBlank="1" showInputMessage="1" showErrorMessage="1" error="Povolené sú hodnoty základná, znížená, nulová." sqref="AU99:AU103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9:AT103" xr:uid="{00000000-0002-0000-0000-000001000000}">
      <formula1>"stavebná časť, technologická časť, investičná časť"</formula1>
    </dataValidation>
  </dataValidations>
  <hyperlinks>
    <hyperlink ref="A95" location="'B - Búracie práce'!C2" display="/" xr:uid="{00000000-0004-0000-0000-000000000000}"/>
    <hyperlink ref="A96" location="'C - Strecha (nezateplená)...'!C2" display="/" xr:uid="{00000000-0004-0000-0000-000001000000}"/>
    <hyperlink ref="A97" location="'D - Zateplenie - búracie 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2"/>
  <sheetViews>
    <sheetView showGridLines="0" topLeftCell="A115" workbookViewId="0">
      <selection activeCell="C142" sqref="C142:J14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1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3" t="s">
        <v>84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 x14ac:dyDescent="0.2">
      <c r="B4" s="16"/>
      <c r="D4" s="17" t="s">
        <v>99</v>
      </c>
      <c r="L4" s="16"/>
      <c r="M4" s="100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14</v>
      </c>
      <c r="L6" s="16"/>
    </row>
    <row r="7" spans="2:46" ht="26.25" customHeight="1" x14ac:dyDescent="0.2">
      <c r="B7" s="16"/>
      <c r="E7" s="230" t="str">
        <f>'Rekapitulácia stavby'!K6</f>
        <v xml:space="preserve">Zateplenie a obnova skladu Budovateľská 7 - časť búracie práce </v>
      </c>
      <c r="F7" s="231"/>
      <c r="G7" s="231"/>
      <c r="H7" s="231"/>
      <c r="L7" s="16"/>
    </row>
    <row r="8" spans="2:46" s="1" customFormat="1" ht="12" customHeight="1" x14ac:dyDescent="0.2">
      <c r="B8" s="30"/>
      <c r="D8" s="23" t="s">
        <v>100</v>
      </c>
      <c r="L8" s="30"/>
    </row>
    <row r="9" spans="2:46" s="1" customFormat="1" ht="16.5" customHeight="1" x14ac:dyDescent="0.2">
      <c r="B9" s="30"/>
      <c r="E9" s="181" t="s">
        <v>101</v>
      </c>
      <c r="F9" s="232"/>
      <c r="G9" s="232"/>
      <c r="H9" s="232"/>
      <c r="L9" s="30"/>
    </row>
    <row r="10" spans="2:46" s="1" customFormat="1" x14ac:dyDescent="0.2">
      <c r="B10" s="30"/>
      <c r="L10" s="30"/>
    </row>
    <row r="11" spans="2:46" s="1" customFormat="1" ht="12" customHeight="1" x14ac:dyDescent="0.2">
      <c r="B11" s="30"/>
      <c r="D11" s="23" t="s">
        <v>15</v>
      </c>
      <c r="F11" s="21" t="s">
        <v>1</v>
      </c>
      <c r="I11" s="23" t="s">
        <v>16</v>
      </c>
      <c r="J11" s="21" t="s">
        <v>1</v>
      </c>
      <c r="L11" s="30"/>
    </row>
    <row r="12" spans="2:46" s="1" customFormat="1" ht="12" customHeight="1" x14ac:dyDescent="0.2">
      <c r="B12" s="30"/>
      <c r="D12" s="23" t="s">
        <v>17</v>
      </c>
      <c r="F12" s="21" t="s">
        <v>18</v>
      </c>
      <c r="I12" s="23" t="s">
        <v>19</v>
      </c>
      <c r="J12" s="53" t="str">
        <f>'Rekapitulácia stavby'!AN8</f>
        <v>8. 6. 2023</v>
      </c>
      <c r="L12" s="30"/>
    </row>
    <row r="13" spans="2:46" s="1" customFormat="1" ht="10.9" customHeight="1" x14ac:dyDescent="0.2">
      <c r="B13" s="30"/>
      <c r="L13" s="30"/>
    </row>
    <row r="14" spans="2:46" s="1" customFormat="1" ht="12" customHeight="1" x14ac:dyDescent="0.2">
      <c r="B14" s="30"/>
      <c r="D14" s="23" t="s">
        <v>21</v>
      </c>
      <c r="I14" s="23" t="s">
        <v>22</v>
      </c>
      <c r="J14" s="21" t="s">
        <v>1</v>
      </c>
      <c r="L14" s="30"/>
    </row>
    <row r="15" spans="2:46" s="1" customFormat="1" ht="18" customHeight="1" x14ac:dyDescent="0.2">
      <c r="B15" s="30"/>
      <c r="E15" s="21" t="s">
        <v>23</v>
      </c>
      <c r="I15" s="23" t="s">
        <v>24</v>
      </c>
      <c r="J15" s="21" t="s">
        <v>1</v>
      </c>
      <c r="L15" s="30"/>
    </row>
    <row r="16" spans="2:46" s="1" customFormat="1" ht="6.95" customHeight="1" x14ac:dyDescent="0.2">
      <c r="B16" s="30"/>
      <c r="L16" s="30"/>
    </row>
    <row r="17" spans="2:12" s="1" customFormat="1" ht="12" customHeight="1" x14ac:dyDescent="0.2">
      <c r="B17" s="30"/>
      <c r="D17" s="23" t="s">
        <v>25</v>
      </c>
      <c r="I17" s="23" t="s">
        <v>22</v>
      </c>
      <c r="J17" s="24" t="str">
        <f>'Rekapitulácia stavby'!AN13</f>
        <v>Vyplň údaj</v>
      </c>
      <c r="L17" s="30"/>
    </row>
    <row r="18" spans="2:12" s="1" customFormat="1" ht="18" customHeight="1" x14ac:dyDescent="0.2">
      <c r="B18" s="30"/>
      <c r="E18" s="234" t="str">
        <f>'Rekapitulácia stavby'!E14</f>
        <v>Vyplň údaj</v>
      </c>
      <c r="F18" s="204"/>
      <c r="G18" s="204"/>
      <c r="H18" s="204"/>
      <c r="I18" s="23" t="s">
        <v>24</v>
      </c>
      <c r="J18" s="24" t="str">
        <f>'Rekapitulácia stavby'!AN14</f>
        <v>Vyplň údaj</v>
      </c>
      <c r="L18" s="30"/>
    </row>
    <row r="19" spans="2:12" s="1" customFormat="1" ht="6.95" customHeight="1" x14ac:dyDescent="0.2">
      <c r="B19" s="30"/>
      <c r="L19" s="30"/>
    </row>
    <row r="20" spans="2:12" s="1" customFormat="1" ht="12" customHeight="1" x14ac:dyDescent="0.2">
      <c r="B20" s="30"/>
      <c r="D20" s="23" t="s">
        <v>27</v>
      </c>
      <c r="I20" s="23" t="s">
        <v>22</v>
      </c>
      <c r="J20" s="21" t="s">
        <v>1</v>
      </c>
      <c r="L20" s="30"/>
    </row>
    <row r="21" spans="2:12" s="1" customFormat="1" ht="18" customHeight="1" x14ac:dyDescent="0.2">
      <c r="B21" s="30"/>
      <c r="E21" s="21" t="s">
        <v>28</v>
      </c>
      <c r="I21" s="23" t="s">
        <v>24</v>
      </c>
      <c r="J21" s="21" t="s">
        <v>1</v>
      </c>
      <c r="L21" s="30"/>
    </row>
    <row r="22" spans="2:12" s="1" customFormat="1" ht="6.95" customHeight="1" x14ac:dyDescent="0.2">
      <c r="B22" s="30"/>
      <c r="L22" s="30"/>
    </row>
    <row r="23" spans="2:12" s="1" customFormat="1" ht="12" customHeight="1" x14ac:dyDescent="0.2">
      <c r="B23" s="30"/>
      <c r="D23" s="23" t="s">
        <v>30</v>
      </c>
      <c r="I23" s="23" t="s">
        <v>22</v>
      </c>
      <c r="J23" s="21" t="s">
        <v>1</v>
      </c>
      <c r="L23" s="30"/>
    </row>
    <row r="24" spans="2:12" s="1" customFormat="1" ht="18" customHeight="1" x14ac:dyDescent="0.2">
      <c r="B24" s="30"/>
      <c r="E24" s="21" t="s">
        <v>31</v>
      </c>
      <c r="I24" s="23" t="s">
        <v>24</v>
      </c>
      <c r="J24" s="21" t="s">
        <v>1</v>
      </c>
      <c r="L24" s="30"/>
    </row>
    <row r="25" spans="2:12" s="1" customFormat="1" ht="6.95" customHeight="1" x14ac:dyDescent="0.2">
      <c r="B25" s="30"/>
      <c r="L25" s="30"/>
    </row>
    <row r="26" spans="2:12" s="1" customFormat="1" ht="12" customHeight="1" x14ac:dyDescent="0.2">
      <c r="B26" s="30"/>
      <c r="D26" s="23" t="s">
        <v>32</v>
      </c>
      <c r="L26" s="30"/>
    </row>
    <row r="27" spans="2:12" s="7" customFormat="1" ht="16.5" customHeight="1" x14ac:dyDescent="0.2">
      <c r="B27" s="101"/>
      <c r="E27" s="209" t="s">
        <v>1</v>
      </c>
      <c r="F27" s="209"/>
      <c r="G27" s="209"/>
      <c r="H27" s="209"/>
      <c r="L27" s="101"/>
    </row>
    <row r="28" spans="2:12" s="1" customFormat="1" ht="6.95" customHeight="1" x14ac:dyDescent="0.2">
      <c r="B28" s="30"/>
      <c r="L28" s="30"/>
    </row>
    <row r="29" spans="2:12" s="1" customFormat="1" ht="6.95" customHeight="1" x14ac:dyDescent="0.2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14.45" customHeight="1" x14ac:dyDescent="0.2">
      <c r="B30" s="30"/>
      <c r="D30" s="21" t="s">
        <v>102</v>
      </c>
      <c r="J30" s="29">
        <f>J96</f>
        <v>0</v>
      </c>
      <c r="L30" s="30"/>
    </row>
    <row r="31" spans="2:12" s="1" customFormat="1" ht="14.45" customHeight="1" x14ac:dyDescent="0.2">
      <c r="B31" s="30"/>
      <c r="D31" s="28" t="s">
        <v>93</v>
      </c>
      <c r="J31" s="29">
        <f>J101</f>
        <v>0</v>
      </c>
      <c r="L31" s="30"/>
    </row>
    <row r="32" spans="2:12" s="1" customFormat="1" ht="25.35" customHeight="1" x14ac:dyDescent="0.2">
      <c r="B32" s="30"/>
      <c r="D32" s="102" t="s">
        <v>35</v>
      </c>
      <c r="J32" s="66">
        <f>ROUND(J30 + J31, 2)</f>
        <v>0</v>
      </c>
      <c r="L32" s="30"/>
    </row>
    <row r="33" spans="2:12" s="1" customFormat="1" ht="6.95" customHeight="1" x14ac:dyDescent="0.2">
      <c r="B33" s="30"/>
      <c r="D33" s="54"/>
      <c r="E33" s="54"/>
      <c r="F33" s="54"/>
      <c r="G33" s="54"/>
      <c r="H33" s="54"/>
      <c r="I33" s="54"/>
      <c r="J33" s="54"/>
      <c r="K33" s="54"/>
      <c r="L33" s="30"/>
    </row>
    <row r="34" spans="2:12" s="1" customFormat="1" ht="14.45" customHeight="1" x14ac:dyDescent="0.2">
      <c r="B34" s="30"/>
      <c r="F34" s="33" t="s">
        <v>37</v>
      </c>
      <c r="I34" s="33" t="s">
        <v>36</v>
      </c>
      <c r="J34" s="33" t="s">
        <v>38</v>
      </c>
      <c r="L34" s="30"/>
    </row>
    <row r="35" spans="2:12" s="1" customFormat="1" ht="14.45" customHeight="1" x14ac:dyDescent="0.2">
      <c r="B35" s="30"/>
      <c r="D35" s="103" t="s">
        <v>39</v>
      </c>
      <c r="E35" s="35" t="s">
        <v>40</v>
      </c>
      <c r="F35" s="104">
        <f>ROUND((SUM(BE101:BE108) + SUM(BE128:BE139)),  2)</f>
        <v>0</v>
      </c>
      <c r="G35" s="105"/>
      <c r="H35" s="105"/>
      <c r="I35" s="106">
        <v>0.2</v>
      </c>
      <c r="J35" s="104">
        <f>ROUND(((SUM(BE101:BE108) + SUM(BE128:BE139))*I35),  2)</f>
        <v>0</v>
      </c>
      <c r="L35" s="30"/>
    </row>
    <row r="36" spans="2:12" s="1" customFormat="1" ht="14.45" customHeight="1" x14ac:dyDescent="0.2">
      <c r="B36" s="30"/>
      <c r="E36" s="35" t="s">
        <v>41</v>
      </c>
      <c r="F36" s="104">
        <f>ROUND((SUM(BF101:BF108) + SUM(BF128:BF139)),  2)</f>
        <v>0</v>
      </c>
      <c r="G36" s="105"/>
      <c r="H36" s="105"/>
      <c r="I36" s="106">
        <v>0.2</v>
      </c>
      <c r="J36" s="104">
        <f>ROUND(((SUM(BF101:BF108) + SUM(BF128:BF139))*I36),  2)</f>
        <v>0</v>
      </c>
      <c r="L36" s="30"/>
    </row>
    <row r="37" spans="2:12" s="1" customFormat="1" ht="14.45" hidden="1" customHeight="1" x14ac:dyDescent="0.2">
      <c r="B37" s="30"/>
      <c r="E37" s="23" t="s">
        <v>42</v>
      </c>
      <c r="F37" s="107">
        <f>ROUND((SUM(BG101:BG108) + SUM(BG128:BG139)),  2)</f>
        <v>0</v>
      </c>
      <c r="I37" s="108">
        <v>0.2</v>
      </c>
      <c r="J37" s="107">
        <f>0</f>
        <v>0</v>
      </c>
      <c r="L37" s="30"/>
    </row>
    <row r="38" spans="2:12" s="1" customFormat="1" ht="14.45" hidden="1" customHeight="1" x14ac:dyDescent="0.2">
      <c r="B38" s="30"/>
      <c r="E38" s="23" t="s">
        <v>43</v>
      </c>
      <c r="F38" s="107">
        <f>ROUND((SUM(BH101:BH108) + SUM(BH128:BH139)),  2)</f>
        <v>0</v>
      </c>
      <c r="I38" s="108">
        <v>0.2</v>
      </c>
      <c r="J38" s="107">
        <f>0</f>
        <v>0</v>
      </c>
      <c r="L38" s="30"/>
    </row>
    <row r="39" spans="2:12" s="1" customFormat="1" ht="14.45" hidden="1" customHeight="1" x14ac:dyDescent="0.2">
      <c r="B39" s="30"/>
      <c r="E39" s="35" t="s">
        <v>44</v>
      </c>
      <c r="F39" s="104">
        <f>ROUND((SUM(BI101:BI108) + SUM(BI128:BI139)),  2)</f>
        <v>0</v>
      </c>
      <c r="G39" s="105"/>
      <c r="H39" s="105"/>
      <c r="I39" s="106">
        <v>0</v>
      </c>
      <c r="J39" s="104">
        <f>0</f>
        <v>0</v>
      </c>
      <c r="L39" s="30"/>
    </row>
    <row r="40" spans="2:12" s="1" customFormat="1" ht="6.95" customHeight="1" x14ac:dyDescent="0.2">
      <c r="B40" s="30"/>
      <c r="L40" s="30"/>
    </row>
    <row r="41" spans="2:12" s="1" customFormat="1" ht="25.35" customHeight="1" x14ac:dyDescent="0.2">
      <c r="B41" s="30"/>
      <c r="C41" s="98"/>
      <c r="D41" s="109" t="s">
        <v>45</v>
      </c>
      <c r="E41" s="57"/>
      <c r="F41" s="57"/>
      <c r="G41" s="110" t="s">
        <v>46</v>
      </c>
      <c r="H41" s="111" t="s">
        <v>47</v>
      </c>
      <c r="I41" s="57"/>
      <c r="J41" s="112">
        <f>SUM(J32:J39)</f>
        <v>0</v>
      </c>
      <c r="K41" s="113"/>
      <c r="L41" s="30"/>
    </row>
    <row r="42" spans="2:12" s="1" customFormat="1" ht="14.45" customHeight="1" x14ac:dyDescent="0.2">
      <c r="B42" s="30"/>
      <c r="L42" s="30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30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30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30"/>
      <c r="D61" s="44" t="s">
        <v>50</v>
      </c>
      <c r="E61" s="32"/>
      <c r="F61" s="114" t="s">
        <v>51</v>
      </c>
      <c r="G61" s="44" t="s">
        <v>50</v>
      </c>
      <c r="H61" s="32"/>
      <c r="I61" s="32"/>
      <c r="J61" s="115" t="s">
        <v>51</v>
      </c>
      <c r="K61" s="32"/>
      <c r="L61" s="30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30"/>
      <c r="D65" s="42" t="s">
        <v>52</v>
      </c>
      <c r="E65" s="43"/>
      <c r="F65" s="43"/>
      <c r="G65" s="42" t="s">
        <v>53</v>
      </c>
      <c r="H65" s="43"/>
      <c r="I65" s="43"/>
      <c r="J65" s="43"/>
      <c r="K65" s="43"/>
      <c r="L65" s="30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30"/>
      <c r="D76" s="44" t="s">
        <v>50</v>
      </c>
      <c r="E76" s="32"/>
      <c r="F76" s="114" t="s">
        <v>51</v>
      </c>
      <c r="G76" s="44" t="s">
        <v>50</v>
      </c>
      <c r="H76" s="32"/>
      <c r="I76" s="32"/>
      <c r="J76" s="115" t="s">
        <v>51</v>
      </c>
      <c r="K76" s="32"/>
      <c r="L76" s="30"/>
    </row>
    <row r="77" spans="2:12" s="1" customFormat="1" ht="14.45" customHeight="1" x14ac:dyDescent="0.2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 x14ac:dyDescent="0.2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 x14ac:dyDescent="0.2">
      <c r="B82" s="30"/>
      <c r="C82" s="17" t="s">
        <v>103</v>
      </c>
      <c r="L82" s="30"/>
    </row>
    <row r="83" spans="2:47" s="1" customFormat="1" ht="6.95" customHeight="1" x14ac:dyDescent="0.2">
      <c r="B83" s="30"/>
      <c r="L83" s="30"/>
    </row>
    <row r="84" spans="2:47" s="1" customFormat="1" ht="12" customHeight="1" x14ac:dyDescent="0.2">
      <c r="B84" s="30"/>
      <c r="C84" s="23" t="s">
        <v>14</v>
      </c>
      <c r="L84" s="30"/>
    </row>
    <row r="85" spans="2:47" s="1" customFormat="1" ht="26.25" customHeight="1" x14ac:dyDescent="0.2">
      <c r="B85" s="30"/>
      <c r="E85" s="230" t="str">
        <f>E7</f>
        <v xml:space="preserve">Zateplenie a obnova skladu Budovateľská 7 - časť búracie práce </v>
      </c>
      <c r="F85" s="231"/>
      <c r="G85" s="231"/>
      <c r="H85" s="231"/>
      <c r="L85" s="30"/>
    </row>
    <row r="86" spans="2:47" s="1" customFormat="1" ht="12" customHeight="1" x14ac:dyDescent="0.2">
      <c r="B86" s="30"/>
      <c r="C86" s="23" t="s">
        <v>100</v>
      </c>
      <c r="L86" s="30"/>
    </row>
    <row r="87" spans="2:47" s="1" customFormat="1" ht="16.5" customHeight="1" x14ac:dyDescent="0.2">
      <c r="B87" s="30"/>
      <c r="E87" s="181" t="str">
        <f>E9</f>
        <v>B - Búracie práce</v>
      </c>
      <c r="F87" s="232"/>
      <c r="G87" s="232"/>
      <c r="H87" s="232"/>
      <c r="L87" s="30"/>
    </row>
    <row r="88" spans="2:47" s="1" customFormat="1" ht="6.95" customHeight="1" x14ac:dyDescent="0.2">
      <c r="B88" s="30"/>
      <c r="L88" s="30"/>
    </row>
    <row r="89" spans="2:47" s="1" customFormat="1" ht="12" customHeight="1" x14ac:dyDescent="0.2">
      <c r="B89" s="30"/>
      <c r="C89" s="23" t="s">
        <v>17</v>
      </c>
      <c r="F89" s="21" t="str">
        <f>F12</f>
        <v xml:space="preserve"> </v>
      </c>
      <c r="I89" s="23" t="s">
        <v>19</v>
      </c>
      <c r="J89" s="53" t="str">
        <f>IF(J12="","",J12)</f>
        <v>8. 6. 2023</v>
      </c>
      <c r="L89" s="30"/>
    </row>
    <row r="90" spans="2:47" s="1" customFormat="1" ht="6.95" customHeight="1" x14ac:dyDescent="0.2">
      <c r="B90" s="30"/>
      <c r="L90" s="30"/>
    </row>
    <row r="91" spans="2:47" s="1" customFormat="1" ht="15.2" customHeight="1" x14ac:dyDescent="0.2">
      <c r="B91" s="30"/>
      <c r="C91" s="23" t="s">
        <v>21</v>
      </c>
      <c r="F91" s="21" t="str">
        <f>E15</f>
        <v>McCarter, a.s.</v>
      </c>
      <c r="I91" s="23" t="s">
        <v>27</v>
      </c>
      <c r="J91" s="26" t="str">
        <f>E21</f>
        <v>SMF MARKO, s.r.o.</v>
      </c>
      <c r="L91" s="30"/>
    </row>
    <row r="92" spans="2:47" s="1" customFormat="1" ht="15.2" customHeight="1" x14ac:dyDescent="0.2">
      <c r="B92" s="30"/>
      <c r="C92" s="23" t="s">
        <v>25</v>
      </c>
      <c r="F92" s="21" t="str">
        <f>IF(E18="","",E18)</f>
        <v>Vyplň údaj</v>
      </c>
      <c r="I92" s="23" t="s">
        <v>30</v>
      </c>
      <c r="J92" s="26" t="str">
        <f>E24</f>
        <v>Rosoft,s.r.o.</v>
      </c>
      <c r="L92" s="30"/>
    </row>
    <row r="93" spans="2:47" s="1" customFormat="1" ht="10.35" customHeight="1" x14ac:dyDescent="0.2">
      <c r="B93" s="30"/>
      <c r="L93" s="30"/>
    </row>
    <row r="94" spans="2:47" s="1" customFormat="1" ht="29.25" customHeight="1" x14ac:dyDescent="0.2">
      <c r="B94" s="30"/>
      <c r="C94" s="116" t="s">
        <v>104</v>
      </c>
      <c r="D94" s="98"/>
      <c r="E94" s="98"/>
      <c r="F94" s="98"/>
      <c r="G94" s="98"/>
      <c r="H94" s="98"/>
      <c r="I94" s="98"/>
      <c r="J94" s="117" t="s">
        <v>105</v>
      </c>
      <c r="K94" s="98"/>
      <c r="L94" s="30"/>
    </row>
    <row r="95" spans="2:47" s="1" customFormat="1" ht="10.35" customHeight="1" x14ac:dyDescent="0.2">
      <c r="B95" s="30"/>
      <c r="L95" s="30"/>
    </row>
    <row r="96" spans="2:47" s="1" customFormat="1" ht="22.9" customHeight="1" x14ac:dyDescent="0.2">
      <c r="B96" s="30"/>
      <c r="C96" s="118" t="s">
        <v>106</v>
      </c>
      <c r="J96" s="66">
        <f>J128</f>
        <v>0</v>
      </c>
      <c r="L96" s="30"/>
      <c r="AU96" s="13" t="s">
        <v>107</v>
      </c>
    </row>
    <row r="97" spans="2:65" s="8" customFormat="1" ht="24.95" customHeight="1" x14ac:dyDescent="0.2">
      <c r="B97" s="119"/>
      <c r="D97" s="120" t="s">
        <v>108</v>
      </c>
      <c r="E97" s="121"/>
      <c r="F97" s="121"/>
      <c r="G97" s="121"/>
      <c r="H97" s="121"/>
      <c r="I97" s="121"/>
      <c r="J97" s="122">
        <f>J129</f>
        <v>0</v>
      </c>
      <c r="L97" s="119"/>
    </row>
    <row r="98" spans="2:65" s="9" customFormat="1" ht="19.899999999999999" customHeight="1" x14ac:dyDescent="0.2">
      <c r="B98" s="123"/>
      <c r="D98" s="124" t="s">
        <v>109</v>
      </c>
      <c r="E98" s="125"/>
      <c r="F98" s="125"/>
      <c r="G98" s="125"/>
      <c r="H98" s="125"/>
      <c r="I98" s="125"/>
      <c r="J98" s="126">
        <f>J130</f>
        <v>0</v>
      </c>
      <c r="L98" s="123"/>
    </row>
    <row r="99" spans="2:65" s="1" customFormat="1" ht="21.75" customHeight="1" x14ac:dyDescent="0.2">
      <c r="B99" s="30"/>
      <c r="L99" s="30"/>
    </row>
    <row r="100" spans="2:65" s="1" customFormat="1" ht="6.95" customHeight="1" x14ac:dyDescent="0.2">
      <c r="B100" s="30"/>
      <c r="L100" s="30"/>
    </row>
    <row r="101" spans="2:65" s="1" customFormat="1" ht="29.25" customHeight="1" x14ac:dyDescent="0.2">
      <c r="B101" s="30"/>
      <c r="C101" s="118" t="s">
        <v>110</v>
      </c>
      <c r="J101" s="127">
        <f>ROUND(J102 + J103 + J104 + J105 + J106 + J107,2)</f>
        <v>0</v>
      </c>
      <c r="L101" s="30"/>
      <c r="N101" s="128" t="s">
        <v>39</v>
      </c>
    </row>
    <row r="102" spans="2:65" s="1" customFormat="1" ht="18" customHeight="1" x14ac:dyDescent="0.2">
      <c r="B102" s="129"/>
      <c r="C102" s="130"/>
      <c r="D102" s="218" t="s">
        <v>111</v>
      </c>
      <c r="E102" s="229"/>
      <c r="F102" s="229"/>
      <c r="G102" s="130"/>
      <c r="H102" s="130"/>
      <c r="I102" s="130"/>
      <c r="J102" s="89">
        <v>0</v>
      </c>
      <c r="K102" s="130"/>
      <c r="L102" s="129"/>
      <c r="M102" s="130"/>
      <c r="N102" s="132" t="s">
        <v>41</v>
      </c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3" t="s">
        <v>112</v>
      </c>
      <c r="AZ102" s="130"/>
      <c r="BA102" s="130"/>
      <c r="BB102" s="130"/>
      <c r="BC102" s="130"/>
      <c r="BD102" s="130"/>
      <c r="BE102" s="134">
        <f t="shared" ref="BE102:BE107" si="0">IF(N102="základná",J102,0)</f>
        <v>0</v>
      </c>
      <c r="BF102" s="134">
        <f t="shared" ref="BF102:BF107" si="1">IF(N102="znížená",J102,0)</f>
        <v>0</v>
      </c>
      <c r="BG102" s="134">
        <f t="shared" ref="BG102:BG107" si="2">IF(N102="zákl. prenesená",J102,0)</f>
        <v>0</v>
      </c>
      <c r="BH102" s="134">
        <f t="shared" ref="BH102:BH107" si="3">IF(N102="zníž. prenesená",J102,0)</f>
        <v>0</v>
      </c>
      <c r="BI102" s="134">
        <f t="shared" ref="BI102:BI107" si="4">IF(N102="nulová",J102,0)</f>
        <v>0</v>
      </c>
      <c r="BJ102" s="133" t="s">
        <v>113</v>
      </c>
      <c r="BK102" s="130"/>
      <c r="BL102" s="130"/>
      <c r="BM102" s="130"/>
    </row>
    <row r="103" spans="2:65" s="1" customFormat="1" ht="18" customHeight="1" x14ac:dyDescent="0.2">
      <c r="B103" s="129"/>
      <c r="C103" s="130"/>
      <c r="D103" s="218" t="s">
        <v>114</v>
      </c>
      <c r="E103" s="229"/>
      <c r="F103" s="229"/>
      <c r="G103" s="130"/>
      <c r="H103" s="130"/>
      <c r="I103" s="130"/>
      <c r="J103" s="89">
        <v>0</v>
      </c>
      <c r="K103" s="130"/>
      <c r="L103" s="129"/>
      <c r="M103" s="130"/>
      <c r="N103" s="132" t="s">
        <v>41</v>
      </c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3" t="s">
        <v>112</v>
      </c>
      <c r="AZ103" s="130"/>
      <c r="BA103" s="130"/>
      <c r="BB103" s="130"/>
      <c r="BC103" s="130"/>
      <c r="BD103" s="130"/>
      <c r="BE103" s="134">
        <f t="shared" si="0"/>
        <v>0</v>
      </c>
      <c r="BF103" s="134">
        <f t="shared" si="1"/>
        <v>0</v>
      </c>
      <c r="BG103" s="134">
        <f t="shared" si="2"/>
        <v>0</v>
      </c>
      <c r="BH103" s="134">
        <f t="shared" si="3"/>
        <v>0</v>
      </c>
      <c r="BI103" s="134">
        <f t="shared" si="4"/>
        <v>0</v>
      </c>
      <c r="BJ103" s="133" t="s">
        <v>113</v>
      </c>
      <c r="BK103" s="130"/>
      <c r="BL103" s="130"/>
      <c r="BM103" s="130"/>
    </row>
    <row r="104" spans="2:65" s="1" customFormat="1" ht="18" customHeight="1" x14ac:dyDescent="0.2">
      <c r="B104" s="129"/>
      <c r="C104" s="130"/>
      <c r="D104" s="218" t="s">
        <v>115</v>
      </c>
      <c r="E104" s="229"/>
      <c r="F104" s="229"/>
      <c r="G104" s="130"/>
      <c r="H104" s="130"/>
      <c r="I104" s="130"/>
      <c r="J104" s="89">
        <v>0</v>
      </c>
      <c r="K104" s="130"/>
      <c r="L104" s="129"/>
      <c r="M104" s="130"/>
      <c r="N104" s="132" t="s">
        <v>41</v>
      </c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3" t="s">
        <v>112</v>
      </c>
      <c r="AZ104" s="130"/>
      <c r="BA104" s="130"/>
      <c r="BB104" s="130"/>
      <c r="BC104" s="130"/>
      <c r="BD104" s="130"/>
      <c r="BE104" s="134">
        <f t="shared" si="0"/>
        <v>0</v>
      </c>
      <c r="BF104" s="134">
        <f t="shared" si="1"/>
        <v>0</v>
      </c>
      <c r="BG104" s="134">
        <f t="shared" si="2"/>
        <v>0</v>
      </c>
      <c r="BH104" s="134">
        <f t="shared" si="3"/>
        <v>0</v>
      </c>
      <c r="BI104" s="134">
        <f t="shared" si="4"/>
        <v>0</v>
      </c>
      <c r="BJ104" s="133" t="s">
        <v>113</v>
      </c>
      <c r="BK104" s="130"/>
      <c r="BL104" s="130"/>
      <c r="BM104" s="130"/>
    </row>
    <row r="105" spans="2:65" s="1" customFormat="1" ht="18" customHeight="1" x14ac:dyDescent="0.2">
      <c r="B105" s="129"/>
      <c r="C105" s="130"/>
      <c r="D105" s="218" t="s">
        <v>116</v>
      </c>
      <c r="E105" s="229"/>
      <c r="F105" s="229"/>
      <c r="G105" s="130"/>
      <c r="H105" s="130"/>
      <c r="I105" s="130"/>
      <c r="J105" s="89">
        <v>0</v>
      </c>
      <c r="K105" s="130"/>
      <c r="L105" s="129"/>
      <c r="M105" s="130"/>
      <c r="N105" s="132" t="s">
        <v>41</v>
      </c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3" t="s">
        <v>112</v>
      </c>
      <c r="AZ105" s="130"/>
      <c r="BA105" s="130"/>
      <c r="BB105" s="130"/>
      <c r="BC105" s="130"/>
      <c r="BD105" s="130"/>
      <c r="BE105" s="134">
        <f t="shared" si="0"/>
        <v>0</v>
      </c>
      <c r="BF105" s="134">
        <f t="shared" si="1"/>
        <v>0</v>
      </c>
      <c r="BG105" s="134">
        <f t="shared" si="2"/>
        <v>0</v>
      </c>
      <c r="BH105" s="134">
        <f t="shared" si="3"/>
        <v>0</v>
      </c>
      <c r="BI105" s="134">
        <f t="shared" si="4"/>
        <v>0</v>
      </c>
      <c r="BJ105" s="133" t="s">
        <v>113</v>
      </c>
      <c r="BK105" s="130"/>
      <c r="BL105" s="130"/>
      <c r="BM105" s="130"/>
    </row>
    <row r="106" spans="2:65" s="1" customFormat="1" ht="18" customHeight="1" x14ac:dyDescent="0.2">
      <c r="B106" s="129"/>
      <c r="C106" s="130"/>
      <c r="D106" s="218" t="s">
        <v>117</v>
      </c>
      <c r="E106" s="229"/>
      <c r="F106" s="229"/>
      <c r="G106" s="130"/>
      <c r="H106" s="130"/>
      <c r="I106" s="130"/>
      <c r="J106" s="89">
        <v>0</v>
      </c>
      <c r="K106" s="130"/>
      <c r="L106" s="129"/>
      <c r="M106" s="130"/>
      <c r="N106" s="132" t="s">
        <v>41</v>
      </c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3" t="s">
        <v>112</v>
      </c>
      <c r="AZ106" s="130"/>
      <c r="BA106" s="130"/>
      <c r="BB106" s="130"/>
      <c r="BC106" s="130"/>
      <c r="BD106" s="130"/>
      <c r="BE106" s="134">
        <f t="shared" si="0"/>
        <v>0</v>
      </c>
      <c r="BF106" s="134">
        <f t="shared" si="1"/>
        <v>0</v>
      </c>
      <c r="BG106" s="134">
        <f t="shared" si="2"/>
        <v>0</v>
      </c>
      <c r="BH106" s="134">
        <f t="shared" si="3"/>
        <v>0</v>
      </c>
      <c r="BI106" s="134">
        <f t="shared" si="4"/>
        <v>0</v>
      </c>
      <c r="BJ106" s="133" t="s">
        <v>113</v>
      </c>
      <c r="BK106" s="130"/>
      <c r="BL106" s="130"/>
      <c r="BM106" s="130"/>
    </row>
    <row r="107" spans="2:65" s="1" customFormat="1" ht="18" customHeight="1" x14ac:dyDescent="0.2">
      <c r="B107" s="129"/>
      <c r="C107" s="130"/>
      <c r="D107" s="131" t="s">
        <v>118</v>
      </c>
      <c r="E107" s="130"/>
      <c r="F107" s="130"/>
      <c r="G107" s="130"/>
      <c r="H107" s="130"/>
      <c r="I107" s="130"/>
      <c r="J107" s="89">
        <f>ROUND(J30*T107,2)</f>
        <v>0</v>
      </c>
      <c r="K107" s="130"/>
      <c r="L107" s="129"/>
      <c r="M107" s="130"/>
      <c r="N107" s="132" t="s">
        <v>41</v>
      </c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3" t="s">
        <v>119</v>
      </c>
      <c r="AZ107" s="130"/>
      <c r="BA107" s="130"/>
      <c r="BB107" s="130"/>
      <c r="BC107" s="130"/>
      <c r="BD107" s="130"/>
      <c r="BE107" s="134">
        <f t="shared" si="0"/>
        <v>0</v>
      </c>
      <c r="BF107" s="134">
        <f t="shared" si="1"/>
        <v>0</v>
      </c>
      <c r="BG107" s="134">
        <f t="shared" si="2"/>
        <v>0</v>
      </c>
      <c r="BH107" s="134">
        <f t="shared" si="3"/>
        <v>0</v>
      </c>
      <c r="BI107" s="134">
        <f t="shared" si="4"/>
        <v>0</v>
      </c>
      <c r="BJ107" s="133" t="s">
        <v>113</v>
      </c>
      <c r="BK107" s="130"/>
      <c r="BL107" s="130"/>
      <c r="BM107" s="130"/>
    </row>
    <row r="108" spans="2:65" s="1" customFormat="1" x14ac:dyDescent="0.2">
      <c r="B108" s="30"/>
      <c r="L108" s="30"/>
    </row>
    <row r="109" spans="2:65" s="1" customFormat="1" ht="29.25" customHeight="1" x14ac:dyDescent="0.2">
      <c r="B109" s="30"/>
      <c r="C109" s="97" t="s">
        <v>98</v>
      </c>
      <c r="D109" s="98"/>
      <c r="E109" s="98"/>
      <c r="F109" s="98"/>
      <c r="G109" s="98"/>
      <c r="H109" s="98"/>
      <c r="I109" s="98"/>
      <c r="J109" s="99">
        <f>ROUND(J96+J101,2)</f>
        <v>0</v>
      </c>
      <c r="K109" s="98"/>
      <c r="L109" s="30"/>
    </row>
    <row r="110" spans="2:65" s="1" customFormat="1" ht="6.95" customHeight="1" x14ac:dyDescent="0.2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0"/>
    </row>
    <row r="114" spans="2:63" s="1" customFormat="1" ht="6.95" customHeight="1" x14ac:dyDescent="0.2"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30"/>
    </row>
    <row r="115" spans="2:63" s="1" customFormat="1" ht="24.95" customHeight="1" x14ac:dyDescent="0.2">
      <c r="B115" s="30"/>
      <c r="C115" s="17" t="s">
        <v>120</v>
      </c>
      <c r="L115" s="30"/>
    </row>
    <row r="116" spans="2:63" s="1" customFormat="1" ht="6.95" customHeight="1" x14ac:dyDescent="0.2">
      <c r="B116" s="30"/>
      <c r="L116" s="30"/>
    </row>
    <row r="117" spans="2:63" s="1" customFormat="1" ht="12" customHeight="1" x14ac:dyDescent="0.2">
      <c r="B117" s="30"/>
      <c r="C117" s="23" t="s">
        <v>14</v>
      </c>
      <c r="L117" s="30"/>
    </row>
    <row r="118" spans="2:63" s="1" customFormat="1" ht="26.25" customHeight="1" x14ac:dyDescent="0.2">
      <c r="B118" s="30"/>
      <c r="E118" s="230" t="str">
        <f>E7</f>
        <v xml:space="preserve">Zateplenie a obnova skladu Budovateľská 7 - časť búracie práce </v>
      </c>
      <c r="F118" s="231"/>
      <c r="G118" s="231"/>
      <c r="H118" s="231"/>
      <c r="L118" s="30"/>
    </row>
    <row r="119" spans="2:63" s="1" customFormat="1" ht="12" customHeight="1" x14ac:dyDescent="0.2">
      <c r="B119" s="30"/>
      <c r="C119" s="23" t="s">
        <v>100</v>
      </c>
      <c r="L119" s="30"/>
    </row>
    <row r="120" spans="2:63" s="1" customFormat="1" ht="16.5" customHeight="1" x14ac:dyDescent="0.2">
      <c r="B120" s="30"/>
      <c r="E120" s="181" t="str">
        <f>E9</f>
        <v>B - Búracie práce</v>
      </c>
      <c r="F120" s="232"/>
      <c r="G120" s="232"/>
      <c r="H120" s="232"/>
      <c r="L120" s="30"/>
    </row>
    <row r="121" spans="2:63" s="1" customFormat="1" ht="6.95" customHeight="1" x14ac:dyDescent="0.2">
      <c r="B121" s="30"/>
      <c r="L121" s="30"/>
    </row>
    <row r="122" spans="2:63" s="1" customFormat="1" ht="12" customHeight="1" x14ac:dyDescent="0.2">
      <c r="B122" s="30"/>
      <c r="C122" s="23" t="s">
        <v>17</v>
      </c>
      <c r="F122" s="21" t="str">
        <f>F12</f>
        <v xml:space="preserve"> </v>
      </c>
      <c r="I122" s="23" t="s">
        <v>19</v>
      </c>
      <c r="J122" s="53" t="str">
        <f>IF(J12="","",J12)</f>
        <v>8. 6. 2023</v>
      </c>
      <c r="L122" s="30"/>
    </row>
    <row r="123" spans="2:63" s="1" customFormat="1" ht="6.95" customHeight="1" x14ac:dyDescent="0.2">
      <c r="B123" s="30"/>
      <c r="L123" s="30"/>
    </row>
    <row r="124" spans="2:63" s="1" customFormat="1" ht="15.2" customHeight="1" x14ac:dyDescent="0.2">
      <c r="B124" s="30"/>
      <c r="C124" s="23" t="s">
        <v>21</v>
      </c>
      <c r="F124" s="21" t="str">
        <f>E15</f>
        <v>McCarter, a.s.</v>
      </c>
      <c r="I124" s="23" t="s">
        <v>27</v>
      </c>
      <c r="J124" s="26" t="str">
        <f>E21</f>
        <v>SMF MARKO, s.r.o.</v>
      </c>
      <c r="L124" s="30"/>
    </row>
    <row r="125" spans="2:63" s="1" customFormat="1" ht="15.2" customHeight="1" x14ac:dyDescent="0.2">
      <c r="B125" s="30"/>
      <c r="C125" s="23" t="s">
        <v>25</v>
      </c>
      <c r="F125" s="21" t="str">
        <f>IF(E18="","",E18)</f>
        <v>Vyplň údaj</v>
      </c>
      <c r="I125" s="23" t="s">
        <v>30</v>
      </c>
      <c r="J125" s="26" t="str">
        <f>E24</f>
        <v>Rosoft,s.r.o.</v>
      </c>
      <c r="L125" s="30"/>
    </row>
    <row r="126" spans="2:63" s="1" customFormat="1" ht="10.35" customHeight="1" x14ac:dyDescent="0.2">
      <c r="B126" s="30"/>
      <c r="L126" s="30"/>
    </row>
    <row r="127" spans="2:63" s="10" customFormat="1" ht="29.25" customHeight="1" x14ac:dyDescent="0.2">
      <c r="B127" s="135"/>
      <c r="C127" s="136" t="s">
        <v>121</v>
      </c>
      <c r="D127" s="137" t="s">
        <v>60</v>
      </c>
      <c r="E127" s="137" t="s">
        <v>56</v>
      </c>
      <c r="F127" s="137" t="s">
        <v>57</v>
      </c>
      <c r="G127" s="137" t="s">
        <v>122</v>
      </c>
      <c r="H127" s="137" t="s">
        <v>123</v>
      </c>
      <c r="I127" s="137" t="s">
        <v>124</v>
      </c>
      <c r="J127" s="138" t="s">
        <v>105</v>
      </c>
      <c r="K127" s="139" t="s">
        <v>125</v>
      </c>
      <c r="L127" s="135"/>
      <c r="M127" s="59" t="s">
        <v>1</v>
      </c>
      <c r="N127" s="60" t="s">
        <v>39</v>
      </c>
      <c r="O127" s="60" t="s">
        <v>126</v>
      </c>
      <c r="P127" s="60" t="s">
        <v>127</v>
      </c>
      <c r="Q127" s="60" t="s">
        <v>128</v>
      </c>
      <c r="R127" s="60" t="s">
        <v>129</v>
      </c>
      <c r="S127" s="60" t="s">
        <v>130</v>
      </c>
      <c r="T127" s="61" t="s">
        <v>131</v>
      </c>
    </row>
    <row r="128" spans="2:63" s="1" customFormat="1" ht="22.9" customHeight="1" x14ac:dyDescent="0.25">
      <c r="B128" s="30"/>
      <c r="C128" s="64" t="s">
        <v>102</v>
      </c>
      <c r="J128" s="140">
        <f>BK128</f>
        <v>0</v>
      </c>
      <c r="L128" s="30"/>
      <c r="M128" s="62"/>
      <c r="N128" s="54"/>
      <c r="O128" s="54"/>
      <c r="P128" s="141">
        <f>P129</f>
        <v>0</v>
      </c>
      <c r="Q128" s="54"/>
      <c r="R128" s="141">
        <f>R129</f>
        <v>0</v>
      </c>
      <c r="S128" s="54"/>
      <c r="T128" s="142">
        <f>T129</f>
        <v>0</v>
      </c>
      <c r="AT128" s="13" t="s">
        <v>74</v>
      </c>
      <c r="AU128" s="13" t="s">
        <v>107</v>
      </c>
      <c r="BK128" s="143">
        <f>BK129</f>
        <v>0</v>
      </c>
    </row>
    <row r="129" spans="2:65" s="11" customFormat="1" ht="25.9" customHeight="1" x14ac:dyDescent="0.2">
      <c r="B129" s="144"/>
      <c r="D129" s="145" t="s">
        <v>74</v>
      </c>
      <c r="E129" s="146" t="s">
        <v>132</v>
      </c>
      <c r="F129" s="146" t="s">
        <v>133</v>
      </c>
      <c r="I129" s="147"/>
      <c r="J129" s="148">
        <f>BK129</f>
        <v>0</v>
      </c>
      <c r="L129" s="144"/>
      <c r="M129" s="149"/>
      <c r="P129" s="150">
        <f>P130</f>
        <v>0</v>
      </c>
      <c r="R129" s="150">
        <f>R130</f>
        <v>0</v>
      </c>
      <c r="T129" s="151">
        <f>T130</f>
        <v>0</v>
      </c>
      <c r="AR129" s="145" t="s">
        <v>83</v>
      </c>
      <c r="AT129" s="152" t="s">
        <v>74</v>
      </c>
      <c r="AU129" s="152" t="s">
        <v>75</v>
      </c>
      <c r="AY129" s="145" t="s">
        <v>134</v>
      </c>
      <c r="BK129" s="153">
        <f>BK130</f>
        <v>0</v>
      </c>
    </row>
    <row r="130" spans="2:65" s="11" customFormat="1" ht="22.9" customHeight="1" x14ac:dyDescent="0.2">
      <c r="B130" s="144"/>
      <c r="D130" s="145" t="s">
        <v>74</v>
      </c>
      <c r="E130" s="154" t="s">
        <v>135</v>
      </c>
      <c r="F130" s="154" t="s">
        <v>136</v>
      </c>
      <c r="I130" s="147"/>
      <c r="J130" s="155">
        <f>BK130</f>
        <v>0</v>
      </c>
      <c r="L130" s="144"/>
      <c r="M130" s="149"/>
      <c r="P130" s="150">
        <f>SUM(P131:P139)</f>
        <v>0</v>
      </c>
      <c r="R130" s="150">
        <f>SUM(R131:R139)</f>
        <v>0</v>
      </c>
      <c r="T130" s="151">
        <f>SUM(T131:T139)</f>
        <v>0</v>
      </c>
      <c r="AR130" s="145" t="s">
        <v>83</v>
      </c>
      <c r="AT130" s="152" t="s">
        <v>74</v>
      </c>
      <c r="AU130" s="152" t="s">
        <v>83</v>
      </c>
      <c r="AY130" s="145" t="s">
        <v>134</v>
      </c>
      <c r="BK130" s="153">
        <f>SUM(BK131:BK139)</f>
        <v>0</v>
      </c>
    </row>
    <row r="131" spans="2:65" s="1" customFormat="1" ht="16.5" customHeight="1" x14ac:dyDescent="0.2">
      <c r="B131" s="129"/>
      <c r="C131" s="156" t="s">
        <v>83</v>
      </c>
      <c r="D131" s="156" t="s">
        <v>137</v>
      </c>
      <c r="E131" s="157" t="s">
        <v>138</v>
      </c>
      <c r="F131" s="158" t="s">
        <v>139</v>
      </c>
      <c r="G131" s="159" t="s">
        <v>140</v>
      </c>
      <c r="H131" s="160">
        <v>5.67</v>
      </c>
      <c r="I131" s="161"/>
      <c r="J131" s="162">
        <f t="shared" ref="J131:J139" si="5">ROUND(I131*H131,2)</f>
        <v>0</v>
      </c>
      <c r="K131" s="163"/>
      <c r="L131" s="30"/>
      <c r="M131" s="164" t="s">
        <v>1</v>
      </c>
      <c r="N131" s="128" t="s">
        <v>41</v>
      </c>
      <c r="P131" s="165">
        <f t="shared" ref="P131:P139" si="6">O131*H131</f>
        <v>0</v>
      </c>
      <c r="Q131" s="165">
        <v>0</v>
      </c>
      <c r="R131" s="165">
        <f t="shared" ref="R131:R139" si="7">Q131*H131</f>
        <v>0</v>
      </c>
      <c r="S131" s="165">
        <v>0</v>
      </c>
      <c r="T131" s="166">
        <f t="shared" ref="T131:T139" si="8">S131*H131</f>
        <v>0</v>
      </c>
      <c r="AR131" s="167" t="s">
        <v>141</v>
      </c>
      <c r="AT131" s="167" t="s">
        <v>137</v>
      </c>
      <c r="AU131" s="167" t="s">
        <v>113</v>
      </c>
      <c r="AY131" s="13" t="s">
        <v>134</v>
      </c>
      <c r="BE131" s="93">
        <f t="shared" ref="BE131:BE139" si="9">IF(N131="základná",J131,0)</f>
        <v>0</v>
      </c>
      <c r="BF131" s="93">
        <f t="shared" ref="BF131:BF139" si="10">IF(N131="znížená",J131,0)</f>
        <v>0</v>
      </c>
      <c r="BG131" s="93">
        <f t="shared" ref="BG131:BG139" si="11">IF(N131="zákl. prenesená",J131,0)</f>
        <v>0</v>
      </c>
      <c r="BH131" s="93">
        <f t="shared" ref="BH131:BH139" si="12">IF(N131="zníž. prenesená",J131,0)</f>
        <v>0</v>
      </c>
      <c r="BI131" s="93">
        <f t="shared" ref="BI131:BI139" si="13">IF(N131="nulová",J131,0)</f>
        <v>0</v>
      </c>
      <c r="BJ131" s="13" t="s">
        <v>113</v>
      </c>
      <c r="BK131" s="93">
        <f t="shared" ref="BK131:BK139" si="14">ROUND(I131*H131,2)</f>
        <v>0</v>
      </c>
      <c r="BL131" s="13" t="s">
        <v>141</v>
      </c>
      <c r="BM131" s="167" t="s">
        <v>113</v>
      </c>
    </row>
    <row r="132" spans="2:65" s="1" customFormat="1" ht="24.2" customHeight="1" x14ac:dyDescent="0.2">
      <c r="B132" s="129"/>
      <c r="C132" s="156" t="s">
        <v>113</v>
      </c>
      <c r="D132" s="156" t="s">
        <v>137</v>
      </c>
      <c r="E132" s="157" t="s">
        <v>142</v>
      </c>
      <c r="F132" s="158" t="s">
        <v>143</v>
      </c>
      <c r="G132" s="159" t="s">
        <v>144</v>
      </c>
      <c r="H132" s="160">
        <v>4</v>
      </c>
      <c r="I132" s="161"/>
      <c r="J132" s="162">
        <f t="shared" si="5"/>
        <v>0</v>
      </c>
      <c r="K132" s="163"/>
      <c r="L132" s="30"/>
      <c r="M132" s="164" t="s">
        <v>1</v>
      </c>
      <c r="N132" s="128" t="s">
        <v>41</v>
      </c>
      <c r="P132" s="165">
        <f t="shared" si="6"/>
        <v>0</v>
      </c>
      <c r="Q132" s="165">
        <v>0</v>
      </c>
      <c r="R132" s="165">
        <f t="shared" si="7"/>
        <v>0</v>
      </c>
      <c r="S132" s="165">
        <v>0</v>
      </c>
      <c r="T132" s="166">
        <f t="shared" si="8"/>
        <v>0</v>
      </c>
      <c r="AR132" s="167" t="s">
        <v>141</v>
      </c>
      <c r="AT132" s="167" t="s">
        <v>137</v>
      </c>
      <c r="AU132" s="167" t="s">
        <v>113</v>
      </c>
      <c r="AY132" s="13" t="s">
        <v>134</v>
      </c>
      <c r="BE132" s="93">
        <f t="shared" si="9"/>
        <v>0</v>
      </c>
      <c r="BF132" s="93">
        <f t="shared" si="10"/>
        <v>0</v>
      </c>
      <c r="BG132" s="93">
        <f t="shared" si="11"/>
        <v>0</v>
      </c>
      <c r="BH132" s="93">
        <f t="shared" si="12"/>
        <v>0</v>
      </c>
      <c r="BI132" s="93">
        <f t="shared" si="13"/>
        <v>0</v>
      </c>
      <c r="BJ132" s="13" t="s">
        <v>113</v>
      </c>
      <c r="BK132" s="93">
        <f t="shared" si="14"/>
        <v>0</v>
      </c>
      <c r="BL132" s="13" t="s">
        <v>141</v>
      </c>
      <c r="BM132" s="167" t="s">
        <v>141</v>
      </c>
    </row>
    <row r="133" spans="2:65" s="1" customFormat="1" ht="24.2" customHeight="1" x14ac:dyDescent="0.2">
      <c r="B133" s="129"/>
      <c r="C133" s="156" t="s">
        <v>145</v>
      </c>
      <c r="D133" s="156" t="s">
        <v>137</v>
      </c>
      <c r="E133" s="157" t="s">
        <v>146</v>
      </c>
      <c r="F133" s="158" t="s">
        <v>147</v>
      </c>
      <c r="G133" s="159" t="s">
        <v>140</v>
      </c>
      <c r="H133" s="160">
        <v>8.74</v>
      </c>
      <c r="I133" s="161"/>
      <c r="J133" s="162">
        <f t="shared" si="5"/>
        <v>0</v>
      </c>
      <c r="K133" s="163"/>
      <c r="L133" s="30"/>
      <c r="M133" s="164" t="s">
        <v>1</v>
      </c>
      <c r="N133" s="128" t="s">
        <v>41</v>
      </c>
      <c r="P133" s="165">
        <f t="shared" si="6"/>
        <v>0</v>
      </c>
      <c r="Q133" s="165">
        <v>0</v>
      </c>
      <c r="R133" s="165">
        <f t="shared" si="7"/>
        <v>0</v>
      </c>
      <c r="S133" s="165">
        <v>0</v>
      </c>
      <c r="T133" s="166">
        <f t="shared" si="8"/>
        <v>0</v>
      </c>
      <c r="AR133" s="167" t="s">
        <v>141</v>
      </c>
      <c r="AT133" s="167" t="s">
        <v>137</v>
      </c>
      <c r="AU133" s="167" t="s">
        <v>113</v>
      </c>
      <c r="AY133" s="13" t="s">
        <v>134</v>
      </c>
      <c r="BE133" s="93">
        <f t="shared" si="9"/>
        <v>0</v>
      </c>
      <c r="BF133" s="93">
        <f t="shared" si="10"/>
        <v>0</v>
      </c>
      <c r="BG133" s="93">
        <f t="shared" si="11"/>
        <v>0</v>
      </c>
      <c r="BH133" s="93">
        <f t="shared" si="12"/>
        <v>0</v>
      </c>
      <c r="BI133" s="93">
        <f t="shared" si="13"/>
        <v>0</v>
      </c>
      <c r="BJ133" s="13" t="s">
        <v>113</v>
      </c>
      <c r="BK133" s="93">
        <f t="shared" si="14"/>
        <v>0</v>
      </c>
      <c r="BL133" s="13" t="s">
        <v>141</v>
      </c>
      <c r="BM133" s="167" t="s">
        <v>148</v>
      </c>
    </row>
    <row r="134" spans="2:65" s="1" customFormat="1" ht="33" customHeight="1" x14ac:dyDescent="0.2">
      <c r="B134" s="129"/>
      <c r="C134" s="156" t="s">
        <v>141</v>
      </c>
      <c r="D134" s="156" t="s">
        <v>137</v>
      </c>
      <c r="E134" s="157" t="s">
        <v>149</v>
      </c>
      <c r="F134" s="158" t="s">
        <v>150</v>
      </c>
      <c r="G134" s="159" t="s">
        <v>140</v>
      </c>
      <c r="H134" s="160">
        <v>126</v>
      </c>
      <c r="I134" s="161"/>
      <c r="J134" s="162">
        <f t="shared" si="5"/>
        <v>0</v>
      </c>
      <c r="K134" s="163"/>
      <c r="L134" s="30"/>
      <c r="M134" s="164" t="s">
        <v>1</v>
      </c>
      <c r="N134" s="128" t="s">
        <v>41</v>
      </c>
      <c r="P134" s="165">
        <f t="shared" si="6"/>
        <v>0</v>
      </c>
      <c r="Q134" s="165">
        <v>0</v>
      </c>
      <c r="R134" s="165">
        <f t="shared" si="7"/>
        <v>0</v>
      </c>
      <c r="S134" s="165">
        <v>0</v>
      </c>
      <c r="T134" s="166">
        <f t="shared" si="8"/>
        <v>0</v>
      </c>
      <c r="AR134" s="167" t="s">
        <v>141</v>
      </c>
      <c r="AT134" s="167" t="s">
        <v>137</v>
      </c>
      <c r="AU134" s="167" t="s">
        <v>113</v>
      </c>
      <c r="AY134" s="13" t="s">
        <v>134</v>
      </c>
      <c r="BE134" s="93">
        <f t="shared" si="9"/>
        <v>0</v>
      </c>
      <c r="BF134" s="93">
        <f t="shared" si="10"/>
        <v>0</v>
      </c>
      <c r="BG134" s="93">
        <f t="shared" si="11"/>
        <v>0</v>
      </c>
      <c r="BH134" s="93">
        <f t="shared" si="12"/>
        <v>0</v>
      </c>
      <c r="BI134" s="93">
        <f t="shared" si="13"/>
        <v>0</v>
      </c>
      <c r="BJ134" s="13" t="s">
        <v>113</v>
      </c>
      <c r="BK134" s="93">
        <f t="shared" si="14"/>
        <v>0</v>
      </c>
      <c r="BL134" s="13" t="s">
        <v>141</v>
      </c>
      <c r="BM134" s="167" t="s">
        <v>151</v>
      </c>
    </row>
    <row r="135" spans="2:65" s="1" customFormat="1" ht="24.2" customHeight="1" x14ac:dyDescent="0.2">
      <c r="B135" s="129"/>
      <c r="C135" s="156" t="s">
        <v>152</v>
      </c>
      <c r="D135" s="156" t="s">
        <v>137</v>
      </c>
      <c r="E135" s="157" t="s">
        <v>153</v>
      </c>
      <c r="F135" s="158" t="s">
        <v>154</v>
      </c>
      <c r="G135" s="159" t="s">
        <v>155</v>
      </c>
      <c r="H135" s="160">
        <v>1.9019999999999999</v>
      </c>
      <c r="I135" s="161"/>
      <c r="J135" s="162">
        <f t="shared" si="5"/>
        <v>0</v>
      </c>
      <c r="K135" s="163"/>
      <c r="L135" s="30"/>
      <c r="M135" s="164" t="s">
        <v>1</v>
      </c>
      <c r="N135" s="128" t="s">
        <v>41</v>
      </c>
      <c r="P135" s="165">
        <f t="shared" si="6"/>
        <v>0</v>
      </c>
      <c r="Q135" s="165">
        <v>0</v>
      </c>
      <c r="R135" s="165">
        <f t="shared" si="7"/>
        <v>0</v>
      </c>
      <c r="S135" s="165">
        <v>0</v>
      </c>
      <c r="T135" s="166">
        <f t="shared" si="8"/>
        <v>0</v>
      </c>
      <c r="AR135" s="167" t="s">
        <v>141</v>
      </c>
      <c r="AT135" s="167" t="s">
        <v>137</v>
      </c>
      <c r="AU135" s="167" t="s">
        <v>113</v>
      </c>
      <c r="AY135" s="13" t="s">
        <v>134</v>
      </c>
      <c r="BE135" s="93">
        <f t="shared" si="9"/>
        <v>0</v>
      </c>
      <c r="BF135" s="93">
        <f t="shared" si="10"/>
        <v>0</v>
      </c>
      <c r="BG135" s="93">
        <f t="shared" si="11"/>
        <v>0</v>
      </c>
      <c r="BH135" s="93">
        <f t="shared" si="12"/>
        <v>0</v>
      </c>
      <c r="BI135" s="93">
        <f t="shared" si="13"/>
        <v>0</v>
      </c>
      <c r="BJ135" s="13" t="s">
        <v>113</v>
      </c>
      <c r="BK135" s="93">
        <f t="shared" si="14"/>
        <v>0</v>
      </c>
      <c r="BL135" s="13" t="s">
        <v>141</v>
      </c>
      <c r="BM135" s="167" t="s">
        <v>156</v>
      </c>
    </row>
    <row r="136" spans="2:65" s="1" customFormat="1" ht="21.75" customHeight="1" x14ac:dyDescent="0.2">
      <c r="B136" s="129"/>
      <c r="C136" s="156" t="s">
        <v>148</v>
      </c>
      <c r="D136" s="156" t="s">
        <v>137</v>
      </c>
      <c r="E136" s="157" t="s">
        <v>157</v>
      </c>
      <c r="F136" s="158" t="s">
        <v>158</v>
      </c>
      <c r="G136" s="159" t="s">
        <v>155</v>
      </c>
      <c r="H136" s="160">
        <v>1.9019999999999999</v>
      </c>
      <c r="I136" s="161"/>
      <c r="J136" s="162">
        <f t="shared" si="5"/>
        <v>0</v>
      </c>
      <c r="K136" s="163"/>
      <c r="L136" s="30"/>
      <c r="M136" s="164" t="s">
        <v>1</v>
      </c>
      <c r="N136" s="128" t="s">
        <v>41</v>
      </c>
      <c r="P136" s="165">
        <f t="shared" si="6"/>
        <v>0</v>
      </c>
      <c r="Q136" s="165">
        <v>0</v>
      </c>
      <c r="R136" s="165">
        <f t="shared" si="7"/>
        <v>0</v>
      </c>
      <c r="S136" s="165">
        <v>0</v>
      </c>
      <c r="T136" s="166">
        <f t="shared" si="8"/>
        <v>0</v>
      </c>
      <c r="AR136" s="167" t="s">
        <v>141</v>
      </c>
      <c r="AT136" s="167" t="s">
        <v>137</v>
      </c>
      <c r="AU136" s="167" t="s">
        <v>113</v>
      </c>
      <c r="AY136" s="13" t="s">
        <v>134</v>
      </c>
      <c r="BE136" s="93">
        <f t="shared" si="9"/>
        <v>0</v>
      </c>
      <c r="BF136" s="93">
        <f t="shared" si="10"/>
        <v>0</v>
      </c>
      <c r="BG136" s="93">
        <f t="shared" si="11"/>
        <v>0</v>
      </c>
      <c r="BH136" s="93">
        <f t="shared" si="12"/>
        <v>0</v>
      </c>
      <c r="BI136" s="93">
        <f t="shared" si="13"/>
        <v>0</v>
      </c>
      <c r="BJ136" s="13" t="s">
        <v>113</v>
      </c>
      <c r="BK136" s="93">
        <f t="shared" si="14"/>
        <v>0</v>
      </c>
      <c r="BL136" s="13" t="s">
        <v>141</v>
      </c>
      <c r="BM136" s="167" t="s">
        <v>159</v>
      </c>
    </row>
    <row r="137" spans="2:65" s="1" customFormat="1" ht="37.9" customHeight="1" x14ac:dyDescent="0.2">
      <c r="B137" s="129"/>
      <c r="C137" s="156" t="s">
        <v>160</v>
      </c>
      <c r="D137" s="156" t="s">
        <v>137</v>
      </c>
      <c r="E137" s="157" t="s">
        <v>161</v>
      </c>
      <c r="F137" s="158" t="s">
        <v>162</v>
      </c>
      <c r="G137" s="159" t="s">
        <v>155</v>
      </c>
      <c r="H137" s="160">
        <v>26.628</v>
      </c>
      <c r="I137" s="161"/>
      <c r="J137" s="162">
        <f t="shared" si="5"/>
        <v>0</v>
      </c>
      <c r="K137" s="163"/>
      <c r="L137" s="30"/>
      <c r="M137" s="164" t="s">
        <v>1</v>
      </c>
      <c r="N137" s="128" t="s">
        <v>41</v>
      </c>
      <c r="P137" s="165">
        <f t="shared" si="6"/>
        <v>0</v>
      </c>
      <c r="Q137" s="165">
        <v>0</v>
      </c>
      <c r="R137" s="165">
        <f t="shared" si="7"/>
        <v>0</v>
      </c>
      <c r="S137" s="165">
        <v>0</v>
      </c>
      <c r="T137" s="166">
        <f t="shared" si="8"/>
        <v>0</v>
      </c>
      <c r="AR137" s="167" t="s">
        <v>141</v>
      </c>
      <c r="AT137" s="167" t="s">
        <v>137</v>
      </c>
      <c r="AU137" s="167" t="s">
        <v>113</v>
      </c>
      <c r="AY137" s="13" t="s">
        <v>134</v>
      </c>
      <c r="BE137" s="93">
        <f t="shared" si="9"/>
        <v>0</v>
      </c>
      <c r="BF137" s="93">
        <f t="shared" si="10"/>
        <v>0</v>
      </c>
      <c r="BG137" s="93">
        <f t="shared" si="11"/>
        <v>0</v>
      </c>
      <c r="BH137" s="93">
        <f t="shared" si="12"/>
        <v>0</v>
      </c>
      <c r="BI137" s="93">
        <f t="shared" si="13"/>
        <v>0</v>
      </c>
      <c r="BJ137" s="13" t="s">
        <v>113</v>
      </c>
      <c r="BK137" s="93">
        <f t="shared" si="14"/>
        <v>0</v>
      </c>
      <c r="BL137" s="13" t="s">
        <v>141</v>
      </c>
      <c r="BM137" s="167" t="s">
        <v>163</v>
      </c>
    </row>
    <row r="138" spans="2:65" s="1" customFormat="1" ht="24.2" customHeight="1" x14ac:dyDescent="0.2">
      <c r="B138" s="129"/>
      <c r="C138" s="156" t="s">
        <v>151</v>
      </c>
      <c r="D138" s="156" t="s">
        <v>137</v>
      </c>
      <c r="E138" s="157" t="s">
        <v>164</v>
      </c>
      <c r="F138" s="158" t="s">
        <v>165</v>
      </c>
      <c r="G138" s="159" t="s">
        <v>155</v>
      </c>
      <c r="H138" s="160">
        <v>1.9019999999999999</v>
      </c>
      <c r="I138" s="161"/>
      <c r="J138" s="162">
        <f t="shared" si="5"/>
        <v>0</v>
      </c>
      <c r="K138" s="163"/>
      <c r="L138" s="30"/>
      <c r="M138" s="164" t="s">
        <v>1</v>
      </c>
      <c r="N138" s="128" t="s">
        <v>41</v>
      </c>
      <c r="P138" s="165">
        <f t="shared" si="6"/>
        <v>0</v>
      </c>
      <c r="Q138" s="165">
        <v>0</v>
      </c>
      <c r="R138" s="165">
        <f t="shared" si="7"/>
        <v>0</v>
      </c>
      <c r="S138" s="165">
        <v>0</v>
      </c>
      <c r="T138" s="166">
        <f t="shared" si="8"/>
        <v>0</v>
      </c>
      <c r="AR138" s="167" t="s">
        <v>141</v>
      </c>
      <c r="AT138" s="167" t="s">
        <v>137</v>
      </c>
      <c r="AU138" s="167" t="s">
        <v>113</v>
      </c>
      <c r="AY138" s="13" t="s">
        <v>134</v>
      </c>
      <c r="BE138" s="93">
        <f t="shared" si="9"/>
        <v>0</v>
      </c>
      <c r="BF138" s="93">
        <f t="shared" si="10"/>
        <v>0</v>
      </c>
      <c r="BG138" s="93">
        <f t="shared" si="11"/>
        <v>0</v>
      </c>
      <c r="BH138" s="93">
        <f t="shared" si="12"/>
        <v>0</v>
      </c>
      <c r="BI138" s="93">
        <f t="shared" si="13"/>
        <v>0</v>
      </c>
      <c r="BJ138" s="13" t="s">
        <v>113</v>
      </c>
      <c r="BK138" s="93">
        <f t="shared" si="14"/>
        <v>0</v>
      </c>
      <c r="BL138" s="13" t="s">
        <v>141</v>
      </c>
      <c r="BM138" s="167" t="s">
        <v>166</v>
      </c>
    </row>
    <row r="139" spans="2:65" s="1" customFormat="1" ht="24.2" customHeight="1" x14ac:dyDescent="0.2">
      <c r="B139" s="129"/>
      <c r="C139" s="156" t="s">
        <v>135</v>
      </c>
      <c r="D139" s="156" t="s">
        <v>137</v>
      </c>
      <c r="E139" s="157" t="s">
        <v>167</v>
      </c>
      <c r="F139" s="158" t="s">
        <v>168</v>
      </c>
      <c r="G139" s="159" t="s">
        <v>155</v>
      </c>
      <c r="H139" s="160">
        <v>1.9019999999999999</v>
      </c>
      <c r="I139" s="161"/>
      <c r="J139" s="162">
        <f t="shared" si="5"/>
        <v>0</v>
      </c>
      <c r="K139" s="163"/>
      <c r="L139" s="30"/>
      <c r="M139" s="168" t="s">
        <v>1</v>
      </c>
      <c r="N139" s="169" t="s">
        <v>41</v>
      </c>
      <c r="O139" s="170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AR139" s="167" t="s">
        <v>141</v>
      </c>
      <c r="AT139" s="167" t="s">
        <v>137</v>
      </c>
      <c r="AU139" s="167" t="s">
        <v>113</v>
      </c>
      <c r="AY139" s="13" t="s">
        <v>134</v>
      </c>
      <c r="BE139" s="93">
        <f t="shared" si="9"/>
        <v>0</v>
      </c>
      <c r="BF139" s="93">
        <f t="shared" si="10"/>
        <v>0</v>
      </c>
      <c r="BG139" s="93">
        <f t="shared" si="11"/>
        <v>0</v>
      </c>
      <c r="BH139" s="93">
        <f t="shared" si="12"/>
        <v>0</v>
      </c>
      <c r="BI139" s="93">
        <f t="shared" si="13"/>
        <v>0</v>
      </c>
      <c r="BJ139" s="13" t="s">
        <v>113</v>
      </c>
      <c r="BK139" s="93">
        <f t="shared" si="14"/>
        <v>0</v>
      </c>
      <c r="BL139" s="13" t="s">
        <v>141</v>
      </c>
      <c r="BM139" s="167" t="s">
        <v>169</v>
      </c>
    </row>
    <row r="140" spans="2:65" s="1" customFormat="1" ht="6.95" customHeight="1" x14ac:dyDescent="0.2">
      <c r="B140" s="45"/>
      <c r="C140" s="46"/>
      <c r="D140" s="46"/>
      <c r="E140" s="46"/>
      <c r="F140" s="46"/>
      <c r="G140" s="46"/>
      <c r="H140" s="46"/>
      <c r="I140" s="46"/>
      <c r="J140" s="46"/>
      <c r="K140" s="46"/>
      <c r="L140" s="30"/>
    </row>
    <row r="141" spans="2:65" ht="12" x14ac:dyDescent="0.2">
      <c r="C141" s="174" t="s">
        <v>300</v>
      </c>
      <c r="D141" s="175"/>
      <c r="E141" s="176"/>
      <c r="F141" s="177"/>
      <c r="G141" s="178"/>
      <c r="H141" s="179"/>
      <c r="I141" s="180"/>
      <c r="J141" s="180"/>
    </row>
    <row r="142" spans="2:65" ht="128.44999999999999" customHeight="1" x14ac:dyDescent="0.2">
      <c r="C142" s="233" t="s">
        <v>301</v>
      </c>
      <c r="D142" s="233"/>
      <c r="E142" s="233"/>
      <c r="F142" s="233"/>
      <c r="G142" s="233"/>
      <c r="H142" s="233"/>
      <c r="I142" s="233"/>
      <c r="J142" s="233"/>
    </row>
  </sheetData>
  <autoFilter ref="C127:K139" xr:uid="{00000000-0009-0000-0000-000001000000}"/>
  <mergeCells count="15">
    <mergeCell ref="D106:F106"/>
    <mergeCell ref="E118:H118"/>
    <mergeCell ref="E120:H120"/>
    <mergeCell ref="L2:V2"/>
    <mergeCell ref="C142:J142"/>
    <mergeCell ref="E87:H87"/>
    <mergeCell ref="D102:F102"/>
    <mergeCell ref="D103:F103"/>
    <mergeCell ref="D104:F104"/>
    <mergeCell ref="D105:F105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1"/>
  <sheetViews>
    <sheetView showGridLines="0" topLeftCell="A119" workbookViewId="0">
      <selection activeCell="C161" sqref="C161:J161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1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3" t="s">
        <v>87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 x14ac:dyDescent="0.2">
      <c r="B4" s="16"/>
      <c r="D4" s="17" t="s">
        <v>99</v>
      </c>
      <c r="L4" s="16"/>
      <c r="M4" s="100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14</v>
      </c>
      <c r="L6" s="16"/>
    </row>
    <row r="7" spans="2:46" ht="26.25" customHeight="1" x14ac:dyDescent="0.2">
      <c r="B7" s="16"/>
      <c r="E7" s="230" t="str">
        <f>'Rekapitulácia stavby'!K6</f>
        <v xml:space="preserve">Zateplenie a obnova skladu Budovateľská 7 - časť búracie práce </v>
      </c>
      <c r="F7" s="231"/>
      <c r="G7" s="231"/>
      <c r="H7" s="231"/>
      <c r="L7" s="16"/>
    </row>
    <row r="8" spans="2:46" s="1" customFormat="1" ht="12" customHeight="1" x14ac:dyDescent="0.2">
      <c r="B8" s="30"/>
      <c r="D8" s="23" t="s">
        <v>100</v>
      </c>
      <c r="L8" s="30"/>
    </row>
    <row r="9" spans="2:46" s="1" customFormat="1" ht="16.5" customHeight="1" x14ac:dyDescent="0.2">
      <c r="B9" s="30"/>
      <c r="E9" s="181" t="s">
        <v>170</v>
      </c>
      <c r="F9" s="232"/>
      <c r="G9" s="232"/>
      <c r="H9" s="232"/>
      <c r="L9" s="30"/>
    </row>
    <row r="10" spans="2:46" s="1" customFormat="1" x14ac:dyDescent="0.2">
      <c r="B10" s="30"/>
      <c r="L10" s="30"/>
    </row>
    <row r="11" spans="2:46" s="1" customFormat="1" ht="12" customHeight="1" x14ac:dyDescent="0.2">
      <c r="B11" s="30"/>
      <c r="D11" s="23" t="s">
        <v>15</v>
      </c>
      <c r="F11" s="21" t="s">
        <v>1</v>
      </c>
      <c r="I11" s="23" t="s">
        <v>16</v>
      </c>
      <c r="J11" s="21" t="s">
        <v>1</v>
      </c>
      <c r="L11" s="30"/>
    </row>
    <row r="12" spans="2:46" s="1" customFormat="1" ht="12" customHeight="1" x14ac:dyDescent="0.2">
      <c r="B12" s="30"/>
      <c r="D12" s="23" t="s">
        <v>17</v>
      </c>
      <c r="F12" s="21" t="s">
        <v>18</v>
      </c>
      <c r="I12" s="23" t="s">
        <v>19</v>
      </c>
      <c r="J12" s="53" t="str">
        <f>'Rekapitulácia stavby'!AN8</f>
        <v>8. 6. 2023</v>
      </c>
      <c r="L12" s="30"/>
    </row>
    <row r="13" spans="2:46" s="1" customFormat="1" ht="10.9" customHeight="1" x14ac:dyDescent="0.2">
      <c r="B13" s="30"/>
      <c r="L13" s="30"/>
    </row>
    <row r="14" spans="2:46" s="1" customFormat="1" ht="12" customHeight="1" x14ac:dyDescent="0.2">
      <c r="B14" s="30"/>
      <c r="D14" s="23" t="s">
        <v>21</v>
      </c>
      <c r="I14" s="23" t="s">
        <v>22</v>
      </c>
      <c r="J14" s="21" t="s">
        <v>1</v>
      </c>
      <c r="L14" s="30"/>
    </row>
    <row r="15" spans="2:46" s="1" customFormat="1" ht="18" customHeight="1" x14ac:dyDescent="0.2">
      <c r="B15" s="30"/>
      <c r="E15" s="21" t="s">
        <v>23</v>
      </c>
      <c r="I15" s="23" t="s">
        <v>24</v>
      </c>
      <c r="J15" s="21" t="s">
        <v>1</v>
      </c>
      <c r="L15" s="30"/>
    </row>
    <row r="16" spans="2:46" s="1" customFormat="1" ht="6.95" customHeight="1" x14ac:dyDescent="0.2">
      <c r="B16" s="30"/>
      <c r="L16" s="30"/>
    </row>
    <row r="17" spans="2:12" s="1" customFormat="1" ht="12" customHeight="1" x14ac:dyDescent="0.2">
      <c r="B17" s="30"/>
      <c r="D17" s="23" t="s">
        <v>25</v>
      </c>
      <c r="I17" s="23" t="s">
        <v>22</v>
      </c>
      <c r="J17" s="24" t="str">
        <f>'Rekapitulácia stavby'!AN13</f>
        <v>Vyplň údaj</v>
      </c>
      <c r="L17" s="30"/>
    </row>
    <row r="18" spans="2:12" s="1" customFormat="1" ht="18" customHeight="1" x14ac:dyDescent="0.2">
      <c r="B18" s="30"/>
      <c r="E18" s="234" t="str">
        <f>'Rekapitulácia stavby'!E14</f>
        <v>Vyplň údaj</v>
      </c>
      <c r="F18" s="204"/>
      <c r="G18" s="204"/>
      <c r="H18" s="204"/>
      <c r="I18" s="23" t="s">
        <v>24</v>
      </c>
      <c r="J18" s="24" t="str">
        <f>'Rekapitulácia stavby'!AN14</f>
        <v>Vyplň údaj</v>
      </c>
      <c r="L18" s="30"/>
    </row>
    <row r="19" spans="2:12" s="1" customFormat="1" ht="6.95" customHeight="1" x14ac:dyDescent="0.2">
      <c r="B19" s="30"/>
      <c r="L19" s="30"/>
    </row>
    <row r="20" spans="2:12" s="1" customFormat="1" ht="12" customHeight="1" x14ac:dyDescent="0.2">
      <c r="B20" s="30"/>
      <c r="D20" s="23" t="s">
        <v>27</v>
      </c>
      <c r="I20" s="23" t="s">
        <v>22</v>
      </c>
      <c r="J20" s="21" t="s">
        <v>1</v>
      </c>
      <c r="L20" s="30"/>
    </row>
    <row r="21" spans="2:12" s="1" customFormat="1" ht="18" customHeight="1" x14ac:dyDescent="0.2">
      <c r="B21" s="30"/>
      <c r="E21" s="21" t="s">
        <v>28</v>
      </c>
      <c r="I21" s="23" t="s">
        <v>24</v>
      </c>
      <c r="J21" s="21" t="s">
        <v>1</v>
      </c>
      <c r="L21" s="30"/>
    </row>
    <row r="22" spans="2:12" s="1" customFormat="1" ht="6.95" customHeight="1" x14ac:dyDescent="0.2">
      <c r="B22" s="30"/>
      <c r="L22" s="30"/>
    </row>
    <row r="23" spans="2:12" s="1" customFormat="1" ht="12" customHeight="1" x14ac:dyDescent="0.2">
      <c r="B23" s="30"/>
      <c r="D23" s="23" t="s">
        <v>30</v>
      </c>
      <c r="I23" s="23" t="s">
        <v>22</v>
      </c>
      <c r="J23" s="21" t="s">
        <v>1</v>
      </c>
      <c r="L23" s="30"/>
    </row>
    <row r="24" spans="2:12" s="1" customFormat="1" ht="18" customHeight="1" x14ac:dyDescent="0.2">
      <c r="B24" s="30"/>
      <c r="E24" s="21" t="s">
        <v>31</v>
      </c>
      <c r="I24" s="23" t="s">
        <v>24</v>
      </c>
      <c r="J24" s="21" t="s">
        <v>1</v>
      </c>
      <c r="L24" s="30"/>
    </row>
    <row r="25" spans="2:12" s="1" customFormat="1" ht="6.95" customHeight="1" x14ac:dyDescent="0.2">
      <c r="B25" s="30"/>
      <c r="L25" s="30"/>
    </row>
    <row r="26" spans="2:12" s="1" customFormat="1" ht="12" customHeight="1" x14ac:dyDescent="0.2">
      <c r="B26" s="30"/>
      <c r="D26" s="23" t="s">
        <v>32</v>
      </c>
      <c r="L26" s="30"/>
    </row>
    <row r="27" spans="2:12" s="7" customFormat="1" ht="16.5" customHeight="1" x14ac:dyDescent="0.2">
      <c r="B27" s="101"/>
      <c r="E27" s="209" t="s">
        <v>1</v>
      </c>
      <c r="F27" s="209"/>
      <c r="G27" s="209"/>
      <c r="H27" s="209"/>
      <c r="L27" s="101"/>
    </row>
    <row r="28" spans="2:12" s="1" customFormat="1" ht="6.95" customHeight="1" x14ac:dyDescent="0.2">
      <c r="B28" s="30"/>
      <c r="L28" s="30"/>
    </row>
    <row r="29" spans="2:12" s="1" customFormat="1" ht="6.95" customHeight="1" x14ac:dyDescent="0.2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14.45" customHeight="1" x14ac:dyDescent="0.2">
      <c r="B30" s="30"/>
      <c r="D30" s="21" t="s">
        <v>102</v>
      </c>
      <c r="J30" s="29">
        <f>J96</f>
        <v>0</v>
      </c>
      <c r="L30" s="30"/>
    </row>
    <row r="31" spans="2:12" s="1" customFormat="1" ht="14.45" customHeight="1" x14ac:dyDescent="0.2">
      <c r="B31" s="30"/>
      <c r="D31" s="28" t="s">
        <v>93</v>
      </c>
      <c r="J31" s="29">
        <f>J105</f>
        <v>0</v>
      </c>
      <c r="L31" s="30"/>
    </row>
    <row r="32" spans="2:12" s="1" customFormat="1" ht="25.35" customHeight="1" x14ac:dyDescent="0.2">
      <c r="B32" s="30"/>
      <c r="D32" s="102" t="s">
        <v>35</v>
      </c>
      <c r="J32" s="66">
        <f>ROUND(J30 + J31, 2)</f>
        <v>0</v>
      </c>
      <c r="L32" s="30"/>
    </row>
    <row r="33" spans="2:12" s="1" customFormat="1" ht="6.95" customHeight="1" x14ac:dyDescent="0.2">
      <c r="B33" s="30"/>
      <c r="D33" s="54"/>
      <c r="E33" s="54"/>
      <c r="F33" s="54"/>
      <c r="G33" s="54"/>
      <c r="H33" s="54"/>
      <c r="I33" s="54"/>
      <c r="J33" s="54"/>
      <c r="K33" s="54"/>
      <c r="L33" s="30"/>
    </row>
    <row r="34" spans="2:12" s="1" customFormat="1" ht="14.45" customHeight="1" x14ac:dyDescent="0.2">
      <c r="B34" s="30"/>
      <c r="F34" s="33" t="s">
        <v>37</v>
      </c>
      <c r="I34" s="33" t="s">
        <v>36</v>
      </c>
      <c r="J34" s="33" t="s">
        <v>38</v>
      </c>
      <c r="L34" s="30"/>
    </row>
    <row r="35" spans="2:12" s="1" customFormat="1" ht="14.45" customHeight="1" x14ac:dyDescent="0.2">
      <c r="B35" s="30"/>
      <c r="D35" s="103" t="s">
        <v>39</v>
      </c>
      <c r="E35" s="35" t="s">
        <v>40</v>
      </c>
      <c r="F35" s="104">
        <f>ROUND((SUM(BE105:BE112) + SUM(BE132:BE158)),  2)</f>
        <v>0</v>
      </c>
      <c r="G35" s="105"/>
      <c r="H35" s="105"/>
      <c r="I35" s="106">
        <v>0.2</v>
      </c>
      <c r="J35" s="104">
        <f>ROUND(((SUM(BE105:BE112) + SUM(BE132:BE158))*I35),  2)</f>
        <v>0</v>
      </c>
      <c r="L35" s="30"/>
    </row>
    <row r="36" spans="2:12" s="1" customFormat="1" ht="14.45" customHeight="1" x14ac:dyDescent="0.2">
      <c r="B36" s="30"/>
      <c r="E36" s="35" t="s">
        <v>41</v>
      </c>
      <c r="F36" s="104">
        <f>ROUND((SUM(BF105:BF112) + SUM(BF132:BF158)),  2)</f>
        <v>0</v>
      </c>
      <c r="G36" s="105"/>
      <c r="H36" s="105"/>
      <c r="I36" s="106">
        <v>0.2</v>
      </c>
      <c r="J36" s="104">
        <f>ROUND(((SUM(BF105:BF112) + SUM(BF132:BF158))*I36),  2)</f>
        <v>0</v>
      </c>
      <c r="L36" s="30"/>
    </row>
    <row r="37" spans="2:12" s="1" customFormat="1" ht="14.45" hidden="1" customHeight="1" x14ac:dyDescent="0.2">
      <c r="B37" s="30"/>
      <c r="E37" s="23" t="s">
        <v>42</v>
      </c>
      <c r="F37" s="107">
        <f>ROUND((SUM(BG105:BG112) + SUM(BG132:BG158)),  2)</f>
        <v>0</v>
      </c>
      <c r="I37" s="108">
        <v>0.2</v>
      </c>
      <c r="J37" s="107">
        <f>0</f>
        <v>0</v>
      </c>
      <c r="L37" s="30"/>
    </row>
    <row r="38" spans="2:12" s="1" customFormat="1" ht="14.45" hidden="1" customHeight="1" x14ac:dyDescent="0.2">
      <c r="B38" s="30"/>
      <c r="E38" s="23" t="s">
        <v>43</v>
      </c>
      <c r="F38" s="107">
        <f>ROUND((SUM(BH105:BH112) + SUM(BH132:BH158)),  2)</f>
        <v>0</v>
      </c>
      <c r="I38" s="108">
        <v>0.2</v>
      </c>
      <c r="J38" s="107">
        <f>0</f>
        <v>0</v>
      </c>
      <c r="L38" s="30"/>
    </row>
    <row r="39" spans="2:12" s="1" customFormat="1" ht="14.45" hidden="1" customHeight="1" x14ac:dyDescent="0.2">
      <c r="B39" s="30"/>
      <c r="E39" s="35" t="s">
        <v>44</v>
      </c>
      <c r="F39" s="104">
        <f>ROUND((SUM(BI105:BI112) + SUM(BI132:BI158)),  2)</f>
        <v>0</v>
      </c>
      <c r="G39" s="105"/>
      <c r="H39" s="105"/>
      <c r="I39" s="106">
        <v>0</v>
      </c>
      <c r="J39" s="104">
        <f>0</f>
        <v>0</v>
      </c>
      <c r="L39" s="30"/>
    </row>
    <row r="40" spans="2:12" s="1" customFormat="1" ht="6.95" customHeight="1" x14ac:dyDescent="0.2">
      <c r="B40" s="30"/>
      <c r="L40" s="30"/>
    </row>
    <row r="41" spans="2:12" s="1" customFormat="1" ht="25.35" customHeight="1" x14ac:dyDescent="0.2">
      <c r="B41" s="30"/>
      <c r="C41" s="98"/>
      <c r="D41" s="109" t="s">
        <v>45</v>
      </c>
      <c r="E41" s="57"/>
      <c r="F41" s="57"/>
      <c r="G41" s="110" t="s">
        <v>46</v>
      </c>
      <c r="H41" s="111" t="s">
        <v>47</v>
      </c>
      <c r="I41" s="57"/>
      <c r="J41" s="112">
        <f>SUM(J32:J39)</f>
        <v>0</v>
      </c>
      <c r="K41" s="113"/>
      <c r="L41" s="30"/>
    </row>
    <row r="42" spans="2:12" s="1" customFormat="1" ht="14.45" customHeight="1" x14ac:dyDescent="0.2">
      <c r="B42" s="30"/>
      <c r="L42" s="30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30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30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30"/>
      <c r="D61" s="44" t="s">
        <v>50</v>
      </c>
      <c r="E61" s="32"/>
      <c r="F61" s="114" t="s">
        <v>51</v>
      </c>
      <c r="G61" s="44" t="s">
        <v>50</v>
      </c>
      <c r="H61" s="32"/>
      <c r="I61" s="32"/>
      <c r="J61" s="115" t="s">
        <v>51</v>
      </c>
      <c r="K61" s="32"/>
      <c r="L61" s="30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30"/>
      <c r="D65" s="42" t="s">
        <v>52</v>
      </c>
      <c r="E65" s="43"/>
      <c r="F65" s="43"/>
      <c r="G65" s="42" t="s">
        <v>53</v>
      </c>
      <c r="H65" s="43"/>
      <c r="I65" s="43"/>
      <c r="J65" s="43"/>
      <c r="K65" s="43"/>
      <c r="L65" s="30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30"/>
      <c r="D76" s="44" t="s">
        <v>50</v>
      </c>
      <c r="E76" s="32"/>
      <c r="F76" s="114" t="s">
        <v>51</v>
      </c>
      <c r="G76" s="44" t="s">
        <v>50</v>
      </c>
      <c r="H76" s="32"/>
      <c r="I76" s="32"/>
      <c r="J76" s="115" t="s">
        <v>51</v>
      </c>
      <c r="K76" s="32"/>
      <c r="L76" s="30"/>
    </row>
    <row r="77" spans="2:12" s="1" customFormat="1" ht="14.45" customHeight="1" x14ac:dyDescent="0.2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 x14ac:dyDescent="0.2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 x14ac:dyDescent="0.2">
      <c r="B82" s="30"/>
      <c r="C82" s="17" t="s">
        <v>103</v>
      </c>
      <c r="L82" s="30"/>
    </row>
    <row r="83" spans="2:47" s="1" customFormat="1" ht="6.95" customHeight="1" x14ac:dyDescent="0.2">
      <c r="B83" s="30"/>
      <c r="L83" s="30"/>
    </row>
    <row r="84" spans="2:47" s="1" customFormat="1" ht="12" customHeight="1" x14ac:dyDescent="0.2">
      <c r="B84" s="30"/>
      <c r="C84" s="23" t="s">
        <v>14</v>
      </c>
      <c r="L84" s="30"/>
    </row>
    <row r="85" spans="2:47" s="1" customFormat="1" ht="26.25" customHeight="1" x14ac:dyDescent="0.2">
      <c r="B85" s="30"/>
      <c r="E85" s="230" t="str">
        <f>E7</f>
        <v xml:space="preserve">Zateplenie a obnova skladu Budovateľská 7 - časť búracie práce </v>
      </c>
      <c r="F85" s="231"/>
      <c r="G85" s="231"/>
      <c r="H85" s="231"/>
      <c r="L85" s="30"/>
    </row>
    <row r="86" spans="2:47" s="1" customFormat="1" ht="12" customHeight="1" x14ac:dyDescent="0.2">
      <c r="B86" s="30"/>
      <c r="C86" s="23" t="s">
        <v>100</v>
      </c>
      <c r="L86" s="30"/>
    </row>
    <row r="87" spans="2:47" s="1" customFormat="1" ht="16.5" customHeight="1" x14ac:dyDescent="0.2">
      <c r="B87" s="30"/>
      <c r="E87" s="181" t="str">
        <f>E9</f>
        <v>C - Strecha (nezateplená) - búracie práce</v>
      </c>
      <c r="F87" s="232"/>
      <c r="G87" s="232"/>
      <c r="H87" s="232"/>
      <c r="L87" s="30"/>
    </row>
    <row r="88" spans="2:47" s="1" customFormat="1" ht="6.95" customHeight="1" x14ac:dyDescent="0.2">
      <c r="B88" s="30"/>
      <c r="L88" s="30"/>
    </row>
    <row r="89" spans="2:47" s="1" customFormat="1" ht="12" customHeight="1" x14ac:dyDescent="0.2">
      <c r="B89" s="30"/>
      <c r="C89" s="23" t="s">
        <v>17</v>
      </c>
      <c r="F89" s="21" t="str">
        <f>F12</f>
        <v xml:space="preserve"> </v>
      </c>
      <c r="I89" s="23" t="s">
        <v>19</v>
      </c>
      <c r="J89" s="53" t="str">
        <f>IF(J12="","",J12)</f>
        <v>8. 6. 2023</v>
      </c>
      <c r="L89" s="30"/>
    </row>
    <row r="90" spans="2:47" s="1" customFormat="1" ht="6.95" customHeight="1" x14ac:dyDescent="0.2">
      <c r="B90" s="30"/>
      <c r="L90" s="30"/>
    </row>
    <row r="91" spans="2:47" s="1" customFormat="1" ht="15.2" customHeight="1" x14ac:dyDescent="0.2">
      <c r="B91" s="30"/>
      <c r="C91" s="23" t="s">
        <v>21</v>
      </c>
      <c r="F91" s="21" t="str">
        <f>E15</f>
        <v>McCarter, a.s.</v>
      </c>
      <c r="I91" s="23" t="s">
        <v>27</v>
      </c>
      <c r="J91" s="26" t="str">
        <f>E21</f>
        <v>SMF MARKO, s.r.o.</v>
      </c>
      <c r="L91" s="30"/>
    </row>
    <row r="92" spans="2:47" s="1" customFormat="1" ht="15.2" customHeight="1" x14ac:dyDescent="0.2">
      <c r="B92" s="30"/>
      <c r="C92" s="23" t="s">
        <v>25</v>
      </c>
      <c r="F92" s="21" t="str">
        <f>IF(E18="","",E18)</f>
        <v>Vyplň údaj</v>
      </c>
      <c r="I92" s="23" t="s">
        <v>30</v>
      </c>
      <c r="J92" s="26" t="str">
        <f>E24</f>
        <v>Rosoft,s.r.o.</v>
      </c>
      <c r="L92" s="30"/>
    </row>
    <row r="93" spans="2:47" s="1" customFormat="1" ht="10.35" customHeight="1" x14ac:dyDescent="0.2">
      <c r="B93" s="30"/>
      <c r="L93" s="30"/>
    </row>
    <row r="94" spans="2:47" s="1" customFormat="1" ht="29.25" customHeight="1" x14ac:dyDescent="0.2">
      <c r="B94" s="30"/>
      <c r="C94" s="116" t="s">
        <v>104</v>
      </c>
      <c r="D94" s="98"/>
      <c r="E94" s="98"/>
      <c r="F94" s="98"/>
      <c r="G94" s="98"/>
      <c r="H94" s="98"/>
      <c r="I94" s="98"/>
      <c r="J94" s="117" t="s">
        <v>105</v>
      </c>
      <c r="K94" s="98"/>
      <c r="L94" s="30"/>
    </row>
    <row r="95" spans="2:47" s="1" customFormat="1" ht="10.35" customHeight="1" x14ac:dyDescent="0.2">
      <c r="B95" s="30"/>
      <c r="L95" s="30"/>
    </row>
    <row r="96" spans="2:47" s="1" customFormat="1" ht="22.9" customHeight="1" x14ac:dyDescent="0.2">
      <c r="B96" s="30"/>
      <c r="C96" s="118" t="s">
        <v>106</v>
      </c>
      <c r="J96" s="66">
        <f>J132</f>
        <v>0</v>
      </c>
      <c r="L96" s="30"/>
      <c r="AU96" s="13" t="s">
        <v>107</v>
      </c>
    </row>
    <row r="97" spans="2:65" s="8" customFormat="1" ht="24.95" customHeight="1" x14ac:dyDescent="0.2">
      <c r="B97" s="119"/>
      <c r="D97" s="120" t="s">
        <v>108</v>
      </c>
      <c r="E97" s="121"/>
      <c r="F97" s="121"/>
      <c r="G97" s="121"/>
      <c r="H97" s="121"/>
      <c r="I97" s="121"/>
      <c r="J97" s="122">
        <f>J133</f>
        <v>0</v>
      </c>
      <c r="L97" s="119"/>
    </row>
    <row r="98" spans="2:65" s="9" customFormat="1" ht="19.899999999999999" customHeight="1" x14ac:dyDescent="0.2">
      <c r="B98" s="123"/>
      <c r="D98" s="124" t="s">
        <v>109</v>
      </c>
      <c r="E98" s="125"/>
      <c r="F98" s="125"/>
      <c r="G98" s="125"/>
      <c r="H98" s="125"/>
      <c r="I98" s="125"/>
      <c r="J98" s="126">
        <f>J134</f>
        <v>0</v>
      </c>
      <c r="L98" s="123"/>
    </row>
    <row r="99" spans="2:65" s="8" customFormat="1" ht="24.95" customHeight="1" x14ac:dyDescent="0.2">
      <c r="B99" s="119"/>
      <c r="D99" s="120" t="s">
        <v>171</v>
      </c>
      <c r="E99" s="121"/>
      <c r="F99" s="121"/>
      <c r="G99" s="121"/>
      <c r="H99" s="121"/>
      <c r="I99" s="121"/>
      <c r="J99" s="122">
        <f>J144</f>
        <v>0</v>
      </c>
      <c r="L99" s="119"/>
    </row>
    <row r="100" spans="2:65" s="9" customFormat="1" ht="19.899999999999999" customHeight="1" x14ac:dyDescent="0.2">
      <c r="B100" s="123"/>
      <c r="D100" s="124" t="s">
        <v>172</v>
      </c>
      <c r="E100" s="125"/>
      <c r="F100" s="125"/>
      <c r="G100" s="125"/>
      <c r="H100" s="125"/>
      <c r="I100" s="125"/>
      <c r="J100" s="126">
        <f>J145</f>
        <v>0</v>
      </c>
      <c r="L100" s="123"/>
    </row>
    <row r="101" spans="2:65" s="9" customFormat="1" ht="19.899999999999999" customHeight="1" x14ac:dyDescent="0.2">
      <c r="B101" s="123"/>
      <c r="D101" s="124" t="s">
        <v>173</v>
      </c>
      <c r="E101" s="125"/>
      <c r="F101" s="125"/>
      <c r="G101" s="125"/>
      <c r="H101" s="125"/>
      <c r="I101" s="125"/>
      <c r="J101" s="126">
        <f>J149</f>
        <v>0</v>
      </c>
      <c r="L101" s="123"/>
    </row>
    <row r="102" spans="2:65" s="9" customFormat="1" ht="19.899999999999999" customHeight="1" x14ac:dyDescent="0.2">
      <c r="B102" s="123"/>
      <c r="D102" s="124" t="s">
        <v>174</v>
      </c>
      <c r="E102" s="125"/>
      <c r="F102" s="125"/>
      <c r="G102" s="125"/>
      <c r="H102" s="125"/>
      <c r="I102" s="125"/>
      <c r="J102" s="126">
        <f>J152</f>
        <v>0</v>
      </c>
      <c r="L102" s="123"/>
    </row>
    <row r="103" spans="2:65" s="1" customFormat="1" ht="21.75" customHeight="1" x14ac:dyDescent="0.2">
      <c r="B103" s="30"/>
      <c r="L103" s="30"/>
    </row>
    <row r="104" spans="2:65" s="1" customFormat="1" ht="6.95" customHeight="1" x14ac:dyDescent="0.2">
      <c r="B104" s="30"/>
      <c r="L104" s="30"/>
    </row>
    <row r="105" spans="2:65" s="1" customFormat="1" ht="29.25" customHeight="1" x14ac:dyDescent="0.2">
      <c r="B105" s="30"/>
      <c r="C105" s="118" t="s">
        <v>110</v>
      </c>
      <c r="J105" s="127">
        <f>ROUND(J106 + J107 + J108 + J109 + J110 + J111,2)</f>
        <v>0</v>
      </c>
      <c r="L105" s="30"/>
      <c r="N105" s="128" t="s">
        <v>39</v>
      </c>
    </row>
    <row r="106" spans="2:65" s="1" customFormat="1" ht="18" customHeight="1" x14ac:dyDescent="0.2">
      <c r="B106" s="129"/>
      <c r="C106" s="130"/>
      <c r="D106" s="218" t="s">
        <v>111</v>
      </c>
      <c r="E106" s="229"/>
      <c r="F106" s="229"/>
      <c r="G106" s="130"/>
      <c r="H106" s="130"/>
      <c r="I106" s="130"/>
      <c r="J106" s="89">
        <v>0</v>
      </c>
      <c r="K106" s="130"/>
      <c r="L106" s="129"/>
      <c r="M106" s="130"/>
      <c r="N106" s="132" t="s">
        <v>41</v>
      </c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3" t="s">
        <v>112</v>
      </c>
      <c r="AZ106" s="130"/>
      <c r="BA106" s="130"/>
      <c r="BB106" s="130"/>
      <c r="BC106" s="130"/>
      <c r="BD106" s="130"/>
      <c r="BE106" s="134">
        <f t="shared" ref="BE106:BE111" si="0">IF(N106="základná",J106,0)</f>
        <v>0</v>
      </c>
      <c r="BF106" s="134">
        <f t="shared" ref="BF106:BF111" si="1">IF(N106="znížená",J106,0)</f>
        <v>0</v>
      </c>
      <c r="BG106" s="134">
        <f t="shared" ref="BG106:BG111" si="2">IF(N106="zákl. prenesená",J106,0)</f>
        <v>0</v>
      </c>
      <c r="BH106" s="134">
        <f t="shared" ref="BH106:BH111" si="3">IF(N106="zníž. prenesená",J106,0)</f>
        <v>0</v>
      </c>
      <c r="BI106" s="134">
        <f t="shared" ref="BI106:BI111" si="4">IF(N106="nulová",J106,0)</f>
        <v>0</v>
      </c>
      <c r="BJ106" s="133" t="s">
        <v>113</v>
      </c>
      <c r="BK106" s="130"/>
      <c r="BL106" s="130"/>
      <c r="BM106" s="130"/>
    </row>
    <row r="107" spans="2:65" s="1" customFormat="1" ht="18" customHeight="1" x14ac:dyDescent="0.2">
      <c r="B107" s="129"/>
      <c r="C107" s="130"/>
      <c r="D107" s="218" t="s">
        <v>114</v>
      </c>
      <c r="E107" s="229"/>
      <c r="F107" s="229"/>
      <c r="G107" s="130"/>
      <c r="H107" s="130"/>
      <c r="I107" s="130"/>
      <c r="J107" s="89">
        <v>0</v>
      </c>
      <c r="K107" s="130"/>
      <c r="L107" s="129"/>
      <c r="M107" s="130"/>
      <c r="N107" s="132" t="s">
        <v>41</v>
      </c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3" t="s">
        <v>112</v>
      </c>
      <c r="AZ107" s="130"/>
      <c r="BA107" s="130"/>
      <c r="BB107" s="130"/>
      <c r="BC107" s="130"/>
      <c r="BD107" s="130"/>
      <c r="BE107" s="134">
        <f t="shared" si="0"/>
        <v>0</v>
      </c>
      <c r="BF107" s="134">
        <f t="shared" si="1"/>
        <v>0</v>
      </c>
      <c r="BG107" s="134">
        <f t="shared" si="2"/>
        <v>0</v>
      </c>
      <c r="BH107" s="134">
        <f t="shared" si="3"/>
        <v>0</v>
      </c>
      <c r="BI107" s="134">
        <f t="shared" si="4"/>
        <v>0</v>
      </c>
      <c r="BJ107" s="133" t="s">
        <v>113</v>
      </c>
      <c r="BK107" s="130"/>
      <c r="BL107" s="130"/>
      <c r="BM107" s="130"/>
    </row>
    <row r="108" spans="2:65" s="1" customFormat="1" ht="18" customHeight="1" x14ac:dyDescent="0.2">
      <c r="B108" s="129"/>
      <c r="C108" s="130"/>
      <c r="D108" s="218" t="s">
        <v>115</v>
      </c>
      <c r="E108" s="229"/>
      <c r="F108" s="229"/>
      <c r="G108" s="130"/>
      <c r="H108" s="130"/>
      <c r="I108" s="130"/>
      <c r="J108" s="89">
        <v>0</v>
      </c>
      <c r="K108" s="130"/>
      <c r="L108" s="129"/>
      <c r="M108" s="130"/>
      <c r="N108" s="132" t="s">
        <v>41</v>
      </c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3" t="s">
        <v>112</v>
      </c>
      <c r="AZ108" s="130"/>
      <c r="BA108" s="130"/>
      <c r="BB108" s="130"/>
      <c r="BC108" s="130"/>
      <c r="BD108" s="130"/>
      <c r="BE108" s="134">
        <f t="shared" si="0"/>
        <v>0</v>
      </c>
      <c r="BF108" s="134">
        <f t="shared" si="1"/>
        <v>0</v>
      </c>
      <c r="BG108" s="134">
        <f t="shared" si="2"/>
        <v>0</v>
      </c>
      <c r="BH108" s="134">
        <f t="shared" si="3"/>
        <v>0</v>
      </c>
      <c r="BI108" s="134">
        <f t="shared" si="4"/>
        <v>0</v>
      </c>
      <c r="BJ108" s="133" t="s">
        <v>113</v>
      </c>
      <c r="BK108" s="130"/>
      <c r="BL108" s="130"/>
      <c r="BM108" s="130"/>
    </row>
    <row r="109" spans="2:65" s="1" customFormat="1" ht="18" customHeight="1" x14ac:dyDescent="0.2">
      <c r="B109" s="129"/>
      <c r="C109" s="130"/>
      <c r="D109" s="218" t="s">
        <v>116</v>
      </c>
      <c r="E109" s="229"/>
      <c r="F109" s="229"/>
      <c r="G109" s="130"/>
      <c r="H109" s="130"/>
      <c r="I109" s="130"/>
      <c r="J109" s="89">
        <v>0</v>
      </c>
      <c r="K109" s="130"/>
      <c r="L109" s="129"/>
      <c r="M109" s="130"/>
      <c r="N109" s="132" t="s">
        <v>41</v>
      </c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3" t="s">
        <v>112</v>
      </c>
      <c r="AZ109" s="130"/>
      <c r="BA109" s="130"/>
      <c r="BB109" s="130"/>
      <c r="BC109" s="130"/>
      <c r="BD109" s="130"/>
      <c r="BE109" s="134">
        <f t="shared" si="0"/>
        <v>0</v>
      </c>
      <c r="BF109" s="134">
        <f t="shared" si="1"/>
        <v>0</v>
      </c>
      <c r="BG109" s="134">
        <f t="shared" si="2"/>
        <v>0</v>
      </c>
      <c r="BH109" s="134">
        <f t="shared" si="3"/>
        <v>0</v>
      </c>
      <c r="BI109" s="134">
        <f t="shared" si="4"/>
        <v>0</v>
      </c>
      <c r="BJ109" s="133" t="s">
        <v>113</v>
      </c>
      <c r="BK109" s="130"/>
      <c r="BL109" s="130"/>
      <c r="BM109" s="130"/>
    </row>
    <row r="110" spans="2:65" s="1" customFormat="1" ht="18" customHeight="1" x14ac:dyDescent="0.2">
      <c r="B110" s="129"/>
      <c r="C110" s="130"/>
      <c r="D110" s="218" t="s">
        <v>117</v>
      </c>
      <c r="E110" s="229"/>
      <c r="F110" s="229"/>
      <c r="G110" s="130"/>
      <c r="H110" s="130"/>
      <c r="I110" s="130"/>
      <c r="J110" s="89">
        <v>0</v>
      </c>
      <c r="K110" s="130"/>
      <c r="L110" s="129"/>
      <c r="M110" s="130"/>
      <c r="N110" s="132" t="s">
        <v>41</v>
      </c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3" t="s">
        <v>112</v>
      </c>
      <c r="AZ110" s="130"/>
      <c r="BA110" s="130"/>
      <c r="BB110" s="130"/>
      <c r="BC110" s="130"/>
      <c r="BD110" s="130"/>
      <c r="BE110" s="134">
        <f t="shared" si="0"/>
        <v>0</v>
      </c>
      <c r="BF110" s="134">
        <f t="shared" si="1"/>
        <v>0</v>
      </c>
      <c r="BG110" s="134">
        <f t="shared" si="2"/>
        <v>0</v>
      </c>
      <c r="BH110" s="134">
        <f t="shared" si="3"/>
        <v>0</v>
      </c>
      <c r="BI110" s="134">
        <f t="shared" si="4"/>
        <v>0</v>
      </c>
      <c r="BJ110" s="133" t="s">
        <v>113</v>
      </c>
      <c r="BK110" s="130"/>
      <c r="BL110" s="130"/>
      <c r="BM110" s="130"/>
    </row>
    <row r="111" spans="2:65" s="1" customFormat="1" ht="18" customHeight="1" x14ac:dyDescent="0.2">
      <c r="B111" s="129"/>
      <c r="C111" s="130"/>
      <c r="D111" s="131" t="s">
        <v>118</v>
      </c>
      <c r="E111" s="130"/>
      <c r="F111" s="130"/>
      <c r="G111" s="130"/>
      <c r="H111" s="130"/>
      <c r="I111" s="130"/>
      <c r="J111" s="89">
        <f>ROUND(J30*T111,2)</f>
        <v>0</v>
      </c>
      <c r="K111" s="130"/>
      <c r="L111" s="129"/>
      <c r="M111" s="130"/>
      <c r="N111" s="132" t="s">
        <v>41</v>
      </c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3" t="s">
        <v>119</v>
      </c>
      <c r="AZ111" s="130"/>
      <c r="BA111" s="130"/>
      <c r="BB111" s="130"/>
      <c r="BC111" s="130"/>
      <c r="BD111" s="130"/>
      <c r="BE111" s="134">
        <f t="shared" si="0"/>
        <v>0</v>
      </c>
      <c r="BF111" s="134">
        <f t="shared" si="1"/>
        <v>0</v>
      </c>
      <c r="BG111" s="134">
        <f t="shared" si="2"/>
        <v>0</v>
      </c>
      <c r="BH111" s="134">
        <f t="shared" si="3"/>
        <v>0</v>
      </c>
      <c r="BI111" s="134">
        <f t="shared" si="4"/>
        <v>0</v>
      </c>
      <c r="BJ111" s="133" t="s">
        <v>113</v>
      </c>
      <c r="BK111" s="130"/>
      <c r="BL111" s="130"/>
      <c r="BM111" s="130"/>
    </row>
    <row r="112" spans="2:65" s="1" customFormat="1" x14ac:dyDescent="0.2">
      <c r="B112" s="30"/>
      <c r="L112" s="30"/>
    </row>
    <row r="113" spans="2:12" s="1" customFormat="1" ht="29.25" customHeight="1" x14ac:dyDescent="0.2">
      <c r="B113" s="30"/>
      <c r="C113" s="97" t="s">
        <v>98</v>
      </c>
      <c r="D113" s="98"/>
      <c r="E113" s="98"/>
      <c r="F113" s="98"/>
      <c r="G113" s="98"/>
      <c r="H113" s="98"/>
      <c r="I113" s="98"/>
      <c r="J113" s="99">
        <f>ROUND(J96+J105,2)</f>
        <v>0</v>
      </c>
      <c r="K113" s="98"/>
      <c r="L113" s="30"/>
    </row>
    <row r="114" spans="2:12" s="1" customFormat="1" ht="6.95" customHeight="1" x14ac:dyDescent="0.2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30"/>
    </row>
    <row r="118" spans="2:12" s="1" customFormat="1" ht="6.95" customHeight="1" x14ac:dyDescent="0.2"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30"/>
    </row>
    <row r="119" spans="2:12" s="1" customFormat="1" ht="24.95" customHeight="1" x14ac:dyDescent="0.2">
      <c r="B119" s="30"/>
      <c r="C119" s="17" t="s">
        <v>120</v>
      </c>
      <c r="L119" s="30"/>
    </row>
    <row r="120" spans="2:12" s="1" customFormat="1" ht="6.95" customHeight="1" x14ac:dyDescent="0.2">
      <c r="B120" s="30"/>
      <c r="L120" s="30"/>
    </row>
    <row r="121" spans="2:12" s="1" customFormat="1" ht="12" customHeight="1" x14ac:dyDescent="0.2">
      <c r="B121" s="30"/>
      <c r="C121" s="23" t="s">
        <v>14</v>
      </c>
      <c r="L121" s="30"/>
    </row>
    <row r="122" spans="2:12" s="1" customFormat="1" ht="26.25" customHeight="1" x14ac:dyDescent="0.2">
      <c r="B122" s="30"/>
      <c r="E122" s="230" t="str">
        <f>E7</f>
        <v xml:space="preserve">Zateplenie a obnova skladu Budovateľská 7 - časť búracie práce </v>
      </c>
      <c r="F122" s="231"/>
      <c r="G122" s="231"/>
      <c r="H122" s="231"/>
      <c r="L122" s="30"/>
    </row>
    <row r="123" spans="2:12" s="1" customFormat="1" ht="12" customHeight="1" x14ac:dyDescent="0.2">
      <c r="B123" s="30"/>
      <c r="C123" s="23" t="s">
        <v>100</v>
      </c>
      <c r="L123" s="30"/>
    </row>
    <row r="124" spans="2:12" s="1" customFormat="1" ht="16.5" customHeight="1" x14ac:dyDescent="0.2">
      <c r="B124" s="30"/>
      <c r="E124" s="181" t="str">
        <f>E9</f>
        <v>C - Strecha (nezateplená) - búracie práce</v>
      </c>
      <c r="F124" s="232"/>
      <c r="G124" s="232"/>
      <c r="H124" s="232"/>
      <c r="L124" s="30"/>
    </row>
    <row r="125" spans="2:12" s="1" customFormat="1" ht="6.95" customHeight="1" x14ac:dyDescent="0.2">
      <c r="B125" s="30"/>
      <c r="L125" s="30"/>
    </row>
    <row r="126" spans="2:12" s="1" customFormat="1" ht="12" customHeight="1" x14ac:dyDescent="0.2">
      <c r="B126" s="30"/>
      <c r="C126" s="23" t="s">
        <v>17</v>
      </c>
      <c r="F126" s="21" t="str">
        <f>F12</f>
        <v xml:space="preserve"> </v>
      </c>
      <c r="I126" s="23" t="s">
        <v>19</v>
      </c>
      <c r="J126" s="53" t="str">
        <f>IF(J12="","",J12)</f>
        <v>8. 6. 2023</v>
      </c>
      <c r="L126" s="30"/>
    </row>
    <row r="127" spans="2:12" s="1" customFormat="1" ht="6.95" customHeight="1" x14ac:dyDescent="0.2">
      <c r="B127" s="30"/>
      <c r="L127" s="30"/>
    </row>
    <row r="128" spans="2:12" s="1" customFormat="1" ht="15.2" customHeight="1" x14ac:dyDescent="0.2">
      <c r="B128" s="30"/>
      <c r="C128" s="23" t="s">
        <v>21</v>
      </c>
      <c r="F128" s="21" t="str">
        <f>E15</f>
        <v>McCarter, a.s.</v>
      </c>
      <c r="I128" s="23" t="s">
        <v>27</v>
      </c>
      <c r="J128" s="26" t="str">
        <f>E21</f>
        <v>SMF MARKO, s.r.o.</v>
      </c>
      <c r="L128" s="30"/>
    </row>
    <row r="129" spans="2:65" s="1" customFormat="1" ht="15.2" customHeight="1" x14ac:dyDescent="0.2">
      <c r="B129" s="30"/>
      <c r="C129" s="23" t="s">
        <v>25</v>
      </c>
      <c r="F129" s="21" t="str">
        <f>IF(E18="","",E18)</f>
        <v>Vyplň údaj</v>
      </c>
      <c r="I129" s="23" t="s">
        <v>30</v>
      </c>
      <c r="J129" s="26" t="str">
        <f>E24</f>
        <v>Rosoft,s.r.o.</v>
      </c>
      <c r="L129" s="30"/>
    </row>
    <row r="130" spans="2:65" s="1" customFormat="1" ht="10.35" customHeight="1" x14ac:dyDescent="0.2">
      <c r="B130" s="30"/>
      <c r="L130" s="30"/>
    </row>
    <row r="131" spans="2:65" s="10" customFormat="1" ht="29.25" customHeight="1" x14ac:dyDescent="0.2">
      <c r="B131" s="135"/>
      <c r="C131" s="136" t="s">
        <v>121</v>
      </c>
      <c r="D131" s="137" t="s">
        <v>60</v>
      </c>
      <c r="E131" s="137" t="s">
        <v>56</v>
      </c>
      <c r="F131" s="137" t="s">
        <v>57</v>
      </c>
      <c r="G131" s="137" t="s">
        <v>122</v>
      </c>
      <c r="H131" s="137" t="s">
        <v>123</v>
      </c>
      <c r="I131" s="137" t="s">
        <v>124</v>
      </c>
      <c r="J131" s="138" t="s">
        <v>105</v>
      </c>
      <c r="K131" s="139" t="s">
        <v>125</v>
      </c>
      <c r="L131" s="135"/>
      <c r="M131" s="59" t="s">
        <v>1</v>
      </c>
      <c r="N131" s="60" t="s">
        <v>39</v>
      </c>
      <c r="O131" s="60" t="s">
        <v>126</v>
      </c>
      <c r="P131" s="60" t="s">
        <v>127</v>
      </c>
      <c r="Q131" s="60" t="s">
        <v>128</v>
      </c>
      <c r="R131" s="60" t="s">
        <v>129</v>
      </c>
      <c r="S131" s="60" t="s">
        <v>130</v>
      </c>
      <c r="T131" s="61" t="s">
        <v>131</v>
      </c>
    </row>
    <row r="132" spans="2:65" s="1" customFormat="1" ht="22.9" customHeight="1" x14ac:dyDescent="0.25">
      <c r="B132" s="30"/>
      <c r="C132" s="64" t="s">
        <v>102</v>
      </c>
      <c r="J132" s="140">
        <f>BK132</f>
        <v>0</v>
      </c>
      <c r="L132" s="30"/>
      <c r="M132" s="62"/>
      <c r="N132" s="54"/>
      <c r="O132" s="54"/>
      <c r="P132" s="141">
        <f>P133+P144</f>
        <v>0</v>
      </c>
      <c r="Q132" s="54"/>
      <c r="R132" s="141">
        <f>R133+R144</f>
        <v>0</v>
      </c>
      <c r="S132" s="54"/>
      <c r="T132" s="142">
        <f>T133+T144</f>
        <v>0</v>
      </c>
      <c r="AT132" s="13" t="s">
        <v>74</v>
      </c>
      <c r="AU132" s="13" t="s">
        <v>107</v>
      </c>
      <c r="BK132" s="143">
        <f>BK133+BK144</f>
        <v>0</v>
      </c>
    </row>
    <row r="133" spans="2:65" s="11" customFormat="1" ht="25.9" customHeight="1" x14ac:dyDescent="0.2">
      <c r="B133" s="144"/>
      <c r="D133" s="145" t="s">
        <v>74</v>
      </c>
      <c r="E133" s="146" t="s">
        <v>132</v>
      </c>
      <c r="F133" s="146" t="s">
        <v>133</v>
      </c>
      <c r="I133" s="147"/>
      <c r="J133" s="148">
        <f>BK133</f>
        <v>0</v>
      </c>
      <c r="L133" s="144"/>
      <c r="M133" s="149"/>
      <c r="P133" s="150">
        <f>P134</f>
        <v>0</v>
      </c>
      <c r="R133" s="150">
        <f>R134</f>
        <v>0</v>
      </c>
      <c r="T133" s="151">
        <f>T134</f>
        <v>0</v>
      </c>
      <c r="AR133" s="145" t="s">
        <v>83</v>
      </c>
      <c r="AT133" s="152" t="s">
        <v>74</v>
      </c>
      <c r="AU133" s="152" t="s">
        <v>75</v>
      </c>
      <c r="AY133" s="145" t="s">
        <v>134</v>
      </c>
      <c r="BK133" s="153">
        <f>BK134</f>
        <v>0</v>
      </c>
    </row>
    <row r="134" spans="2:65" s="11" customFormat="1" ht="22.9" customHeight="1" x14ac:dyDescent="0.2">
      <c r="B134" s="144"/>
      <c r="D134" s="145" t="s">
        <v>74</v>
      </c>
      <c r="E134" s="154" t="s">
        <v>135</v>
      </c>
      <c r="F134" s="154" t="s">
        <v>136</v>
      </c>
      <c r="I134" s="147"/>
      <c r="J134" s="155">
        <f>BK134</f>
        <v>0</v>
      </c>
      <c r="L134" s="144"/>
      <c r="M134" s="149"/>
      <c r="P134" s="150">
        <f>SUM(P135:P143)</f>
        <v>0</v>
      </c>
      <c r="R134" s="150">
        <f>SUM(R135:R143)</f>
        <v>0</v>
      </c>
      <c r="T134" s="151">
        <f>SUM(T135:T143)</f>
        <v>0</v>
      </c>
      <c r="AR134" s="145" t="s">
        <v>83</v>
      </c>
      <c r="AT134" s="152" t="s">
        <v>74</v>
      </c>
      <c r="AU134" s="152" t="s">
        <v>83</v>
      </c>
      <c r="AY134" s="145" t="s">
        <v>134</v>
      </c>
      <c r="BK134" s="153">
        <f>SUM(BK135:BK143)</f>
        <v>0</v>
      </c>
    </row>
    <row r="135" spans="2:65" s="1" customFormat="1" ht="33" customHeight="1" x14ac:dyDescent="0.2">
      <c r="B135" s="129"/>
      <c r="C135" s="156" t="s">
        <v>83</v>
      </c>
      <c r="D135" s="156" t="s">
        <v>137</v>
      </c>
      <c r="E135" s="157" t="s">
        <v>175</v>
      </c>
      <c r="F135" s="158" t="s">
        <v>176</v>
      </c>
      <c r="G135" s="159" t="s">
        <v>177</v>
      </c>
      <c r="H135" s="160">
        <v>2.1749999999999998</v>
      </c>
      <c r="I135" s="161"/>
      <c r="J135" s="162">
        <f t="shared" ref="J135:J143" si="5">ROUND(I135*H135,2)</f>
        <v>0</v>
      </c>
      <c r="K135" s="163"/>
      <c r="L135" s="30"/>
      <c r="M135" s="164" t="s">
        <v>1</v>
      </c>
      <c r="N135" s="128" t="s">
        <v>41</v>
      </c>
      <c r="P135" s="165">
        <f t="shared" ref="P135:P143" si="6">O135*H135</f>
        <v>0</v>
      </c>
      <c r="Q135" s="165">
        <v>0</v>
      </c>
      <c r="R135" s="165">
        <f t="shared" ref="R135:R143" si="7">Q135*H135</f>
        <v>0</v>
      </c>
      <c r="S135" s="165">
        <v>0</v>
      </c>
      <c r="T135" s="166">
        <f t="shared" ref="T135:T143" si="8">S135*H135</f>
        <v>0</v>
      </c>
      <c r="AR135" s="167" t="s">
        <v>141</v>
      </c>
      <c r="AT135" s="167" t="s">
        <v>137</v>
      </c>
      <c r="AU135" s="167" t="s">
        <v>113</v>
      </c>
      <c r="AY135" s="13" t="s">
        <v>134</v>
      </c>
      <c r="BE135" s="93">
        <f t="shared" ref="BE135:BE143" si="9">IF(N135="základná",J135,0)</f>
        <v>0</v>
      </c>
      <c r="BF135" s="93">
        <f t="shared" ref="BF135:BF143" si="10">IF(N135="znížená",J135,0)</f>
        <v>0</v>
      </c>
      <c r="BG135" s="93">
        <f t="shared" ref="BG135:BG143" si="11">IF(N135="zákl. prenesená",J135,0)</f>
        <v>0</v>
      </c>
      <c r="BH135" s="93">
        <f t="shared" ref="BH135:BH143" si="12">IF(N135="zníž. prenesená",J135,0)</f>
        <v>0</v>
      </c>
      <c r="BI135" s="93">
        <f t="shared" ref="BI135:BI143" si="13">IF(N135="nulová",J135,0)</f>
        <v>0</v>
      </c>
      <c r="BJ135" s="13" t="s">
        <v>113</v>
      </c>
      <c r="BK135" s="93">
        <f t="shared" ref="BK135:BK143" si="14">ROUND(I135*H135,2)</f>
        <v>0</v>
      </c>
      <c r="BL135" s="13" t="s">
        <v>141</v>
      </c>
      <c r="BM135" s="167" t="s">
        <v>163</v>
      </c>
    </row>
    <row r="136" spans="2:65" s="1" customFormat="1" ht="24.2" customHeight="1" x14ac:dyDescent="0.2">
      <c r="B136" s="129"/>
      <c r="C136" s="156" t="s">
        <v>113</v>
      </c>
      <c r="D136" s="156" t="s">
        <v>137</v>
      </c>
      <c r="E136" s="157" t="s">
        <v>178</v>
      </c>
      <c r="F136" s="158" t="s">
        <v>179</v>
      </c>
      <c r="G136" s="159" t="s">
        <v>177</v>
      </c>
      <c r="H136" s="160">
        <v>4.3490000000000002</v>
      </c>
      <c r="I136" s="161"/>
      <c r="J136" s="162">
        <f t="shared" si="5"/>
        <v>0</v>
      </c>
      <c r="K136" s="163"/>
      <c r="L136" s="30"/>
      <c r="M136" s="164" t="s">
        <v>1</v>
      </c>
      <c r="N136" s="128" t="s">
        <v>41</v>
      </c>
      <c r="P136" s="165">
        <f t="shared" si="6"/>
        <v>0</v>
      </c>
      <c r="Q136" s="165">
        <v>0</v>
      </c>
      <c r="R136" s="165">
        <f t="shared" si="7"/>
        <v>0</v>
      </c>
      <c r="S136" s="165">
        <v>0</v>
      </c>
      <c r="T136" s="166">
        <f t="shared" si="8"/>
        <v>0</v>
      </c>
      <c r="AR136" s="167" t="s">
        <v>141</v>
      </c>
      <c r="AT136" s="167" t="s">
        <v>137</v>
      </c>
      <c r="AU136" s="167" t="s">
        <v>113</v>
      </c>
      <c r="AY136" s="13" t="s">
        <v>134</v>
      </c>
      <c r="BE136" s="93">
        <f t="shared" si="9"/>
        <v>0</v>
      </c>
      <c r="BF136" s="93">
        <f t="shared" si="10"/>
        <v>0</v>
      </c>
      <c r="BG136" s="93">
        <f t="shared" si="11"/>
        <v>0</v>
      </c>
      <c r="BH136" s="93">
        <f t="shared" si="12"/>
        <v>0</v>
      </c>
      <c r="BI136" s="93">
        <f t="shared" si="13"/>
        <v>0</v>
      </c>
      <c r="BJ136" s="13" t="s">
        <v>113</v>
      </c>
      <c r="BK136" s="93">
        <f t="shared" si="14"/>
        <v>0</v>
      </c>
      <c r="BL136" s="13" t="s">
        <v>141</v>
      </c>
      <c r="BM136" s="167" t="s">
        <v>166</v>
      </c>
    </row>
    <row r="137" spans="2:65" s="1" customFormat="1" ht="21.75" customHeight="1" x14ac:dyDescent="0.2">
      <c r="B137" s="129"/>
      <c r="C137" s="156" t="s">
        <v>145</v>
      </c>
      <c r="D137" s="156" t="s">
        <v>137</v>
      </c>
      <c r="E137" s="157" t="s">
        <v>157</v>
      </c>
      <c r="F137" s="158" t="s">
        <v>158</v>
      </c>
      <c r="G137" s="159" t="s">
        <v>155</v>
      </c>
      <c r="H137" s="160">
        <v>85.882000000000005</v>
      </c>
      <c r="I137" s="161"/>
      <c r="J137" s="162">
        <f t="shared" si="5"/>
        <v>0</v>
      </c>
      <c r="K137" s="163"/>
      <c r="L137" s="30"/>
      <c r="M137" s="164" t="s">
        <v>1</v>
      </c>
      <c r="N137" s="128" t="s">
        <v>41</v>
      </c>
      <c r="P137" s="165">
        <f t="shared" si="6"/>
        <v>0</v>
      </c>
      <c r="Q137" s="165">
        <v>0</v>
      </c>
      <c r="R137" s="165">
        <f t="shared" si="7"/>
        <v>0</v>
      </c>
      <c r="S137" s="165">
        <v>0</v>
      </c>
      <c r="T137" s="166">
        <f t="shared" si="8"/>
        <v>0</v>
      </c>
      <c r="AR137" s="167" t="s">
        <v>141</v>
      </c>
      <c r="AT137" s="167" t="s">
        <v>137</v>
      </c>
      <c r="AU137" s="167" t="s">
        <v>113</v>
      </c>
      <c r="AY137" s="13" t="s">
        <v>134</v>
      </c>
      <c r="BE137" s="93">
        <f t="shared" si="9"/>
        <v>0</v>
      </c>
      <c r="BF137" s="93">
        <f t="shared" si="10"/>
        <v>0</v>
      </c>
      <c r="BG137" s="93">
        <f t="shared" si="11"/>
        <v>0</v>
      </c>
      <c r="BH137" s="93">
        <f t="shared" si="12"/>
        <v>0</v>
      </c>
      <c r="BI137" s="93">
        <f t="shared" si="13"/>
        <v>0</v>
      </c>
      <c r="BJ137" s="13" t="s">
        <v>113</v>
      </c>
      <c r="BK137" s="93">
        <f t="shared" si="14"/>
        <v>0</v>
      </c>
      <c r="BL137" s="13" t="s">
        <v>141</v>
      </c>
      <c r="BM137" s="167" t="s">
        <v>169</v>
      </c>
    </row>
    <row r="138" spans="2:65" s="1" customFormat="1" ht="37.9" customHeight="1" x14ac:dyDescent="0.2">
      <c r="B138" s="129"/>
      <c r="C138" s="156" t="s">
        <v>141</v>
      </c>
      <c r="D138" s="156" t="s">
        <v>137</v>
      </c>
      <c r="E138" s="157" t="s">
        <v>161</v>
      </c>
      <c r="F138" s="158" t="s">
        <v>162</v>
      </c>
      <c r="G138" s="159" t="s">
        <v>155</v>
      </c>
      <c r="H138" s="160">
        <v>1202.348</v>
      </c>
      <c r="I138" s="161"/>
      <c r="J138" s="162">
        <f t="shared" si="5"/>
        <v>0</v>
      </c>
      <c r="K138" s="163"/>
      <c r="L138" s="30"/>
      <c r="M138" s="164" t="s">
        <v>1</v>
      </c>
      <c r="N138" s="128" t="s">
        <v>41</v>
      </c>
      <c r="P138" s="165">
        <f t="shared" si="6"/>
        <v>0</v>
      </c>
      <c r="Q138" s="165">
        <v>0</v>
      </c>
      <c r="R138" s="165">
        <f t="shared" si="7"/>
        <v>0</v>
      </c>
      <c r="S138" s="165">
        <v>0</v>
      </c>
      <c r="T138" s="166">
        <f t="shared" si="8"/>
        <v>0</v>
      </c>
      <c r="AR138" s="167" t="s">
        <v>141</v>
      </c>
      <c r="AT138" s="167" t="s">
        <v>137</v>
      </c>
      <c r="AU138" s="167" t="s">
        <v>113</v>
      </c>
      <c r="AY138" s="13" t="s">
        <v>134</v>
      </c>
      <c r="BE138" s="93">
        <f t="shared" si="9"/>
        <v>0</v>
      </c>
      <c r="BF138" s="93">
        <f t="shared" si="10"/>
        <v>0</v>
      </c>
      <c r="BG138" s="93">
        <f t="shared" si="11"/>
        <v>0</v>
      </c>
      <c r="BH138" s="93">
        <f t="shared" si="12"/>
        <v>0</v>
      </c>
      <c r="BI138" s="93">
        <f t="shared" si="13"/>
        <v>0</v>
      </c>
      <c r="BJ138" s="13" t="s">
        <v>113</v>
      </c>
      <c r="BK138" s="93">
        <f t="shared" si="14"/>
        <v>0</v>
      </c>
      <c r="BL138" s="13" t="s">
        <v>141</v>
      </c>
      <c r="BM138" s="167" t="s">
        <v>7</v>
      </c>
    </row>
    <row r="139" spans="2:65" s="1" customFormat="1" ht="24.2" customHeight="1" x14ac:dyDescent="0.2">
      <c r="B139" s="129"/>
      <c r="C139" s="156" t="s">
        <v>152</v>
      </c>
      <c r="D139" s="156" t="s">
        <v>137</v>
      </c>
      <c r="E139" s="157" t="s">
        <v>153</v>
      </c>
      <c r="F139" s="158" t="s">
        <v>154</v>
      </c>
      <c r="G139" s="159" t="s">
        <v>155</v>
      </c>
      <c r="H139" s="160">
        <v>85.882000000000005</v>
      </c>
      <c r="I139" s="161"/>
      <c r="J139" s="162">
        <f t="shared" si="5"/>
        <v>0</v>
      </c>
      <c r="K139" s="163"/>
      <c r="L139" s="30"/>
      <c r="M139" s="164" t="s">
        <v>1</v>
      </c>
      <c r="N139" s="128" t="s">
        <v>41</v>
      </c>
      <c r="P139" s="165">
        <f t="shared" si="6"/>
        <v>0</v>
      </c>
      <c r="Q139" s="165">
        <v>0</v>
      </c>
      <c r="R139" s="165">
        <f t="shared" si="7"/>
        <v>0</v>
      </c>
      <c r="S139" s="165">
        <v>0</v>
      </c>
      <c r="T139" s="166">
        <f t="shared" si="8"/>
        <v>0</v>
      </c>
      <c r="AR139" s="167" t="s">
        <v>141</v>
      </c>
      <c r="AT139" s="167" t="s">
        <v>137</v>
      </c>
      <c r="AU139" s="167" t="s">
        <v>113</v>
      </c>
      <c r="AY139" s="13" t="s">
        <v>134</v>
      </c>
      <c r="BE139" s="93">
        <f t="shared" si="9"/>
        <v>0</v>
      </c>
      <c r="BF139" s="93">
        <f t="shared" si="10"/>
        <v>0</v>
      </c>
      <c r="BG139" s="93">
        <f t="shared" si="11"/>
        <v>0</v>
      </c>
      <c r="BH139" s="93">
        <f t="shared" si="12"/>
        <v>0</v>
      </c>
      <c r="BI139" s="93">
        <f t="shared" si="13"/>
        <v>0</v>
      </c>
      <c r="BJ139" s="13" t="s">
        <v>113</v>
      </c>
      <c r="BK139" s="93">
        <f t="shared" si="14"/>
        <v>0</v>
      </c>
      <c r="BL139" s="13" t="s">
        <v>141</v>
      </c>
      <c r="BM139" s="167" t="s">
        <v>180</v>
      </c>
    </row>
    <row r="140" spans="2:65" s="1" customFormat="1" ht="24.2" customHeight="1" x14ac:dyDescent="0.2">
      <c r="B140" s="129"/>
      <c r="C140" s="156" t="s">
        <v>148</v>
      </c>
      <c r="D140" s="156" t="s">
        <v>137</v>
      </c>
      <c r="E140" s="157" t="s">
        <v>164</v>
      </c>
      <c r="F140" s="158" t="s">
        <v>165</v>
      </c>
      <c r="G140" s="159" t="s">
        <v>155</v>
      </c>
      <c r="H140" s="160">
        <v>85.882000000000005</v>
      </c>
      <c r="I140" s="161"/>
      <c r="J140" s="162">
        <f t="shared" si="5"/>
        <v>0</v>
      </c>
      <c r="K140" s="163"/>
      <c r="L140" s="30"/>
      <c r="M140" s="164" t="s">
        <v>1</v>
      </c>
      <c r="N140" s="128" t="s">
        <v>41</v>
      </c>
      <c r="P140" s="165">
        <f t="shared" si="6"/>
        <v>0</v>
      </c>
      <c r="Q140" s="165">
        <v>0</v>
      </c>
      <c r="R140" s="165">
        <f t="shared" si="7"/>
        <v>0</v>
      </c>
      <c r="S140" s="165">
        <v>0</v>
      </c>
      <c r="T140" s="166">
        <f t="shared" si="8"/>
        <v>0</v>
      </c>
      <c r="AR140" s="167" t="s">
        <v>141</v>
      </c>
      <c r="AT140" s="167" t="s">
        <v>137</v>
      </c>
      <c r="AU140" s="167" t="s">
        <v>113</v>
      </c>
      <c r="AY140" s="13" t="s">
        <v>134</v>
      </c>
      <c r="BE140" s="93">
        <f t="shared" si="9"/>
        <v>0</v>
      </c>
      <c r="BF140" s="93">
        <f t="shared" si="10"/>
        <v>0</v>
      </c>
      <c r="BG140" s="93">
        <f t="shared" si="11"/>
        <v>0</v>
      </c>
      <c r="BH140" s="93">
        <f t="shared" si="12"/>
        <v>0</v>
      </c>
      <c r="BI140" s="93">
        <f t="shared" si="13"/>
        <v>0</v>
      </c>
      <c r="BJ140" s="13" t="s">
        <v>113</v>
      </c>
      <c r="BK140" s="93">
        <f t="shared" si="14"/>
        <v>0</v>
      </c>
      <c r="BL140" s="13" t="s">
        <v>141</v>
      </c>
      <c r="BM140" s="167" t="s">
        <v>181</v>
      </c>
    </row>
    <row r="141" spans="2:65" s="1" customFormat="1" ht="24.2" customHeight="1" x14ac:dyDescent="0.2">
      <c r="B141" s="129"/>
      <c r="C141" s="156" t="s">
        <v>160</v>
      </c>
      <c r="D141" s="156" t="s">
        <v>137</v>
      </c>
      <c r="E141" s="157" t="s">
        <v>167</v>
      </c>
      <c r="F141" s="158" t="s">
        <v>168</v>
      </c>
      <c r="G141" s="159" t="s">
        <v>155</v>
      </c>
      <c r="H141" s="160">
        <v>15.702999999999999</v>
      </c>
      <c r="I141" s="161"/>
      <c r="J141" s="162">
        <f t="shared" si="5"/>
        <v>0</v>
      </c>
      <c r="K141" s="163"/>
      <c r="L141" s="30"/>
      <c r="M141" s="164" t="s">
        <v>1</v>
      </c>
      <c r="N141" s="128" t="s">
        <v>41</v>
      </c>
      <c r="P141" s="165">
        <f t="shared" si="6"/>
        <v>0</v>
      </c>
      <c r="Q141" s="165">
        <v>0</v>
      </c>
      <c r="R141" s="165">
        <f t="shared" si="7"/>
        <v>0</v>
      </c>
      <c r="S141" s="165">
        <v>0</v>
      </c>
      <c r="T141" s="166">
        <f t="shared" si="8"/>
        <v>0</v>
      </c>
      <c r="AR141" s="167" t="s">
        <v>141</v>
      </c>
      <c r="AT141" s="167" t="s">
        <v>137</v>
      </c>
      <c r="AU141" s="167" t="s">
        <v>113</v>
      </c>
      <c r="AY141" s="13" t="s">
        <v>134</v>
      </c>
      <c r="BE141" s="93">
        <f t="shared" si="9"/>
        <v>0</v>
      </c>
      <c r="BF141" s="93">
        <f t="shared" si="10"/>
        <v>0</v>
      </c>
      <c r="BG141" s="93">
        <f t="shared" si="11"/>
        <v>0</v>
      </c>
      <c r="BH141" s="93">
        <f t="shared" si="12"/>
        <v>0</v>
      </c>
      <c r="BI141" s="93">
        <f t="shared" si="13"/>
        <v>0</v>
      </c>
      <c r="BJ141" s="13" t="s">
        <v>113</v>
      </c>
      <c r="BK141" s="93">
        <f t="shared" si="14"/>
        <v>0</v>
      </c>
      <c r="BL141" s="13" t="s">
        <v>141</v>
      </c>
      <c r="BM141" s="167" t="s">
        <v>182</v>
      </c>
    </row>
    <row r="142" spans="2:65" s="1" customFormat="1" ht="24.2" customHeight="1" x14ac:dyDescent="0.2">
      <c r="B142" s="129"/>
      <c r="C142" s="156" t="s">
        <v>151</v>
      </c>
      <c r="D142" s="156" t="s">
        <v>137</v>
      </c>
      <c r="E142" s="157" t="s">
        <v>183</v>
      </c>
      <c r="F142" s="158" t="s">
        <v>184</v>
      </c>
      <c r="G142" s="159" t="s">
        <v>155</v>
      </c>
      <c r="H142" s="160">
        <v>13.276999999999999</v>
      </c>
      <c r="I142" s="161"/>
      <c r="J142" s="162">
        <f t="shared" si="5"/>
        <v>0</v>
      </c>
      <c r="K142" s="163"/>
      <c r="L142" s="30"/>
      <c r="M142" s="164" t="s">
        <v>1</v>
      </c>
      <c r="N142" s="128" t="s">
        <v>41</v>
      </c>
      <c r="P142" s="165">
        <f t="shared" si="6"/>
        <v>0</v>
      </c>
      <c r="Q142" s="165">
        <v>0</v>
      </c>
      <c r="R142" s="165">
        <f t="shared" si="7"/>
        <v>0</v>
      </c>
      <c r="S142" s="165">
        <v>0</v>
      </c>
      <c r="T142" s="166">
        <f t="shared" si="8"/>
        <v>0</v>
      </c>
      <c r="AR142" s="167" t="s">
        <v>141</v>
      </c>
      <c r="AT142" s="167" t="s">
        <v>137</v>
      </c>
      <c r="AU142" s="167" t="s">
        <v>113</v>
      </c>
      <c r="AY142" s="13" t="s">
        <v>134</v>
      </c>
      <c r="BE142" s="93">
        <f t="shared" si="9"/>
        <v>0</v>
      </c>
      <c r="BF142" s="93">
        <f t="shared" si="10"/>
        <v>0</v>
      </c>
      <c r="BG142" s="93">
        <f t="shared" si="11"/>
        <v>0</v>
      </c>
      <c r="BH142" s="93">
        <f t="shared" si="12"/>
        <v>0</v>
      </c>
      <c r="BI142" s="93">
        <f t="shared" si="13"/>
        <v>0</v>
      </c>
      <c r="BJ142" s="13" t="s">
        <v>113</v>
      </c>
      <c r="BK142" s="93">
        <f t="shared" si="14"/>
        <v>0</v>
      </c>
      <c r="BL142" s="13" t="s">
        <v>141</v>
      </c>
      <c r="BM142" s="167" t="s">
        <v>185</v>
      </c>
    </row>
    <row r="143" spans="2:65" s="1" customFormat="1" ht="24.2" customHeight="1" x14ac:dyDescent="0.2">
      <c r="B143" s="129"/>
      <c r="C143" s="156" t="s">
        <v>135</v>
      </c>
      <c r="D143" s="156" t="s">
        <v>137</v>
      </c>
      <c r="E143" s="157" t="s">
        <v>186</v>
      </c>
      <c r="F143" s="158" t="s">
        <v>187</v>
      </c>
      <c r="G143" s="159" t="s">
        <v>155</v>
      </c>
      <c r="H143" s="160">
        <v>56.902000000000001</v>
      </c>
      <c r="I143" s="161"/>
      <c r="J143" s="162">
        <f t="shared" si="5"/>
        <v>0</v>
      </c>
      <c r="K143" s="163"/>
      <c r="L143" s="30"/>
      <c r="M143" s="164" t="s">
        <v>1</v>
      </c>
      <c r="N143" s="128" t="s">
        <v>41</v>
      </c>
      <c r="P143" s="165">
        <f t="shared" si="6"/>
        <v>0</v>
      </c>
      <c r="Q143" s="165">
        <v>0</v>
      </c>
      <c r="R143" s="165">
        <f t="shared" si="7"/>
        <v>0</v>
      </c>
      <c r="S143" s="165">
        <v>0</v>
      </c>
      <c r="T143" s="166">
        <f t="shared" si="8"/>
        <v>0</v>
      </c>
      <c r="AR143" s="167" t="s">
        <v>141</v>
      </c>
      <c r="AT143" s="167" t="s">
        <v>137</v>
      </c>
      <c r="AU143" s="167" t="s">
        <v>113</v>
      </c>
      <c r="AY143" s="13" t="s">
        <v>134</v>
      </c>
      <c r="BE143" s="93">
        <f t="shared" si="9"/>
        <v>0</v>
      </c>
      <c r="BF143" s="93">
        <f t="shared" si="10"/>
        <v>0</v>
      </c>
      <c r="BG143" s="93">
        <f t="shared" si="11"/>
        <v>0</v>
      </c>
      <c r="BH143" s="93">
        <f t="shared" si="12"/>
        <v>0</v>
      </c>
      <c r="BI143" s="93">
        <f t="shared" si="13"/>
        <v>0</v>
      </c>
      <c r="BJ143" s="13" t="s">
        <v>113</v>
      </c>
      <c r="BK143" s="93">
        <f t="shared" si="14"/>
        <v>0</v>
      </c>
      <c r="BL143" s="13" t="s">
        <v>141</v>
      </c>
      <c r="BM143" s="167" t="s">
        <v>188</v>
      </c>
    </row>
    <row r="144" spans="2:65" s="11" customFormat="1" ht="25.9" customHeight="1" x14ac:dyDescent="0.2">
      <c r="B144" s="144"/>
      <c r="D144" s="145" t="s">
        <v>74</v>
      </c>
      <c r="E144" s="146" t="s">
        <v>189</v>
      </c>
      <c r="F144" s="146" t="s">
        <v>190</v>
      </c>
      <c r="I144" s="147"/>
      <c r="J144" s="148">
        <f>BK144</f>
        <v>0</v>
      </c>
      <c r="L144" s="144"/>
      <c r="M144" s="149"/>
      <c r="P144" s="150">
        <f>P145+P149+P152</f>
        <v>0</v>
      </c>
      <c r="R144" s="150">
        <f>R145+R149+R152</f>
        <v>0</v>
      </c>
      <c r="T144" s="151">
        <f>T145+T149+T152</f>
        <v>0</v>
      </c>
      <c r="AR144" s="145" t="s">
        <v>113</v>
      </c>
      <c r="AT144" s="152" t="s">
        <v>74</v>
      </c>
      <c r="AU144" s="152" t="s">
        <v>75</v>
      </c>
      <c r="AY144" s="145" t="s">
        <v>134</v>
      </c>
      <c r="BK144" s="153">
        <f>BK145+BK149+BK152</f>
        <v>0</v>
      </c>
    </row>
    <row r="145" spans="2:65" s="11" customFormat="1" ht="22.9" customHeight="1" x14ac:dyDescent="0.2">
      <c r="B145" s="144"/>
      <c r="D145" s="145" t="s">
        <v>74</v>
      </c>
      <c r="E145" s="154" t="s">
        <v>191</v>
      </c>
      <c r="F145" s="154" t="s">
        <v>192</v>
      </c>
      <c r="I145" s="147"/>
      <c r="J145" s="155">
        <f>BK145</f>
        <v>0</v>
      </c>
      <c r="L145" s="144"/>
      <c r="M145" s="149"/>
      <c r="P145" s="150">
        <f>SUM(P146:P148)</f>
        <v>0</v>
      </c>
      <c r="R145" s="150">
        <f>SUM(R146:R148)</f>
        <v>0</v>
      </c>
      <c r="T145" s="151">
        <f>SUM(T146:T148)</f>
        <v>0</v>
      </c>
      <c r="AR145" s="145" t="s">
        <v>113</v>
      </c>
      <c r="AT145" s="152" t="s">
        <v>74</v>
      </c>
      <c r="AU145" s="152" t="s">
        <v>83</v>
      </c>
      <c r="AY145" s="145" t="s">
        <v>134</v>
      </c>
      <c r="BK145" s="153">
        <f>SUM(BK146:BK148)</f>
        <v>0</v>
      </c>
    </row>
    <row r="146" spans="2:65" s="1" customFormat="1" ht="24.2" customHeight="1" x14ac:dyDescent="0.2">
      <c r="B146" s="129"/>
      <c r="C146" s="156" t="s">
        <v>156</v>
      </c>
      <c r="D146" s="156" t="s">
        <v>137</v>
      </c>
      <c r="E146" s="157" t="s">
        <v>193</v>
      </c>
      <c r="F146" s="158" t="s">
        <v>194</v>
      </c>
      <c r="G146" s="159" t="s">
        <v>140</v>
      </c>
      <c r="H146" s="160">
        <v>4741.8</v>
      </c>
      <c r="I146" s="161"/>
      <c r="J146" s="162">
        <f>ROUND(I146*H146,2)</f>
        <v>0</v>
      </c>
      <c r="K146" s="163"/>
      <c r="L146" s="30"/>
      <c r="M146" s="164" t="s">
        <v>1</v>
      </c>
      <c r="N146" s="128" t="s">
        <v>41</v>
      </c>
      <c r="P146" s="165">
        <f>O146*H146</f>
        <v>0</v>
      </c>
      <c r="Q146" s="165">
        <v>0</v>
      </c>
      <c r="R146" s="165">
        <f>Q146*H146</f>
        <v>0</v>
      </c>
      <c r="S146" s="165">
        <v>0</v>
      </c>
      <c r="T146" s="166">
        <f>S146*H146</f>
        <v>0</v>
      </c>
      <c r="AR146" s="167" t="s">
        <v>166</v>
      </c>
      <c r="AT146" s="167" t="s">
        <v>137</v>
      </c>
      <c r="AU146" s="167" t="s">
        <v>113</v>
      </c>
      <c r="AY146" s="13" t="s">
        <v>134</v>
      </c>
      <c r="BE146" s="93">
        <f>IF(N146="základná",J146,0)</f>
        <v>0</v>
      </c>
      <c r="BF146" s="93">
        <f>IF(N146="znížená",J146,0)</f>
        <v>0</v>
      </c>
      <c r="BG146" s="93">
        <f>IF(N146="zákl. prenesená",J146,0)</f>
        <v>0</v>
      </c>
      <c r="BH146" s="93">
        <f>IF(N146="zníž. prenesená",J146,0)</f>
        <v>0</v>
      </c>
      <c r="BI146" s="93">
        <f>IF(N146="nulová",J146,0)</f>
        <v>0</v>
      </c>
      <c r="BJ146" s="13" t="s">
        <v>113</v>
      </c>
      <c r="BK146" s="93">
        <f>ROUND(I146*H146,2)</f>
        <v>0</v>
      </c>
      <c r="BL146" s="13" t="s">
        <v>166</v>
      </c>
      <c r="BM146" s="167" t="s">
        <v>195</v>
      </c>
    </row>
    <row r="147" spans="2:65" s="1" customFormat="1" ht="24.2" customHeight="1" x14ac:dyDescent="0.2">
      <c r="B147" s="129"/>
      <c r="C147" s="156" t="s">
        <v>196</v>
      </c>
      <c r="D147" s="156" t="s">
        <v>137</v>
      </c>
      <c r="E147" s="157" t="s">
        <v>197</v>
      </c>
      <c r="F147" s="158" t="s">
        <v>198</v>
      </c>
      <c r="G147" s="159" t="s">
        <v>140</v>
      </c>
      <c r="H147" s="160">
        <v>4741.8</v>
      </c>
      <c r="I147" s="161"/>
      <c r="J147" s="162">
        <f>ROUND(I147*H147,2)</f>
        <v>0</v>
      </c>
      <c r="K147" s="163"/>
      <c r="L147" s="30"/>
      <c r="M147" s="164" t="s">
        <v>1</v>
      </c>
      <c r="N147" s="128" t="s">
        <v>41</v>
      </c>
      <c r="P147" s="165">
        <f>O147*H147</f>
        <v>0</v>
      </c>
      <c r="Q147" s="165">
        <v>0</v>
      </c>
      <c r="R147" s="165">
        <f>Q147*H147</f>
        <v>0</v>
      </c>
      <c r="S147" s="165">
        <v>0</v>
      </c>
      <c r="T147" s="166">
        <f>S147*H147</f>
        <v>0</v>
      </c>
      <c r="AR147" s="167" t="s">
        <v>166</v>
      </c>
      <c r="AT147" s="167" t="s">
        <v>137</v>
      </c>
      <c r="AU147" s="167" t="s">
        <v>113</v>
      </c>
      <c r="AY147" s="13" t="s">
        <v>134</v>
      </c>
      <c r="BE147" s="93">
        <f>IF(N147="základná",J147,0)</f>
        <v>0</v>
      </c>
      <c r="BF147" s="93">
        <f>IF(N147="znížená",J147,0)</f>
        <v>0</v>
      </c>
      <c r="BG147" s="93">
        <f>IF(N147="zákl. prenesená",J147,0)</f>
        <v>0</v>
      </c>
      <c r="BH147" s="93">
        <f>IF(N147="zníž. prenesená",J147,0)</f>
        <v>0</v>
      </c>
      <c r="BI147" s="93">
        <f>IF(N147="nulová",J147,0)</f>
        <v>0</v>
      </c>
      <c r="BJ147" s="13" t="s">
        <v>113</v>
      </c>
      <c r="BK147" s="93">
        <f>ROUND(I147*H147,2)</f>
        <v>0</v>
      </c>
      <c r="BL147" s="13" t="s">
        <v>166</v>
      </c>
      <c r="BM147" s="167" t="s">
        <v>199</v>
      </c>
    </row>
    <row r="148" spans="2:65" s="1" customFormat="1" ht="24.2" customHeight="1" x14ac:dyDescent="0.2">
      <c r="B148" s="129"/>
      <c r="C148" s="156" t="s">
        <v>159</v>
      </c>
      <c r="D148" s="156" t="s">
        <v>137</v>
      </c>
      <c r="E148" s="157" t="s">
        <v>200</v>
      </c>
      <c r="F148" s="158" t="s">
        <v>201</v>
      </c>
      <c r="G148" s="159" t="s">
        <v>202</v>
      </c>
      <c r="H148" s="173"/>
      <c r="I148" s="161"/>
      <c r="J148" s="162">
        <f>ROUND(I148*H148,2)</f>
        <v>0</v>
      </c>
      <c r="K148" s="163"/>
      <c r="L148" s="30"/>
      <c r="M148" s="164" t="s">
        <v>1</v>
      </c>
      <c r="N148" s="128" t="s">
        <v>41</v>
      </c>
      <c r="P148" s="165">
        <f>O148*H148</f>
        <v>0</v>
      </c>
      <c r="Q148" s="165">
        <v>0</v>
      </c>
      <c r="R148" s="165">
        <f>Q148*H148</f>
        <v>0</v>
      </c>
      <c r="S148" s="165">
        <v>0</v>
      </c>
      <c r="T148" s="166">
        <f>S148*H148</f>
        <v>0</v>
      </c>
      <c r="AR148" s="167" t="s">
        <v>166</v>
      </c>
      <c r="AT148" s="167" t="s">
        <v>137</v>
      </c>
      <c r="AU148" s="167" t="s">
        <v>113</v>
      </c>
      <c r="AY148" s="13" t="s">
        <v>134</v>
      </c>
      <c r="BE148" s="93">
        <f>IF(N148="základná",J148,0)</f>
        <v>0</v>
      </c>
      <c r="BF148" s="93">
        <f>IF(N148="znížená",J148,0)</f>
        <v>0</v>
      </c>
      <c r="BG148" s="93">
        <f>IF(N148="zákl. prenesená",J148,0)</f>
        <v>0</v>
      </c>
      <c r="BH148" s="93">
        <f>IF(N148="zníž. prenesená",J148,0)</f>
        <v>0</v>
      </c>
      <c r="BI148" s="93">
        <f>IF(N148="nulová",J148,0)</f>
        <v>0</v>
      </c>
      <c r="BJ148" s="13" t="s">
        <v>113</v>
      </c>
      <c r="BK148" s="93">
        <f>ROUND(I148*H148,2)</f>
        <v>0</v>
      </c>
      <c r="BL148" s="13" t="s">
        <v>166</v>
      </c>
      <c r="BM148" s="167" t="s">
        <v>203</v>
      </c>
    </row>
    <row r="149" spans="2:65" s="11" customFormat="1" ht="22.9" customHeight="1" x14ac:dyDescent="0.2">
      <c r="B149" s="144"/>
      <c r="D149" s="145" t="s">
        <v>74</v>
      </c>
      <c r="E149" s="154" t="s">
        <v>204</v>
      </c>
      <c r="F149" s="154" t="s">
        <v>205</v>
      </c>
      <c r="I149" s="147"/>
      <c r="J149" s="155">
        <f>BK149</f>
        <v>0</v>
      </c>
      <c r="L149" s="144"/>
      <c r="M149" s="149"/>
      <c r="P149" s="150">
        <f>SUM(P150:P151)</f>
        <v>0</v>
      </c>
      <c r="R149" s="150">
        <f>SUM(R150:R151)</f>
        <v>0</v>
      </c>
      <c r="T149" s="151">
        <f>SUM(T150:T151)</f>
        <v>0</v>
      </c>
      <c r="AR149" s="145" t="s">
        <v>113</v>
      </c>
      <c r="AT149" s="152" t="s">
        <v>74</v>
      </c>
      <c r="AU149" s="152" t="s">
        <v>83</v>
      </c>
      <c r="AY149" s="145" t="s">
        <v>134</v>
      </c>
      <c r="BK149" s="153">
        <f>SUM(BK150:BK151)</f>
        <v>0</v>
      </c>
    </row>
    <row r="150" spans="2:65" s="1" customFormat="1" ht="37.9" customHeight="1" x14ac:dyDescent="0.2">
      <c r="B150" s="129"/>
      <c r="C150" s="156" t="s">
        <v>206</v>
      </c>
      <c r="D150" s="156" t="s">
        <v>137</v>
      </c>
      <c r="E150" s="157" t="s">
        <v>207</v>
      </c>
      <c r="F150" s="158" t="s">
        <v>208</v>
      </c>
      <c r="G150" s="159" t="s">
        <v>140</v>
      </c>
      <c r="H150" s="160">
        <v>4741.8</v>
      </c>
      <c r="I150" s="161"/>
      <c r="J150" s="162">
        <f>ROUND(I150*H150,2)</f>
        <v>0</v>
      </c>
      <c r="K150" s="163"/>
      <c r="L150" s="30"/>
      <c r="M150" s="164" t="s">
        <v>1</v>
      </c>
      <c r="N150" s="128" t="s">
        <v>41</v>
      </c>
      <c r="P150" s="165">
        <f>O150*H150</f>
        <v>0</v>
      </c>
      <c r="Q150" s="165">
        <v>0</v>
      </c>
      <c r="R150" s="165">
        <f>Q150*H150</f>
        <v>0</v>
      </c>
      <c r="S150" s="165">
        <v>0</v>
      </c>
      <c r="T150" s="166">
        <f>S150*H150</f>
        <v>0</v>
      </c>
      <c r="AR150" s="167" t="s">
        <v>166</v>
      </c>
      <c r="AT150" s="167" t="s">
        <v>137</v>
      </c>
      <c r="AU150" s="167" t="s">
        <v>113</v>
      </c>
      <c r="AY150" s="13" t="s">
        <v>134</v>
      </c>
      <c r="BE150" s="93">
        <f>IF(N150="základná",J150,0)</f>
        <v>0</v>
      </c>
      <c r="BF150" s="93">
        <f>IF(N150="znížená",J150,0)</f>
        <v>0</v>
      </c>
      <c r="BG150" s="93">
        <f>IF(N150="zákl. prenesená",J150,0)</f>
        <v>0</v>
      </c>
      <c r="BH150" s="93">
        <f>IF(N150="zníž. prenesená",J150,0)</f>
        <v>0</v>
      </c>
      <c r="BI150" s="93">
        <f>IF(N150="nulová",J150,0)</f>
        <v>0</v>
      </c>
      <c r="BJ150" s="13" t="s">
        <v>113</v>
      </c>
      <c r="BK150" s="93">
        <f>ROUND(I150*H150,2)</f>
        <v>0</v>
      </c>
      <c r="BL150" s="13" t="s">
        <v>166</v>
      </c>
      <c r="BM150" s="167" t="s">
        <v>209</v>
      </c>
    </row>
    <row r="151" spans="2:65" s="1" customFormat="1" ht="24.2" customHeight="1" x14ac:dyDescent="0.2">
      <c r="B151" s="129"/>
      <c r="C151" s="156" t="s">
        <v>163</v>
      </c>
      <c r="D151" s="156" t="s">
        <v>137</v>
      </c>
      <c r="E151" s="157" t="s">
        <v>210</v>
      </c>
      <c r="F151" s="158" t="s">
        <v>211</v>
      </c>
      <c r="G151" s="159" t="s">
        <v>202</v>
      </c>
      <c r="H151" s="173"/>
      <c r="I151" s="161"/>
      <c r="J151" s="162">
        <f>ROUND(I151*H151,2)</f>
        <v>0</v>
      </c>
      <c r="K151" s="163"/>
      <c r="L151" s="30"/>
      <c r="M151" s="164" t="s">
        <v>1</v>
      </c>
      <c r="N151" s="128" t="s">
        <v>41</v>
      </c>
      <c r="P151" s="165">
        <f>O151*H151</f>
        <v>0</v>
      </c>
      <c r="Q151" s="165">
        <v>0</v>
      </c>
      <c r="R151" s="165">
        <f>Q151*H151</f>
        <v>0</v>
      </c>
      <c r="S151" s="165">
        <v>0</v>
      </c>
      <c r="T151" s="166">
        <f>S151*H151</f>
        <v>0</v>
      </c>
      <c r="AR151" s="167" t="s">
        <v>166</v>
      </c>
      <c r="AT151" s="167" t="s">
        <v>137</v>
      </c>
      <c r="AU151" s="167" t="s">
        <v>113</v>
      </c>
      <c r="AY151" s="13" t="s">
        <v>134</v>
      </c>
      <c r="BE151" s="93">
        <f>IF(N151="základná",J151,0)</f>
        <v>0</v>
      </c>
      <c r="BF151" s="93">
        <f>IF(N151="znížená",J151,0)</f>
        <v>0</v>
      </c>
      <c r="BG151" s="93">
        <f>IF(N151="zákl. prenesená",J151,0)</f>
        <v>0</v>
      </c>
      <c r="BH151" s="93">
        <f>IF(N151="zníž. prenesená",J151,0)</f>
        <v>0</v>
      </c>
      <c r="BI151" s="93">
        <f>IF(N151="nulová",J151,0)</f>
        <v>0</v>
      </c>
      <c r="BJ151" s="13" t="s">
        <v>113</v>
      </c>
      <c r="BK151" s="93">
        <f>ROUND(I151*H151,2)</f>
        <v>0</v>
      </c>
      <c r="BL151" s="13" t="s">
        <v>166</v>
      </c>
      <c r="BM151" s="167" t="s">
        <v>212</v>
      </c>
    </row>
    <row r="152" spans="2:65" s="11" customFormat="1" ht="22.9" customHeight="1" x14ac:dyDescent="0.2">
      <c r="B152" s="144"/>
      <c r="D152" s="145" t="s">
        <v>74</v>
      </c>
      <c r="E152" s="154" t="s">
        <v>213</v>
      </c>
      <c r="F152" s="154" t="s">
        <v>214</v>
      </c>
      <c r="I152" s="147"/>
      <c r="J152" s="155">
        <f>BK152</f>
        <v>0</v>
      </c>
      <c r="L152" s="144"/>
      <c r="M152" s="149"/>
      <c r="P152" s="150">
        <f>SUM(P153:P158)</f>
        <v>0</v>
      </c>
      <c r="R152" s="150">
        <f>SUM(R153:R158)</f>
        <v>0</v>
      </c>
      <c r="T152" s="151">
        <f>SUM(T153:T158)</f>
        <v>0</v>
      </c>
      <c r="AR152" s="145" t="s">
        <v>113</v>
      </c>
      <c r="AT152" s="152" t="s">
        <v>74</v>
      </c>
      <c r="AU152" s="152" t="s">
        <v>83</v>
      </c>
      <c r="AY152" s="145" t="s">
        <v>134</v>
      </c>
      <c r="BK152" s="153">
        <f>SUM(BK153:BK158)</f>
        <v>0</v>
      </c>
    </row>
    <row r="153" spans="2:65" s="1" customFormat="1" ht="24.2" customHeight="1" x14ac:dyDescent="0.2">
      <c r="B153" s="129"/>
      <c r="C153" s="156" t="s">
        <v>215</v>
      </c>
      <c r="D153" s="156" t="s">
        <v>137</v>
      </c>
      <c r="E153" s="157" t="s">
        <v>216</v>
      </c>
      <c r="F153" s="158" t="s">
        <v>217</v>
      </c>
      <c r="G153" s="159" t="s">
        <v>218</v>
      </c>
      <c r="H153" s="160">
        <v>103</v>
      </c>
      <c r="I153" s="161"/>
      <c r="J153" s="162">
        <f t="shared" ref="J153:J158" si="15">ROUND(I153*H153,2)</f>
        <v>0</v>
      </c>
      <c r="K153" s="163"/>
      <c r="L153" s="30"/>
      <c r="M153" s="164" t="s">
        <v>1</v>
      </c>
      <c r="N153" s="128" t="s">
        <v>41</v>
      </c>
      <c r="P153" s="165">
        <f t="shared" ref="P153:P158" si="16">O153*H153</f>
        <v>0</v>
      </c>
      <c r="Q153" s="165">
        <v>0</v>
      </c>
      <c r="R153" s="165">
        <f t="shared" ref="R153:R158" si="17">Q153*H153</f>
        <v>0</v>
      </c>
      <c r="S153" s="165">
        <v>0</v>
      </c>
      <c r="T153" s="166">
        <f t="shared" ref="T153:T158" si="18">S153*H153</f>
        <v>0</v>
      </c>
      <c r="AR153" s="167" t="s">
        <v>166</v>
      </c>
      <c r="AT153" s="167" t="s">
        <v>137</v>
      </c>
      <c r="AU153" s="167" t="s">
        <v>113</v>
      </c>
      <c r="AY153" s="13" t="s">
        <v>134</v>
      </c>
      <c r="BE153" s="93">
        <f t="shared" ref="BE153:BE158" si="19">IF(N153="základná",J153,0)</f>
        <v>0</v>
      </c>
      <c r="BF153" s="93">
        <f t="shared" ref="BF153:BF158" si="20">IF(N153="znížená",J153,0)</f>
        <v>0</v>
      </c>
      <c r="BG153" s="93">
        <f t="shared" ref="BG153:BG158" si="21">IF(N153="zákl. prenesená",J153,0)</f>
        <v>0</v>
      </c>
      <c r="BH153" s="93">
        <f t="shared" ref="BH153:BH158" si="22">IF(N153="zníž. prenesená",J153,0)</f>
        <v>0</v>
      </c>
      <c r="BI153" s="93">
        <f t="shared" ref="BI153:BI158" si="23">IF(N153="nulová",J153,0)</f>
        <v>0</v>
      </c>
      <c r="BJ153" s="13" t="s">
        <v>113</v>
      </c>
      <c r="BK153" s="93">
        <f t="shared" ref="BK153:BK158" si="24">ROUND(I153*H153,2)</f>
        <v>0</v>
      </c>
      <c r="BL153" s="13" t="s">
        <v>166</v>
      </c>
      <c r="BM153" s="167" t="s">
        <v>219</v>
      </c>
    </row>
    <row r="154" spans="2:65" s="1" customFormat="1" ht="16.5" customHeight="1" x14ac:dyDescent="0.2">
      <c r="B154" s="129"/>
      <c r="C154" s="156" t="s">
        <v>166</v>
      </c>
      <c r="D154" s="156" t="s">
        <v>137</v>
      </c>
      <c r="E154" s="157" t="s">
        <v>220</v>
      </c>
      <c r="F154" s="158" t="s">
        <v>221</v>
      </c>
      <c r="G154" s="159" t="s">
        <v>218</v>
      </c>
      <c r="H154" s="160">
        <v>157</v>
      </c>
      <c r="I154" s="161"/>
      <c r="J154" s="162">
        <f t="shared" si="15"/>
        <v>0</v>
      </c>
      <c r="K154" s="163"/>
      <c r="L154" s="30"/>
      <c r="M154" s="164" t="s">
        <v>1</v>
      </c>
      <c r="N154" s="128" t="s">
        <v>41</v>
      </c>
      <c r="P154" s="165">
        <f t="shared" si="16"/>
        <v>0</v>
      </c>
      <c r="Q154" s="165">
        <v>0</v>
      </c>
      <c r="R154" s="165">
        <f t="shared" si="17"/>
        <v>0</v>
      </c>
      <c r="S154" s="165">
        <v>0</v>
      </c>
      <c r="T154" s="166">
        <f t="shared" si="18"/>
        <v>0</v>
      </c>
      <c r="AR154" s="167" t="s">
        <v>166</v>
      </c>
      <c r="AT154" s="167" t="s">
        <v>137</v>
      </c>
      <c r="AU154" s="167" t="s">
        <v>113</v>
      </c>
      <c r="AY154" s="13" t="s">
        <v>134</v>
      </c>
      <c r="BE154" s="93">
        <f t="shared" si="19"/>
        <v>0</v>
      </c>
      <c r="BF154" s="93">
        <f t="shared" si="20"/>
        <v>0</v>
      </c>
      <c r="BG154" s="93">
        <f t="shared" si="21"/>
        <v>0</v>
      </c>
      <c r="BH154" s="93">
        <f t="shared" si="22"/>
        <v>0</v>
      </c>
      <c r="BI154" s="93">
        <f t="shared" si="23"/>
        <v>0</v>
      </c>
      <c r="BJ154" s="13" t="s">
        <v>113</v>
      </c>
      <c r="BK154" s="93">
        <f t="shared" si="24"/>
        <v>0</v>
      </c>
      <c r="BL154" s="13" t="s">
        <v>166</v>
      </c>
      <c r="BM154" s="167" t="s">
        <v>222</v>
      </c>
    </row>
    <row r="155" spans="2:65" s="1" customFormat="1" ht="24.2" customHeight="1" x14ac:dyDescent="0.2">
      <c r="B155" s="129"/>
      <c r="C155" s="156" t="s">
        <v>223</v>
      </c>
      <c r="D155" s="156" t="s">
        <v>137</v>
      </c>
      <c r="E155" s="157" t="s">
        <v>224</v>
      </c>
      <c r="F155" s="158" t="s">
        <v>225</v>
      </c>
      <c r="G155" s="159" t="s">
        <v>218</v>
      </c>
      <c r="H155" s="160">
        <v>72.489999999999995</v>
      </c>
      <c r="I155" s="161"/>
      <c r="J155" s="162">
        <f t="shared" si="15"/>
        <v>0</v>
      </c>
      <c r="K155" s="163"/>
      <c r="L155" s="30"/>
      <c r="M155" s="164" t="s">
        <v>1</v>
      </c>
      <c r="N155" s="128" t="s">
        <v>41</v>
      </c>
      <c r="P155" s="165">
        <f t="shared" si="16"/>
        <v>0</v>
      </c>
      <c r="Q155" s="165">
        <v>0</v>
      </c>
      <c r="R155" s="165">
        <f t="shared" si="17"/>
        <v>0</v>
      </c>
      <c r="S155" s="165">
        <v>0</v>
      </c>
      <c r="T155" s="166">
        <f t="shared" si="18"/>
        <v>0</v>
      </c>
      <c r="AR155" s="167" t="s">
        <v>166</v>
      </c>
      <c r="AT155" s="167" t="s">
        <v>137</v>
      </c>
      <c r="AU155" s="167" t="s">
        <v>113</v>
      </c>
      <c r="AY155" s="13" t="s">
        <v>134</v>
      </c>
      <c r="BE155" s="93">
        <f t="shared" si="19"/>
        <v>0</v>
      </c>
      <c r="BF155" s="93">
        <f t="shared" si="20"/>
        <v>0</v>
      </c>
      <c r="BG155" s="93">
        <f t="shared" si="21"/>
        <v>0</v>
      </c>
      <c r="BH155" s="93">
        <f t="shared" si="22"/>
        <v>0</v>
      </c>
      <c r="BI155" s="93">
        <f t="shared" si="23"/>
        <v>0</v>
      </c>
      <c r="BJ155" s="13" t="s">
        <v>113</v>
      </c>
      <c r="BK155" s="93">
        <f t="shared" si="24"/>
        <v>0</v>
      </c>
      <c r="BL155" s="13" t="s">
        <v>166</v>
      </c>
      <c r="BM155" s="167" t="s">
        <v>226</v>
      </c>
    </row>
    <row r="156" spans="2:65" s="1" customFormat="1" ht="16.5" customHeight="1" x14ac:dyDescent="0.2">
      <c r="B156" s="129"/>
      <c r="C156" s="156" t="s">
        <v>169</v>
      </c>
      <c r="D156" s="156" t="s">
        <v>137</v>
      </c>
      <c r="E156" s="157" t="s">
        <v>227</v>
      </c>
      <c r="F156" s="158" t="s">
        <v>228</v>
      </c>
      <c r="G156" s="159" t="s">
        <v>218</v>
      </c>
      <c r="H156" s="160">
        <v>9</v>
      </c>
      <c r="I156" s="161"/>
      <c r="J156" s="162">
        <f t="shared" si="15"/>
        <v>0</v>
      </c>
      <c r="K156" s="163"/>
      <c r="L156" s="30"/>
      <c r="M156" s="164" t="s">
        <v>1</v>
      </c>
      <c r="N156" s="128" t="s">
        <v>41</v>
      </c>
      <c r="P156" s="165">
        <f t="shared" si="16"/>
        <v>0</v>
      </c>
      <c r="Q156" s="165">
        <v>0</v>
      </c>
      <c r="R156" s="165">
        <f t="shared" si="17"/>
        <v>0</v>
      </c>
      <c r="S156" s="165">
        <v>0</v>
      </c>
      <c r="T156" s="166">
        <f t="shared" si="18"/>
        <v>0</v>
      </c>
      <c r="AR156" s="167" t="s">
        <v>166</v>
      </c>
      <c r="AT156" s="167" t="s">
        <v>137</v>
      </c>
      <c r="AU156" s="167" t="s">
        <v>113</v>
      </c>
      <c r="AY156" s="13" t="s">
        <v>134</v>
      </c>
      <c r="BE156" s="93">
        <f t="shared" si="19"/>
        <v>0</v>
      </c>
      <c r="BF156" s="93">
        <f t="shared" si="20"/>
        <v>0</v>
      </c>
      <c r="BG156" s="93">
        <f t="shared" si="21"/>
        <v>0</v>
      </c>
      <c r="BH156" s="93">
        <f t="shared" si="22"/>
        <v>0</v>
      </c>
      <c r="BI156" s="93">
        <f t="shared" si="23"/>
        <v>0</v>
      </c>
      <c r="BJ156" s="13" t="s">
        <v>113</v>
      </c>
      <c r="BK156" s="93">
        <f t="shared" si="24"/>
        <v>0</v>
      </c>
      <c r="BL156" s="13" t="s">
        <v>166</v>
      </c>
      <c r="BM156" s="167" t="s">
        <v>229</v>
      </c>
    </row>
    <row r="157" spans="2:65" s="1" customFormat="1" ht="21.75" customHeight="1" x14ac:dyDescent="0.2">
      <c r="B157" s="129"/>
      <c r="C157" s="156" t="s">
        <v>230</v>
      </c>
      <c r="D157" s="156" t="s">
        <v>137</v>
      </c>
      <c r="E157" s="157" t="s">
        <v>231</v>
      </c>
      <c r="F157" s="158" t="s">
        <v>232</v>
      </c>
      <c r="G157" s="159" t="s">
        <v>144</v>
      </c>
      <c r="H157" s="160">
        <v>39</v>
      </c>
      <c r="I157" s="161"/>
      <c r="J157" s="162">
        <f t="shared" si="15"/>
        <v>0</v>
      </c>
      <c r="K157" s="163"/>
      <c r="L157" s="30"/>
      <c r="M157" s="164" t="s">
        <v>1</v>
      </c>
      <c r="N157" s="128" t="s">
        <v>41</v>
      </c>
      <c r="P157" s="165">
        <f t="shared" si="16"/>
        <v>0</v>
      </c>
      <c r="Q157" s="165">
        <v>0</v>
      </c>
      <c r="R157" s="165">
        <f t="shared" si="17"/>
        <v>0</v>
      </c>
      <c r="S157" s="165">
        <v>0</v>
      </c>
      <c r="T157" s="166">
        <f t="shared" si="18"/>
        <v>0</v>
      </c>
      <c r="AR157" s="167" t="s">
        <v>166</v>
      </c>
      <c r="AT157" s="167" t="s">
        <v>137</v>
      </c>
      <c r="AU157" s="167" t="s">
        <v>113</v>
      </c>
      <c r="AY157" s="13" t="s">
        <v>134</v>
      </c>
      <c r="BE157" s="93">
        <f t="shared" si="19"/>
        <v>0</v>
      </c>
      <c r="BF157" s="93">
        <f t="shared" si="20"/>
        <v>0</v>
      </c>
      <c r="BG157" s="93">
        <f t="shared" si="21"/>
        <v>0</v>
      </c>
      <c r="BH157" s="93">
        <f t="shared" si="22"/>
        <v>0</v>
      </c>
      <c r="BI157" s="93">
        <f t="shared" si="23"/>
        <v>0</v>
      </c>
      <c r="BJ157" s="13" t="s">
        <v>113</v>
      </c>
      <c r="BK157" s="93">
        <f t="shared" si="24"/>
        <v>0</v>
      </c>
      <c r="BL157" s="13" t="s">
        <v>166</v>
      </c>
      <c r="BM157" s="167" t="s">
        <v>233</v>
      </c>
    </row>
    <row r="158" spans="2:65" s="1" customFormat="1" ht="24.2" customHeight="1" x14ac:dyDescent="0.2">
      <c r="B158" s="129"/>
      <c r="C158" s="156" t="s">
        <v>7</v>
      </c>
      <c r="D158" s="156" t="s">
        <v>137</v>
      </c>
      <c r="E158" s="157" t="s">
        <v>234</v>
      </c>
      <c r="F158" s="158" t="s">
        <v>235</v>
      </c>
      <c r="G158" s="159" t="s">
        <v>202</v>
      </c>
      <c r="H158" s="173"/>
      <c r="I158" s="161"/>
      <c r="J158" s="162">
        <f t="shared" si="15"/>
        <v>0</v>
      </c>
      <c r="K158" s="163"/>
      <c r="L158" s="30"/>
      <c r="M158" s="168" t="s">
        <v>1</v>
      </c>
      <c r="N158" s="169" t="s">
        <v>41</v>
      </c>
      <c r="O158" s="170"/>
      <c r="P158" s="171">
        <f t="shared" si="16"/>
        <v>0</v>
      </c>
      <c r="Q158" s="171">
        <v>0</v>
      </c>
      <c r="R158" s="171">
        <f t="shared" si="17"/>
        <v>0</v>
      </c>
      <c r="S158" s="171">
        <v>0</v>
      </c>
      <c r="T158" s="172">
        <f t="shared" si="18"/>
        <v>0</v>
      </c>
      <c r="AR158" s="167" t="s">
        <v>166</v>
      </c>
      <c r="AT158" s="167" t="s">
        <v>137</v>
      </c>
      <c r="AU158" s="167" t="s">
        <v>113</v>
      </c>
      <c r="AY158" s="13" t="s">
        <v>134</v>
      </c>
      <c r="BE158" s="93">
        <f t="shared" si="19"/>
        <v>0</v>
      </c>
      <c r="BF158" s="93">
        <f t="shared" si="20"/>
        <v>0</v>
      </c>
      <c r="BG158" s="93">
        <f t="shared" si="21"/>
        <v>0</v>
      </c>
      <c r="BH158" s="93">
        <f t="shared" si="22"/>
        <v>0</v>
      </c>
      <c r="BI158" s="93">
        <f t="shared" si="23"/>
        <v>0</v>
      </c>
      <c r="BJ158" s="13" t="s">
        <v>113</v>
      </c>
      <c r="BK158" s="93">
        <f t="shared" si="24"/>
        <v>0</v>
      </c>
      <c r="BL158" s="13" t="s">
        <v>166</v>
      </c>
      <c r="BM158" s="167" t="s">
        <v>236</v>
      </c>
    </row>
    <row r="159" spans="2:65" s="1" customFormat="1" ht="6.95" customHeight="1" x14ac:dyDescent="0.2">
      <c r="B159" s="45"/>
      <c r="C159" s="46"/>
      <c r="D159" s="46"/>
      <c r="E159" s="46"/>
      <c r="F159" s="46"/>
      <c r="G159" s="46"/>
      <c r="H159" s="46"/>
      <c r="I159" s="46"/>
      <c r="J159" s="46"/>
      <c r="K159" s="46"/>
      <c r="L159" s="30"/>
    </row>
    <row r="160" spans="2:65" ht="12" x14ac:dyDescent="0.2">
      <c r="C160" s="174" t="s">
        <v>300</v>
      </c>
      <c r="D160" s="175"/>
      <c r="E160" s="176"/>
      <c r="F160" s="177"/>
      <c r="G160" s="178"/>
      <c r="H160" s="179"/>
      <c r="I160" s="180"/>
      <c r="J160" s="180"/>
    </row>
    <row r="161" spans="3:10" ht="121.15" customHeight="1" x14ac:dyDescent="0.2">
      <c r="C161" s="233" t="s">
        <v>301</v>
      </c>
      <c r="D161" s="233"/>
      <c r="E161" s="233"/>
      <c r="F161" s="233"/>
      <c r="G161" s="233"/>
      <c r="H161" s="233"/>
      <c r="I161" s="233"/>
      <c r="J161" s="233"/>
    </row>
  </sheetData>
  <autoFilter ref="C131:K158" xr:uid="{00000000-0009-0000-0000-000002000000}"/>
  <mergeCells count="15">
    <mergeCell ref="D110:F110"/>
    <mergeCell ref="E122:H122"/>
    <mergeCell ref="E124:H124"/>
    <mergeCell ref="L2:V2"/>
    <mergeCell ref="C161:J161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7"/>
  <sheetViews>
    <sheetView showGridLines="0" tabSelected="1" topLeftCell="A170" workbookViewId="0">
      <selection activeCell="F186" sqref="F18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1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3" t="s">
        <v>89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 x14ac:dyDescent="0.2">
      <c r="B4" s="16"/>
      <c r="D4" s="17" t="s">
        <v>99</v>
      </c>
      <c r="L4" s="16"/>
      <c r="M4" s="100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14</v>
      </c>
      <c r="L6" s="16"/>
    </row>
    <row r="7" spans="2:46" ht="26.25" customHeight="1" x14ac:dyDescent="0.2">
      <c r="B7" s="16"/>
      <c r="E7" s="230" t="str">
        <f>'Rekapitulácia stavby'!K6</f>
        <v xml:space="preserve">Zateplenie a obnova skladu Budovateľská 7 - časť búracie práce </v>
      </c>
      <c r="F7" s="231"/>
      <c r="G7" s="231"/>
      <c r="H7" s="231"/>
      <c r="L7" s="16"/>
    </row>
    <row r="8" spans="2:46" s="1" customFormat="1" ht="12" customHeight="1" x14ac:dyDescent="0.2">
      <c r="B8" s="30"/>
      <c r="D8" s="23" t="s">
        <v>100</v>
      </c>
      <c r="L8" s="30"/>
    </row>
    <row r="9" spans="2:46" s="1" customFormat="1" ht="16.5" customHeight="1" x14ac:dyDescent="0.2">
      <c r="B9" s="30"/>
      <c r="E9" s="181" t="s">
        <v>237</v>
      </c>
      <c r="F9" s="232"/>
      <c r="G9" s="232"/>
      <c r="H9" s="232"/>
      <c r="L9" s="30"/>
    </row>
    <row r="10" spans="2:46" s="1" customFormat="1" x14ac:dyDescent="0.2">
      <c r="B10" s="30"/>
      <c r="L10" s="30"/>
    </row>
    <row r="11" spans="2:46" s="1" customFormat="1" ht="12" customHeight="1" x14ac:dyDescent="0.2">
      <c r="B11" s="30"/>
      <c r="D11" s="23" t="s">
        <v>15</v>
      </c>
      <c r="F11" s="21" t="s">
        <v>1</v>
      </c>
      <c r="I11" s="23" t="s">
        <v>16</v>
      </c>
      <c r="J11" s="21" t="s">
        <v>1</v>
      </c>
      <c r="L11" s="30"/>
    </row>
    <row r="12" spans="2:46" s="1" customFormat="1" ht="12" customHeight="1" x14ac:dyDescent="0.2">
      <c r="B12" s="30"/>
      <c r="D12" s="23" t="s">
        <v>17</v>
      </c>
      <c r="F12" s="21" t="s">
        <v>18</v>
      </c>
      <c r="I12" s="23" t="s">
        <v>19</v>
      </c>
      <c r="J12" s="53" t="str">
        <f>'Rekapitulácia stavby'!AN8</f>
        <v>8. 6. 2023</v>
      </c>
      <c r="L12" s="30"/>
    </row>
    <row r="13" spans="2:46" s="1" customFormat="1" ht="10.9" customHeight="1" x14ac:dyDescent="0.2">
      <c r="B13" s="30"/>
      <c r="L13" s="30"/>
    </row>
    <row r="14" spans="2:46" s="1" customFormat="1" ht="12" customHeight="1" x14ac:dyDescent="0.2">
      <c r="B14" s="30"/>
      <c r="D14" s="23" t="s">
        <v>21</v>
      </c>
      <c r="I14" s="23" t="s">
        <v>22</v>
      </c>
      <c r="J14" s="21" t="s">
        <v>1</v>
      </c>
      <c r="L14" s="30"/>
    </row>
    <row r="15" spans="2:46" s="1" customFormat="1" ht="18" customHeight="1" x14ac:dyDescent="0.2">
      <c r="B15" s="30"/>
      <c r="E15" s="21" t="s">
        <v>23</v>
      </c>
      <c r="I15" s="23" t="s">
        <v>24</v>
      </c>
      <c r="J15" s="21" t="s">
        <v>1</v>
      </c>
      <c r="L15" s="30"/>
    </row>
    <row r="16" spans="2:46" s="1" customFormat="1" ht="6.95" customHeight="1" x14ac:dyDescent="0.2">
      <c r="B16" s="30"/>
      <c r="L16" s="30"/>
    </row>
    <row r="17" spans="2:12" s="1" customFormat="1" ht="12" customHeight="1" x14ac:dyDescent="0.2">
      <c r="B17" s="30"/>
      <c r="D17" s="23" t="s">
        <v>25</v>
      </c>
      <c r="I17" s="23" t="s">
        <v>22</v>
      </c>
      <c r="J17" s="24" t="str">
        <f>'Rekapitulácia stavby'!AN13</f>
        <v>Vyplň údaj</v>
      </c>
      <c r="L17" s="30"/>
    </row>
    <row r="18" spans="2:12" s="1" customFormat="1" ht="18" customHeight="1" x14ac:dyDescent="0.2">
      <c r="B18" s="30"/>
      <c r="E18" s="234" t="str">
        <f>'Rekapitulácia stavby'!E14</f>
        <v>Vyplň údaj</v>
      </c>
      <c r="F18" s="204"/>
      <c r="G18" s="204"/>
      <c r="H18" s="204"/>
      <c r="I18" s="23" t="s">
        <v>24</v>
      </c>
      <c r="J18" s="24" t="str">
        <f>'Rekapitulácia stavby'!AN14</f>
        <v>Vyplň údaj</v>
      </c>
      <c r="L18" s="30"/>
    </row>
    <row r="19" spans="2:12" s="1" customFormat="1" ht="6.95" customHeight="1" x14ac:dyDescent="0.2">
      <c r="B19" s="30"/>
      <c r="L19" s="30"/>
    </row>
    <row r="20" spans="2:12" s="1" customFormat="1" ht="12" customHeight="1" x14ac:dyDescent="0.2">
      <c r="B20" s="30"/>
      <c r="D20" s="23" t="s">
        <v>27</v>
      </c>
      <c r="I20" s="23" t="s">
        <v>22</v>
      </c>
      <c r="J20" s="21" t="s">
        <v>1</v>
      </c>
      <c r="L20" s="30"/>
    </row>
    <row r="21" spans="2:12" s="1" customFormat="1" ht="18" customHeight="1" x14ac:dyDescent="0.2">
      <c r="B21" s="30"/>
      <c r="E21" s="21" t="s">
        <v>28</v>
      </c>
      <c r="I21" s="23" t="s">
        <v>24</v>
      </c>
      <c r="J21" s="21" t="s">
        <v>1</v>
      </c>
      <c r="L21" s="30"/>
    </row>
    <row r="22" spans="2:12" s="1" customFormat="1" ht="6.95" customHeight="1" x14ac:dyDescent="0.2">
      <c r="B22" s="30"/>
      <c r="L22" s="30"/>
    </row>
    <row r="23" spans="2:12" s="1" customFormat="1" ht="12" customHeight="1" x14ac:dyDescent="0.2">
      <c r="B23" s="30"/>
      <c r="D23" s="23" t="s">
        <v>30</v>
      </c>
      <c r="I23" s="23" t="s">
        <v>22</v>
      </c>
      <c r="J23" s="21" t="s">
        <v>1</v>
      </c>
      <c r="L23" s="30"/>
    </row>
    <row r="24" spans="2:12" s="1" customFormat="1" ht="18" customHeight="1" x14ac:dyDescent="0.2">
      <c r="B24" s="30"/>
      <c r="E24" s="21" t="s">
        <v>31</v>
      </c>
      <c r="I24" s="23" t="s">
        <v>24</v>
      </c>
      <c r="J24" s="21" t="s">
        <v>1</v>
      </c>
      <c r="L24" s="30"/>
    </row>
    <row r="25" spans="2:12" s="1" customFormat="1" ht="6.95" customHeight="1" x14ac:dyDescent="0.2">
      <c r="B25" s="30"/>
      <c r="L25" s="30"/>
    </row>
    <row r="26" spans="2:12" s="1" customFormat="1" ht="12" customHeight="1" x14ac:dyDescent="0.2">
      <c r="B26" s="30"/>
      <c r="D26" s="23" t="s">
        <v>32</v>
      </c>
      <c r="L26" s="30"/>
    </row>
    <row r="27" spans="2:12" s="7" customFormat="1" ht="16.5" customHeight="1" x14ac:dyDescent="0.2">
      <c r="B27" s="101"/>
      <c r="E27" s="209" t="s">
        <v>1</v>
      </c>
      <c r="F27" s="209"/>
      <c r="G27" s="209"/>
      <c r="H27" s="209"/>
      <c r="L27" s="101"/>
    </row>
    <row r="28" spans="2:12" s="1" customFormat="1" ht="6.95" customHeight="1" x14ac:dyDescent="0.2">
      <c r="B28" s="30"/>
      <c r="L28" s="30"/>
    </row>
    <row r="29" spans="2:12" s="1" customFormat="1" ht="6.95" customHeight="1" x14ac:dyDescent="0.2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14.45" customHeight="1" x14ac:dyDescent="0.2">
      <c r="B30" s="30"/>
      <c r="D30" s="21" t="s">
        <v>102</v>
      </c>
      <c r="J30" s="29">
        <f>J96</f>
        <v>0</v>
      </c>
      <c r="L30" s="30"/>
    </row>
    <row r="31" spans="2:12" s="1" customFormat="1" ht="14.45" customHeight="1" x14ac:dyDescent="0.2">
      <c r="B31" s="30"/>
      <c r="D31" s="28" t="s">
        <v>93</v>
      </c>
      <c r="J31" s="29">
        <f>J106</f>
        <v>0</v>
      </c>
      <c r="L31" s="30"/>
    </row>
    <row r="32" spans="2:12" s="1" customFormat="1" ht="25.35" customHeight="1" x14ac:dyDescent="0.2">
      <c r="B32" s="30"/>
      <c r="D32" s="102" t="s">
        <v>35</v>
      </c>
      <c r="J32" s="66">
        <f>ROUND(J30 + J31, 2)</f>
        <v>0</v>
      </c>
      <c r="L32" s="30"/>
    </row>
    <row r="33" spans="2:12" s="1" customFormat="1" ht="6.95" customHeight="1" x14ac:dyDescent="0.2">
      <c r="B33" s="30"/>
      <c r="D33" s="54"/>
      <c r="E33" s="54"/>
      <c r="F33" s="54"/>
      <c r="G33" s="54"/>
      <c r="H33" s="54"/>
      <c r="I33" s="54"/>
      <c r="J33" s="54"/>
      <c r="K33" s="54"/>
      <c r="L33" s="30"/>
    </row>
    <row r="34" spans="2:12" s="1" customFormat="1" ht="14.45" customHeight="1" x14ac:dyDescent="0.2">
      <c r="B34" s="30"/>
      <c r="F34" s="33" t="s">
        <v>37</v>
      </c>
      <c r="I34" s="33" t="s">
        <v>36</v>
      </c>
      <c r="J34" s="33" t="s">
        <v>38</v>
      </c>
      <c r="L34" s="30"/>
    </row>
    <row r="35" spans="2:12" s="1" customFormat="1" ht="14.45" customHeight="1" x14ac:dyDescent="0.2">
      <c r="B35" s="30"/>
      <c r="D35" s="103" t="s">
        <v>39</v>
      </c>
      <c r="E35" s="35" t="s">
        <v>40</v>
      </c>
      <c r="F35" s="104">
        <f>ROUND((SUM(BE106:BE113) + SUM(BE133:BE174)),  2)</f>
        <v>0</v>
      </c>
      <c r="G35" s="105"/>
      <c r="H35" s="105"/>
      <c r="I35" s="106">
        <v>0.2</v>
      </c>
      <c r="J35" s="104">
        <f>ROUND(((SUM(BE106:BE113) + SUM(BE133:BE174))*I35),  2)</f>
        <v>0</v>
      </c>
      <c r="L35" s="30"/>
    </row>
    <row r="36" spans="2:12" s="1" customFormat="1" ht="14.45" customHeight="1" x14ac:dyDescent="0.2">
      <c r="B36" s="30"/>
      <c r="E36" s="35" t="s">
        <v>41</v>
      </c>
      <c r="F36" s="104">
        <f>ROUND((SUM(BF106:BF113) + SUM(BF133:BF174)),  2)</f>
        <v>0</v>
      </c>
      <c r="G36" s="105"/>
      <c r="H36" s="105"/>
      <c r="I36" s="106">
        <v>0.2</v>
      </c>
      <c r="J36" s="104">
        <f>ROUND(((SUM(BF106:BF113) + SUM(BF133:BF174))*I36),  2)</f>
        <v>0</v>
      </c>
      <c r="L36" s="30"/>
    </row>
    <row r="37" spans="2:12" s="1" customFormat="1" ht="14.45" hidden="1" customHeight="1" x14ac:dyDescent="0.2">
      <c r="B37" s="30"/>
      <c r="E37" s="23" t="s">
        <v>42</v>
      </c>
      <c r="F37" s="107">
        <f>ROUND((SUM(BG106:BG113) + SUM(BG133:BG174)),  2)</f>
        <v>0</v>
      </c>
      <c r="I37" s="108">
        <v>0.2</v>
      </c>
      <c r="J37" s="107">
        <f>0</f>
        <v>0</v>
      </c>
      <c r="L37" s="30"/>
    </row>
    <row r="38" spans="2:12" s="1" customFormat="1" ht="14.45" hidden="1" customHeight="1" x14ac:dyDescent="0.2">
      <c r="B38" s="30"/>
      <c r="E38" s="23" t="s">
        <v>43</v>
      </c>
      <c r="F38" s="107">
        <f>ROUND((SUM(BH106:BH113) + SUM(BH133:BH174)),  2)</f>
        <v>0</v>
      </c>
      <c r="I38" s="108">
        <v>0.2</v>
      </c>
      <c r="J38" s="107">
        <f>0</f>
        <v>0</v>
      </c>
      <c r="L38" s="30"/>
    </row>
    <row r="39" spans="2:12" s="1" customFormat="1" ht="14.45" hidden="1" customHeight="1" x14ac:dyDescent="0.2">
      <c r="B39" s="30"/>
      <c r="E39" s="35" t="s">
        <v>44</v>
      </c>
      <c r="F39" s="104">
        <f>ROUND((SUM(BI106:BI113) + SUM(BI133:BI174)),  2)</f>
        <v>0</v>
      </c>
      <c r="G39" s="105"/>
      <c r="H39" s="105"/>
      <c r="I39" s="106">
        <v>0</v>
      </c>
      <c r="J39" s="104">
        <f>0</f>
        <v>0</v>
      </c>
      <c r="L39" s="30"/>
    </row>
    <row r="40" spans="2:12" s="1" customFormat="1" ht="6.95" customHeight="1" x14ac:dyDescent="0.2">
      <c r="B40" s="30"/>
      <c r="L40" s="30"/>
    </row>
    <row r="41" spans="2:12" s="1" customFormat="1" ht="25.35" customHeight="1" x14ac:dyDescent="0.2">
      <c r="B41" s="30"/>
      <c r="C41" s="98"/>
      <c r="D41" s="109" t="s">
        <v>45</v>
      </c>
      <c r="E41" s="57"/>
      <c r="F41" s="57"/>
      <c r="G41" s="110" t="s">
        <v>46</v>
      </c>
      <c r="H41" s="111" t="s">
        <v>47</v>
      </c>
      <c r="I41" s="57"/>
      <c r="J41" s="112">
        <f>SUM(J32:J39)</f>
        <v>0</v>
      </c>
      <c r="K41" s="113"/>
      <c r="L41" s="30"/>
    </row>
    <row r="42" spans="2:12" s="1" customFormat="1" ht="14.45" customHeight="1" x14ac:dyDescent="0.2">
      <c r="B42" s="30"/>
      <c r="L42" s="30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30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30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30"/>
      <c r="D61" s="44" t="s">
        <v>50</v>
      </c>
      <c r="E61" s="32"/>
      <c r="F61" s="114" t="s">
        <v>51</v>
      </c>
      <c r="G61" s="44" t="s">
        <v>50</v>
      </c>
      <c r="H61" s="32"/>
      <c r="I61" s="32"/>
      <c r="J61" s="115" t="s">
        <v>51</v>
      </c>
      <c r="K61" s="32"/>
      <c r="L61" s="30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30"/>
      <c r="D65" s="42" t="s">
        <v>52</v>
      </c>
      <c r="E65" s="43"/>
      <c r="F65" s="43"/>
      <c r="G65" s="42" t="s">
        <v>53</v>
      </c>
      <c r="H65" s="43"/>
      <c r="I65" s="43"/>
      <c r="J65" s="43"/>
      <c r="K65" s="43"/>
      <c r="L65" s="30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30"/>
      <c r="D76" s="44" t="s">
        <v>50</v>
      </c>
      <c r="E76" s="32"/>
      <c r="F76" s="114" t="s">
        <v>51</v>
      </c>
      <c r="G76" s="44" t="s">
        <v>50</v>
      </c>
      <c r="H76" s="32"/>
      <c r="I76" s="32"/>
      <c r="J76" s="115" t="s">
        <v>51</v>
      </c>
      <c r="K76" s="32"/>
      <c r="L76" s="30"/>
    </row>
    <row r="77" spans="2:12" s="1" customFormat="1" ht="14.45" customHeight="1" x14ac:dyDescent="0.2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 x14ac:dyDescent="0.2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 x14ac:dyDescent="0.2">
      <c r="B82" s="30"/>
      <c r="C82" s="17" t="s">
        <v>103</v>
      </c>
      <c r="L82" s="30"/>
    </row>
    <row r="83" spans="2:47" s="1" customFormat="1" ht="6.95" customHeight="1" x14ac:dyDescent="0.2">
      <c r="B83" s="30"/>
      <c r="L83" s="30"/>
    </row>
    <row r="84" spans="2:47" s="1" customFormat="1" ht="12" customHeight="1" x14ac:dyDescent="0.2">
      <c r="B84" s="30"/>
      <c r="C84" s="23" t="s">
        <v>14</v>
      </c>
      <c r="L84" s="30"/>
    </row>
    <row r="85" spans="2:47" s="1" customFormat="1" ht="26.25" customHeight="1" x14ac:dyDescent="0.2">
      <c r="B85" s="30"/>
      <c r="E85" s="230" t="str">
        <f>E7</f>
        <v xml:space="preserve">Zateplenie a obnova skladu Budovateľská 7 - časť búracie práce </v>
      </c>
      <c r="F85" s="231"/>
      <c r="G85" s="231"/>
      <c r="H85" s="231"/>
      <c r="L85" s="30"/>
    </row>
    <row r="86" spans="2:47" s="1" customFormat="1" ht="12" customHeight="1" x14ac:dyDescent="0.2">
      <c r="B86" s="30"/>
      <c r="C86" s="23" t="s">
        <v>100</v>
      </c>
      <c r="L86" s="30"/>
    </row>
    <row r="87" spans="2:47" s="1" customFormat="1" ht="16.5" customHeight="1" x14ac:dyDescent="0.2">
      <c r="B87" s="30"/>
      <c r="E87" s="181" t="str">
        <f>E9</f>
        <v>D - Zateplenie - búracie práce</v>
      </c>
      <c r="F87" s="232"/>
      <c r="G87" s="232"/>
      <c r="H87" s="232"/>
      <c r="L87" s="30"/>
    </row>
    <row r="88" spans="2:47" s="1" customFormat="1" ht="6.95" customHeight="1" x14ac:dyDescent="0.2">
      <c r="B88" s="30"/>
      <c r="L88" s="30"/>
    </row>
    <row r="89" spans="2:47" s="1" customFormat="1" ht="12" customHeight="1" x14ac:dyDescent="0.2">
      <c r="B89" s="30"/>
      <c r="C89" s="23" t="s">
        <v>17</v>
      </c>
      <c r="F89" s="21" t="str">
        <f>F12</f>
        <v xml:space="preserve"> </v>
      </c>
      <c r="I89" s="23" t="s">
        <v>19</v>
      </c>
      <c r="J89" s="53" t="str">
        <f>IF(J12="","",J12)</f>
        <v>8. 6. 2023</v>
      </c>
      <c r="L89" s="30"/>
    </row>
    <row r="90" spans="2:47" s="1" customFormat="1" ht="6.95" customHeight="1" x14ac:dyDescent="0.2">
      <c r="B90" s="30"/>
      <c r="L90" s="30"/>
    </row>
    <row r="91" spans="2:47" s="1" customFormat="1" ht="15.2" customHeight="1" x14ac:dyDescent="0.2">
      <c r="B91" s="30"/>
      <c r="C91" s="23" t="s">
        <v>21</v>
      </c>
      <c r="F91" s="21" t="str">
        <f>E15</f>
        <v>McCarter, a.s.</v>
      </c>
      <c r="I91" s="23" t="s">
        <v>27</v>
      </c>
      <c r="J91" s="26" t="str">
        <f>E21</f>
        <v>SMF MARKO, s.r.o.</v>
      </c>
      <c r="L91" s="30"/>
    </row>
    <row r="92" spans="2:47" s="1" customFormat="1" ht="15.2" customHeight="1" x14ac:dyDescent="0.2">
      <c r="B92" s="30"/>
      <c r="C92" s="23" t="s">
        <v>25</v>
      </c>
      <c r="F92" s="21" t="str">
        <f>IF(E18="","",E18)</f>
        <v>Vyplň údaj</v>
      </c>
      <c r="I92" s="23" t="s">
        <v>30</v>
      </c>
      <c r="J92" s="26" t="str">
        <f>E24</f>
        <v>Rosoft,s.r.o.</v>
      </c>
      <c r="L92" s="30"/>
    </row>
    <row r="93" spans="2:47" s="1" customFormat="1" ht="10.35" customHeight="1" x14ac:dyDescent="0.2">
      <c r="B93" s="30"/>
      <c r="L93" s="30"/>
    </row>
    <row r="94" spans="2:47" s="1" customFormat="1" ht="29.25" customHeight="1" x14ac:dyDescent="0.2">
      <c r="B94" s="30"/>
      <c r="C94" s="116" t="s">
        <v>104</v>
      </c>
      <c r="D94" s="98"/>
      <c r="E94" s="98"/>
      <c r="F94" s="98"/>
      <c r="G94" s="98"/>
      <c r="H94" s="98"/>
      <c r="I94" s="98"/>
      <c r="J94" s="117" t="s">
        <v>105</v>
      </c>
      <c r="K94" s="98"/>
      <c r="L94" s="30"/>
    </row>
    <row r="95" spans="2:47" s="1" customFormat="1" ht="10.35" customHeight="1" x14ac:dyDescent="0.2">
      <c r="B95" s="30"/>
      <c r="L95" s="30"/>
    </row>
    <row r="96" spans="2:47" s="1" customFormat="1" ht="22.9" customHeight="1" x14ac:dyDescent="0.2">
      <c r="B96" s="30"/>
      <c r="C96" s="118" t="s">
        <v>106</v>
      </c>
      <c r="J96" s="66">
        <f>J133</f>
        <v>0</v>
      </c>
      <c r="L96" s="30"/>
      <c r="AU96" s="13" t="s">
        <v>107</v>
      </c>
    </row>
    <row r="97" spans="2:65" s="8" customFormat="1" ht="24.95" customHeight="1" x14ac:dyDescent="0.2">
      <c r="B97" s="119"/>
      <c r="D97" s="120" t="s">
        <v>108</v>
      </c>
      <c r="E97" s="121"/>
      <c r="F97" s="121"/>
      <c r="G97" s="121"/>
      <c r="H97" s="121"/>
      <c r="I97" s="121"/>
      <c r="J97" s="122">
        <f>J134</f>
        <v>0</v>
      </c>
      <c r="L97" s="119"/>
    </row>
    <row r="98" spans="2:65" s="9" customFormat="1" ht="19.899999999999999" customHeight="1" x14ac:dyDescent="0.2">
      <c r="B98" s="123"/>
      <c r="D98" s="124" t="s">
        <v>109</v>
      </c>
      <c r="E98" s="125"/>
      <c r="F98" s="125"/>
      <c r="G98" s="125"/>
      <c r="H98" s="125"/>
      <c r="I98" s="125"/>
      <c r="J98" s="126">
        <f>J135</f>
        <v>0</v>
      </c>
      <c r="L98" s="123"/>
    </row>
    <row r="99" spans="2:65" s="8" customFormat="1" ht="24.95" customHeight="1" x14ac:dyDescent="0.2">
      <c r="B99" s="119"/>
      <c r="D99" s="120" t="s">
        <v>171</v>
      </c>
      <c r="E99" s="121"/>
      <c r="F99" s="121"/>
      <c r="G99" s="121"/>
      <c r="H99" s="121"/>
      <c r="I99" s="121"/>
      <c r="J99" s="122">
        <f>J154</f>
        <v>0</v>
      </c>
      <c r="L99" s="119"/>
    </row>
    <row r="100" spans="2:65" s="9" customFormat="1" ht="19.899999999999999" customHeight="1" x14ac:dyDescent="0.2">
      <c r="B100" s="123"/>
      <c r="D100" s="124" t="s">
        <v>172</v>
      </c>
      <c r="E100" s="125"/>
      <c r="F100" s="125"/>
      <c r="G100" s="125"/>
      <c r="H100" s="125"/>
      <c r="I100" s="125"/>
      <c r="J100" s="126">
        <f>J155</f>
        <v>0</v>
      </c>
      <c r="L100" s="123"/>
    </row>
    <row r="101" spans="2:65" s="9" customFormat="1" ht="19.899999999999999" customHeight="1" x14ac:dyDescent="0.2">
      <c r="B101" s="123"/>
      <c r="D101" s="124" t="s">
        <v>173</v>
      </c>
      <c r="E101" s="125"/>
      <c r="F101" s="125"/>
      <c r="G101" s="125"/>
      <c r="H101" s="125"/>
      <c r="I101" s="125"/>
      <c r="J101" s="126">
        <f>J159</f>
        <v>0</v>
      </c>
      <c r="L101" s="123"/>
    </row>
    <row r="102" spans="2:65" s="9" customFormat="1" ht="19.899999999999999" customHeight="1" x14ac:dyDescent="0.2">
      <c r="B102" s="123"/>
      <c r="D102" s="124" t="s">
        <v>174</v>
      </c>
      <c r="E102" s="125"/>
      <c r="F102" s="125"/>
      <c r="G102" s="125"/>
      <c r="H102" s="125"/>
      <c r="I102" s="125"/>
      <c r="J102" s="126">
        <f>J162</f>
        <v>0</v>
      </c>
      <c r="L102" s="123"/>
    </row>
    <row r="103" spans="2:65" s="9" customFormat="1" ht="19.899999999999999" customHeight="1" x14ac:dyDescent="0.2">
      <c r="B103" s="123"/>
      <c r="D103" s="124" t="s">
        <v>238</v>
      </c>
      <c r="E103" s="125"/>
      <c r="F103" s="125"/>
      <c r="G103" s="125"/>
      <c r="H103" s="125"/>
      <c r="I103" s="125"/>
      <c r="J103" s="126">
        <f>J170</f>
        <v>0</v>
      </c>
      <c r="L103" s="123"/>
    </row>
    <row r="104" spans="2:65" s="1" customFormat="1" ht="21.75" customHeight="1" x14ac:dyDescent="0.2">
      <c r="B104" s="30"/>
      <c r="L104" s="30"/>
    </row>
    <row r="105" spans="2:65" s="1" customFormat="1" ht="6.95" customHeight="1" x14ac:dyDescent="0.2">
      <c r="B105" s="30"/>
      <c r="L105" s="30"/>
    </row>
    <row r="106" spans="2:65" s="1" customFormat="1" ht="29.25" customHeight="1" x14ac:dyDescent="0.2">
      <c r="B106" s="30"/>
      <c r="C106" s="118" t="s">
        <v>110</v>
      </c>
      <c r="J106" s="127">
        <f>ROUND(J107 + J108 + J109 + J110 + J111 + J112,2)</f>
        <v>0</v>
      </c>
      <c r="L106" s="30"/>
      <c r="N106" s="128" t="s">
        <v>39</v>
      </c>
    </row>
    <row r="107" spans="2:65" s="1" customFormat="1" ht="18" customHeight="1" x14ac:dyDescent="0.2">
      <c r="B107" s="129"/>
      <c r="C107" s="130"/>
      <c r="D107" s="218" t="s">
        <v>111</v>
      </c>
      <c r="E107" s="229"/>
      <c r="F107" s="229"/>
      <c r="G107" s="130"/>
      <c r="H107" s="130"/>
      <c r="I107" s="130"/>
      <c r="J107" s="89">
        <v>0</v>
      </c>
      <c r="K107" s="130"/>
      <c r="L107" s="129"/>
      <c r="M107" s="130"/>
      <c r="N107" s="132" t="s">
        <v>41</v>
      </c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3" t="s">
        <v>112</v>
      </c>
      <c r="AZ107" s="130"/>
      <c r="BA107" s="130"/>
      <c r="BB107" s="130"/>
      <c r="BC107" s="130"/>
      <c r="BD107" s="130"/>
      <c r="BE107" s="134">
        <f t="shared" ref="BE107:BE112" si="0">IF(N107="základná",J107,0)</f>
        <v>0</v>
      </c>
      <c r="BF107" s="134">
        <f t="shared" ref="BF107:BF112" si="1">IF(N107="znížená",J107,0)</f>
        <v>0</v>
      </c>
      <c r="BG107" s="134">
        <f t="shared" ref="BG107:BG112" si="2">IF(N107="zákl. prenesená",J107,0)</f>
        <v>0</v>
      </c>
      <c r="BH107" s="134">
        <f t="shared" ref="BH107:BH112" si="3">IF(N107="zníž. prenesená",J107,0)</f>
        <v>0</v>
      </c>
      <c r="BI107" s="134">
        <f t="shared" ref="BI107:BI112" si="4">IF(N107="nulová",J107,0)</f>
        <v>0</v>
      </c>
      <c r="BJ107" s="133" t="s">
        <v>113</v>
      </c>
      <c r="BK107" s="130"/>
      <c r="BL107" s="130"/>
      <c r="BM107" s="130"/>
    </row>
    <row r="108" spans="2:65" s="1" customFormat="1" ht="18" customHeight="1" x14ac:dyDescent="0.2">
      <c r="B108" s="129"/>
      <c r="C108" s="130"/>
      <c r="D108" s="218" t="s">
        <v>114</v>
      </c>
      <c r="E108" s="229"/>
      <c r="F108" s="229"/>
      <c r="G108" s="130"/>
      <c r="H108" s="130"/>
      <c r="I108" s="130"/>
      <c r="J108" s="89">
        <v>0</v>
      </c>
      <c r="K108" s="130"/>
      <c r="L108" s="129"/>
      <c r="M108" s="130"/>
      <c r="N108" s="132" t="s">
        <v>41</v>
      </c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3" t="s">
        <v>112</v>
      </c>
      <c r="AZ108" s="130"/>
      <c r="BA108" s="130"/>
      <c r="BB108" s="130"/>
      <c r="BC108" s="130"/>
      <c r="BD108" s="130"/>
      <c r="BE108" s="134">
        <f t="shared" si="0"/>
        <v>0</v>
      </c>
      <c r="BF108" s="134">
        <f t="shared" si="1"/>
        <v>0</v>
      </c>
      <c r="BG108" s="134">
        <f t="shared" si="2"/>
        <v>0</v>
      </c>
      <c r="BH108" s="134">
        <f t="shared" si="3"/>
        <v>0</v>
      </c>
      <c r="BI108" s="134">
        <f t="shared" si="4"/>
        <v>0</v>
      </c>
      <c r="BJ108" s="133" t="s">
        <v>113</v>
      </c>
      <c r="BK108" s="130"/>
      <c r="BL108" s="130"/>
      <c r="BM108" s="130"/>
    </row>
    <row r="109" spans="2:65" s="1" customFormat="1" ht="18" customHeight="1" x14ac:dyDescent="0.2">
      <c r="B109" s="129"/>
      <c r="C109" s="130"/>
      <c r="D109" s="218" t="s">
        <v>115</v>
      </c>
      <c r="E109" s="229"/>
      <c r="F109" s="229"/>
      <c r="G109" s="130"/>
      <c r="H109" s="130"/>
      <c r="I109" s="130"/>
      <c r="J109" s="89">
        <v>0</v>
      </c>
      <c r="K109" s="130"/>
      <c r="L109" s="129"/>
      <c r="M109" s="130"/>
      <c r="N109" s="132" t="s">
        <v>41</v>
      </c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3" t="s">
        <v>112</v>
      </c>
      <c r="AZ109" s="130"/>
      <c r="BA109" s="130"/>
      <c r="BB109" s="130"/>
      <c r="BC109" s="130"/>
      <c r="BD109" s="130"/>
      <c r="BE109" s="134">
        <f t="shared" si="0"/>
        <v>0</v>
      </c>
      <c r="BF109" s="134">
        <f t="shared" si="1"/>
        <v>0</v>
      </c>
      <c r="BG109" s="134">
        <f t="shared" si="2"/>
        <v>0</v>
      </c>
      <c r="BH109" s="134">
        <f t="shared" si="3"/>
        <v>0</v>
      </c>
      <c r="BI109" s="134">
        <f t="shared" si="4"/>
        <v>0</v>
      </c>
      <c r="BJ109" s="133" t="s">
        <v>113</v>
      </c>
      <c r="BK109" s="130"/>
      <c r="BL109" s="130"/>
      <c r="BM109" s="130"/>
    </row>
    <row r="110" spans="2:65" s="1" customFormat="1" ht="18" customHeight="1" x14ac:dyDescent="0.2">
      <c r="B110" s="129"/>
      <c r="C110" s="130"/>
      <c r="D110" s="218" t="s">
        <v>116</v>
      </c>
      <c r="E110" s="229"/>
      <c r="F110" s="229"/>
      <c r="G110" s="130"/>
      <c r="H110" s="130"/>
      <c r="I110" s="130"/>
      <c r="J110" s="89">
        <v>0</v>
      </c>
      <c r="K110" s="130"/>
      <c r="L110" s="129"/>
      <c r="M110" s="130"/>
      <c r="N110" s="132" t="s">
        <v>41</v>
      </c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3" t="s">
        <v>112</v>
      </c>
      <c r="AZ110" s="130"/>
      <c r="BA110" s="130"/>
      <c r="BB110" s="130"/>
      <c r="BC110" s="130"/>
      <c r="BD110" s="130"/>
      <c r="BE110" s="134">
        <f t="shared" si="0"/>
        <v>0</v>
      </c>
      <c r="BF110" s="134">
        <f t="shared" si="1"/>
        <v>0</v>
      </c>
      <c r="BG110" s="134">
        <f t="shared" si="2"/>
        <v>0</v>
      </c>
      <c r="BH110" s="134">
        <f t="shared" si="3"/>
        <v>0</v>
      </c>
      <c r="BI110" s="134">
        <f t="shared" si="4"/>
        <v>0</v>
      </c>
      <c r="BJ110" s="133" t="s">
        <v>113</v>
      </c>
      <c r="BK110" s="130"/>
      <c r="BL110" s="130"/>
      <c r="BM110" s="130"/>
    </row>
    <row r="111" spans="2:65" s="1" customFormat="1" ht="18" customHeight="1" x14ac:dyDescent="0.2">
      <c r="B111" s="129"/>
      <c r="C111" s="130"/>
      <c r="D111" s="218" t="s">
        <v>117</v>
      </c>
      <c r="E111" s="229"/>
      <c r="F111" s="229"/>
      <c r="G111" s="130"/>
      <c r="H111" s="130"/>
      <c r="I111" s="130"/>
      <c r="J111" s="89">
        <v>0</v>
      </c>
      <c r="K111" s="130"/>
      <c r="L111" s="129"/>
      <c r="M111" s="130"/>
      <c r="N111" s="132" t="s">
        <v>41</v>
      </c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3" t="s">
        <v>112</v>
      </c>
      <c r="AZ111" s="130"/>
      <c r="BA111" s="130"/>
      <c r="BB111" s="130"/>
      <c r="BC111" s="130"/>
      <c r="BD111" s="130"/>
      <c r="BE111" s="134">
        <f t="shared" si="0"/>
        <v>0</v>
      </c>
      <c r="BF111" s="134">
        <f t="shared" si="1"/>
        <v>0</v>
      </c>
      <c r="BG111" s="134">
        <f t="shared" si="2"/>
        <v>0</v>
      </c>
      <c r="BH111" s="134">
        <f t="shared" si="3"/>
        <v>0</v>
      </c>
      <c r="BI111" s="134">
        <f t="shared" si="4"/>
        <v>0</v>
      </c>
      <c r="BJ111" s="133" t="s">
        <v>113</v>
      </c>
      <c r="BK111" s="130"/>
      <c r="BL111" s="130"/>
      <c r="BM111" s="130"/>
    </row>
    <row r="112" spans="2:65" s="1" customFormat="1" ht="18" customHeight="1" x14ac:dyDescent="0.2">
      <c r="B112" s="129"/>
      <c r="C112" s="130"/>
      <c r="D112" s="131" t="s">
        <v>118</v>
      </c>
      <c r="E112" s="130"/>
      <c r="F112" s="130"/>
      <c r="G112" s="130"/>
      <c r="H112" s="130"/>
      <c r="I112" s="130"/>
      <c r="J112" s="89">
        <f>ROUND(J30*T112,2)</f>
        <v>0</v>
      </c>
      <c r="K112" s="130"/>
      <c r="L112" s="129"/>
      <c r="M112" s="130"/>
      <c r="N112" s="132" t="s">
        <v>41</v>
      </c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3" t="s">
        <v>119</v>
      </c>
      <c r="AZ112" s="130"/>
      <c r="BA112" s="130"/>
      <c r="BB112" s="130"/>
      <c r="BC112" s="130"/>
      <c r="BD112" s="130"/>
      <c r="BE112" s="134">
        <f t="shared" si="0"/>
        <v>0</v>
      </c>
      <c r="BF112" s="134">
        <f t="shared" si="1"/>
        <v>0</v>
      </c>
      <c r="BG112" s="134">
        <f t="shared" si="2"/>
        <v>0</v>
      </c>
      <c r="BH112" s="134">
        <f t="shared" si="3"/>
        <v>0</v>
      </c>
      <c r="BI112" s="134">
        <f t="shared" si="4"/>
        <v>0</v>
      </c>
      <c r="BJ112" s="133" t="s">
        <v>113</v>
      </c>
      <c r="BK112" s="130"/>
      <c r="BL112" s="130"/>
      <c r="BM112" s="130"/>
    </row>
    <row r="113" spans="2:12" s="1" customFormat="1" x14ac:dyDescent="0.2">
      <c r="B113" s="30"/>
      <c r="L113" s="30"/>
    </row>
    <row r="114" spans="2:12" s="1" customFormat="1" ht="29.25" customHeight="1" x14ac:dyDescent="0.2">
      <c r="B114" s="30"/>
      <c r="C114" s="97" t="s">
        <v>98</v>
      </c>
      <c r="D114" s="98"/>
      <c r="E114" s="98"/>
      <c r="F114" s="98"/>
      <c r="G114" s="98"/>
      <c r="H114" s="98"/>
      <c r="I114" s="98"/>
      <c r="J114" s="99">
        <f>ROUND(J96+J106,2)</f>
        <v>0</v>
      </c>
      <c r="K114" s="98"/>
      <c r="L114" s="30"/>
    </row>
    <row r="115" spans="2:12" s="1" customFormat="1" ht="6.95" customHeight="1" x14ac:dyDescent="0.2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30"/>
    </row>
    <row r="119" spans="2:12" s="1" customFormat="1" ht="6.95" customHeight="1" x14ac:dyDescent="0.2"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30"/>
    </row>
    <row r="120" spans="2:12" s="1" customFormat="1" ht="24.95" customHeight="1" x14ac:dyDescent="0.2">
      <c r="B120" s="30"/>
      <c r="C120" s="17" t="s">
        <v>120</v>
      </c>
      <c r="L120" s="30"/>
    </row>
    <row r="121" spans="2:12" s="1" customFormat="1" ht="6.95" customHeight="1" x14ac:dyDescent="0.2">
      <c r="B121" s="30"/>
      <c r="L121" s="30"/>
    </row>
    <row r="122" spans="2:12" s="1" customFormat="1" ht="12" customHeight="1" x14ac:dyDescent="0.2">
      <c r="B122" s="30"/>
      <c r="C122" s="23" t="s">
        <v>14</v>
      </c>
      <c r="L122" s="30"/>
    </row>
    <row r="123" spans="2:12" s="1" customFormat="1" ht="26.25" customHeight="1" x14ac:dyDescent="0.2">
      <c r="B123" s="30"/>
      <c r="E123" s="230" t="str">
        <f>E7</f>
        <v xml:space="preserve">Zateplenie a obnova skladu Budovateľská 7 - časť búracie práce </v>
      </c>
      <c r="F123" s="231"/>
      <c r="G123" s="231"/>
      <c r="H123" s="231"/>
      <c r="L123" s="30"/>
    </row>
    <row r="124" spans="2:12" s="1" customFormat="1" ht="12" customHeight="1" x14ac:dyDescent="0.2">
      <c r="B124" s="30"/>
      <c r="C124" s="23" t="s">
        <v>100</v>
      </c>
      <c r="L124" s="30"/>
    </row>
    <row r="125" spans="2:12" s="1" customFormat="1" ht="16.5" customHeight="1" x14ac:dyDescent="0.2">
      <c r="B125" s="30"/>
      <c r="E125" s="181" t="str">
        <f>E9</f>
        <v>D - Zateplenie - búracie práce</v>
      </c>
      <c r="F125" s="232"/>
      <c r="G125" s="232"/>
      <c r="H125" s="232"/>
      <c r="L125" s="30"/>
    </row>
    <row r="126" spans="2:12" s="1" customFormat="1" ht="6.95" customHeight="1" x14ac:dyDescent="0.2">
      <c r="B126" s="30"/>
      <c r="L126" s="30"/>
    </row>
    <row r="127" spans="2:12" s="1" customFormat="1" ht="12" customHeight="1" x14ac:dyDescent="0.2">
      <c r="B127" s="30"/>
      <c r="C127" s="23" t="s">
        <v>17</v>
      </c>
      <c r="F127" s="21" t="str">
        <f>F12</f>
        <v xml:space="preserve"> </v>
      </c>
      <c r="I127" s="23" t="s">
        <v>19</v>
      </c>
      <c r="J127" s="53" t="str">
        <f>IF(J12="","",J12)</f>
        <v>8. 6. 2023</v>
      </c>
      <c r="L127" s="30"/>
    </row>
    <row r="128" spans="2:12" s="1" customFormat="1" ht="6.95" customHeight="1" x14ac:dyDescent="0.2">
      <c r="B128" s="30"/>
      <c r="L128" s="30"/>
    </row>
    <row r="129" spans="2:65" s="1" customFormat="1" ht="15.2" customHeight="1" x14ac:dyDescent="0.2">
      <c r="B129" s="30"/>
      <c r="C129" s="23" t="s">
        <v>21</v>
      </c>
      <c r="F129" s="21" t="str">
        <f>E15</f>
        <v>McCarter, a.s.</v>
      </c>
      <c r="I129" s="23" t="s">
        <v>27</v>
      </c>
      <c r="J129" s="26" t="str">
        <f>E21</f>
        <v>SMF MARKO, s.r.o.</v>
      </c>
      <c r="L129" s="30"/>
    </row>
    <row r="130" spans="2:65" s="1" customFormat="1" ht="15.2" customHeight="1" x14ac:dyDescent="0.2">
      <c r="B130" s="30"/>
      <c r="C130" s="23" t="s">
        <v>25</v>
      </c>
      <c r="F130" s="21" t="str">
        <f>IF(E18="","",E18)</f>
        <v>Vyplň údaj</v>
      </c>
      <c r="I130" s="23" t="s">
        <v>30</v>
      </c>
      <c r="J130" s="26" t="str">
        <f>E24</f>
        <v>Rosoft,s.r.o.</v>
      </c>
      <c r="L130" s="30"/>
    </row>
    <row r="131" spans="2:65" s="1" customFormat="1" ht="10.35" customHeight="1" x14ac:dyDescent="0.2">
      <c r="B131" s="30"/>
      <c r="L131" s="30"/>
    </row>
    <row r="132" spans="2:65" s="10" customFormat="1" ht="29.25" customHeight="1" x14ac:dyDescent="0.2">
      <c r="B132" s="135"/>
      <c r="C132" s="136" t="s">
        <v>121</v>
      </c>
      <c r="D132" s="137" t="s">
        <v>60</v>
      </c>
      <c r="E132" s="137" t="s">
        <v>56</v>
      </c>
      <c r="F132" s="137" t="s">
        <v>57</v>
      </c>
      <c r="G132" s="137" t="s">
        <v>122</v>
      </c>
      <c r="H132" s="137" t="s">
        <v>123</v>
      </c>
      <c r="I132" s="137" t="s">
        <v>124</v>
      </c>
      <c r="J132" s="138" t="s">
        <v>105</v>
      </c>
      <c r="K132" s="139" t="s">
        <v>125</v>
      </c>
      <c r="L132" s="135"/>
      <c r="M132" s="59" t="s">
        <v>1</v>
      </c>
      <c r="N132" s="60" t="s">
        <v>39</v>
      </c>
      <c r="O132" s="60" t="s">
        <v>126</v>
      </c>
      <c r="P132" s="60" t="s">
        <v>127</v>
      </c>
      <c r="Q132" s="60" t="s">
        <v>128</v>
      </c>
      <c r="R132" s="60" t="s">
        <v>129</v>
      </c>
      <c r="S132" s="60" t="s">
        <v>130</v>
      </c>
      <c r="T132" s="61" t="s">
        <v>131</v>
      </c>
    </row>
    <row r="133" spans="2:65" s="1" customFormat="1" ht="22.9" customHeight="1" x14ac:dyDescent="0.25">
      <c r="B133" s="30"/>
      <c r="C133" s="64" t="s">
        <v>102</v>
      </c>
      <c r="J133" s="140">
        <f>BK133</f>
        <v>0</v>
      </c>
      <c r="L133" s="30"/>
      <c r="M133" s="62"/>
      <c r="N133" s="54"/>
      <c r="O133" s="54"/>
      <c r="P133" s="141">
        <f>P134+P154</f>
        <v>0</v>
      </c>
      <c r="Q133" s="54"/>
      <c r="R133" s="141">
        <f>R134+R154</f>
        <v>0</v>
      </c>
      <c r="S133" s="54"/>
      <c r="T133" s="142">
        <f>T134+T154</f>
        <v>0</v>
      </c>
      <c r="AT133" s="13" t="s">
        <v>74</v>
      </c>
      <c r="AU133" s="13" t="s">
        <v>107</v>
      </c>
      <c r="BK133" s="143">
        <f>BK134+BK154</f>
        <v>0</v>
      </c>
    </row>
    <row r="134" spans="2:65" s="11" customFormat="1" ht="25.9" customHeight="1" x14ac:dyDescent="0.2">
      <c r="B134" s="144"/>
      <c r="D134" s="145" t="s">
        <v>74</v>
      </c>
      <c r="E134" s="146" t="s">
        <v>132</v>
      </c>
      <c r="F134" s="146" t="s">
        <v>133</v>
      </c>
      <c r="I134" s="147"/>
      <c r="J134" s="148">
        <f>BK134</f>
        <v>0</v>
      </c>
      <c r="L134" s="144"/>
      <c r="M134" s="149"/>
      <c r="P134" s="150">
        <f>P135</f>
        <v>0</v>
      </c>
      <c r="R134" s="150">
        <f>R135</f>
        <v>0</v>
      </c>
      <c r="T134" s="151">
        <f>T135</f>
        <v>0</v>
      </c>
      <c r="AR134" s="145" t="s">
        <v>83</v>
      </c>
      <c r="AT134" s="152" t="s">
        <v>74</v>
      </c>
      <c r="AU134" s="152" t="s">
        <v>75</v>
      </c>
      <c r="AY134" s="145" t="s">
        <v>134</v>
      </c>
      <c r="BK134" s="153">
        <f>BK135</f>
        <v>0</v>
      </c>
    </row>
    <row r="135" spans="2:65" s="11" customFormat="1" ht="22.9" customHeight="1" x14ac:dyDescent="0.2">
      <c r="B135" s="144"/>
      <c r="D135" s="145" t="s">
        <v>74</v>
      </c>
      <c r="E135" s="154" t="s">
        <v>135</v>
      </c>
      <c r="F135" s="154" t="s">
        <v>136</v>
      </c>
      <c r="I135" s="147"/>
      <c r="J135" s="155">
        <f>BK135</f>
        <v>0</v>
      </c>
      <c r="L135" s="144"/>
      <c r="M135" s="149"/>
      <c r="P135" s="150">
        <f>SUM(P136:P153)</f>
        <v>0</v>
      </c>
      <c r="R135" s="150">
        <f>SUM(R136:R153)</f>
        <v>0</v>
      </c>
      <c r="T135" s="151">
        <f>SUM(T136:T153)</f>
        <v>0</v>
      </c>
      <c r="AR135" s="145" t="s">
        <v>83</v>
      </c>
      <c r="AT135" s="152" t="s">
        <v>74</v>
      </c>
      <c r="AU135" s="152" t="s">
        <v>83</v>
      </c>
      <c r="AY135" s="145" t="s">
        <v>134</v>
      </c>
      <c r="BK135" s="153">
        <f>SUM(BK136:BK153)</f>
        <v>0</v>
      </c>
    </row>
    <row r="136" spans="2:65" s="1" customFormat="1" ht="16.5" customHeight="1" x14ac:dyDescent="0.2">
      <c r="B136" s="129"/>
      <c r="C136" s="156" t="s">
        <v>83</v>
      </c>
      <c r="D136" s="156" t="s">
        <v>137</v>
      </c>
      <c r="E136" s="157" t="s">
        <v>138</v>
      </c>
      <c r="F136" s="158" t="s">
        <v>139</v>
      </c>
      <c r="G136" s="159" t="s">
        <v>140</v>
      </c>
      <c r="H136" s="160">
        <v>12</v>
      </c>
      <c r="I136" s="161"/>
      <c r="J136" s="162">
        <f t="shared" ref="J136:J153" si="5">ROUND(I136*H136,2)</f>
        <v>0</v>
      </c>
      <c r="K136" s="163"/>
      <c r="L136" s="30"/>
      <c r="M136" s="164" t="s">
        <v>1</v>
      </c>
      <c r="N136" s="128" t="s">
        <v>41</v>
      </c>
      <c r="P136" s="165">
        <f t="shared" ref="P136:P153" si="6">O136*H136</f>
        <v>0</v>
      </c>
      <c r="Q136" s="165">
        <v>0</v>
      </c>
      <c r="R136" s="165">
        <f t="shared" ref="R136:R153" si="7">Q136*H136</f>
        <v>0</v>
      </c>
      <c r="S136" s="165">
        <v>0</v>
      </c>
      <c r="T136" s="166">
        <f t="shared" ref="T136:T153" si="8">S136*H136</f>
        <v>0</v>
      </c>
      <c r="AR136" s="167" t="s">
        <v>141</v>
      </c>
      <c r="AT136" s="167" t="s">
        <v>137</v>
      </c>
      <c r="AU136" s="167" t="s">
        <v>113</v>
      </c>
      <c r="AY136" s="13" t="s">
        <v>134</v>
      </c>
      <c r="BE136" s="93">
        <f t="shared" ref="BE136:BE153" si="9">IF(N136="základná",J136,0)</f>
        <v>0</v>
      </c>
      <c r="BF136" s="93">
        <f t="shared" ref="BF136:BF153" si="10">IF(N136="znížená",J136,0)</f>
        <v>0</v>
      </c>
      <c r="BG136" s="93">
        <f t="shared" ref="BG136:BG153" si="11">IF(N136="zákl. prenesená",J136,0)</f>
        <v>0</v>
      </c>
      <c r="BH136" s="93">
        <f t="shared" ref="BH136:BH153" si="12">IF(N136="zníž. prenesená",J136,0)</f>
        <v>0</v>
      </c>
      <c r="BI136" s="93">
        <f t="shared" ref="BI136:BI153" si="13">IF(N136="nulová",J136,0)</f>
        <v>0</v>
      </c>
      <c r="BJ136" s="13" t="s">
        <v>113</v>
      </c>
      <c r="BK136" s="93">
        <f t="shared" ref="BK136:BK153" si="14">ROUND(I136*H136,2)</f>
        <v>0</v>
      </c>
      <c r="BL136" s="13" t="s">
        <v>141</v>
      </c>
      <c r="BM136" s="167" t="s">
        <v>239</v>
      </c>
    </row>
    <row r="137" spans="2:65" s="1" customFormat="1" ht="33" customHeight="1" x14ac:dyDescent="0.2">
      <c r="B137" s="129"/>
      <c r="C137" s="156" t="s">
        <v>113</v>
      </c>
      <c r="D137" s="156" t="s">
        <v>137</v>
      </c>
      <c r="E137" s="157" t="s">
        <v>175</v>
      </c>
      <c r="F137" s="158" t="s">
        <v>176</v>
      </c>
      <c r="G137" s="159" t="s">
        <v>177</v>
      </c>
      <c r="H137" s="160">
        <v>2.1749999999999998</v>
      </c>
      <c r="I137" s="161"/>
      <c r="J137" s="162">
        <f t="shared" si="5"/>
        <v>0</v>
      </c>
      <c r="K137" s="163"/>
      <c r="L137" s="30"/>
      <c r="M137" s="164" t="s">
        <v>1</v>
      </c>
      <c r="N137" s="128" t="s">
        <v>41</v>
      </c>
      <c r="P137" s="165">
        <f t="shared" si="6"/>
        <v>0</v>
      </c>
      <c r="Q137" s="165">
        <v>0</v>
      </c>
      <c r="R137" s="165">
        <f t="shared" si="7"/>
        <v>0</v>
      </c>
      <c r="S137" s="165">
        <v>0</v>
      </c>
      <c r="T137" s="166">
        <f t="shared" si="8"/>
        <v>0</v>
      </c>
      <c r="AR137" s="167" t="s">
        <v>141</v>
      </c>
      <c r="AT137" s="167" t="s">
        <v>137</v>
      </c>
      <c r="AU137" s="167" t="s">
        <v>113</v>
      </c>
      <c r="AY137" s="13" t="s">
        <v>134</v>
      </c>
      <c r="BE137" s="93">
        <f t="shared" si="9"/>
        <v>0</v>
      </c>
      <c r="BF137" s="93">
        <f t="shared" si="10"/>
        <v>0</v>
      </c>
      <c r="BG137" s="93">
        <f t="shared" si="11"/>
        <v>0</v>
      </c>
      <c r="BH137" s="93">
        <f t="shared" si="12"/>
        <v>0</v>
      </c>
      <c r="BI137" s="93">
        <f t="shared" si="13"/>
        <v>0</v>
      </c>
      <c r="BJ137" s="13" t="s">
        <v>113</v>
      </c>
      <c r="BK137" s="93">
        <f t="shared" si="14"/>
        <v>0</v>
      </c>
      <c r="BL137" s="13" t="s">
        <v>141</v>
      </c>
      <c r="BM137" s="167" t="s">
        <v>240</v>
      </c>
    </row>
    <row r="138" spans="2:65" s="1" customFormat="1" ht="24.2" customHeight="1" x14ac:dyDescent="0.2">
      <c r="B138" s="129"/>
      <c r="C138" s="156" t="s">
        <v>145</v>
      </c>
      <c r="D138" s="156" t="s">
        <v>137</v>
      </c>
      <c r="E138" s="157" t="s">
        <v>178</v>
      </c>
      <c r="F138" s="158" t="s">
        <v>179</v>
      </c>
      <c r="G138" s="159" t="s">
        <v>177</v>
      </c>
      <c r="H138" s="160">
        <v>4.3490000000000002</v>
      </c>
      <c r="I138" s="161"/>
      <c r="J138" s="162">
        <f t="shared" si="5"/>
        <v>0</v>
      </c>
      <c r="K138" s="163"/>
      <c r="L138" s="30"/>
      <c r="M138" s="164" t="s">
        <v>1</v>
      </c>
      <c r="N138" s="128" t="s">
        <v>41</v>
      </c>
      <c r="P138" s="165">
        <f t="shared" si="6"/>
        <v>0</v>
      </c>
      <c r="Q138" s="165">
        <v>0</v>
      </c>
      <c r="R138" s="165">
        <f t="shared" si="7"/>
        <v>0</v>
      </c>
      <c r="S138" s="165">
        <v>0</v>
      </c>
      <c r="T138" s="166">
        <f t="shared" si="8"/>
        <v>0</v>
      </c>
      <c r="AR138" s="167" t="s">
        <v>141</v>
      </c>
      <c r="AT138" s="167" t="s">
        <v>137</v>
      </c>
      <c r="AU138" s="167" t="s">
        <v>113</v>
      </c>
      <c r="AY138" s="13" t="s">
        <v>134</v>
      </c>
      <c r="BE138" s="93">
        <f t="shared" si="9"/>
        <v>0</v>
      </c>
      <c r="BF138" s="93">
        <f t="shared" si="10"/>
        <v>0</v>
      </c>
      <c r="BG138" s="93">
        <f t="shared" si="11"/>
        <v>0</v>
      </c>
      <c r="BH138" s="93">
        <f t="shared" si="12"/>
        <v>0</v>
      </c>
      <c r="BI138" s="93">
        <f t="shared" si="13"/>
        <v>0</v>
      </c>
      <c r="BJ138" s="13" t="s">
        <v>113</v>
      </c>
      <c r="BK138" s="93">
        <f t="shared" si="14"/>
        <v>0</v>
      </c>
      <c r="BL138" s="13" t="s">
        <v>141</v>
      </c>
      <c r="BM138" s="167" t="s">
        <v>241</v>
      </c>
    </row>
    <row r="139" spans="2:65" s="1" customFormat="1" ht="24.2" customHeight="1" x14ac:dyDescent="0.2">
      <c r="B139" s="129"/>
      <c r="C139" s="156" t="s">
        <v>141</v>
      </c>
      <c r="D139" s="156" t="s">
        <v>137</v>
      </c>
      <c r="E139" s="157" t="s">
        <v>142</v>
      </c>
      <c r="F139" s="158" t="s">
        <v>242</v>
      </c>
      <c r="G139" s="159" t="s">
        <v>144</v>
      </c>
      <c r="H139" s="160">
        <v>6</v>
      </c>
      <c r="I139" s="161"/>
      <c r="J139" s="162">
        <f t="shared" si="5"/>
        <v>0</v>
      </c>
      <c r="K139" s="163"/>
      <c r="L139" s="30"/>
      <c r="M139" s="164" t="s">
        <v>1</v>
      </c>
      <c r="N139" s="128" t="s">
        <v>41</v>
      </c>
      <c r="P139" s="165">
        <f t="shared" si="6"/>
        <v>0</v>
      </c>
      <c r="Q139" s="165">
        <v>0</v>
      </c>
      <c r="R139" s="165">
        <f t="shared" si="7"/>
        <v>0</v>
      </c>
      <c r="S139" s="165">
        <v>0</v>
      </c>
      <c r="T139" s="166">
        <f t="shared" si="8"/>
        <v>0</v>
      </c>
      <c r="AR139" s="167" t="s">
        <v>141</v>
      </c>
      <c r="AT139" s="167" t="s">
        <v>137</v>
      </c>
      <c r="AU139" s="167" t="s">
        <v>113</v>
      </c>
      <c r="AY139" s="13" t="s">
        <v>134</v>
      </c>
      <c r="BE139" s="93">
        <f t="shared" si="9"/>
        <v>0</v>
      </c>
      <c r="BF139" s="93">
        <f t="shared" si="10"/>
        <v>0</v>
      </c>
      <c r="BG139" s="93">
        <f t="shared" si="11"/>
        <v>0</v>
      </c>
      <c r="BH139" s="93">
        <f t="shared" si="12"/>
        <v>0</v>
      </c>
      <c r="BI139" s="93">
        <f t="shared" si="13"/>
        <v>0</v>
      </c>
      <c r="BJ139" s="13" t="s">
        <v>113</v>
      </c>
      <c r="BK139" s="93">
        <f t="shared" si="14"/>
        <v>0</v>
      </c>
      <c r="BL139" s="13" t="s">
        <v>141</v>
      </c>
      <c r="BM139" s="167" t="s">
        <v>243</v>
      </c>
    </row>
    <row r="140" spans="2:65" s="1" customFormat="1" ht="21.75" customHeight="1" x14ac:dyDescent="0.2">
      <c r="B140" s="129"/>
      <c r="C140" s="156" t="s">
        <v>152</v>
      </c>
      <c r="D140" s="156" t="s">
        <v>137</v>
      </c>
      <c r="E140" s="157" t="s">
        <v>244</v>
      </c>
      <c r="F140" s="158" t="s">
        <v>245</v>
      </c>
      <c r="G140" s="159" t="s">
        <v>144</v>
      </c>
      <c r="H140" s="160">
        <v>2</v>
      </c>
      <c r="I140" s="161"/>
      <c r="J140" s="162">
        <f t="shared" si="5"/>
        <v>0</v>
      </c>
      <c r="K140" s="163"/>
      <c r="L140" s="30"/>
      <c r="M140" s="164" t="s">
        <v>1</v>
      </c>
      <c r="N140" s="128" t="s">
        <v>41</v>
      </c>
      <c r="P140" s="165">
        <f t="shared" si="6"/>
        <v>0</v>
      </c>
      <c r="Q140" s="165">
        <v>0</v>
      </c>
      <c r="R140" s="165">
        <f t="shared" si="7"/>
        <v>0</v>
      </c>
      <c r="S140" s="165">
        <v>0</v>
      </c>
      <c r="T140" s="166">
        <f t="shared" si="8"/>
        <v>0</v>
      </c>
      <c r="AR140" s="167" t="s">
        <v>141</v>
      </c>
      <c r="AT140" s="167" t="s">
        <v>137</v>
      </c>
      <c r="AU140" s="167" t="s">
        <v>113</v>
      </c>
      <c r="AY140" s="13" t="s">
        <v>134</v>
      </c>
      <c r="BE140" s="93">
        <f t="shared" si="9"/>
        <v>0</v>
      </c>
      <c r="BF140" s="93">
        <f t="shared" si="10"/>
        <v>0</v>
      </c>
      <c r="BG140" s="93">
        <f t="shared" si="11"/>
        <v>0</v>
      </c>
      <c r="BH140" s="93">
        <f t="shared" si="12"/>
        <v>0</v>
      </c>
      <c r="BI140" s="93">
        <f t="shared" si="13"/>
        <v>0</v>
      </c>
      <c r="BJ140" s="13" t="s">
        <v>113</v>
      </c>
      <c r="BK140" s="93">
        <f t="shared" si="14"/>
        <v>0</v>
      </c>
      <c r="BL140" s="13" t="s">
        <v>141</v>
      </c>
      <c r="BM140" s="167" t="s">
        <v>246</v>
      </c>
    </row>
    <row r="141" spans="2:65" s="1" customFormat="1" ht="24.2" customHeight="1" x14ac:dyDescent="0.2">
      <c r="B141" s="129"/>
      <c r="C141" s="156" t="s">
        <v>148</v>
      </c>
      <c r="D141" s="156" t="s">
        <v>137</v>
      </c>
      <c r="E141" s="157" t="s">
        <v>247</v>
      </c>
      <c r="F141" s="158" t="s">
        <v>248</v>
      </c>
      <c r="G141" s="159" t="s">
        <v>140</v>
      </c>
      <c r="H141" s="160">
        <v>3.1520000000000001</v>
      </c>
      <c r="I141" s="161"/>
      <c r="J141" s="162">
        <f t="shared" si="5"/>
        <v>0</v>
      </c>
      <c r="K141" s="163"/>
      <c r="L141" s="30"/>
      <c r="M141" s="164" t="s">
        <v>1</v>
      </c>
      <c r="N141" s="128" t="s">
        <v>41</v>
      </c>
      <c r="P141" s="165">
        <f t="shared" si="6"/>
        <v>0</v>
      </c>
      <c r="Q141" s="165">
        <v>0</v>
      </c>
      <c r="R141" s="165">
        <f t="shared" si="7"/>
        <v>0</v>
      </c>
      <c r="S141" s="165">
        <v>0</v>
      </c>
      <c r="T141" s="166">
        <f t="shared" si="8"/>
        <v>0</v>
      </c>
      <c r="AR141" s="167" t="s">
        <v>141</v>
      </c>
      <c r="AT141" s="167" t="s">
        <v>137</v>
      </c>
      <c r="AU141" s="167" t="s">
        <v>113</v>
      </c>
      <c r="AY141" s="13" t="s">
        <v>134</v>
      </c>
      <c r="BE141" s="93">
        <f t="shared" si="9"/>
        <v>0</v>
      </c>
      <c r="BF141" s="93">
        <f t="shared" si="10"/>
        <v>0</v>
      </c>
      <c r="BG141" s="93">
        <f t="shared" si="11"/>
        <v>0</v>
      </c>
      <c r="BH141" s="93">
        <f t="shared" si="12"/>
        <v>0</v>
      </c>
      <c r="BI141" s="93">
        <f t="shared" si="13"/>
        <v>0</v>
      </c>
      <c r="BJ141" s="13" t="s">
        <v>113</v>
      </c>
      <c r="BK141" s="93">
        <f t="shared" si="14"/>
        <v>0</v>
      </c>
      <c r="BL141" s="13" t="s">
        <v>141</v>
      </c>
      <c r="BM141" s="167" t="s">
        <v>249</v>
      </c>
    </row>
    <row r="142" spans="2:65" s="1" customFormat="1" ht="24.2" customHeight="1" x14ac:dyDescent="0.2">
      <c r="B142" s="129"/>
      <c r="C142" s="156" t="s">
        <v>160</v>
      </c>
      <c r="D142" s="156" t="s">
        <v>137</v>
      </c>
      <c r="E142" s="157" t="s">
        <v>146</v>
      </c>
      <c r="F142" s="158" t="s">
        <v>147</v>
      </c>
      <c r="G142" s="159" t="s">
        <v>140</v>
      </c>
      <c r="H142" s="160">
        <v>6.9119999999999999</v>
      </c>
      <c r="I142" s="161"/>
      <c r="J142" s="162">
        <f t="shared" si="5"/>
        <v>0</v>
      </c>
      <c r="K142" s="163"/>
      <c r="L142" s="30"/>
      <c r="M142" s="164" t="s">
        <v>1</v>
      </c>
      <c r="N142" s="128" t="s">
        <v>41</v>
      </c>
      <c r="P142" s="165">
        <f t="shared" si="6"/>
        <v>0</v>
      </c>
      <c r="Q142" s="165">
        <v>0</v>
      </c>
      <c r="R142" s="165">
        <f t="shared" si="7"/>
        <v>0</v>
      </c>
      <c r="S142" s="165">
        <v>0</v>
      </c>
      <c r="T142" s="166">
        <f t="shared" si="8"/>
        <v>0</v>
      </c>
      <c r="AR142" s="167" t="s">
        <v>141</v>
      </c>
      <c r="AT142" s="167" t="s">
        <v>137</v>
      </c>
      <c r="AU142" s="167" t="s">
        <v>113</v>
      </c>
      <c r="AY142" s="13" t="s">
        <v>134</v>
      </c>
      <c r="BE142" s="93">
        <f t="shared" si="9"/>
        <v>0</v>
      </c>
      <c r="BF142" s="93">
        <f t="shared" si="10"/>
        <v>0</v>
      </c>
      <c r="BG142" s="93">
        <f t="shared" si="11"/>
        <v>0</v>
      </c>
      <c r="BH142" s="93">
        <f t="shared" si="12"/>
        <v>0</v>
      </c>
      <c r="BI142" s="93">
        <f t="shared" si="13"/>
        <v>0</v>
      </c>
      <c r="BJ142" s="13" t="s">
        <v>113</v>
      </c>
      <c r="BK142" s="93">
        <f t="shared" si="14"/>
        <v>0</v>
      </c>
      <c r="BL142" s="13" t="s">
        <v>141</v>
      </c>
      <c r="BM142" s="167" t="s">
        <v>203</v>
      </c>
    </row>
    <row r="143" spans="2:65" s="1" customFormat="1" ht="21.75" customHeight="1" x14ac:dyDescent="0.2">
      <c r="B143" s="129"/>
      <c r="C143" s="156" t="s">
        <v>151</v>
      </c>
      <c r="D143" s="156" t="s">
        <v>137</v>
      </c>
      <c r="E143" s="157" t="s">
        <v>250</v>
      </c>
      <c r="F143" s="158" t="s">
        <v>251</v>
      </c>
      <c r="G143" s="159" t="s">
        <v>140</v>
      </c>
      <c r="H143" s="160">
        <v>13.68</v>
      </c>
      <c r="I143" s="161"/>
      <c r="J143" s="162">
        <f t="shared" si="5"/>
        <v>0</v>
      </c>
      <c r="K143" s="163"/>
      <c r="L143" s="30"/>
      <c r="M143" s="164" t="s">
        <v>1</v>
      </c>
      <c r="N143" s="128" t="s">
        <v>41</v>
      </c>
      <c r="P143" s="165">
        <f t="shared" si="6"/>
        <v>0</v>
      </c>
      <c r="Q143" s="165">
        <v>0</v>
      </c>
      <c r="R143" s="165">
        <f t="shared" si="7"/>
        <v>0</v>
      </c>
      <c r="S143" s="165">
        <v>0</v>
      </c>
      <c r="T143" s="166">
        <f t="shared" si="8"/>
        <v>0</v>
      </c>
      <c r="AR143" s="167" t="s">
        <v>141</v>
      </c>
      <c r="AT143" s="167" t="s">
        <v>137</v>
      </c>
      <c r="AU143" s="167" t="s">
        <v>113</v>
      </c>
      <c r="AY143" s="13" t="s">
        <v>134</v>
      </c>
      <c r="BE143" s="93">
        <f t="shared" si="9"/>
        <v>0</v>
      </c>
      <c r="BF143" s="93">
        <f t="shared" si="10"/>
        <v>0</v>
      </c>
      <c r="BG143" s="93">
        <f t="shared" si="11"/>
        <v>0</v>
      </c>
      <c r="BH143" s="93">
        <f t="shared" si="12"/>
        <v>0</v>
      </c>
      <c r="BI143" s="93">
        <f t="shared" si="13"/>
        <v>0</v>
      </c>
      <c r="BJ143" s="13" t="s">
        <v>113</v>
      </c>
      <c r="BK143" s="93">
        <f t="shared" si="14"/>
        <v>0</v>
      </c>
      <c r="BL143" s="13" t="s">
        <v>141</v>
      </c>
      <c r="BM143" s="167" t="s">
        <v>209</v>
      </c>
    </row>
    <row r="144" spans="2:65" s="1" customFormat="1" ht="37.9" customHeight="1" x14ac:dyDescent="0.2">
      <c r="B144" s="129"/>
      <c r="C144" s="156" t="s">
        <v>135</v>
      </c>
      <c r="D144" s="156" t="s">
        <v>137</v>
      </c>
      <c r="E144" s="157" t="s">
        <v>149</v>
      </c>
      <c r="F144" s="158" t="s">
        <v>252</v>
      </c>
      <c r="G144" s="159" t="s">
        <v>140</v>
      </c>
      <c r="H144" s="160">
        <v>8.0500000000000007</v>
      </c>
      <c r="I144" s="161"/>
      <c r="J144" s="162">
        <f t="shared" si="5"/>
        <v>0</v>
      </c>
      <c r="K144" s="163"/>
      <c r="L144" s="30"/>
      <c r="M144" s="164" t="s">
        <v>1</v>
      </c>
      <c r="N144" s="128" t="s">
        <v>41</v>
      </c>
      <c r="P144" s="165">
        <f t="shared" si="6"/>
        <v>0</v>
      </c>
      <c r="Q144" s="165">
        <v>0</v>
      </c>
      <c r="R144" s="165">
        <f t="shared" si="7"/>
        <v>0</v>
      </c>
      <c r="S144" s="165">
        <v>0</v>
      </c>
      <c r="T144" s="166">
        <f t="shared" si="8"/>
        <v>0</v>
      </c>
      <c r="AR144" s="167" t="s">
        <v>141</v>
      </c>
      <c r="AT144" s="167" t="s">
        <v>137</v>
      </c>
      <c r="AU144" s="167" t="s">
        <v>113</v>
      </c>
      <c r="AY144" s="13" t="s">
        <v>134</v>
      </c>
      <c r="BE144" s="93">
        <f t="shared" si="9"/>
        <v>0</v>
      </c>
      <c r="BF144" s="93">
        <f t="shared" si="10"/>
        <v>0</v>
      </c>
      <c r="BG144" s="93">
        <f t="shared" si="11"/>
        <v>0</v>
      </c>
      <c r="BH144" s="93">
        <f t="shared" si="12"/>
        <v>0</v>
      </c>
      <c r="BI144" s="93">
        <f t="shared" si="13"/>
        <v>0</v>
      </c>
      <c r="BJ144" s="13" t="s">
        <v>113</v>
      </c>
      <c r="BK144" s="93">
        <f t="shared" si="14"/>
        <v>0</v>
      </c>
      <c r="BL144" s="13" t="s">
        <v>141</v>
      </c>
      <c r="BM144" s="167" t="s">
        <v>253</v>
      </c>
    </row>
    <row r="145" spans="2:65" s="1" customFormat="1" ht="24.2" customHeight="1" x14ac:dyDescent="0.2">
      <c r="B145" s="129"/>
      <c r="C145" s="156" t="s">
        <v>156</v>
      </c>
      <c r="D145" s="156" t="s">
        <v>137</v>
      </c>
      <c r="E145" s="157" t="s">
        <v>254</v>
      </c>
      <c r="F145" s="158" t="s">
        <v>255</v>
      </c>
      <c r="G145" s="159" t="s">
        <v>177</v>
      </c>
      <c r="H145" s="160">
        <v>0.66</v>
      </c>
      <c r="I145" s="161"/>
      <c r="J145" s="162">
        <f t="shared" si="5"/>
        <v>0</v>
      </c>
      <c r="K145" s="163"/>
      <c r="L145" s="30"/>
      <c r="M145" s="164" t="s">
        <v>1</v>
      </c>
      <c r="N145" s="128" t="s">
        <v>41</v>
      </c>
      <c r="P145" s="165">
        <f t="shared" si="6"/>
        <v>0</v>
      </c>
      <c r="Q145" s="165">
        <v>0</v>
      </c>
      <c r="R145" s="165">
        <f t="shared" si="7"/>
        <v>0</v>
      </c>
      <c r="S145" s="165">
        <v>0</v>
      </c>
      <c r="T145" s="166">
        <f t="shared" si="8"/>
        <v>0</v>
      </c>
      <c r="AR145" s="167" t="s">
        <v>141</v>
      </c>
      <c r="AT145" s="167" t="s">
        <v>137</v>
      </c>
      <c r="AU145" s="167" t="s">
        <v>113</v>
      </c>
      <c r="AY145" s="13" t="s">
        <v>134</v>
      </c>
      <c r="BE145" s="93">
        <f t="shared" si="9"/>
        <v>0</v>
      </c>
      <c r="BF145" s="93">
        <f t="shared" si="10"/>
        <v>0</v>
      </c>
      <c r="BG145" s="93">
        <f t="shared" si="11"/>
        <v>0</v>
      </c>
      <c r="BH145" s="93">
        <f t="shared" si="12"/>
        <v>0</v>
      </c>
      <c r="BI145" s="93">
        <f t="shared" si="13"/>
        <v>0</v>
      </c>
      <c r="BJ145" s="13" t="s">
        <v>113</v>
      </c>
      <c r="BK145" s="93">
        <f t="shared" si="14"/>
        <v>0</v>
      </c>
      <c r="BL145" s="13" t="s">
        <v>141</v>
      </c>
      <c r="BM145" s="167" t="s">
        <v>256</v>
      </c>
    </row>
    <row r="146" spans="2:65" s="1" customFormat="1" ht="33" customHeight="1" x14ac:dyDescent="0.2">
      <c r="B146" s="129"/>
      <c r="C146" s="156" t="s">
        <v>196</v>
      </c>
      <c r="D146" s="156" t="s">
        <v>137</v>
      </c>
      <c r="E146" s="157" t="s">
        <v>257</v>
      </c>
      <c r="F146" s="158" t="s">
        <v>258</v>
      </c>
      <c r="G146" s="159" t="s">
        <v>140</v>
      </c>
      <c r="H146" s="160">
        <v>232.16</v>
      </c>
      <c r="I146" s="161"/>
      <c r="J146" s="162">
        <f t="shared" si="5"/>
        <v>0</v>
      </c>
      <c r="K146" s="163"/>
      <c r="L146" s="30"/>
      <c r="M146" s="164" t="s">
        <v>1</v>
      </c>
      <c r="N146" s="128" t="s">
        <v>41</v>
      </c>
      <c r="P146" s="165">
        <f t="shared" si="6"/>
        <v>0</v>
      </c>
      <c r="Q146" s="165">
        <v>0</v>
      </c>
      <c r="R146" s="165">
        <f t="shared" si="7"/>
        <v>0</v>
      </c>
      <c r="S146" s="165">
        <v>0</v>
      </c>
      <c r="T146" s="166">
        <f t="shared" si="8"/>
        <v>0</v>
      </c>
      <c r="AR146" s="167" t="s">
        <v>141</v>
      </c>
      <c r="AT146" s="167" t="s">
        <v>137</v>
      </c>
      <c r="AU146" s="167" t="s">
        <v>113</v>
      </c>
      <c r="AY146" s="13" t="s">
        <v>134</v>
      </c>
      <c r="BE146" s="93">
        <f t="shared" si="9"/>
        <v>0</v>
      </c>
      <c r="BF146" s="93">
        <f t="shared" si="10"/>
        <v>0</v>
      </c>
      <c r="BG146" s="93">
        <f t="shared" si="11"/>
        <v>0</v>
      </c>
      <c r="BH146" s="93">
        <f t="shared" si="12"/>
        <v>0</v>
      </c>
      <c r="BI146" s="93">
        <f t="shared" si="13"/>
        <v>0</v>
      </c>
      <c r="BJ146" s="13" t="s">
        <v>113</v>
      </c>
      <c r="BK146" s="93">
        <f t="shared" si="14"/>
        <v>0</v>
      </c>
      <c r="BL146" s="13" t="s">
        <v>141</v>
      </c>
      <c r="BM146" s="167" t="s">
        <v>212</v>
      </c>
    </row>
    <row r="147" spans="2:65" s="1" customFormat="1" ht="24.2" customHeight="1" x14ac:dyDescent="0.2">
      <c r="B147" s="129"/>
      <c r="C147" s="156" t="s">
        <v>159</v>
      </c>
      <c r="D147" s="156" t="s">
        <v>137</v>
      </c>
      <c r="E147" s="157" t="s">
        <v>153</v>
      </c>
      <c r="F147" s="158" t="s">
        <v>154</v>
      </c>
      <c r="G147" s="159" t="s">
        <v>155</v>
      </c>
      <c r="H147" s="160">
        <v>63.594999999999999</v>
      </c>
      <c r="I147" s="161"/>
      <c r="J147" s="162">
        <f t="shared" si="5"/>
        <v>0</v>
      </c>
      <c r="K147" s="163"/>
      <c r="L147" s="30"/>
      <c r="M147" s="164" t="s">
        <v>1</v>
      </c>
      <c r="N147" s="128" t="s">
        <v>41</v>
      </c>
      <c r="P147" s="165">
        <f t="shared" si="6"/>
        <v>0</v>
      </c>
      <c r="Q147" s="165">
        <v>0</v>
      </c>
      <c r="R147" s="165">
        <f t="shared" si="7"/>
        <v>0</v>
      </c>
      <c r="S147" s="165">
        <v>0</v>
      </c>
      <c r="T147" s="166">
        <f t="shared" si="8"/>
        <v>0</v>
      </c>
      <c r="AR147" s="167" t="s">
        <v>141</v>
      </c>
      <c r="AT147" s="167" t="s">
        <v>137</v>
      </c>
      <c r="AU147" s="167" t="s">
        <v>113</v>
      </c>
      <c r="AY147" s="13" t="s">
        <v>134</v>
      </c>
      <c r="BE147" s="93">
        <f t="shared" si="9"/>
        <v>0</v>
      </c>
      <c r="BF147" s="93">
        <f t="shared" si="10"/>
        <v>0</v>
      </c>
      <c r="BG147" s="93">
        <f t="shared" si="11"/>
        <v>0</v>
      </c>
      <c r="BH147" s="93">
        <f t="shared" si="12"/>
        <v>0</v>
      </c>
      <c r="BI147" s="93">
        <f t="shared" si="13"/>
        <v>0</v>
      </c>
      <c r="BJ147" s="13" t="s">
        <v>113</v>
      </c>
      <c r="BK147" s="93">
        <f t="shared" si="14"/>
        <v>0</v>
      </c>
      <c r="BL147" s="13" t="s">
        <v>141</v>
      </c>
      <c r="BM147" s="167" t="s">
        <v>259</v>
      </c>
    </row>
    <row r="148" spans="2:65" s="1" customFormat="1" ht="21.75" customHeight="1" x14ac:dyDescent="0.2">
      <c r="B148" s="129"/>
      <c r="C148" s="156" t="s">
        <v>206</v>
      </c>
      <c r="D148" s="156" t="s">
        <v>137</v>
      </c>
      <c r="E148" s="157" t="s">
        <v>157</v>
      </c>
      <c r="F148" s="158" t="s">
        <v>158</v>
      </c>
      <c r="G148" s="159" t="s">
        <v>155</v>
      </c>
      <c r="H148" s="160">
        <v>63.594999999999999</v>
      </c>
      <c r="I148" s="161"/>
      <c r="J148" s="162">
        <f t="shared" si="5"/>
        <v>0</v>
      </c>
      <c r="K148" s="163"/>
      <c r="L148" s="30"/>
      <c r="M148" s="164" t="s">
        <v>1</v>
      </c>
      <c r="N148" s="128" t="s">
        <v>41</v>
      </c>
      <c r="P148" s="165">
        <f t="shared" si="6"/>
        <v>0</v>
      </c>
      <c r="Q148" s="165">
        <v>0</v>
      </c>
      <c r="R148" s="165">
        <f t="shared" si="7"/>
        <v>0</v>
      </c>
      <c r="S148" s="165">
        <v>0</v>
      </c>
      <c r="T148" s="166">
        <f t="shared" si="8"/>
        <v>0</v>
      </c>
      <c r="AR148" s="167" t="s">
        <v>141</v>
      </c>
      <c r="AT148" s="167" t="s">
        <v>137</v>
      </c>
      <c r="AU148" s="167" t="s">
        <v>113</v>
      </c>
      <c r="AY148" s="13" t="s">
        <v>134</v>
      </c>
      <c r="BE148" s="93">
        <f t="shared" si="9"/>
        <v>0</v>
      </c>
      <c r="BF148" s="93">
        <f t="shared" si="10"/>
        <v>0</v>
      </c>
      <c r="BG148" s="93">
        <f t="shared" si="11"/>
        <v>0</v>
      </c>
      <c r="BH148" s="93">
        <f t="shared" si="12"/>
        <v>0</v>
      </c>
      <c r="BI148" s="93">
        <f t="shared" si="13"/>
        <v>0</v>
      </c>
      <c r="BJ148" s="13" t="s">
        <v>113</v>
      </c>
      <c r="BK148" s="93">
        <f t="shared" si="14"/>
        <v>0</v>
      </c>
      <c r="BL148" s="13" t="s">
        <v>141</v>
      </c>
      <c r="BM148" s="167" t="s">
        <v>260</v>
      </c>
    </row>
    <row r="149" spans="2:65" s="1" customFormat="1" ht="37.9" customHeight="1" x14ac:dyDescent="0.2">
      <c r="B149" s="129"/>
      <c r="C149" s="156" t="s">
        <v>163</v>
      </c>
      <c r="D149" s="156" t="s">
        <v>137</v>
      </c>
      <c r="E149" s="157" t="s">
        <v>161</v>
      </c>
      <c r="F149" s="158" t="s">
        <v>162</v>
      </c>
      <c r="G149" s="159" t="s">
        <v>155</v>
      </c>
      <c r="H149" s="160">
        <v>890.33</v>
      </c>
      <c r="I149" s="161"/>
      <c r="J149" s="162">
        <f t="shared" si="5"/>
        <v>0</v>
      </c>
      <c r="K149" s="163"/>
      <c r="L149" s="30"/>
      <c r="M149" s="164" t="s">
        <v>1</v>
      </c>
      <c r="N149" s="128" t="s">
        <v>41</v>
      </c>
      <c r="P149" s="165">
        <f t="shared" si="6"/>
        <v>0</v>
      </c>
      <c r="Q149" s="165">
        <v>0</v>
      </c>
      <c r="R149" s="165">
        <f t="shared" si="7"/>
        <v>0</v>
      </c>
      <c r="S149" s="165">
        <v>0</v>
      </c>
      <c r="T149" s="166">
        <f t="shared" si="8"/>
        <v>0</v>
      </c>
      <c r="AR149" s="167" t="s">
        <v>141</v>
      </c>
      <c r="AT149" s="167" t="s">
        <v>137</v>
      </c>
      <c r="AU149" s="167" t="s">
        <v>113</v>
      </c>
      <c r="AY149" s="13" t="s">
        <v>134</v>
      </c>
      <c r="BE149" s="93">
        <f t="shared" si="9"/>
        <v>0</v>
      </c>
      <c r="BF149" s="93">
        <f t="shared" si="10"/>
        <v>0</v>
      </c>
      <c r="BG149" s="93">
        <f t="shared" si="11"/>
        <v>0</v>
      </c>
      <c r="BH149" s="93">
        <f t="shared" si="12"/>
        <v>0</v>
      </c>
      <c r="BI149" s="93">
        <f t="shared" si="13"/>
        <v>0</v>
      </c>
      <c r="BJ149" s="13" t="s">
        <v>113</v>
      </c>
      <c r="BK149" s="93">
        <f t="shared" si="14"/>
        <v>0</v>
      </c>
      <c r="BL149" s="13" t="s">
        <v>141</v>
      </c>
      <c r="BM149" s="167" t="s">
        <v>219</v>
      </c>
    </row>
    <row r="150" spans="2:65" s="1" customFormat="1" ht="24.2" customHeight="1" x14ac:dyDescent="0.2">
      <c r="B150" s="129"/>
      <c r="C150" s="156" t="s">
        <v>215</v>
      </c>
      <c r="D150" s="156" t="s">
        <v>137</v>
      </c>
      <c r="E150" s="157" t="s">
        <v>164</v>
      </c>
      <c r="F150" s="158" t="s">
        <v>165</v>
      </c>
      <c r="G150" s="159" t="s">
        <v>155</v>
      </c>
      <c r="H150" s="160">
        <v>63.594999999999999</v>
      </c>
      <c r="I150" s="161"/>
      <c r="J150" s="162">
        <f t="shared" si="5"/>
        <v>0</v>
      </c>
      <c r="K150" s="163"/>
      <c r="L150" s="30"/>
      <c r="M150" s="164" t="s">
        <v>1</v>
      </c>
      <c r="N150" s="128" t="s">
        <v>41</v>
      </c>
      <c r="P150" s="165">
        <f t="shared" si="6"/>
        <v>0</v>
      </c>
      <c r="Q150" s="165">
        <v>0</v>
      </c>
      <c r="R150" s="165">
        <f t="shared" si="7"/>
        <v>0</v>
      </c>
      <c r="S150" s="165">
        <v>0</v>
      </c>
      <c r="T150" s="166">
        <f t="shared" si="8"/>
        <v>0</v>
      </c>
      <c r="AR150" s="167" t="s">
        <v>141</v>
      </c>
      <c r="AT150" s="167" t="s">
        <v>137</v>
      </c>
      <c r="AU150" s="167" t="s">
        <v>113</v>
      </c>
      <c r="AY150" s="13" t="s">
        <v>134</v>
      </c>
      <c r="BE150" s="93">
        <f t="shared" si="9"/>
        <v>0</v>
      </c>
      <c r="BF150" s="93">
        <f t="shared" si="10"/>
        <v>0</v>
      </c>
      <c r="BG150" s="93">
        <f t="shared" si="11"/>
        <v>0</v>
      </c>
      <c r="BH150" s="93">
        <f t="shared" si="12"/>
        <v>0</v>
      </c>
      <c r="BI150" s="93">
        <f t="shared" si="13"/>
        <v>0</v>
      </c>
      <c r="BJ150" s="13" t="s">
        <v>113</v>
      </c>
      <c r="BK150" s="93">
        <f t="shared" si="14"/>
        <v>0</v>
      </c>
      <c r="BL150" s="13" t="s">
        <v>141</v>
      </c>
      <c r="BM150" s="167" t="s">
        <v>222</v>
      </c>
    </row>
    <row r="151" spans="2:65" s="1" customFormat="1" ht="24.2" customHeight="1" x14ac:dyDescent="0.2">
      <c r="B151" s="129"/>
      <c r="C151" s="156" t="s">
        <v>166</v>
      </c>
      <c r="D151" s="156" t="s">
        <v>137</v>
      </c>
      <c r="E151" s="157" t="s">
        <v>167</v>
      </c>
      <c r="F151" s="158" t="s">
        <v>168</v>
      </c>
      <c r="G151" s="159" t="s">
        <v>155</v>
      </c>
      <c r="H151" s="160">
        <v>23.597999999999999</v>
      </c>
      <c r="I151" s="161"/>
      <c r="J151" s="162">
        <f t="shared" si="5"/>
        <v>0</v>
      </c>
      <c r="K151" s="163"/>
      <c r="L151" s="30"/>
      <c r="M151" s="164" t="s">
        <v>1</v>
      </c>
      <c r="N151" s="128" t="s">
        <v>41</v>
      </c>
      <c r="P151" s="165">
        <f t="shared" si="6"/>
        <v>0</v>
      </c>
      <c r="Q151" s="165">
        <v>0</v>
      </c>
      <c r="R151" s="165">
        <f t="shared" si="7"/>
        <v>0</v>
      </c>
      <c r="S151" s="165">
        <v>0</v>
      </c>
      <c r="T151" s="166">
        <f t="shared" si="8"/>
        <v>0</v>
      </c>
      <c r="AR151" s="167" t="s">
        <v>141</v>
      </c>
      <c r="AT151" s="167" t="s">
        <v>137</v>
      </c>
      <c r="AU151" s="167" t="s">
        <v>113</v>
      </c>
      <c r="AY151" s="13" t="s">
        <v>134</v>
      </c>
      <c r="BE151" s="93">
        <f t="shared" si="9"/>
        <v>0</v>
      </c>
      <c r="BF151" s="93">
        <f t="shared" si="10"/>
        <v>0</v>
      </c>
      <c r="BG151" s="93">
        <f t="shared" si="11"/>
        <v>0</v>
      </c>
      <c r="BH151" s="93">
        <f t="shared" si="12"/>
        <v>0</v>
      </c>
      <c r="BI151" s="93">
        <f t="shared" si="13"/>
        <v>0</v>
      </c>
      <c r="BJ151" s="13" t="s">
        <v>113</v>
      </c>
      <c r="BK151" s="93">
        <f t="shared" si="14"/>
        <v>0</v>
      </c>
      <c r="BL151" s="13" t="s">
        <v>141</v>
      </c>
      <c r="BM151" s="167" t="s">
        <v>261</v>
      </c>
    </row>
    <row r="152" spans="2:65" s="1" customFormat="1" ht="24.2" customHeight="1" x14ac:dyDescent="0.2">
      <c r="B152" s="129"/>
      <c r="C152" s="156" t="s">
        <v>223</v>
      </c>
      <c r="D152" s="156" t="s">
        <v>137</v>
      </c>
      <c r="E152" s="157" t="s">
        <v>183</v>
      </c>
      <c r="F152" s="158" t="s">
        <v>184</v>
      </c>
      <c r="G152" s="159" t="s">
        <v>155</v>
      </c>
      <c r="H152" s="160">
        <v>7.5670000000000002</v>
      </c>
      <c r="I152" s="161"/>
      <c r="J152" s="162">
        <f t="shared" si="5"/>
        <v>0</v>
      </c>
      <c r="K152" s="163"/>
      <c r="L152" s="30"/>
      <c r="M152" s="164" t="s">
        <v>1</v>
      </c>
      <c r="N152" s="128" t="s">
        <v>41</v>
      </c>
      <c r="P152" s="165">
        <f t="shared" si="6"/>
        <v>0</v>
      </c>
      <c r="Q152" s="165">
        <v>0</v>
      </c>
      <c r="R152" s="165">
        <f t="shared" si="7"/>
        <v>0</v>
      </c>
      <c r="S152" s="165">
        <v>0</v>
      </c>
      <c r="T152" s="166">
        <f t="shared" si="8"/>
        <v>0</v>
      </c>
      <c r="AR152" s="167" t="s">
        <v>141</v>
      </c>
      <c r="AT152" s="167" t="s">
        <v>137</v>
      </c>
      <c r="AU152" s="167" t="s">
        <v>113</v>
      </c>
      <c r="AY152" s="13" t="s">
        <v>134</v>
      </c>
      <c r="BE152" s="93">
        <f t="shared" si="9"/>
        <v>0</v>
      </c>
      <c r="BF152" s="93">
        <f t="shared" si="10"/>
        <v>0</v>
      </c>
      <c r="BG152" s="93">
        <f t="shared" si="11"/>
        <v>0</v>
      </c>
      <c r="BH152" s="93">
        <f t="shared" si="12"/>
        <v>0</v>
      </c>
      <c r="BI152" s="93">
        <f t="shared" si="13"/>
        <v>0</v>
      </c>
      <c r="BJ152" s="13" t="s">
        <v>113</v>
      </c>
      <c r="BK152" s="93">
        <f t="shared" si="14"/>
        <v>0</v>
      </c>
      <c r="BL152" s="13" t="s">
        <v>141</v>
      </c>
      <c r="BM152" s="167" t="s">
        <v>262</v>
      </c>
    </row>
    <row r="153" spans="2:65" s="1" customFormat="1" ht="24.2" customHeight="1" x14ac:dyDescent="0.2">
      <c r="B153" s="129"/>
      <c r="C153" s="156" t="s">
        <v>169</v>
      </c>
      <c r="D153" s="156" t="s">
        <v>137</v>
      </c>
      <c r="E153" s="157" t="s">
        <v>186</v>
      </c>
      <c r="F153" s="158" t="s">
        <v>187</v>
      </c>
      <c r="G153" s="159" t="s">
        <v>155</v>
      </c>
      <c r="H153" s="160">
        <v>32.430999999999997</v>
      </c>
      <c r="I153" s="161"/>
      <c r="J153" s="162">
        <f t="shared" si="5"/>
        <v>0</v>
      </c>
      <c r="K153" s="163"/>
      <c r="L153" s="30"/>
      <c r="M153" s="164" t="s">
        <v>1</v>
      </c>
      <c r="N153" s="128" t="s">
        <v>41</v>
      </c>
      <c r="P153" s="165">
        <f t="shared" si="6"/>
        <v>0</v>
      </c>
      <c r="Q153" s="165">
        <v>0</v>
      </c>
      <c r="R153" s="165">
        <f t="shared" si="7"/>
        <v>0</v>
      </c>
      <c r="S153" s="165">
        <v>0</v>
      </c>
      <c r="T153" s="166">
        <f t="shared" si="8"/>
        <v>0</v>
      </c>
      <c r="AR153" s="167" t="s">
        <v>141</v>
      </c>
      <c r="AT153" s="167" t="s">
        <v>137</v>
      </c>
      <c r="AU153" s="167" t="s">
        <v>113</v>
      </c>
      <c r="AY153" s="13" t="s">
        <v>134</v>
      </c>
      <c r="BE153" s="93">
        <f t="shared" si="9"/>
        <v>0</v>
      </c>
      <c r="BF153" s="93">
        <f t="shared" si="10"/>
        <v>0</v>
      </c>
      <c r="BG153" s="93">
        <f t="shared" si="11"/>
        <v>0</v>
      </c>
      <c r="BH153" s="93">
        <f t="shared" si="12"/>
        <v>0</v>
      </c>
      <c r="BI153" s="93">
        <f t="shared" si="13"/>
        <v>0</v>
      </c>
      <c r="BJ153" s="13" t="s">
        <v>113</v>
      </c>
      <c r="BK153" s="93">
        <f t="shared" si="14"/>
        <v>0</v>
      </c>
      <c r="BL153" s="13" t="s">
        <v>141</v>
      </c>
      <c r="BM153" s="167" t="s">
        <v>263</v>
      </c>
    </row>
    <row r="154" spans="2:65" s="11" customFormat="1" ht="25.9" customHeight="1" x14ac:dyDescent="0.2">
      <c r="B154" s="144"/>
      <c r="D154" s="145" t="s">
        <v>74</v>
      </c>
      <c r="E154" s="146" t="s">
        <v>189</v>
      </c>
      <c r="F154" s="146" t="s">
        <v>190</v>
      </c>
      <c r="I154" s="147"/>
      <c r="J154" s="148">
        <f>BK154</f>
        <v>0</v>
      </c>
      <c r="L154" s="144"/>
      <c r="M154" s="149"/>
      <c r="P154" s="150">
        <f>P155+P159+P162+P170</f>
        <v>0</v>
      </c>
      <c r="R154" s="150">
        <f>R155+R159+R162+R170</f>
        <v>0</v>
      </c>
      <c r="T154" s="151">
        <f>T155+T159+T162+T170</f>
        <v>0</v>
      </c>
      <c r="AR154" s="145" t="s">
        <v>113</v>
      </c>
      <c r="AT154" s="152" t="s">
        <v>74</v>
      </c>
      <c r="AU154" s="152" t="s">
        <v>75</v>
      </c>
      <c r="AY154" s="145" t="s">
        <v>134</v>
      </c>
      <c r="BK154" s="153">
        <f>BK155+BK159+BK162+BK170</f>
        <v>0</v>
      </c>
    </row>
    <row r="155" spans="2:65" s="11" customFormat="1" ht="22.9" customHeight="1" x14ac:dyDescent="0.2">
      <c r="B155" s="144"/>
      <c r="D155" s="145" t="s">
        <v>74</v>
      </c>
      <c r="E155" s="154" t="s">
        <v>191</v>
      </c>
      <c r="F155" s="154" t="s">
        <v>192</v>
      </c>
      <c r="I155" s="147"/>
      <c r="J155" s="155">
        <f>BK155</f>
        <v>0</v>
      </c>
      <c r="L155" s="144"/>
      <c r="M155" s="149"/>
      <c r="P155" s="150">
        <f>SUM(P156:P158)</f>
        <v>0</v>
      </c>
      <c r="R155" s="150">
        <f>SUM(R156:R158)</f>
        <v>0</v>
      </c>
      <c r="T155" s="151">
        <f>SUM(T156:T158)</f>
        <v>0</v>
      </c>
      <c r="AR155" s="145" t="s">
        <v>113</v>
      </c>
      <c r="AT155" s="152" t="s">
        <v>74</v>
      </c>
      <c r="AU155" s="152" t="s">
        <v>83</v>
      </c>
      <c r="AY155" s="145" t="s">
        <v>134</v>
      </c>
      <c r="BK155" s="153">
        <f>SUM(BK156:BK158)</f>
        <v>0</v>
      </c>
    </row>
    <row r="156" spans="2:65" s="1" customFormat="1" ht="24.2" customHeight="1" x14ac:dyDescent="0.2">
      <c r="B156" s="129"/>
      <c r="C156" s="156" t="s">
        <v>230</v>
      </c>
      <c r="D156" s="156" t="s">
        <v>137</v>
      </c>
      <c r="E156" s="157" t="s">
        <v>193</v>
      </c>
      <c r="F156" s="158" t="s">
        <v>194</v>
      </c>
      <c r="G156" s="159" t="s">
        <v>140</v>
      </c>
      <c r="H156" s="160">
        <v>2702.56</v>
      </c>
      <c r="I156" s="161"/>
      <c r="J156" s="162">
        <f>ROUND(I156*H156,2)</f>
        <v>0</v>
      </c>
      <c r="K156" s="163"/>
      <c r="L156" s="30"/>
      <c r="M156" s="164" t="s">
        <v>1</v>
      </c>
      <c r="N156" s="128" t="s">
        <v>41</v>
      </c>
      <c r="P156" s="165">
        <f>O156*H156</f>
        <v>0</v>
      </c>
      <c r="Q156" s="165">
        <v>0</v>
      </c>
      <c r="R156" s="165">
        <f>Q156*H156</f>
        <v>0</v>
      </c>
      <c r="S156" s="165">
        <v>0</v>
      </c>
      <c r="T156" s="166">
        <f>S156*H156</f>
        <v>0</v>
      </c>
      <c r="AR156" s="167" t="s">
        <v>166</v>
      </c>
      <c r="AT156" s="167" t="s">
        <v>137</v>
      </c>
      <c r="AU156" s="167" t="s">
        <v>113</v>
      </c>
      <c r="AY156" s="13" t="s">
        <v>134</v>
      </c>
      <c r="BE156" s="93">
        <f>IF(N156="základná",J156,0)</f>
        <v>0</v>
      </c>
      <c r="BF156" s="93">
        <f>IF(N156="znížená",J156,0)</f>
        <v>0</v>
      </c>
      <c r="BG156" s="93">
        <f>IF(N156="zákl. prenesená",J156,0)</f>
        <v>0</v>
      </c>
      <c r="BH156" s="93">
        <f>IF(N156="zníž. prenesená",J156,0)</f>
        <v>0</v>
      </c>
      <c r="BI156" s="93">
        <f>IF(N156="nulová",J156,0)</f>
        <v>0</v>
      </c>
      <c r="BJ156" s="13" t="s">
        <v>113</v>
      </c>
      <c r="BK156" s="93">
        <f>ROUND(I156*H156,2)</f>
        <v>0</v>
      </c>
      <c r="BL156" s="13" t="s">
        <v>166</v>
      </c>
      <c r="BM156" s="167" t="s">
        <v>264</v>
      </c>
    </row>
    <row r="157" spans="2:65" s="1" customFormat="1" ht="24.2" customHeight="1" x14ac:dyDescent="0.2">
      <c r="B157" s="129"/>
      <c r="C157" s="156" t="s">
        <v>7</v>
      </c>
      <c r="D157" s="156" t="s">
        <v>137</v>
      </c>
      <c r="E157" s="157" t="s">
        <v>197</v>
      </c>
      <c r="F157" s="158" t="s">
        <v>198</v>
      </c>
      <c r="G157" s="159" t="s">
        <v>140</v>
      </c>
      <c r="H157" s="160">
        <v>2702.56</v>
      </c>
      <c r="I157" s="161"/>
      <c r="J157" s="162">
        <f>ROUND(I157*H157,2)</f>
        <v>0</v>
      </c>
      <c r="K157" s="163"/>
      <c r="L157" s="30"/>
      <c r="M157" s="164" t="s">
        <v>1</v>
      </c>
      <c r="N157" s="128" t="s">
        <v>41</v>
      </c>
      <c r="P157" s="165">
        <f>O157*H157</f>
        <v>0</v>
      </c>
      <c r="Q157" s="165">
        <v>0</v>
      </c>
      <c r="R157" s="165">
        <f>Q157*H157</f>
        <v>0</v>
      </c>
      <c r="S157" s="165">
        <v>0</v>
      </c>
      <c r="T157" s="166">
        <f>S157*H157</f>
        <v>0</v>
      </c>
      <c r="AR157" s="167" t="s">
        <v>166</v>
      </c>
      <c r="AT157" s="167" t="s">
        <v>137</v>
      </c>
      <c r="AU157" s="167" t="s">
        <v>113</v>
      </c>
      <c r="AY157" s="13" t="s">
        <v>134</v>
      </c>
      <c r="BE157" s="93">
        <f>IF(N157="základná",J157,0)</f>
        <v>0</v>
      </c>
      <c r="BF157" s="93">
        <f>IF(N157="znížená",J157,0)</f>
        <v>0</v>
      </c>
      <c r="BG157" s="93">
        <f>IF(N157="zákl. prenesená",J157,0)</f>
        <v>0</v>
      </c>
      <c r="BH157" s="93">
        <f>IF(N157="zníž. prenesená",J157,0)</f>
        <v>0</v>
      </c>
      <c r="BI157" s="93">
        <f>IF(N157="nulová",J157,0)</f>
        <v>0</v>
      </c>
      <c r="BJ157" s="13" t="s">
        <v>113</v>
      </c>
      <c r="BK157" s="93">
        <f>ROUND(I157*H157,2)</f>
        <v>0</v>
      </c>
      <c r="BL157" s="13" t="s">
        <v>166</v>
      </c>
      <c r="BM157" s="167" t="s">
        <v>265</v>
      </c>
    </row>
    <row r="158" spans="2:65" s="1" customFormat="1" ht="24.2" customHeight="1" x14ac:dyDescent="0.2">
      <c r="B158" s="129"/>
      <c r="C158" s="156" t="s">
        <v>266</v>
      </c>
      <c r="D158" s="156" t="s">
        <v>137</v>
      </c>
      <c r="E158" s="157" t="s">
        <v>200</v>
      </c>
      <c r="F158" s="158" t="s">
        <v>201</v>
      </c>
      <c r="G158" s="159" t="s">
        <v>202</v>
      </c>
      <c r="H158" s="173"/>
      <c r="I158" s="161"/>
      <c r="J158" s="162">
        <f>ROUND(I158*H158,2)</f>
        <v>0</v>
      </c>
      <c r="K158" s="163"/>
      <c r="L158" s="30"/>
      <c r="M158" s="164" t="s">
        <v>1</v>
      </c>
      <c r="N158" s="128" t="s">
        <v>41</v>
      </c>
      <c r="P158" s="165">
        <f>O158*H158</f>
        <v>0</v>
      </c>
      <c r="Q158" s="165">
        <v>0</v>
      </c>
      <c r="R158" s="165">
        <f>Q158*H158</f>
        <v>0</v>
      </c>
      <c r="S158" s="165">
        <v>0</v>
      </c>
      <c r="T158" s="166">
        <f>S158*H158</f>
        <v>0</v>
      </c>
      <c r="AR158" s="167" t="s">
        <v>166</v>
      </c>
      <c r="AT158" s="167" t="s">
        <v>137</v>
      </c>
      <c r="AU158" s="167" t="s">
        <v>113</v>
      </c>
      <c r="AY158" s="13" t="s">
        <v>134</v>
      </c>
      <c r="BE158" s="93">
        <f>IF(N158="základná",J158,0)</f>
        <v>0</v>
      </c>
      <c r="BF158" s="93">
        <f>IF(N158="znížená",J158,0)</f>
        <v>0</v>
      </c>
      <c r="BG158" s="93">
        <f>IF(N158="zákl. prenesená",J158,0)</f>
        <v>0</v>
      </c>
      <c r="BH158" s="93">
        <f>IF(N158="zníž. prenesená",J158,0)</f>
        <v>0</v>
      </c>
      <c r="BI158" s="93">
        <f>IF(N158="nulová",J158,0)</f>
        <v>0</v>
      </c>
      <c r="BJ158" s="13" t="s">
        <v>113</v>
      </c>
      <c r="BK158" s="93">
        <f>ROUND(I158*H158,2)</f>
        <v>0</v>
      </c>
      <c r="BL158" s="13" t="s">
        <v>166</v>
      </c>
      <c r="BM158" s="167" t="s">
        <v>267</v>
      </c>
    </row>
    <row r="159" spans="2:65" s="11" customFormat="1" ht="22.9" customHeight="1" x14ac:dyDescent="0.2">
      <c r="B159" s="144"/>
      <c r="D159" s="145" t="s">
        <v>74</v>
      </c>
      <c r="E159" s="154" t="s">
        <v>204</v>
      </c>
      <c r="F159" s="154" t="s">
        <v>205</v>
      </c>
      <c r="I159" s="147"/>
      <c r="J159" s="155">
        <f>BK159</f>
        <v>0</v>
      </c>
      <c r="L159" s="144"/>
      <c r="M159" s="149"/>
      <c r="P159" s="150">
        <f>SUM(P160:P161)</f>
        <v>0</v>
      </c>
      <c r="R159" s="150">
        <f>SUM(R160:R161)</f>
        <v>0</v>
      </c>
      <c r="T159" s="151">
        <f>SUM(T160:T161)</f>
        <v>0</v>
      </c>
      <c r="AR159" s="145" t="s">
        <v>113</v>
      </c>
      <c r="AT159" s="152" t="s">
        <v>74</v>
      </c>
      <c r="AU159" s="152" t="s">
        <v>83</v>
      </c>
      <c r="AY159" s="145" t="s">
        <v>134</v>
      </c>
      <c r="BK159" s="153">
        <f>SUM(BK160:BK161)</f>
        <v>0</v>
      </c>
    </row>
    <row r="160" spans="2:65" s="1" customFormat="1" ht="37.9" customHeight="1" x14ac:dyDescent="0.2">
      <c r="B160" s="129"/>
      <c r="C160" s="156" t="s">
        <v>180</v>
      </c>
      <c r="D160" s="156" t="s">
        <v>137</v>
      </c>
      <c r="E160" s="157" t="s">
        <v>207</v>
      </c>
      <c r="F160" s="158" t="s">
        <v>208</v>
      </c>
      <c r="G160" s="159" t="s">
        <v>140</v>
      </c>
      <c r="H160" s="160">
        <v>2702.56</v>
      </c>
      <c r="I160" s="161"/>
      <c r="J160" s="162">
        <f>ROUND(I160*H160,2)</f>
        <v>0</v>
      </c>
      <c r="K160" s="163"/>
      <c r="L160" s="30"/>
      <c r="M160" s="164" t="s">
        <v>1</v>
      </c>
      <c r="N160" s="128" t="s">
        <v>41</v>
      </c>
      <c r="P160" s="165">
        <f>O160*H160</f>
        <v>0</v>
      </c>
      <c r="Q160" s="165">
        <v>0</v>
      </c>
      <c r="R160" s="165">
        <f>Q160*H160</f>
        <v>0</v>
      </c>
      <c r="S160" s="165">
        <v>0</v>
      </c>
      <c r="T160" s="166">
        <f>S160*H160</f>
        <v>0</v>
      </c>
      <c r="AR160" s="167" t="s">
        <v>166</v>
      </c>
      <c r="AT160" s="167" t="s">
        <v>137</v>
      </c>
      <c r="AU160" s="167" t="s">
        <v>113</v>
      </c>
      <c r="AY160" s="13" t="s">
        <v>134</v>
      </c>
      <c r="BE160" s="93">
        <f>IF(N160="základná",J160,0)</f>
        <v>0</v>
      </c>
      <c r="BF160" s="93">
        <f>IF(N160="znížená",J160,0)</f>
        <v>0</v>
      </c>
      <c r="BG160" s="93">
        <f>IF(N160="zákl. prenesená",J160,0)</f>
        <v>0</v>
      </c>
      <c r="BH160" s="93">
        <f>IF(N160="zníž. prenesená",J160,0)</f>
        <v>0</v>
      </c>
      <c r="BI160" s="93">
        <f>IF(N160="nulová",J160,0)</f>
        <v>0</v>
      </c>
      <c r="BJ160" s="13" t="s">
        <v>113</v>
      </c>
      <c r="BK160" s="93">
        <f>ROUND(I160*H160,2)</f>
        <v>0</v>
      </c>
      <c r="BL160" s="13" t="s">
        <v>166</v>
      </c>
      <c r="BM160" s="167" t="s">
        <v>268</v>
      </c>
    </row>
    <row r="161" spans="2:65" s="1" customFormat="1" ht="24.2" customHeight="1" x14ac:dyDescent="0.2">
      <c r="B161" s="129"/>
      <c r="C161" s="156" t="s">
        <v>269</v>
      </c>
      <c r="D161" s="156" t="s">
        <v>137</v>
      </c>
      <c r="E161" s="157" t="s">
        <v>210</v>
      </c>
      <c r="F161" s="158" t="s">
        <v>211</v>
      </c>
      <c r="G161" s="159" t="s">
        <v>202</v>
      </c>
      <c r="H161" s="173"/>
      <c r="I161" s="161"/>
      <c r="J161" s="162">
        <f>ROUND(I161*H161,2)</f>
        <v>0</v>
      </c>
      <c r="K161" s="163"/>
      <c r="L161" s="30"/>
      <c r="M161" s="164" t="s">
        <v>1</v>
      </c>
      <c r="N161" s="128" t="s">
        <v>41</v>
      </c>
      <c r="P161" s="165">
        <f>O161*H161</f>
        <v>0</v>
      </c>
      <c r="Q161" s="165">
        <v>0</v>
      </c>
      <c r="R161" s="165">
        <f>Q161*H161</f>
        <v>0</v>
      </c>
      <c r="S161" s="165">
        <v>0</v>
      </c>
      <c r="T161" s="166">
        <f>S161*H161</f>
        <v>0</v>
      </c>
      <c r="AR161" s="167" t="s">
        <v>166</v>
      </c>
      <c r="AT161" s="167" t="s">
        <v>137</v>
      </c>
      <c r="AU161" s="167" t="s">
        <v>113</v>
      </c>
      <c r="AY161" s="13" t="s">
        <v>134</v>
      </c>
      <c r="BE161" s="93">
        <f>IF(N161="základná",J161,0)</f>
        <v>0</v>
      </c>
      <c r="BF161" s="93">
        <f>IF(N161="znížená",J161,0)</f>
        <v>0</v>
      </c>
      <c r="BG161" s="93">
        <f>IF(N161="zákl. prenesená",J161,0)</f>
        <v>0</v>
      </c>
      <c r="BH161" s="93">
        <f>IF(N161="zníž. prenesená",J161,0)</f>
        <v>0</v>
      </c>
      <c r="BI161" s="93">
        <f>IF(N161="nulová",J161,0)</f>
        <v>0</v>
      </c>
      <c r="BJ161" s="13" t="s">
        <v>113</v>
      </c>
      <c r="BK161" s="93">
        <f>ROUND(I161*H161,2)</f>
        <v>0</v>
      </c>
      <c r="BL161" s="13" t="s">
        <v>166</v>
      </c>
      <c r="BM161" s="167" t="s">
        <v>270</v>
      </c>
    </row>
    <row r="162" spans="2:65" s="11" customFormat="1" ht="22.9" customHeight="1" x14ac:dyDescent="0.2">
      <c r="B162" s="144"/>
      <c r="D162" s="145" t="s">
        <v>74</v>
      </c>
      <c r="E162" s="154" t="s">
        <v>213</v>
      </c>
      <c r="F162" s="154" t="s">
        <v>214</v>
      </c>
      <c r="I162" s="147"/>
      <c r="J162" s="155">
        <f>BK162</f>
        <v>0</v>
      </c>
      <c r="L162" s="144"/>
      <c r="M162" s="149"/>
      <c r="P162" s="150">
        <f>SUM(P163:P169)</f>
        <v>0</v>
      </c>
      <c r="R162" s="150">
        <f>SUM(R163:R169)</f>
        <v>0</v>
      </c>
      <c r="T162" s="151">
        <f>SUM(T163:T169)</f>
        <v>0</v>
      </c>
      <c r="AR162" s="145" t="s">
        <v>113</v>
      </c>
      <c r="AT162" s="152" t="s">
        <v>74</v>
      </c>
      <c r="AU162" s="152" t="s">
        <v>83</v>
      </c>
      <c r="AY162" s="145" t="s">
        <v>134</v>
      </c>
      <c r="BK162" s="153">
        <f>SUM(BK163:BK169)</f>
        <v>0</v>
      </c>
    </row>
    <row r="163" spans="2:65" s="1" customFormat="1" ht="24.2" customHeight="1" x14ac:dyDescent="0.2">
      <c r="B163" s="129"/>
      <c r="C163" s="156" t="s">
        <v>181</v>
      </c>
      <c r="D163" s="156" t="s">
        <v>137</v>
      </c>
      <c r="E163" s="157" t="s">
        <v>216</v>
      </c>
      <c r="F163" s="158" t="s">
        <v>217</v>
      </c>
      <c r="G163" s="159" t="s">
        <v>218</v>
      </c>
      <c r="H163" s="160">
        <v>103</v>
      </c>
      <c r="I163" s="161"/>
      <c r="J163" s="162">
        <f t="shared" ref="J163:J169" si="15">ROUND(I163*H163,2)</f>
        <v>0</v>
      </c>
      <c r="K163" s="163"/>
      <c r="L163" s="30"/>
      <c r="M163" s="164" t="s">
        <v>1</v>
      </c>
      <c r="N163" s="128" t="s">
        <v>41</v>
      </c>
      <c r="P163" s="165">
        <f t="shared" ref="P163:P169" si="16">O163*H163</f>
        <v>0</v>
      </c>
      <c r="Q163" s="165">
        <v>0</v>
      </c>
      <c r="R163" s="165">
        <f t="shared" ref="R163:R169" si="17">Q163*H163</f>
        <v>0</v>
      </c>
      <c r="S163" s="165">
        <v>0</v>
      </c>
      <c r="T163" s="166">
        <f t="shared" ref="T163:T169" si="18">S163*H163</f>
        <v>0</v>
      </c>
      <c r="AR163" s="167" t="s">
        <v>166</v>
      </c>
      <c r="AT163" s="167" t="s">
        <v>137</v>
      </c>
      <c r="AU163" s="167" t="s">
        <v>113</v>
      </c>
      <c r="AY163" s="13" t="s">
        <v>134</v>
      </c>
      <c r="BE163" s="93">
        <f t="shared" ref="BE163:BE169" si="19">IF(N163="základná",J163,0)</f>
        <v>0</v>
      </c>
      <c r="BF163" s="93">
        <f t="shared" ref="BF163:BF169" si="20">IF(N163="znížená",J163,0)</f>
        <v>0</v>
      </c>
      <c r="BG163" s="93">
        <f t="shared" ref="BG163:BG169" si="21">IF(N163="zákl. prenesená",J163,0)</f>
        <v>0</v>
      </c>
      <c r="BH163" s="93">
        <f t="shared" ref="BH163:BH169" si="22">IF(N163="zníž. prenesená",J163,0)</f>
        <v>0</v>
      </c>
      <c r="BI163" s="93">
        <f t="shared" ref="BI163:BI169" si="23">IF(N163="nulová",J163,0)</f>
        <v>0</v>
      </c>
      <c r="BJ163" s="13" t="s">
        <v>113</v>
      </c>
      <c r="BK163" s="93">
        <f t="shared" ref="BK163:BK169" si="24">ROUND(I163*H163,2)</f>
        <v>0</v>
      </c>
      <c r="BL163" s="13" t="s">
        <v>166</v>
      </c>
      <c r="BM163" s="167" t="s">
        <v>271</v>
      </c>
    </row>
    <row r="164" spans="2:65" s="1" customFormat="1" ht="16.5" customHeight="1" x14ac:dyDescent="0.2">
      <c r="B164" s="129"/>
      <c r="C164" s="156" t="s">
        <v>272</v>
      </c>
      <c r="D164" s="156" t="s">
        <v>137</v>
      </c>
      <c r="E164" s="157" t="s">
        <v>220</v>
      </c>
      <c r="F164" s="158" t="s">
        <v>221</v>
      </c>
      <c r="G164" s="159" t="s">
        <v>218</v>
      </c>
      <c r="H164" s="160">
        <v>157</v>
      </c>
      <c r="I164" s="161"/>
      <c r="J164" s="162">
        <f t="shared" si="15"/>
        <v>0</v>
      </c>
      <c r="K164" s="163"/>
      <c r="L164" s="30"/>
      <c r="M164" s="164" t="s">
        <v>1</v>
      </c>
      <c r="N164" s="128" t="s">
        <v>41</v>
      </c>
      <c r="P164" s="165">
        <f t="shared" si="16"/>
        <v>0</v>
      </c>
      <c r="Q164" s="165">
        <v>0</v>
      </c>
      <c r="R164" s="165">
        <f t="shared" si="17"/>
        <v>0</v>
      </c>
      <c r="S164" s="165">
        <v>0</v>
      </c>
      <c r="T164" s="166">
        <f t="shared" si="18"/>
        <v>0</v>
      </c>
      <c r="AR164" s="167" t="s">
        <v>166</v>
      </c>
      <c r="AT164" s="167" t="s">
        <v>137</v>
      </c>
      <c r="AU164" s="167" t="s">
        <v>113</v>
      </c>
      <c r="AY164" s="13" t="s">
        <v>134</v>
      </c>
      <c r="BE164" s="93">
        <f t="shared" si="19"/>
        <v>0</v>
      </c>
      <c r="BF164" s="93">
        <f t="shared" si="20"/>
        <v>0</v>
      </c>
      <c r="BG164" s="93">
        <f t="shared" si="21"/>
        <v>0</v>
      </c>
      <c r="BH164" s="93">
        <f t="shared" si="22"/>
        <v>0</v>
      </c>
      <c r="BI164" s="93">
        <f t="shared" si="23"/>
        <v>0</v>
      </c>
      <c r="BJ164" s="13" t="s">
        <v>113</v>
      </c>
      <c r="BK164" s="93">
        <f t="shared" si="24"/>
        <v>0</v>
      </c>
      <c r="BL164" s="13" t="s">
        <v>166</v>
      </c>
      <c r="BM164" s="167" t="s">
        <v>273</v>
      </c>
    </row>
    <row r="165" spans="2:65" s="1" customFormat="1" ht="24.2" customHeight="1" x14ac:dyDescent="0.2">
      <c r="B165" s="129"/>
      <c r="C165" s="156" t="s">
        <v>182</v>
      </c>
      <c r="D165" s="156" t="s">
        <v>137</v>
      </c>
      <c r="E165" s="157" t="s">
        <v>274</v>
      </c>
      <c r="F165" s="158" t="s">
        <v>275</v>
      </c>
      <c r="G165" s="159" t="s">
        <v>218</v>
      </c>
      <c r="H165" s="160">
        <v>24.75</v>
      </c>
      <c r="I165" s="161"/>
      <c r="J165" s="162">
        <f t="shared" si="15"/>
        <v>0</v>
      </c>
      <c r="K165" s="163"/>
      <c r="L165" s="30"/>
      <c r="M165" s="164" t="s">
        <v>1</v>
      </c>
      <c r="N165" s="128" t="s">
        <v>41</v>
      </c>
      <c r="P165" s="165">
        <f t="shared" si="16"/>
        <v>0</v>
      </c>
      <c r="Q165" s="165">
        <v>0</v>
      </c>
      <c r="R165" s="165">
        <f t="shared" si="17"/>
        <v>0</v>
      </c>
      <c r="S165" s="165">
        <v>0</v>
      </c>
      <c r="T165" s="166">
        <f t="shared" si="18"/>
        <v>0</v>
      </c>
      <c r="AR165" s="167" t="s">
        <v>166</v>
      </c>
      <c r="AT165" s="167" t="s">
        <v>137</v>
      </c>
      <c r="AU165" s="167" t="s">
        <v>113</v>
      </c>
      <c r="AY165" s="13" t="s">
        <v>134</v>
      </c>
      <c r="BE165" s="93">
        <f t="shared" si="19"/>
        <v>0</v>
      </c>
      <c r="BF165" s="93">
        <f t="shared" si="20"/>
        <v>0</v>
      </c>
      <c r="BG165" s="93">
        <f t="shared" si="21"/>
        <v>0</v>
      </c>
      <c r="BH165" s="93">
        <f t="shared" si="22"/>
        <v>0</v>
      </c>
      <c r="BI165" s="93">
        <f t="shared" si="23"/>
        <v>0</v>
      </c>
      <c r="BJ165" s="13" t="s">
        <v>113</v>
      </c>
      <c r="BK165" s="93">
        <f t="shared" si="24"/>
        <v>0</v>
      </c>
      <c r="BL165" s="13" t="s">
        <v>166</v>
      </c>
      <c r="BM165" s="167" t="s">
        <v>276</v>
      </c>
    </row>
    <row r="166" spans="2:65" s="1" customFormat="1" ht="24.2" customHeight="1" x14ac:dyDescent="0.2">
      <c r="B166" s="129"/>
      <c r="C166" s="156" t="s">
        <v>277</v>
      </c>
      <c r="D166" s="156" t="s">
        <v>137</v>
      </c>
      <c r="E166" s="157" t="s">
        <v>224</v>
      </c>
      <c r="F166" s="158" t="s">
        <v>225</v>
      </c>
      <c r="G166" s="159" t="s">
        <v>218</v>
      </c>
      <c r="H166" s="160">
        <v>72.489999999999995</v>
      </c>
      <c r="I166" s="161"/>
      <c r="J166" s="162">
        <f t="shared" si="15"/>
        <v>0</v>
      </c>
      <c r="K166" s="163"/>
      <c r="L166" s="30"/>
      <c r="M166" s="164" t="s">
        <v>1</v>
      </c>
      <c r="N166" s="128" t="s">
        <v>41</v>
      </c>
      <c r="P166" s="165">
        <f t="shared" si="16"/>
        <v>0</v>
      </c>
      <c r="Q166" s="165">
        <v>0</v>
      </c>
      <c r="R166" s="165">
        <f t="shared" si="17"/>
        <v>0</v>
      </c>
      <c r="S166" s="165">
        <v>0</v>
      </c>
      <c r="T166" s="166">
        <f t="shared" si="18"/>
        <v>0</v>
      </c>
      <c r="AR166" s="167" t="s">
        <v>166</v>
      </c>
      <c r="AT166" s="167" t="s">
        <v>137</v>
      </c>
      <c r="AU166" s="167" t="s">
        <v>113</v>
      </c>
      <c r="AY166" s="13" t="s">
        <v>134</v>
      </c>
      <c r="BE166" s="93">
        <f t="shared" si="19"/>
        <v>0</v>
      </c>
      <c r="BF166" s="93">
        <f t="shared" si="20"/>
        <v>0</v>
      </c>
      <c r="BG166" s="93">
        <f t="shared" si="21"/>
        <v>0</v>
      </c>
      <c r="BH166" s="93">
        <f t="shared" si="22"/>
        <v>0</v>
      </c>
      <c r="BI166" s="93">
        <f t="shared" si="23"/>
        <v>0</v>
      </c>
      <c r="BJ166" s="13" t="s">
        <v>113</v>
      </c>
      <c r="BK166" s="93">
        <f t="shared" si="24"/>
        <v>0</v>
      </c>
      <c r="BL166" s="13" t="s">
        <v>166</v>
      </c>
      <c r="BM166" s="167" t="s">
        <v>278</v>
      </c>
    </row>
    <row r="167" spans="2:65" s="1" customFormat="1" ht="16.5" customHeight="1" x14ac:dyDescent="0.2">
      <c r="B167" s="129"/>
      <c r="C167" s="156" t="s">
        <v>185</v>
      </c>
      <c r="D167" s="156" t="s">
        <v>137</v>
      </c>
      <c r="E167" s="157" t="s">
        <v>227</v>
      </c>
      <c r="F167" s="158" t="s">
        <v>228</v>
      </c>
      <c r="G167" s="159" t="s">
        <v>218</v>
      </c>
      <c r="H167" s="160">
        <v>9</v>
      </c>
      <c r="I167" s="161"/>
      <c r="J167" s="162">
        <f t="shared" si="15"/>
        <v>0</v>
      </c>
      <c r="K167" s="163"/>
      <c r="L167" s="30"/>
      <c r="M167" s="164" t="s">
        <v>1</v>
      </c>
      <c r="N167" s="128" t="s">
        <v>41</v>
      </c>
      <c r="P167" s="165">
        <f t="shared" si="16"/>
        <v>0</v>
      </c>
      <c r="Q167" s="165">
        <v>0</v>
      </c>
      <c r="R167" s="165">
        <f t="shared" si="17"/>
        <v>0</v>
      </c>
      <c r="S167" s="165">
        <v>0</v>
      </c>
      <c r="T167" s="166">
        <f t="shared" si="18"/>
        <v>0</v>
      </c>
      <c r="AR167" s="167" t="s">
        <v>166</v>
      </c>
      <c r="AT167" s="167" t="s">
        <v>137</v>
      </c>
      <c r="AU167" s="167" t="s">
        <v>113</v>
      </c>
      <c r="AY167" s="13" t="s">
        <v>134</v>
      </c>
      <c r="BE167" s="93">
        <f t="shared" si="19"/>
        <v>0</v>
      </c>
      <c r="BF167" s="93">
        <f t="shared" si="20"/>
        <v>0</v>
      </c>
      <c r="BG167" s="93">
        <f t="shared" si="21"/>
        <v>0</v>
      </c>
      <c r="BH167" s="93">
        <f t="shared" si="22"/>
        <v>0</v>
      </c>
      <c r="BI167" s="93">
        <f t="shared" si="23"/>
        <v>0</v>
      </c>
      <c r="BJ167" s="13" t="s">
        <v>113</v>
      </c>
      <c r="BK167" s="93">
        <f t="shared" si="24"/>
        <v>0</v>
      </c>
      <c r="BL167" s="13" t="s">
        <v>166</v>
      </c>
      <c r="BM167" s="167" t="s">
        <v>279</v>
      </c>
    </row>
    <row r="168" spans="2:65" s="1" customFormat="1" ht="21.75" customHeight="1" x14ac:dyDescent="0.2">
      <c r="B168" s="129"/>
      <c r="C168" s="156" t="s">
        <v>280</v>
      </c>
      <c r="D168" s="156" t="s">
        <v>137</v>
      </c>
      <c r="E168" s="157" t="s">
        <v>231</v>
      </c>
      <c r="F168" s="158" t="s">
        <v>232</v>
      </c>
      <c r="G168" s="159" t="s">
        <v>144</v>
      </c>
      <c r="H168" s="160">
        <v>39</v>
      </c>
      <c r="I168" s="161"/>
      <c r="J168" s="162">
        <f t="shared" si="15"/>
        <v>0</v>
      </c>
      <c r="K168" s="163"/>
      <c r="L168" s="30"/>
      <c r="M168" s="164" t="s">
        <v>1</v>
      </c>
      <c r="N168" s="128" t="s">
        <v>41</v>
      </c>
      <c r="P168" s="165">
        <f t="shared" si="16"/>
        <v>0</v>
      </c>
      <c r="Q168" s="165">
        <v>0</v>
      </c>
      <c r="R168" s="165">
        <f t="shared" si="17"/>
        <v>0</v>
      </c>
      <c r="S168" s="165">
        <v>0</v>
      </c>
      <c r="T168" s="166">
        <f t="shared" si="18"/>
        <v>0</v>
      </c>
      <c r="AR168" s="167" t="s">
        <v>166</v>
      </c>
      <c r="AT168" s="167" t="s">
        <v>137</v>
      </c>
      <c r="AU168" s="167" t="s">
        <v>113</v>
      </c>
      <c r="AY168" s="13" t="s">
        <v>134</v>
      </c>
      <c r="BE168" s="93">
        <f t="shared" si="19"/>
        <v>0</v>
      </c>
      <c r="BF168" s="93">
        <f t="shared" si="20"/>
        <v>0</v>
      </c>
      <c r="BG168" s="93">
        <f t="shared" si="21"/>
        <v>0</v>
      </c>
      <c r="BH168" s="93">
        <f t="shared" si="22"/>
        <v>0</v>
      </c>
      <c r="BI168" s="93">
        <f t="shared" si="23"/>
        <v>0</v>
      </c>
      <c r="BJ168" s="13" t="s">
        <v>113</v>
      </c>
      <c r="BK168" s="93">
        <f t="shared" si="24"/>
        <v>0</v>
      </c>
      <c r="BL168" s="13" t="s">
        <v>166</v>
      </c>
      <c r="BM168" s="167" t="s">
        <v>281</v>
      </c>
    </row>
    <row r="169" spans="2:65" s="1" customFormat="1" ht="24.2" customHeight="1" x14ac:dyDescent="0.2">
      <c r="B169" s="129"/>
      <c r="C169" s="156" t="s">
        <v>188</v>
      </c>
      <c r="D169" s="156" t="s">
        <v>137</v>
      </c>
      <c r="E169" s="157" t="s">
        <v>234</v>
      </c>
      <c r="F169" s="158" t="s">
        <v>235</v>
      </c>
      <c r="G169" s="159" t="s">
        <v>202</v>
      </c>
      <c r="H169" s="173"/>
      <c r="I169" s="161"/>
      <c r="J169" s="162">
        <f t="shared" si="15"/>
        <v>0</v>
      </c>
      <c r="K169" s="163"/>
      <c r="L169" s="30"/>
      <c r="M169" s="164" t="s">
        <v>1</v>
      </c>
      <c r="N169" s="128" t="s">
        <v>41</v>
      </c>
      <c r="P169" s="165">
        <f t="shared" si="16"/>
        <v>0</v>
      </c>
      <c r="Q169" s="165">
        <v>0</v>
      </c>
      <c r="R169" s="165">
        <f t="shared" si="17"/>
        <v>0</v>
      </c>
      <c r="S169" s="165">
        <v>0</v>
      </c>
      <c r="T169" s="166">
        <f t="shared" si="18"/>
        <v>0</v>
      </c>
      <c r="AR169" s="167" t="s">
        <v>166</v>
      </c>
      <c r="AT169" s="167" t="s">
        <v>137</v>
      </c>
      <c r="AU169" s="167" t="s">
        <v>113</v>
      </c>
      <c r="AY169" s="13" t="s">
        <v>134</v>
      </c>
      <c r="BE169" s="93">
        <f t="shared" si="19"/>
        <v>0</v>
      </c>
      <c r="BF169" s="93">
        <f t="shared" si="20"/>
        <v>0</v>
      </c>
      <c r="BG169" s="93">
        <f t="shared" si="21"/>
        <v>0</v>
      </c>
      <c r="BH169" s="93">
        <f t="shared" si="22"/>
        <v>0</v>
      </c>
      <c r="BI169" s="93">
        <f t="shared" si="23"/>
        <v>0</v>
      </c>
      <c r="BJ169" s="13" t="s">
        <v>113</v>
      </c>
      <c r="BK169" s="93">
        <f t="shared" si="24"/>
        <v>0</v>
      </c>
      <c r="BL169" s="13" t="s">
        <v>166</v>
      </c>
      <c r="BM169" s="167" t="s">
        <v>282</v>
      </c>
    </row>
    <row r="170" spans="2:65" s="11" customFormat="1" ht="22.9" customHeight="1" x14ac:dyDescent="0.2">
      <c r="B170" s="144"/>
      <c r="D170" s="145" t="s">
        <v>74</v>
      </c>
      <c r="E170" s="154" t="s">
        <v>283</v>
      </c>
      <c r="F170" s="154" t="s">
        <v>284</v>
      </c>
      <c r="I170" s="147"/>
      <c r="J170" s="155">
        <f>BK170</f>
        <v>0</v>
      </c>
      <c r="L170" s="144"/>
      <c r="M170" s="149"/>
      <c r="P170" s="150">
        <f>SUM(P171:P174)</f>
        <v>0</v>
      </c>
      <c r="R170" s="150">
        <f>SUM(R171:R174)</f>
        <v>0</v>
      </c>
      <c r="T170" s="151">
        <f>SUM(T171:T174)</f>
        <v>0</v>
      </c>
      <c r="AR170" s="145" t="s">
        <v>113</v>
      </c>
      <c r="AT170" s="152" t="s">
        <v>74</v>
      </c>
      <c r="AU170" s="152" t="s">
        <v>83</v>
      </c>
      <c r="AY170" s="145" t="s">
        <v>134</v>
      </c>
      <c r="BK170" s="153">
        <f>SUM(BK171:BK174)</f>
        <v>0</v>
      </c>
    </row>
    <row r="171" spans="2:65" s="1" customFormat="1" ht="33" customHeight="1" x14ac:dyDescent="0.2">
      <c r="B171" s="129"/>
      <c r="C171" s="156" t="s">
        <v>285</v>
      </c>
      <c r="D171" s="156" t="s">
        <v>137</v>
      </c>
      <c r="E171" s="157" t="s">
        <v>286</v>
      </c>
      <c r="F171" s="158" t="s">
        <v>287</v>
      </c>
      <c r="G171" s="159" t="s">
        <v>144</v>
      </c>
      <c r="H171" s="160">
        <v>1</v>
      </c>
      <c r="I171" s="161"/>
      <c r="J171" s="162">
        <f>ROUND(I171*H171,2)</f>
        <v>0</v>
      </c>
      <c r="K171" s="163"/>
      <c r="L171" s="30"/>
      <c r="M171" s="164" t="s">
        <v>1</v>
      </c>
      <c r="N171" s="128" t="s">
        <v>41</v>
      </c>
      <c r="P171" s="165">
        <f>O171*H171</f>
        <v>0</v>
      </c>
      <c r="Q171" s="165">
        <v>0</v>
      </c>
      <c r="R171" s="165">
        <f>Q171*H171</f>
        <v>0</v>
      </c>
      <c r="S171" s="165">
        <v>0</v>
      </c>
      <c r="T171" s="166">
        <f>S171*H171</f>
        <v>0</v>
      </c>
      <c r="AR171" s="167" t="s">
        <v>166</v>
      </c>
      <c r="AT171" s="167" t="s">
        <v>137</v>
      </c>
      <c r="AU171" s="167" t="s">
        <v>113</v>
      </c>
      <c r="AY171" s="13" t="s">
        <v>134</v>
      </c>
      <c r="BE171" s="93">
        <f>IF(N171="základná",J171,0)</f>
        <v>0</v>
      </c>
      <c r="BF171" s="93">
        <f>IF(N171="znížená",J171,0)</f>
        <v>0</v>
      </c>
      <c r="BG171" s="93">
        <f>IF(N171="zákl. prenesená",J171,0)</f>
        <v>0</v>
      </c>
      <c r="BH171" s="93">
        <f>IF(N171="zníž. prenesená",J171,0)</f>
        <v>0</v>
      </c>
      <c r="BI171" s="93">
        <f>IF(N171="nulová",J171,0)</f>
        <v>0</v>
      </c>
      <c r="BJ171" s="13" t="s">
        <v>113</v>
      </c>
      <c r="BK171" s="93">
        <f>ROUND(I171*H171,2)</f>
        <v>0</v>
      </c>
      <c r="BL171" s="13" t="s">
        <v>166</v>
      </c>
      <c r="BM171" s="167" t="s">
        <v>288</v>
      </c>
    </row>
    <row r="172" spans="2:65" s="1" customFormat="1" ht="24.2" customHeight="1" x14ac:dyDescent="0.2">
      <c r="B172" s="129"/>
      <c r="C172" s="156" t="s">
        <v>289</v>
      </c>
      <c r="D172" s="156" t="s">
        <v>137</v>
      </c>
      <c r="E172" s="157" t="s">
        <v>290</v>
      </c>
      <c r="F172" s="158" t="s">
        <v>291</v>
      </c>
      <c r="G172" s="159" t="s">
        <v>140</v>
      </c>
      <c r="H172" s="160">
        <v>20</v>
      </c>
      <c r="I172" s="161"/>
      <c r="J172" s="162">
        <f>ROUND(I172*H172,2)</f>
        <v>0</v>
      </c>
      <c r="K172" s="163"/>
      <c r="L172" s="30"/>
      <c r="M172" s="164" t="s">
        <v>1</v>
      </c>
      <c r="N172" s="128" t="s">
        <v>41</v>
      </c>
      <c r="P172" s="165">
        <f>O172*H172</f>
        <v>0</v>
      </c>
      <c r="Q172" s="165">
        <v>0</v>
      </c>
      <c r="R172" s="165">
        <f>Q172*H172</f>
        <v>0</v>
      </c>
      <c r="S172" s="165">
        <v>0</v>
      </c>
      <c r="T172" s="166">
        <f>S172*H172</f>
        <v>0</v>
      </c>
      <c r="AR172" s="167" t="s">
        <v>166</v>
      </c>
      <c r="AT172" s="167" t="s">
        <v>137</v>
      </c>
      <c r="AU172" s="167" t="s">
        <v>113</v>
      </c>
      <c r="AY172" s="13" t="s">
        <v>134</v>
      </c>
      <c r="BE172" s="93">
        <f>IF(N172="základná",J172,0)</f>
        <v>0</v>
      </c>
      <c r="BF172" s="93">
        <f>IF(N172="znížená",J172,0)</f>
        <v>0</v>
      </c>
      <c r="BG172" s="93">
        <f>IF(N172="zákl. prenesená",J172,0)</f>
        <v>0</v>
      </c>
      <c r="BH172" s="93">
        <f>IF(N172="zníž. prenesená",J172,0)</f>
        <v>0</v>
      </c>
      <c r="BI172" s="93">
        <f>IF(N172="nulová",J172,0)</f>
        <v>0</v>
      </c>
      <c r="BJ172" s="13" t="s">
        <v>113</v>
      </c>
      <c r="BK172" s="93">
        <f>ROUND(I172*H172,2)</f>
        <v>0</v>
      </c>
      <c r="BL172" s="13" t="s">
        <v>166</v>
      </c>
      <c r="BM172" s="167" t="s">
        <v>292</v>
      </c>
    </row>
    <row r="173" spans="2:65" s="1" customFormat="1" ht="37.9" customHeight="1" x14ac:dyDescent="0.2">
      <c r="B173" s="129"/>
      <c r="C173" s="156" t="s">
        <v>293</v>
      </c>
      <c r="D173" s="156" t="s">
        <v>137</v>
      </c>
      <c r="E173" s="157" t="s">
        <v>294</v>
      </c>
      <c r="F173" s="158" t="s">
        <v>295</v>
      </c>
      <c r="G173" s="159" t="s">
        <v>144</v>
      </c>
      <c r="H173" s="160">
        <v>1</v>
      </c>
      <c r="I173" s="161"/>
      <c r="J173" s="162">
        <f>ROUND(I173*H173,2)</f>
        <v>0</v>
      </c>
      <c r="K173" s="163"/>
      <c r="L173" s="30"/>
      <c r="M173" s="164" t="s">
        <v>1</v>
      </c>
      <c r="N173" s="128" t="s">
        <v>41</v>
      </c>
      <c r="P173" s="165">
        <f>O173*H173</f>
        <v>0</v>
      </c>
      <c r="Q173" s="165">
        <v>0</v>
      </c>
      <c r="R173" s="165">
        <f>Q173*H173</f>
        <v>0</v>
      </c>
      <c r="S173" s="165">
        <v>0</v>
      </c>
      <c r="T173" s="166">
        <f>S173*H173</f>
        <v>0</v>
      </c>
      <c r="AR173" s="167" t="s">
        <v>166</v>
      </c>
      <c r="AT173" s="167" t="s">
        <v>137</v>
      </c>
      <c r="AU173" s="167" t="s">
        <v>113</v>
      </c>
      <c r="AY173" s="13" t="s">
        <v>134</v>
      </c>
      <c r="BE173" s="93">
        <f>IF(N173="základná",J173,0)</f>
        <v>0</v>
      </c>
      <c r="BF173" s="93">
        <f>IF(N173="znížená",J173,0)</f>
        <v>0</v>
      </c>
      <c r="BG173" s="93">
        <f>IF(N173="zákl. prenesená",J173,0)</f>
        <v>0</v>
      </c>
      <c r="BH173" s="93">
        <f>IF(N173="zníž. prenesená",J173,0)</f>
        <v>0</v>
      </c>
      <c r="BI173" s="93">
        <f>IF(N173="nulová",J173,0)</f>
        <v>0</v>
      </c>
      <c r="BJ173" s="13" t="s">
        <v>113</v>
      </c>
      <c r="BK173" s="93">
        <f>ROUND(I173*H173,2)</f>
        <v>0</v>
      </c>
      <c r="BL173" s="13" t="s">
        <v>166</v>
      </c>
      <c r="BM173" s="167" t="s">
        <v>296</v>
      </c>
    </row>
    <row r="174" spans="2:65" s="1" customFormat="1" ht="24.2" customHeight="1" x14ac:dyDescent="0.2">
      <c r="B174" s="129"/>
      <c r="C174" s="156" t="s">
        <v>195</v>
      </c>
      <c r="D174" s="156" t="s">
        <v>137</v>
      </c>
      <c r="E174" s="157" t="s">
        <v>297</v>
      </c>
      <c r="F174" s="158" t="s">
        <v>298</v>
      </c>
      <c r="G174" s="159" t="s">
        <v>202</v>
      </c>
      <c r="H174" s="173"/>
      <c r="I174" s="161"/>
      <c r="J174" s="162">
        <f>ROUND(I174*H174,2)</f>
        <v>0</v>
      </c>
      <c r="K174" s="163"/>
      <c r="L174" s="30"/>
      <c r="M174" s="168" t="s">
        <v>1</v>
      </c>
      <c r="N174" s="169" t="s">
        <v>41</v>
      </c>
      <c r="O174" s="170"/>
      <c r="P174" s="171">
        <f>O174*H174</f>
        <v>0</v>
      </c>
      <c r="Q174" s="171">
        <v>0</v>
      </c>
      <c r="R174" s="171">
        <f>Q174*H174</f>
        <v>0</v>
      </c>
      <c r="S174" s="171">
        <v>0</v>
      </c>
      <c r="T174" s="172">
        <f>S174*H174</f>
        <v>0</v>
      </c>
      <c r="AR174" s="167" t="s">
        <v>166</v>
      </c>
      <c r="AT174" s="167" t="s">
        <v>137</v>
      </c>
      <c r="AU174" s="167" t="s">
        <v>113</v>
      </c>
      <c r="AY174" s="13" t="s">
        <v>134</v>
      </c>
      <c r="BE174" s="93">
        <f>IF(N174="základná",J174,0)</f>
        <v>0</v>
      </c>
      <c r="BF174" s="93">
        <f>IF(N174="znížená",J174,0)</f>
        <v>0</v>
      </c>
      <c r="BG174" s="93">
        <f>IF(N174="zákl. prenesená",J174,0)</f>
        <v>0</v>
      </c>
      <c r="BH174" s="93">
        <f>IF(N174="zníž. prenesená",J174,0)</f>
        <v>0</v>
      </c>
      <c r="BI174" s="93">
        <f>IF(N174="nulová",J174,0)</f>
        <v>0</v>
      </c>
      <c r="BJ174" s="13" t="s">
        <v>113</v>
      </c>
      <c r="BK174" s="93">
        <f>ROUND(I174*H174,2)</f>
        <v>0</v>
      </c>
      <c r="BL174" s="13" t="s">
        <v>166</v>
      </c>
      <c r="BM174" s="167" t="s">
        <v>299</v>
      </c>
    </row>
    <row r="175" spans="2:65" s="1" customFormat="1" ht="6.95" customHeight="1" x14ac:dyDescent="0.2">
      <c r="B175" s="45"/>
      <c r="C175" s="46"/>
      <c r="D175" s="46"/>
      <c r="E175" s="46"/>
      <c r="F175" s="46"/>
      <c r="G175" s="46"/>
      <c r="H175" s="46"/>
      <c r="I175" s="46"/>
      <c r="J175" s="46"/>
      <c r="K175" s="46"/>
      <c r="L175" s="30"/>
    </row>
    <row r="176" spans="2:65" ht="12" x14ac:dyDescent="0.2">
      <c r="C176" s="174" t="s">
        <v>300</v>
      </c>
      <c r="D176" s="175"/>
      <c r="E176" s="176"/>
      <c r="F176" s="177"/>
      <c r="G176" s="178"/>
      <c r="H176" s="179"/>
      <c r="I176" s="180"/>
      <c r="J176" s="180"/>
    </row>
    <row r="177" spans="3:10" ht="130.15" customHeight="1" x14ac:dyDescent="0.2">
      <c r="C177" s="233" t="s">
        <v>301</v>
      </c>
      <c r="D177" s="233"/>
      <c r="E177" s="233"/>
      <c r="F177" s="233"/>
      <c r="G177" s="233"/>
      <c r="H177" s="233"/>
      <c r="I177" s="233"/>
      <c r="J177" s="233"/>
    </row>
  </sheetData>
  <autoFilter ref="C132:K174" xr:uid="{00000000-0009-0000-0000-000003000000}"/>
  <mergeCells count="15">
    <mergeCell ref="D111:F111"/>
    <mergeCell ref="E123:H123"/>
    <mergeCell ref="E125:H125"/>
    <mergeCell ref="L2:V2"/>
    <mergeCell ref="C177:J177"/>
    <mergeCell ref="E87:H87"/>
    <mergeCell ref="D107:F107"/>
    <mergeCell ref="D108:F108"/>
    <mergeCell ref="D109:F109"/>
    <mergeCell ref="D110:F110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B - Búracie práce</vt:lpstr>
      <vt:lpstr>C - Strecha (nezateplená)...</vt:lpstr>
      <vt:lpstr>D - Zateplenie - búracie ...</vt:lpstr>
      <vt:lpstr>'B - Búracie práce'!Názvy_tlače</vt:lpstr>
      <vt:lpstr>'C - Strecha (nezateplená)...'!Názvy_tlače</vt:lpstr>
      <vt:lpstr>'D - Zateplenie - búracie ...'!Názvy_tlače</vt:lpstr>
      <vt:lpstr>'Rekapitulácia stavby'!Názvy_tlače</vt:lpstr>
      <vt:lpstr>'B - Búracie práce'!Oblasť_tlače</vt:lpstr>
      <vt:lpstr>'C - Strecha (nezateplená)...'!Oblasť_tlače</vt:lpstr>
      <vt:lpstr>'D - Zateplenie - búracie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Ondrášková</dc:creator>
  <cp:lastModifiedBy>autor</cp:lastModifiedBy>
  <dcterms:created xsi:type="dcterms:W3CDTF">2023-06-08T09:56:13Z</dcterms:created>
  <dcterms:modified xsi:type="dcterms:W3CDTF">2023-06-28T15:49:09Z</dcterms:modified>
</cp:coreProperties>
</file>