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arek\OneDrive\Desktop\PHZ _M42_ostre\McC\sutazne podklady\dokumenty pre josephine\"/>
    </mc:Choice>
  </mc:AlternateContent>
  <xr:revisionPtr revIDLastSave="0" documentId="13_ncr:1_{C1801A5C-F299-42C4-957B-B4C6331F3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A - Sanácia" sheetId="2" r:id="rId2"/>
    <sheet name="B - Búracie práce" sheetId="3" r:id="rId3"/>
    <sheet name="C - Strecha (nezateplená)" sheetId="4" r:id="rId4"/>
    <sheet name="D - Zateplenie " sheetId="5" r:id="rId5"/>
  </sheets>
  <definedNames>
    <definedName name="_xlnm._FilterDatabase" localSheetId="1" hidden="1">'A - Sanácia'!$C$132:$K$190</definedName>
    <definedName name="_xlnm._FilterDatabase" localSheetId="2" hidden="1">'B - Búracie práce'!$C$130:$K$160</definedName>
    <definedName name="_xlnm._FilterDatabase" localSheetId="3" hidden="1">'C - Strecha (nezateplená)'!$C$137:$K$253</definedName>
    <definedName name="_xlnm._FilterDatabase" localSheetId="4" hidden="1">'D - Zateplenie '!$C$140:$K$393</definedName>
    <definedName name="_xlnm.Print_Titles" localSheetId="1">'A - Sanácia'!$132:$132</definedName>
    <definedName name="_xlnm.Print_Titles" localSheetId="2">'B - Búracie práce'!$130:$130</definedName>
    <definedName name="_xlnm.Print_Titles" localSheetId="3">'C - Strecha (nezateplená)'!$137:$137</definedName>
    <definedName name="_xlnm.Print_Titles" localSheetId="4">'D - Zateplenie '!$140:$140</definedName>
    <definedName name="_xlnm.Print_Titles" localSheetId="0">'Rekapitulácia stavby'!$92:$92</definedName>
    <definedName name="_xlnm.Print_Area" localSheetId="1">'A - Sanácia'!$C$4:$J$76,'A - Sanácia'!$C$82:$J$114,'A - Sanácia'!$C$120:$J$195</definedName>
    <definedName name="_xlnm.Print_Area" localSheetId="2">'B - Búracie práce'!$C$4:$J$76,'B - Búracie práce'!$C$82:$J$112,'B - Búracie práce'!$C$118:$J$167</definedName>
    <definedName name="_xlnm.Print_Area" localSheetId="3">'C - Strecha (nezateplená)'!$C$4:$J$76,'C - Strecha (nezateplená)'!$C$82:$J$119,'C - Strecha (nezateplená)'!$C$125:$J$257</definedName>
    <definedName name="_xlnm.Print_Area" localSheetId="4">'D - Zateplenie '!$C$4:$J$76,'D - Zateplenie '!$C$82:$J$122,'D - Zateplenie '!$C$128:$J$397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5" l="1"/>
  <c r="J38" i="5"/>
  <c r="AY98" i="1" s="1"/>
  <c r="J37" i="5"/>
  <c r="AX98" i="1" s="1"/>
  <c r="BI393" i="5"/>
  <c r="BH393" i="5"/>
  <c r="BG393" i="5"/>
  <c r="BE393" i="5"/>
  <c r="T393" i="5"/>
  <c r="R393" i="5"/>
  <c r="P393" i="5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90" i="5"/>
  <c r="BH390" i="5"/>
  <c r="BG390" i="5"/>
  <c r="BE390" i="5"/>
  <c r="T390" i="5"/>
  <c r="R390" i="5"/>
  <c r="P390" i="5"/>
  <c r="BI389" i="5"/>
  <c r="BH389" i="5"/>
  <c r="BG389" i="5"/>
  <c r="BE389" i="5"/>
  <c r="T389" i="5"/>
  <c r="R389" i="5"/>
  <c r="P389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6" i="5"/>
  <c r="BH386" i="5"/>
  <c r="BG386" i="5"/>
  <c r="BE386" i="5"/>
  <c r="T386" i="5"/>
  <c r="R386" i="5"/>
  <c r="P386" i="5"/>
  <c r="BI384" i="5"/>
  <c r="BH384" i="5"/>
  <c r="BG384" i="5"/>
  <c r="BE384" i="5"/>
  <c r="T384" i="5"/>
  <c r="R384" i="5"/>
  <c r="P384" i="5"/>
  <c r="BI383" i="5"/>
  <c r="BH383" i="5"/>
  <c r="BG383" i="5"/>
  <c r="BE383" i="5"/>
  <c r="T383" i="5"/>
  <c r="R383" i="5"/>
  <c r="P383" i="5"/>
  <c r="BI381" i="5"/>
  <c r="BH381" i="5"/>
  <c r="BG381" i="5"/>
  <c r="BE381" i="5"/>
  <c r="T381" i="5"/>
  <c r="R381" i="5"/>
  <c r="P381" i="5"/>
  <c r="BI380" i="5"/>
  <c r="BH380" i="5"/>
  <c r="BG380" i="5"/>
  <c r="BE380" i="5"/>
  <c r="T380" i="5"/>
  <c r="R380" i="5"/>
  <c r="P380" i="5"/>
  <c r="BI378" i="5"/>
  <c r="BH378" i="5"/>
  <c r="BG378" i="5"/>
  <c r="BE378" i="5"/>
  <c r="T378" i="5"/>
  <c r="R378" i="5"/>
  <c r="P378" i="5"/>
  <c r="BI377" i="5"/>
  <c r="BH377" i="5"/>
  <c r="BG377" i="5"/>
  <c r="BE377" i="5"/>
  <c r="T377" i="5"/>
  <c r="R377" i="5"/>
  <c r="P377" i="5"/>
  <c r="BI374" i="5"/>
  <c r="BH374" i="5"/>
  <c r="BG374" i="5"/>
  <c r="BE374" i="5"/>
  <c r="T374" i="5"/>
  <c r="R374" i="5"/>
  <c r="P374" i="5"/>
  <c r="BI371" i="5"/>
  <c r="BH371" i="5"/>
  <c r="BG371" i="5"/>
  <c r="BE371" i="5"/>
  <c r="T371" i="5"/>
  <c r="R371" i="5"/>
  <c r="P371" i="5"/>
  <c r="BI368" i="5"/>
  <c r="BH368" i="5"/>
  <c r="BG368" i="5"/>
  <c r="BE368" i="5"/>
  <c r="T368" i="5"/>
  <c r="R368" i="5"/>
  <c r="P368" i="5"/>
  <c r="BI365" i="5"/>
  <c r="BH365" i="5"/>
  <c r="BG365" i="5"/>
  <c r="BE365" i="5"/>
  <c r="T365" i="5"/>
  <c r="R365" i="5"/>
  <c r="P365" i="5"/>
  <c r="BI363" i="5"/>
  <c r="BH363" i="5"/>
  <c r="BG363" i="5"/>
  <c r="BE363" i="5"/>
  <c r="T363" i="5"/>
  <c r="R363" i="5"/>
  <c r="P363" i="5"/>
  <c r="BI361" i="5"/>
  <c r="BH361" i="5"/>
  <c r="BG361" i="5"/>
  <c r="BE361" i="5"/>
  <c r="T361" i="5"/>
  <c r="R361" i="5"/>
  <c r="P361" i="5"/>
  <c r="BI359" i="5"/>
  <c r="BH359" i="5"/>
  <c r="BG359" i="5"/>
  <c r="BE359" i="5"/>
  <c r="T359" i="5"/>
  <c r="R359" i="5"/>
  <c r="P359" i="5"/>
  <c r="BI358" i="5"/>
  <c r="BH358" i="5"/>
  <c r="BG358" i="5"/>
  <c r="BE358" i="5"/>
  <c r="T358" i="5"/>
  <c r="R358" i="5"/>
  <c r="P358" i="5"/>
  <c r="BI356" i="5"/>
  <c r="BH356" i="5"/>
  <c r="BG356" i="5"/>
  <c r="BE356" i="5"/>
  <c r="T356" i="5"/>
  <c r="R356" i="5"/>
  <c r="P356" i="5"/>
  <c r="BI355" i="5"/>
  <c r="BH355" i="5"/>
  <c r="BG355" i="5"/>
  <c r="BE355" i="5"/>
  <c r="T355" i="5"/>
  <c r="R355" i="5"/>
  <c r="P355" i="5"/>
  <c r="BI354" i="5"/>
  <c r="BH354" i="5"/>
  <c r="BG354" i="5"/>
  <c r="BE354" i="5"/>
  <c r="T354" i="5"/>
  <c r="R354" i="5"/>
  <c r="P354" i="5"/>
  <c r="BI352" i="5"/>
  <c r="BH352" i="5"/>
  <c r="BG352" i="5"/>
  <c r="BE352" i="5"/>
  <c r="T352" i="5"/>
  <c r="R352" i="5"/>
  <c r="P352" i="5"/>
  <c r="BI350" i="5"/>
  <c r="BH350" i="5"/>
  <c r="BG350" i="5"/>
  <c r="BE350" i="5"/>
  <c r="T350" i="5"/>
  <c r="R350" i="5"/>
  <c r="P350" i="5"/>
  <c r="BI348" i="5"/>
  <c r="BH348" i="5"/>
  <c r="BG348" i="5"/>
  <c r="BE348" i="5"/>
  <c r="T348" i="5"/>
  <c r="R348" i="5"/>
  <c r="P348" i="5"/>
  <c r="BI346" i="5"/>
  <c r="BH346" i="5"/>
  <c r="BG346" i="5"/>
  <c r="BE346" i="5"/>
  <c r="T346" i="5"/>
  <c r="R346" i="5"/>
  <c r="P346" i="5"/>
  <c r="BI343" i="5"/>
  <c r="BH343" i="5"/>
  <c r="BG343" i="5"/>
  <c r="BE343" i="5"/>
  <c r="T343" i="5"/>
  <c r="R343" i="5"/>
  <c r="P343" i="5"/>
  <c r="BI340" i="5"/>
  <c r="BH340" i="5"/>
  <c r="BG340" i="5"/>
  <c r="BE340" i="5"/>
  <c r="T340" i="5"/>
  <c r="R340" i="5"/>
  <c r="P340" i="5"/>
  <c r="BI338" i="5"/>
  <c r="BH338" i="5"/>
  <c r="BG338" i="5"/>
  <c r="BE338" i="5"/>
  <c r="T338" i="5"/>
  <c r="R338" i="5"/>
  <c r="P338" i="5"/>
  <c r="BI336" i="5"/>
  <c r="BH336" i="5"/>
  <c r="BG336" i="5"/>
  <c r="BE336" i="5"/>
  <c r="T336" i="5"/>
  <c r="R336" i="5"/>
  <c r="P336" i="5"/>
  <c r="BI334" i="5"/>
  <c r="BH334" i="5"/>
  <c r="BG334" i="5"/>
  <c r="BE334" i="5"/>
  <c r="T334" i="5"/>
  <c r="R334" i="5"/>
  <c r="P334" i="5"/>
  <c r="BI332" i="5"/>
  <c r="BH332" i="5"/>
  <c r="BG332" i="5"/>
  <c r="BE332" i="5"/>
  <c r="T332" i="5"/>
  <c r="R332" i="5"/>
  <c r="P332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6" i="5"/>
  <c r="BH326" i="5"/>
  <c r="BG326" i="5"/>
  <c r="BE326" i="5"/>
  <c r="T326" i="5"/>
  <c r="R326" i="5"/>
  <c r="P326" i="5"/>
  <c r="BI323" i="5"/>
  <c r="BH323" i="5"/>
  <c r="BG323" i="5"/>
  <c r="BE323" i="5"/>
  <c r="T323" i="5"/>
  <c r="R323" i="5"/>
  <c r="P323" i="5"/>
  <c r="BI319" i="5"/>
  <c r="BH319" i="5"/>
  <c r="BG319" i="5"/>
  <c r="BE319" i="5"/>
  <c r="T319" i="5"/>
  <c r="R319" i="5"/>
  <c r="P319" i="5"/>
  <c r="BI313" i="5"/>
  <c r="BH313" i="5"/>
  <c r="BG313" i="5"/>
  <c r="BE313" i="5"/>
  <c r="T313" i="5"/>
  <c r="R313" i="5"/>
  <c r="P313" i="5"/>
  <c r="BI307" i="5"/>
  <c r="BH307" i="5"/>
  <c r="BG307" i="5"/>
  <c r="BE307" i="5"/>
  <c r="T307" i="5"/>
  <c r="R307" i="5"/>
  <c r="P307" i="5"/>
  <c r="BI301" i="5"/>
  <c r="BH301" i="5"/>
  <c r="BG301" i="5"/>
  <c r="BE301" i="5"/>
  <c r="T301" i="5"/>
  <c r="R301" i="5"/>
  <c r="P301" i="5"/>
  <c r="BI295" i="5"/>
  <c r="BH295" i="5"/>
  <c r="BG295" i="5"/>
  <c r="BE295" i="5"/>
  <c r="T295" i="5"/>
  <c r="R295" i="5"/>
  <c r="P295" i="5"/>
  <c r="BI289" i="5"/>
  <c r="BH289" i="5"/>
  <c r="BG289" i="5"/>
  <c r="BE289" i="5"/>
  <c r="T289" i="5"/>
  <c r="R289" i="5"/>
  <c r="P289" i="5"/>
  <c r="BI286" i="5"/>
  <c r="BH286" i="5"/>
  <c r="BG286" i="5"/>
  <c r="BE286" i="5"/>
  <c r="T286" i="5"/>
  <c r="R286" i="5"/>
  <c r="P286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79" i="5"/>
  <c r="BH279" i="5"/>
  <c r="BG279" i="5"/>
  <c r="BE279" i="5"/>
  <c r="T279" i="5"/>
  <c r="R279" i="5"/>
  <c r="P279" i="5"/>
  <c r="BI277" i="5"/>
  <c r="BH277" i="5"/>
  <c r="BG277" i="5"/>
  <c r="BE277" i="5"/>
  <c r="T277" i="5"/>
  <c r="R277" i="5"/>
  <c r="P277" i="5"/>
  <c r="BI275" i="5"/>
  <c r="BH275" i="5"/>
  <c r="BG275" i="5"/>
  <c r="BE275" i="5"/>
  <c r="T275" i="5"/>
  <c r="R275" i="5"/>
  <c r="P275" i="5"/>
  <c r="BI273" i="5"/>
  <c r="BH273" i="5"/>
  <c r="BG273" i="5"/>
  <c r="BE273" i="5"/>
  <c r="T273" i="5"/>
  <c r="R273" i="5"/>
  <c r="P273" i="5"/>
  <c r="BI271" i="5"/>
  <c r="BH271" i="5"/>
  <c r="BG271" i="5"/>
  <c r="BE271" i="5"/>
  <c r="T271" i="5"/>
  <c r="R271" i="5"/>
  <c r="P271" i="5"/>
  <c r="BI266" i="5"/>
  <c r="BH266" i="5"/>
  <c r="BG266" i="5"/>
  <c r="BE266" i="5"/>
  <c r="T266" i="5"/>
  <c r="R266" i="5"/>
  <c r="P266" i="5"/>
  <c r="BI264" i="5"/>
  <c r="BH264" i="5"/>
  <c r="BG264" i="5"/>
  <c r="BE264" i="5"/>
  <c r="T264" i="5"/>
  <c r="R264" i="5"/>
  <c r="P264" i="5"/>
  <c r="BI262" i="5"/>
  <c r="BH262" i="5"/>
  <c r="BG262" i="5"/>
  <c r="BE262" i="5"/>
  <c r="T262" i="5"/>
  <c r="R262" i="5"/>
  <c r="P262" i="5"/>
  <c r="BI260" i="5"/>
  <c r="BH260" i="5"/>
  <c r="BG260" i="5"/>
  <c r="BE260" i="5"/>
  <c r="T260" i="5"/>
  <c r="R260" i="5"/>
  <c r="P260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4" i="5"/>
  <c r="BH254" i="5"/>
  <c r="BG254" i="5"/>
  <c r="BE254" i="5"/>
  <c r="T254" i="5"/>
  <c r="R254" i="5"/>
  <c r="P254" i="5"/>
  <c r="BI251" i="5"/>
  <c r="BH251" i="5"/>
  <c r="BG251" i="5"/>
  <c r="BE251" i="5"/>
  <c r="T251" i="5"/>
  <c r="T250" i="5" s="1"/>
  <c r="R251" i="5"/>
  <c r="R250" i="5" s="1"/>
  <c r="P251" i="5"/>
  <c r="P250" i="5" s="1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2" i="5"/>
  <c r="BH232" i="5"/>
  <c r="BG232" i="5"/>
  <c r="BE232" i="5"/>
  <c r="T232" i="5"/>
  <c r="R232" i="5"/>
  <c r="P232" i="5"/>
  <c r="BI230" i="5"/>
  <c r="BH230" i="5"/>
  <c r="BG230" i="5"/>
  <c r="BE230" i="5"/>
  <c r="T230" i="5"/>
  <c r="R230" i="5"/>
  <c r="P230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4" i="5"/>
  <c r="BH224" i="5"/>
  <c r="BG224" i="5"/>
  <c r="BE224" i="5"/>
  <c r="T224" i="5"/>
  <c r="R224" i="5"/>
  <c r="P224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2" i="5"/>
  <c r="BH212" i="5"/>
  <c r="BG212" i="5"/>
  <c r="BE212" i="5"/>
  <c r="T212" i="5"/>
  <c r="R212" i="5"/>
  <c r="P212" i="5"/>
  <c r="BI208" i="5"/>
  <c r="BH208" i="5"/>
  <c r="BG208" i="5"/>
  <c r="BE208" i="5"/>
  <c r="T208" i="5"/>
  <c r="R208" i="5"/>
  <c r="P208" i="5"/>
  <c r="BI202" i="5"/>
  <c r="BH202" i="5"/>
  <c r="BG202" i="5"/>
  <c r="BE202" i="5"/>
  <c r="T202" i="5"/>
  <c r="R202" i="5"/>
  <c r="P202" i="5"/>
  <c r="BI197" i="5"/>
  <c r="BH197" i="5"/>
  <c r="BG197" i="5"/>
  <c r="BE197" i="5"/>
  <c r="T197" i="5"/>
  <c r="R197" i="5"/>
  <c r="P197" i="5"/>
  <c r="BI192" i="5"/>
  <c r="BH192" i="5"/>
  <c r="BG192" i="5"/>
  <c r="BE192" i="5"/>
  <c r="T192" i="5"/>
  <c r="R192" i="5"/>
  <c r="P192" i="5"/>
  <c r="BI185" i="5"/>
  <c r="BH185" i="5"/>
  <c r="BG185" i="5"/>
  <c r="BE185" i="5"/>
  <c r="T185" i="5"/>
  <c r="R185" i="5"/>
  <c r="P185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69" i="5"/>
  <c r="BH169" i="5"/>
  <c r="BG169" i="5"/>
  <c r="BE169" i="5"/>
  <c r="T169" i="5"/>
  <c r="R169" i="5"/>
  <c r="P169" i="5"/>
  <c r="BI165" i="5"/>
  <c r="BH165" i="5"/>
  <c r="BG165" i="5"/>
  <c r="BE165" i="5"/>
  <c r="T165" i="5"/>
  <c r="R165" i="5"/>
  <c r="P165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R155" i="5"/>
  <c r="P155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J138" i="5"/>
  <c r="J137" i="5"/>
  <c r="F137" i="5"/>
  <c r="F135" i="5"/>
  <c r="E133" i="5"/>
  <c r="BI120" i="5"/>
  <c r="BH120" i="5"/>
  <c r="BG120" i="5"/>
  <c r="BE120" i="5"/>
  <c r="BI119" i="5"/>
  <c r="BH119" i="5"/>
  <c r="BG119" i="5"/>
  <c r="BF119" i="5"/>
  <c r="BE119" i="5"/>
  <c r="BI118" i="5"/>
  <c r="BH118" i="5"/>
  <c r="BG118" i="5"/>
  <c r="BF118" i="5"/>
  <c r="BE118" i="5"/>
  <c r="BI117" i="5"/>
  <c r="BH117" i="5"/>
  <c r="BG117" i="5"/>
  <c r="BF117" i="5"/>
  <c r="BE117" i="5"/>
  <c r="BI116" i="5"/>
  <c r="BH116" i="5"/>
  <c r="BG116" i="5"/>
  <c r="BF116" i="5"/>
  <c r="BE116" i="5"/>
  <c r="BI115" i="5"/>
  <c r="BH115" i="5"/>
  <c r="BG115" i="5"/>
  <c r="BF115" i="5"/>
  <c r="BE115" i="5"/>
  <c r="J92" i="5"/>
  <c r="J91" i="5"/>
  <c r="F91" i="5"/>
  <c r="F89" i="5"/>
  <c r="E87" i="5"/>
  <c r="J18" i="5"/>
  <c r="E18" i="5"/>
  <c r="F138" i="5" s="1"/>
  <c r="J17" i="5"/>
  <c r="J12" i="5"/>
  <c r="J135" i="5" s="1"/>
  <c r="E7" i="5"/>
  <c r="E85" i="5" s="1"/>
  <c r="J39" i="4"/>
  <c r="J38" i="4"/>
  <c r="AY97" i="1" s="1"/>
  <c r="J37" i="4"/>
  <c r="AX97" i="1" s="1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0" i="4"/>
  <c r="BH240" i="4"/>
  <c r="BG240" i="4"/>
  <c r="BE240" i="4"/>
  <c r="T240" i="4"/>
  <c r="R240" i="4"/>
  <c r="P240" i="4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4" i="4"/>
  <c r="BH204" i="4"/>
  <c r="BG204" i="4"/>
  <c r="BE204" i="4"/>
  <c r="T204" i="4"/>
  <c r="R204" i="4"/>
  <c r="P204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T167" i="4" s="1"/>
  <c r="R168" i="4"/>
  <c r="R167" i="4" s="1"/>
  <c r="P168" i="4"/>
  <c r="P167" i="4" s="1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T140" i="4" s="1"/>
  <c r="R141" i="4"/>
  <c r="R140" i="4" s="1"/>
  <c r="P141" i="4"/>
  <c r="P140" i="4" s="1"/>
  <c r="J135" i="4"/>
  <c r="J134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J92" i="4"/>
  <c r="J91" i="4"/>
  <c r="F91" i="4"/>
  <c r="F89" i="4"/>
  <c r="E87" i="4"/>
  <c r="J18" i="4"/>
  <c r="E18" i="4"/>
  <c r="F135" i="4" s="1"/>
  <c r="J17" i="4"/>
  <c r="J12" i="4"/>
  <c r="J89" i="4" s="1"/>
  <c r="E7" i="4"/>
  <c r="E128" i="4" s="1"/>
  <c r="J39" i="3"/>
  <c r="J38" i="3"/>
  <c r="AY96" i="1" s="1"/>
  <c r="J37" i="3"/>
  <c r="AX96" i="1" s="1"/>
  <c r="BI158" i="3"/>
  <c r="BH158" i="3"/>
  <c r="BG158" i="3"/>
  <c r="BE158" i="3"/>
  <c r="T158" i="3"/>
  <c r="T157" i="3" s="1"/>
  <c r="R158" i="3"/>
  <c r="R157" i="3" s="1"/>
  <c r="P158" i="3"/>
  <c r="P157" i="3" s="1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8" i="3"/>
  <c r="J127" i="3"/>
  <c r="F127" i="3"/>
  <c r="F125" i="3"/>
  <c r="E123" i="3"/>
  <c r="BI110" i="3"/>
  <c r="BH110" i="3"/>
  <c r="BG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BI106" i="3"/>
  <c r="BH106" i="3"/>
  <c r="BG106" i="3"/>
  <c r="BF106" i="3"/>
  <c r="BE106" i="3"/>
  <c r="BI105" i="3"/>
  <c r="BH105" i="3"/>
  <c r="BG105" i="3"/>
  <c r="BF105" i="3"/>
  <c r="BE105" i="3"/>
  <c r="J92" i="3"/>
  <c r="J91" i="3"/>
  <c r="F91" i="3"/>
  <c r="F89" i="3"/>
  <c r="E87" i="3"/>
  <c r="J18" i="3"/>
  <c r="E18" i="3"/>
  <c r="F92" i="3" s="1"/>
  <c r="J17" i="3"/>
  <c r="J12" i="3"/>
  <c r="J125" i="3" s="1"/>
  <c r="E7" i="3"/>
  <c r="E121" i="3" s="1"/>
  <c r="J39" i="2"/>
  <c r="J38" i="2"/>
  <c r="AY95" i="1" s="1"/>
  <c r="J37" i="2"/>
  <c r="AX95" i="1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T179" i="2" s="1"/>
  <c r="R180" i="2"/>
  <c r="R179" i="2" s="1"/>
  <c r="P180" i="2"/>
  <c r="P179" i="2" s="1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J92" i="2"/>
  <c r="J91" i="2"/>
  <c r="F91" i="2"/>
  <c r="F89" i="2"/>
  <c r="E87" i="2"/>
  <c r="J18" i="2"/>
  <c r="E18" i="2"/>
  <c r="F130" i="2" s="1"/>
  <c r="J17" i="2"/>
  <c r="J12" i="2"/>
  <c r="J89" i="2" s="1"/>
  <c r="E7" i="2"/>
  <c r="E123" i="2" s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L90" i="1"/>
  <c r="AM90" i="1"/>
  <c r="AM89" i="1"/>
  <c r="L89" i="1"/>
  <c r="AM87" i="1"/>
  <c r="L87" i="1"/>
  <c r="L85" i="1"/>
  <c r="BK180" i="2"/>
  <c r="J168" i="2"/>
  <c r="J154" i="2"/>
  <c r="BK189" i="2"/>
  <c r="BK183" i="2"/>
  <c r="BK161" i="2"/>
  <c r="BK136" i="2"/>
  <c r="J189" i="2"/>
  <c r="J183" i="2"/>
  <c r="BK174" i="2"/>
  <c r="BK168" i="2"/>
  <c r="BK154" i="2"/>
  <c r="J136" i="2"/>
  <c r="BK211" i="4"/>
  <c r="J197" i="4"/>
  <c r="J178" i="4"/>
  <c r="BK165" i="4"/>
  <c r="BK237" i="4"/>
  <c r="BK217" i="4"/>
  <c r="J189" i="4"/>
  <c r="BK168" i="4"/>
  <c r="J162" i="4"/>
  <c r="BK150" i="4"/>
  <c r="J248" i="4"/>
  <c r="BK160" i="4"/>
  <c r="BK153" i="4"/>
  <c r="BK144" i="4"/>
  <c r="BK246" i="4"/>
  <c r="BK234" i="4"/>
  <c r="BK225" i="4"/>
  <c r="J219" i="4"/>
  <c r="BK195" i="4"/>
  <c r="J174" i="4"/>
  <c r="J165" i="4"/>
  <c r="BK157" i="4"/>
  <c r="BK391" i="5"/>
  <c r="J389" i="5"/>
  <c r="J383" i="5"/>
  <c r="BK368" i="5"/>
  <c r="J355" i="5"/>
  <c r="J340" i="5"/>
  <c r="BK323" i="5"/>
  <c r="BK289" i="5"/>
  <c r="J275" i="5"/>
  <c r="J256" i="5"/>
  <c r="J239" i="5"/>
  <c r="BK227" i="5"/>
  <c r="J197" i="5"/>
  <c r="BK169" i="5"/>
  <c r="BK158" i="5"/>
  <c r="J393" i="5"/>
  <c r="J387" i="5"/>
  <c r="BK380" i="5"/>
  <c r="J356" i="5"/>
  <c r="BK346" i="5"/>
  <c r="J329" i="5"/>
  <c r="J295" i="5"/>
  <c r="BK279" i="5"/>
  <c r="BK266" i="5"/>
  <c r="J254" i="5"/>
  <c r="J246" i="5"/>
  <c r="BK230" i="5"/>
  <c r="BK212" i="5"/>
  <c r="BK185" i="5"/>
  <c r="BK150" i="5"/>
  <c r="BK388" i="5"/>
  <c r="BK358" i="5"/>
  <c r="J323" i="5"/>
  <c r="BK282" i="5"/>
  <c r="BK248" i="5"/>
  <c r="J232" i="5"/>
  <c r="J208" i="5"/>
  <c r="J174" i="5"/>
  <c r="J147" i="5"/>
  <c r="J378" i="5"/>
  <c r="BK363" i="5"/>
  <c r="BK355" i="5"/>
  <c r="J338" i="5"/>
  <c r="BK330" i="5"/>
  <c r="BK277" i="5"/>
  <c r="BK260" i="5"/>
  <c r="BK246" i="5"/>
  <c r="BK232" i="5"/>
  <c r="BK222" i="5"/>
  <c r="J180" i="5"/>
  <c r="J162" i="5"/>
  <c r="BK147" i="5"/>
  <c r="J171" i="2"/>
  <c r="BK162" i="2"/>
  <c r="BK151" i="2"/>
  <c r="BK184" i="2"/>
  <c r="J162" i="2"/>
  <c r="J151" i="2"/>
  <c r="J142" i="2"/>
  <c r="J190" i="2"/>
  <c r="J184" i="2"/>
  <c r="J180" i="2"/>
  <c r="BK171" i="2"/>
  <c r="J161" i="2"/>
  <c r="BK145" i="2"/>
  <c r="BK155" i="3"/>
  <c r="BK154" i="3"/>
  <c r="J151" i="3"/>
  <c r="J147" i="3"/>
  <c r="BK138" i="3"/>
  <c r="BK147" i="3"/>
  <c r="J144" i="3"/>
  <c r="J140" i="3"/>
  <c r="J156" i="3"/>
  <c r="BK151" i="3"/>
  <c r="J148" i="3"/>
  <c r="BK135" i="3"/>
  <c r="J134" i="3"/>
  <c r="BK156" i="3"/>
  <c r="BK144" i="3"/>
  <c r="J135" i="3"/>
  <c r="BK251" i="4"/>
  <c r="J246" i="4"/>
  <c r="J237" i="4"/>
  <c r="BK219" i="4"/>
  <c r="BK204" i="4"/>
  <c r="BK189" i="4"/>
  <c r="J180" i="4"/>
  <c r="BK171" i="4"/>
  <c r="J153" i="4"/>
  <c r="J141" i="4"/>
  <c r="J240" i="4"/>
  <c r="BK229" i="4"/>
  <c r="BK206" i="4"/>
  <c r="J191" i="4"/>
  <c r="J173" i="4"/>
  <c r="BK159" i="4"/>
  <c r="BK146" i="4"/>
  <c r="J244" i="4"/>
  <c r="J234" i="4"/>
  <c r="BK223" i="4"/>
  <c r="J211" i="4"/>
  <c r="J204" i="4"/>
  <c r="J195" i="4"/>
  <c r="BK184" i="4"/>
  <c r="BK178" i="4"/>
  <c r="BK174" i="4"/>
  <c r="BK163" i="4"/>
  <c r="J159" i="4"/>
  <c r="J150" i="4"/>
  <c r="J251" i="4"/>
  <c r="BK240" i="4"/>
  <c r="BK227" i="4"/>
  <c r="J221" i="4"/>
  <c r="BK201" i="4"/>
  <c r="BK191" i="4"/>
  <c r="J168" i="4"/>
  <c r="J164" i="4"/>
  <c r="J160" i="4"/>
  <c r="J392" i="5"/>
  <c r="J390" i="5"/>
  <c r="BK384" i="5"/>
  <c r="BK371" i="5"/>
  <c r="BK356" i="5"/>
  <c r="BK348" i="5"/>
  <c r="J336" i="5"/>
  <c r="J319" i="5"/>
  <c r="J284" i="5"/>
  <c r="J271" i="5"/>
  <c r="J247" i="5"/>
  <c r="J235" i="5"/>
  <c r="BK219" i="5"/>
  <c r="BK174" i="5"/>
  <c r="BK165" i="5"/>
  <c r="BK155" i="5"/>
  <c r="J391" i="5"/>
  <c r="J384" i="5"/>
  <c r="BK374" i="5"/>
  <c r="BK350" i="5"/>
  <c r="BK340" i="5"/>
  <c r="J307" i="5"/>
  <c r="J286" i="5"/>
  <c r="BK271" i="5"/>
  <c r="BK257" i="5"/>
  <c r="BK243" i="5"/>
  <c r="J222" i="5"/>
  <c r="BK192" i="5"/>
  <c r="J176" i="5"/>
  <c r="BK152" i="5"/>
  <c r="BK389" i="5"/>
  <c r="J363" i="5"/>
  <c r="BK326" i="5"/>
  <c r="BK286" i="5"/>
  <c r="BK251" i="5"/>
  <c r="J236" i="5"/>
  <c r="BK224" i="5"/>
  <c r="BK180" i="5"/>
  <c r="J165" i="5"/>
  <c r="BK381" i="5"/>
  <c r="J368" i="5"/>
  <c r="J358" i="5"/>
  <c r="J343" i="5"/>
  <c r="J334" i="5"/>
  <c r="BK307" i="5"/>
  <c r="J264" i="5"/>
  <c r="BK256" i="5"/>
  <c r="J243" i="5"/>
  <c r="J227" i="5"/>
  <c r="BK208" i="5"/>
  <c r="J192" i="5"/>
  <c r="J158" i="5"/>
  <c r="J144" i="5"/>
  <c r="J155" i="4"/>
  <c r="BK386" i="5"/>
  <c r="BK378" i="5"/>
  <c r="BK365" i="5"/>
  <c r="J354" i="5"/>
  <c r="J346" i="5"/>
  <c r="BK338" i="5"/>
  <c r="BK301" i="5"/>
  <c r="J282" i="5"/>
  <c r="J273" i="5"/>
  <c r="BK249" i="5"/>
  <c r="BK236" i="5"/>
  <c r="J224" i="5"/>
  <c r="J178" i="5"/>
  <c r="BK162" i="5"/>
  <c r="J150" i="5"/>
  <c r="J388" i="5"/>
  <c r="BK383" i="5"/>
  <c r="BK361" i="5"/>
  <c r="J348" i="5"/>
  <c r="BK332" i="5"/>
  <c r="J301" i="5"/>
  <c r="J289" i="5"/>
  <c r="BK273" i="5"/>
  <c r="J260" i="5"/>
  <c r="J248" i="5"/>
  <c r="BK235" i="5"/>
  <c r="BK216" i="5"/>
  <c r="BK182" i="5"/>
  <c r="J169" i="5"/>
  <c r="J146" i="5"/>
  <c r="J365" i="5"/>
  <c r="BK329" i="5"/>
  <c r="J313" i="5"/>
  <c r="BK254" i="5"/>
  <c r="J242" i="5"/>
  <c r="J220" i="5"/>
  <c r="J185" i="5"/>
  <c r="J149" i="5"/>
  <c r="BK377" i="5"/>
  <c r="J361" i="5"/>
  <c r="BK354" i="5"/>
  <c r="BK336" i="5"/>
  <c r="BK313" i="5"/>
  <c r="BK275" i="5"/>
  <c r="J257" i="5"/>
  <c r="BK244" i="5"/>
  <c r="BK228" i="5"/>
  <c r="J212" i="5"/>
  <c r="J182" i="5"/>
  <c r="BK160" i="5"/>
  <c r="BK146" i="5"/>
  <c r="J186" i="2"/>
  <c r="BK160" i="2"/>
  <c r="BK190" i="2"/>
  <c r="BK186" i="2"/>
  <c r="J174" i="2"/>
  <c r="J160" i="2"/>
  <c r="J145" i="2"/>
  <c r="AS94" i="1"/>
  <c r="BK142" i="2"/>
  <c r="J158" i="3"/>
  <c r="J145" i="3"/>
  <c r="BK140" i="3"/>
  <c r="J155" i="3"/>
  <c r="BK145" i="3"/>
  <c r="J143" i="3"/>
  <c r="BK134" i="3"/>
  <c r="J154" i="3"/>
  <c r="BK143" i="3"/>
  <c r="BK158" i="3"/>
  <c r="BK148" i="3"/>
  <c r="J138" i="3"/>
  <c r="BK252" i="4"/>
  <c r="BK247" i="4"/>
  <c r="BK244" i="4"/>
  <c r="J227" i="4"/>
  <c r="J225" i="4"/>
  <c r="J217" i="4"/>
  <c r="J213" i="4"/>
  <c r="BK199" i="4"/>
  <c r="J184" i="4"/>
  <c r="BK173" i="4"/>
  <c r="BK148" i="4"/>
  <c r="J146" i="4"/>
  <c r="J144" i="4"/>
  <c r="J252" i="4"/>
  <c r="J247" i="4"/>
  <c r="BK243" i="4"/>
  <c r="BK231" i="4"/>
  <c r="BK221" i="4"/>
  <c r="J215" i="4"/>
  <c r="J201" i="4"/>
  <c r="J193" i="4"/>
  <c r="BK182" i="4"/>
  <c r="J171" i="4"/>
  <c r="BK166" i="4"/>
  <c r="BK155" i="4"/>
  <c r="BK141" i="4"/>
  <c r="J243" i="4"/>
  <c r="J231" i="4"/>
  <c r="BK215" i="4"/>
  <c r="BK213" i="4"/>
  <c r="BK208" i="4"/>
  <c r="J206" i="4"/>
  <c r="BK197" i="4"/>
  <c r="BK193" i="4"/>
  <c r="BK180" i="4"/>
  <c r="BK164" i="4"/>
  <c r="BK162" i="4"/>
  <c r="J157" i="4"/>
  <c r="J148" i="4"/>
  <c r="BK248" i="4"/>
  <c r="J229" i="4"/>
  <c r="J223" i="4"/>
  <c r="J208" i="4"/>
  <c r="J199" i="4"/>
  <c r="J182" i="4"/>
  <c r="J166" i="4"/>
  <c r="J163" i="4"/>
  <c r="BK393" i="5"/>
  <c r="BK387" i="5"/>
  <c r="J381" i="5"/>
  <c r="J374" i="5"/>
  <c r="BK359" i="5"/>
  <c r="J350" i="5"/>
  <c r="BK334" i="5"/>
  <c r="BK295" i="5"/>
  <c r="J277" i="5"/>
  <c r="J262" i="5"/>
  <c r="J244" i="5"/>
  <c r="J230" i="5"/>
  <c r="J216" i="5"/>
  <c r="BK172" i="5"/>
  <c r="J160" i="5"/>
  <c r="BK149" i="5"/>
  <c r="BK392" i="5"/>
  <c r="J386" i="5"/>
  <c r="J377" i="5"/>
  <c r="BK352" i="5"/>
  <c r="BK343" i="5"/>
  <c r="J326" i="5"/>
  <c r="BK284" i="5"/>
  <c r="BK264" i="5"/>
  <c r="J251" i="5"/>
  <c r="BK239" i="5"/>
  <c r="J219" i="5"/>
  <c r="J202" i="5"/>
  <c r="BK178" i="5"/>
  <c r="J155" i="5"/>
  <c r="BK390" i="5"/>
  <c r="J380" i="5"/>
  <c r="J330" i="5"/>
  <c r="BK319" i="5"/>
  <c r="J266" i="5"/>
  <c r="BK247" i="5"/>
  <c r="J228" i="5"/>
  <c r="BK202" i="5"/>
  <c r="J172" i="5"/>
  <c r="BK144" i="5"/>
  <c r="J371" i="5"/>
  <c r="J359" i="5"/>
  <c r="J352" i="5"/>
  <c r="J332" i="5"/>
  <c r="J279" i="5"/>
  <c r="BK262" i="5"/>
  <c r="J249" i="5"/>
  <c r="BK242" i="5"/>
  <c r="BK220" i="5"/>
  <c r="BK197" i="5"/>
  <c r="BK176" i="5"/>
  <c r="J152" i="5"/>
  <c r="BK135" i="2" l="1"/>
  <c r="J135" i="2" s="1"/>
  <c r="J98" i="2" s="1"/>
  <c r="P150" i="2"/>
  <c r="R182" i="2"/>
  <c r="R185" i="2"/>
  <c r="P133" i="3"/>
  <c r="P132" i="3" s="1"/>
  <c r="P150" i="3"/>
  <c r="P149" i="3" s="1"/>
  <c r="T143" i="4"/>
  <c r="R152" i="4"/>
  <c r="T170" i="4"/>
  <c r="T207" i="4"/>
  <c r="T216" i="4"/>
  <c r="R220" i="4"/>
  <c r="BK250" i="4"/>
  <c r="J250" i="4" s="1"/>
  <c r="J108" i="4" s="1"/>
  <c r="BK143" i="5"/>
  <c r="R135" i="2"/>
  <c r="BK150" i="2"/>
  <c r="J150" i="2" s="1"/>
  <c r="J99" i="2" s="1"/>
  <c r="BK185" i="2"/>
  <c r="J185" i="2" s="1"/>
  <c r="J103" i="2" s="1"/>
  <c r="BK133" i="3"/>
  <c r="J133" i="3" s="1"/>
  <c r="J98" i="3" s="1"/>
  <c r="R150" i="3"/>
  <c r="R149" i="3"/>
  <c r="R143" i="4"/>
  <c r="T152" i="4"/>
  <c r="P170" i="4"/>
  <c r="BK207" i="4"/>
  <c r="J207" i="4" s="1"/>
  <c r="J104" i="4" s="1"/>
  <c r="P216" i="4"/>
  <c r="BK220" i="4"/>
  <c r="J220" i="4" s="1"/>
  <c r="J106" i="4" s="1"/>
  <c r="R250" i="4"/>
  <c r="R249" i="4"/>
  <c r="P143" i="5"/>
  <c r="BK154" i="5"/>
  <c r="J154" i="5" s="1"/>
  <c r="J99" i="5" s="1"/>
  <c r="T154" i="5"/>
  <c r="R168" i="5"/>
  <c r="P175" i="5"/>
  <c r="BK184" i="5"/>
  <c r="J184" i="5" s="1"/>
  <c r="J102" i="5" s="1"/>
  <c r="T184" i="5"/>
  <c r="T207" i="5"/>
  <c r="BK285" i="5"/>
  <c r="J285" i="5" s="1"/>
  <c r="J107" i="5" s="1"/>
  <c r="R285" i="5"/>
  <c r="BK349" i="5"/>
  <c r="J349" i="5" s="1"/>
  <c r="J109" i="5" s="1"/>
  <c r="P349" i="5"/>
  <c r="BK382" i="5"/>
  <c r="J382" i="5" s="1"/>
  <c r="J110" i="5" s="1"/>
  <c r="R382" i="5"/>
  <c r="T135" i="2"/>
  <c r="T150" i="2"/>
  <c r="BK182" i="2"/>
  <c r="J182" i="2" s="1"/>
  <c r="J102" i="2" s="1"/>
  <c r="T182" i="2"/>
  <c r="T185" i="2"/>
  <c r="R133" i="3"/>
  <c r="R132" i="3" s="1"/>
  <c r="BK150" i="3"/>
  <c r="J150" i="3" s="1"/>
  <c r="J100" i="3" s="1"/>
  <c r="BK143" i="4"/>
  <c r="J143" i="4" s="1"/>
  <c r="J99" i="4" s="1"/>
  <c r="BK152" i="4"/>
  <c r="J152" i="4" s="1"/>
  <c r="J100" i="4" s="1"/>
  <c r="R170" i="4"/>
  <c r="P207" i="4"/>
  <c r="BK216" i="4"/>
  <c r="J216" i="4" s="1"/>
  <c r="J105" i="4" s="1"/>
  <c r="P220" i="4"/>
  <c r="T250" i="4"/>
  <c r="T249" i="4" s="1"/>
  <c r="T143" i="5"/>
  <c r="R154" i="5"/>
  <c r="P168" i="5"/>
  <c r="T168" i="5"/>
  <c r="T175" i="5"/>
  <c r="R184" i="5"/>
  <c r="P207" i="5"/>
  <c r="BK253" i="5"/>
  <c r="J253" i="5" s="1"/>
  <c r="J106" i="5" s="1"/>
  <c r="T253" i="5"/>
  <c r="T285" i="5"/>
  <c r="T339" i="5"/>
  <c r="R349" i="5"/>
  <c r="T382" i="5"/>
  <c r="P135" i="2"/>
  <c r="P134" i="2" s="1"/>
  <c r="R150" i="2"/>
  <c r="P182" i="2"/>
  <c r="P185" i="2"/>
  <c r="T133" i="3"/>
  <c r="T132" i="3" s="1"/>
  <c r="T150" i="3"/>
  <c r="T149" i="3" s="1"/>
  <c r="P143" i="4"/>
  <c r="P152" i="4"/>
  <c r="BK170" i="4"/>
  <c r="J170" i="4" s="1"/>
  <c r="J103" i="4" s="1"/>
  <c r="R207" i="4"/>
  <c r="R216" i="4"/>
  <c r="T220" i="4"/>
  <c r="P250" i="4"/>
  <c r="P249" i="4" s="1"/>
  <c r="R143" i="5"/>
  <c r="P154" i="5"/>
  <c r="BK168" i="5"/>
  <c r="J168" i="5" s="1"/>
  <c r="J100" i="5" s="1"/>
  <c r="BK175" i="5"/>
  <c r="J175" i="5" s="1"/>
  <c r="J101" i="5" s="1"/>
  <c r="R175" i="5"/>
  <c r="P184" i="5"/>
  <c r="BK207" i="5"/>
  <c r="J207" i="5" s="1"/>
  <c r="J103" i="5" s="1"/>
  <c r="R207" i="5"/>
  <c r="P253" i="5"/>
  <c r="R253" i="5"/>
  <c r="P285" i="5"/>
  <c r="BK339" i="5"/>
  <c r="J339" i="5" s="1"/>
  <c r="J108" i="5" s="1"/>
  <c r="P339" i="5"/>
  <c r="R339" i="5"/>
  <c r="T349" i="5"/>
  <c r="P382" i="5"/>
  <c r="BK385" i="5"/>
  <c r="J385" i="5" s="1"/>
  <c r="J111" i="5" s="1"/>
  <c r="P385" i="5"/>
  <c r="R385" i="5"/>
  <c r="T385" i="5"/>
  <c r="BK140" i="4"/>
  <c r="J140" i="4" s="1"/>
  <c r="J98" i="4" s="1"/>
  <c r="BK179" i="2"/>
  <c r="J179" i="2" s="1"/>
  <c r="J100" i="2" s="1"/>
  <c r="BK157" i="3"/>
  <c r="J157" i="3" s="1"/>
  <c r="J101" i="3" s="1"/>
  <c r="BK167" i="4"/>
  <c r="J167" i="4" s="1"/>
  <c r="J101" i="4" s="1"/>
  <c r="BK250" i="5"/>
  <c r="J250" i="5" s="1"/>
  <c r="J104" i="5" s="1"/>
  <c r="F92" i="5"/>
  <c r="BF146" i="5"/>
  <c r="BF160" i="5"/>
  <c r="BF169" i="5"/>
  <c r="BF178" i="5"/>
  <c r="BF180" i="5"/>
  <c r="BF202" i="5"/>
  <c r="BF208" i="5"/>
  <c r="BF224" i="5"/>
  <c r="BF230" i="5"/>
  <c r="BF232" i="5"/>
  <c r="BF248" i="5"/>
  <c r="BF251" i="5"/>
  <c r="BF256" i="5"/>
  <c r="BF262" i="5"/>
  <c r="BF266" i="5"/>
  <c r="BF282" i="5"/>
  <c r="BF295" i="5"/>
  <c r="BF338" i="5"/>
  <c r="BF343" i="5"/>
  <c r="BF346" i="5"/>
  <c r="BF356" i="5"/>
  <c r="BF359" i="5"/>
  <c r="BF377" i="5"/>
  <c r="BF380" i="5"/>
  <c r="BF384" i="5"/>
  <c r="J89" i="5"/>
  <c r="E131" i="5"/>
  <c r="BF147" i="5"/>
  <c r="BF162" i="5"/>
  <c r="BF172" i="5"/>
  <c r="BF212" i="5"/>
  <c r="BF227" i="5"/>
  <c r="BF228" i="5"/>
  <c r="BF235" i="5"/>
  <c r="BF239" i="5"/>
  <c r="BF260" i="5"/>
  <c r="BF275" i="5"/>
  <c r="BF284" i="5"/>
  <c r="BF307" i="5"/>
  <c r="BF363" i="5"/>
  <c r="BF368" i="5"/>
  <c r="BF378" i="5"/>
  <c r="BF386" i="5"/>
  <c r="BF389" i="5"/>
  <c r="BF390" i="5"/>
  <c r="BF392" i="5"/>
  <c r="BF150" i="5"/>
  <c r="BF152" i="5"/>
  <c r="BF174" i="5"/>
  <c r="BF176" i="5"/>
  <c r="BF182" i="5"/>
  <c r="BF185" i="5"/>
  <c r="BF197" i="5"/>
  <c r="BF216" i="5"/>
  <c r="BF219" i="5"/>
  <c r="BF220" i="5"/>
  <c r="BF242" i="5"/>
  <c r="BF244" i="5"/>
  <c r="BF249" i="5"/>
  <c r="BF257" i="5"/>
  <c r="BF264" i="5"/>
  <c r="BF286" i="5"/>
  <c r="BF289" i="5"/>
  <c r="BF301" i="5"/>
  <c r="BF319" i="5"/>
  <c r="BF323" i="5"/>
  <c r="BF326" i="5"/>
  <c r="BF332" i="5"/>
  <c r="BF334" i="5"/>
  <c r="BF336" i="5"/>
  <c r="BF350" i="5"/>
  <c r="BF358" i="5"/>
  <c r="BF374" i="5"/>
  <c r="BF381" i="5"/>
  <c r="BF388" i="5"/>
  <c r="BF393" i="5"/>
  <c r="BF144" i="5"/>
  <c r="BF149" i="5"/>
  <c r="BF155" i="5"/>
  <c r="BF158" i="5"/>
  <c r="BF165" i="5"/>
  <c r="BF192" i="5"/>
  <c r="BF222" i="5"/>
  <c r="BF236" i="5"/>
  <c r="BF243" i="5"/>
  <c r="BF246" i="5"/>
  <c r="BF247" i="5"/>
  <c r="BF254" i="5"/>
  <c r="BF271" i="5"/>
  <c r="BF273" i="5"/>
  <c r="BF277" i="5"/>
  <c r="BF279" i="5"/>
  <c r="BF313" i="5"/>
  <c r="BF329" i="5"/>
  <c r="BF330" i="5"/>
  <c r="BF340" i="5"/>
  <c r="BF348" i="5"/>
  <c r="BF352" i="5"/>
  <c r="BF354" i="5"/>
  <c r="BF355" i="5"/>
  <c r="BF361" i="5"/>
  <c r="BF365" i="5"/>
  <c r="BF371" i="5"/>
  <c r="BF383" i="5"/>
  <c r="BF387" i="5"/>
  <c r="BF391" i="5"/>
  <c r="E85" i="4"/>
  <c r="F92" i="4"/>
  <c r="BF146" i="4"/>
  <c r="BF155" i="4"/>
  <c r="BF157" i="4"/>
  <c r="BF160" i="4"/>
  <c r="BF163" i="4"/>
  <c r="BF164" i="4"/>
  <c r="BF168" i="4"/>
  <c r="BF173" i="4"/>
  <c r="BF174" i="4"/>
  <c r="BF178" i="4"/>
  <c r="BF180" i="4"/>
  <c r="BF182" i="4"/>
  <c r="BF193" i="4"/>
  <c r="BF195" i="4"/>
  <c r="BF206" i="4"/>
  <c r="BF217" i="4"/>
  <c r="BF219" i="4"/>
  <c r="BF221" i="4"/>
  <c r="BF227" i="4"/>
  <c r="J132" i="4"/>
  <c r="BF162" i="4"/>
  <c r="BF165" i="4"/>
  <c r="BF166" i="4"/>
  <c r="BF204" i="4"/>
  <c r="BF208" i="4"/>
  <c r="BF229" i="4"/>
  <c r="BF231" i="4"/>
  <c r="BF234" i="4"/>
  <c r="BF237" i="4"/>
  <c r="BF247" i="4"/>
  <c r="BF144" i="4"/>
  <c r="BF148" i="4"/>
  <c r="BF153" i="4"/>
  <c r="BF171" i="4"/>
  <c r="BF184" i="4"/>
  <c r="BF191" i="4"/>
  <c r="BF213" i="4"/>
  <c r="BF215" i="4"/>
  <c r="BF240" i="4"/>
  <c r="BF244" i="4"/>
  <c r="BF246" i="4"/>
  <c r="BF141" i="4"/>
  <c r="BF150" i="4"/>
  <c r="BF159" i="4"/>
  <c r="BF189" i="4"/>
  <c r="BF197" i="4"/>
  <c r="BF199" i="4"/>
  <c r="BF201" i="4"/>
  <c r="BF211" i="4"/>
  <c r="BF223" i="4"/>
  <c r="BF225" i="4"/>
  <c r="BF243" i="4"/>
  <c r="BF248" i="4"/>
  <c r="BF251" i="4"/>
  <c r="BF252" i="4"/>
  <c r="F128" i="3"/>
  <c r="BF134" i="3"/>
  <c r="BF135" i="3"/>
  <c r="BF145" i="3"/>
  <c r="J89" i="3"/>
  <c r="BF138" i="3"/>
  <c r="BF147" i="3"/>
  <c r="BF151" i="3"/>
  <c r="BF154" i="3"/>
  <c r="BF155" i="3"/>
  <c r="BF156" i="3"/>
  <c r="E85" i="3"/>
  <c r="BF140" i="3"/>
  <c r="BF143" i="3"/>
  <c r="BF144" i="3"/>
  <c r="BF148" i="3"/>
  <c r="BF158" i="3"/>
  <c r="J127" i="2"/>
  <c r="BF145" i="2"/>
  <c r="BF154" i="2"/>
  <c r="BF160" i="2"/>
  <c r="BF161" i="2"/>
  <c r="BF189" i="2"/>
  <c r="F92" i="2"/>
  <c r="BF151" i="2"/>
  <c r="BF162" i="2"/>
  <c r="BF168" i="2"/>
  <c r="BF180" i="2"/>
  <c r="BF184" i="2"/>
  <c r="E85" i="2"/>
  <c r="BF136" i="2"/>
  <c r="BF142" i="2"/>
  <c r="BF171" i="2"/>
  <c r="BF174" i="2"/>
  <c r="BF183" i="2"/>
  <c r="BF186" i="2"/>
  <c r="BF190" i="2"/>
  <c r="J35" i="2"/>
  <c r="AV95" i="1" s="1"/>
  <c r="F35" i="3"/>
  <c r="AZ96" i="1" s="1"/>
  <c r="J35" i="3"/>
  <c r="AV96" i="1" s="1"/>
  <c r="J35" i="5"/>
  <c r="AV98" i="1" s="1"/>
  <c r="F38" i="5"/>
  <c r="BC98" i="1" s="1"/>
  <c r="F39" i="2"/>
  <c r="BD95" i="1" s="1"/>
  <c r="F38" i="2"/>
  <c r="BC95" i="1" s="1"/>
  <c r="F35" i="5"/>
  <c r="AZ98" i="1" s="1"/>
  <c r="F37" i="4"/>
  <c r="BB97" i="1" s="1"/>
  <c r="F35" i="4"/>
  <c r="AZ97" i="1" s="1"/>
  <c r="F35" i="2"/>
  <c r="AZ95" i="1" s="1"/>
  <c r="F38" i="3"/>
  <c r="BC96" i="1" s="1"/>
  <c r="F37" i="3"/>
  <c r="BB96" i="1" s="1"/>
  <c r="J35" i="4"/>
  <c r="AV97" i="1" s="1"/>
  <c r="F39" i="5"/>
  <c r="BD98" i="1" s="1"/>
  <c r="F37" i="2"/>
  <c r="BB95" i="1" s="1"/>
  <c r="F39" i="3"/>
  <c r="BD96" i="1" s="1"/>
  <c r="F38" i="4"/>
  <c r="BC97" i="1" s="1"/>
  <c r="F37" i="5"/>
  <c r="BB98" i="1" s="1"/>
  <c r="F39" i="4"/>
  <c r="BD97" i="1" s="1"/>
  <c r="R139" i="4" l="1"/>
  <c r="T131" i="3"/>
  <c r="R131" i="3"/>
  <c r="P131" i="3"/>
  <c r="AU96" i="1" s="1"/>
  <c r="T139" i="4"/>
  <c r="BK181" i="2"/>
  <c r="J181" i="2" s="1"/>
  <c r="J101" i="2" s="1"/>
  <c r="BK169" i="4"/>
  <c r="J169" i="4" s="1"/>
  <c r="J102" i="4" s="1"/>
  <c r="R142" i="5"/>
  <c r="P181" i="2"/>
  <c r="P133" i="2" s="1"/>
  <c r="AU95" i="1" s="1"/>
  <c r="R169" i="4"/>
  <c r="T181" i="2"/>
  <c r="P142" i="5"/>
  <c r="R252" i="5"/>
  <c r="T142" i="5"/>
  <c r="T134" i="2"/>
  <c r="T133" i="2" s="1"/>
  <c r="R134" i="2"/>
  <c r="P252" i="5"/>
  <c r="P169" i="4"/>
  <c r="T169" i="4"/>
  <c r="P139" i="4"/>
  <c r="P138" i="4"/>
  <c r="AU97" i="1" s="1"/>
  <c r="T252" i="5"/>
  <c r="BK142" i="5"/>
  <c r="J142" i="5" s="1"/>
  <c r="J97" i="5" s="1"/>
  <c r="R181" i="2"/>
  <c r="BK139" i="4"/>
  <c r="J139" i="4" s="1"/>
  <c r="J97" i="4" s="1"/>
  <c r="J143" i="5"/>
  <c r="J98" i="5" s="1"/>
  <c r="BK149" i="3"/>
  <c r="J149" i="3" s="1"/>
  <c r="J99" i="3" s="1"/>
  <c r="BK252" i="5"/>
  <c r="J252" i="5" s="1"/>
  <c r="J105" i="5" s="1"/>
  <c r="BK132" i="3"/>
  <c r="J132" i="3" s="1"/>
  <c r="J97" i="3" s="1"/>
  <c r="BK249" i="4"/>
  <c r="J249" i="4"/>
  <c r="J107" i="4" s="1"/>
  <c r="BK134" i="2"/>
  <c r="J134" i="2" s="1"/>
  <c r="J97" i="2" s="1"/>
  <c r="AZ94" i="1"/>
  <c r="BB94" i="1"/>
  <c r="W34" i="1" s="1"/>
  <c r="BD94" i="1"/>
  <c r="W36" i="1" s="1"/>
  <c r="BC94" i="1"/>
  <c r="W35" i="1" s="1"/>
  <c r="R138" i="4" l="1"/>
  <c r="T138" i="4"/>
  <c r="BK138" i="4"/>
  <c r="J138" i="4" s="1"/>
  <c r="J96" i="4" s="1"/>
  <c r="J30" i="4" s="1"/>
  <c r="J117" i="4" s="1"/>
  <c r="J111" i="4" s="1"/>
  <c r="J119" i="4" s="1"/>
  <c r="R133" i="2"/>
  <c r="T141" i="5"/>
  <c r="P141" i="5"/>
  <c r="AU98" i="1" s="1"/>
  <c r="AU94" i="1" s="1"/>
  <c r="R141" i="5"/>
  <c r="BK131" i="3"/>
  <c r="J131" i="3" s="1"/>
  <c r="J96" i="3" s="1"/>
  <c r="J30" i="3" s="1"/>
  <c r="BK141" i="5"/>
  <c r="J141" i="5" s="1"/>
  <c r="J96" i="5" s="1"/>
  <c r="J30" i="5" s="1"/>
  <c r="J120" i="5" s="1"/>
  <c r="BF120" i="5" s="1"/>
  <c r="J36" i="5" s="1"/>
  <c r="AW98" i="1" s="1"/>
  <c r="AT98" i="1" s="1"/>
  <c r="BK133" i="2"/>
  <c r="J133" i="2" s="1"/>
  <c r="J96" i="2" s="1"/>
  <c r="J30" i="2" s="1"/>
  <c r="J112" i="2" s="1"/>
  <c r="BF112" i="2" s="1"/>
  <c r="J36" i="2" s="1"/>
  <c r="AW95" i="1" s="1"/>
  <c r="AT95" i="1" s="1"/>
  <c r="AX94" i="1"/>
  <c r="AY94" i="1"/>
  <c r="AV94" i="1"/>
  <c r="BF117" i="4" l="1"/>
  <c r="F36" i="4" s="1"/>
  <c r="BA97" i="1" s="1"/>
  <c r="J31" i="4"/>
  <c r="J32" i="4" s="1"/>
  <c r="AG97" i="1" s="1"/>
  <c r="J110" i="3"/>
  <c r="J104" i="3" s="1"/>
  <c r="J31" i="3" s="1"/>
  <c r="J32" i="3" s="1"/>
  <c r="AG96" i="1" s="1"/>
  <c r="BF110" i="3"/>
  <c r="F36" i="3" s="1"/>
  <c r="BA96" i="1" s="1"/>
  <c r="J106" i="2"/>
  <c r="J114" i="2" s="1"/>
  <c r="F36" i="5"/>
  <c r="BA98" i="1" s="1"/>
  <c r="J114" i="5"/>
  <c r="J122" i="5" s="1"/>
  <c r="J112" i="3"/>
  <c r="F36" i="2"/>
  <c r="BA95" i="1" s="1"/>
  <c r="J36" i="4" l="1"/>
  <c r="AW97" i="1" s="1"/>
  <c r="AT97" i="1" s="1"/>
  <c r="AN97" i="1" s="1"/>
  <c r="J31" i="5"/>
  <c r="J32" i="5" s="1"/>
  <c r="AG98" i="1" s="1"/>
  <c r="AN98" i="1" s="1"/>
  <c r="J31" i="2"/>
  <c r="BA94" i="1"/>
  <c r="AW94" i="1" s="1"/>
  <c r="AK33" i="1" s="1"/>
  <c r="J36" i="3"/>
  <c r="AW96" i="1" s="1"/>
  <c r="AT96" i="1" s="1"/>
  <c r="AN96" i="1" s="1"/>
  <c r="J32" i="2"/>
  <c r="AG95" i="1" s="1"/>
  <c r="AN95" i="1" s="1"/>
  <c r="J41" i="4" l="1"/>
  <c r="J41" i="3"/>
  <c r="J41" i="2"/>
  <c r="J41" i="5"/>
  <c r="W33" i="1"/>
  <c r="AT94" i="1"/>
  <c r="AG94" i="1"/>
  <c r="AK26" i="1" s="1"/>
  <c r="AN94" i="1" l="1"/>
  <c r="AG104" i="1"/>
  <c r="AV104" i="1" s="1"/>
  <c r="BY104" i="1" s="1"/>
  <c r="AG101" i="1"/>
  <c r="CD101" i="1" s="1"/>
  <c r="AG102" i="1"/>
  <c r="CD102" i="1"/>
  <c r="AG103" i="1"/>
  <c r="AV103" i="1" s="1"/>
  <c r="BY103" i="1" s="1"/>
  <c r="CD103" i="1" l="1"/>
  <c r="CD104" i="1"/>
  <c r="AV101" i="1"/>
  <c r="BY101" i="1" s="1"/>
  <c r="AN104" i="1"/>
  <c r="AN103" i="1"/>
  <c r="AG100" i="1"/>
  <c r="AK27" i="1" s="1"/>
  <c r="AK29" i="1" s="1"/>
  <c r="AV102" i="1"/>
  <c r="BY102" i="1" s="1"/>
  <c r="AN101" i="1" l="1"/>
  <c r="AN102" i="1"/>
  <c r="AG106" i="1"/>
  <c r="W32" i="1"/>
  <c r="AK32" i="1"/>
  <c r="AK38" i="1" s="1"/>
  <c r="AN100" i="1" l="1"/>
  <c r="AN106" i="1" s="1"/>
</calcChain>
</file>

<file path=xl/sharedStrings.xml><?xml version="1.0" encoding="utf-8"?>
<sst xmlns="http://schemas.openxmlformats.org/spreadsheetml/2006/main" count="5769" uniqueCount="876">
  <si>
    <t>Export Komplet</t>
  </si>
  <si>
    <t/>
  </si>
  <si>
    <t>2.0</t>
  </si>
  <si>
    <t>False</t>
  </si>
  <si>
    <t>{b00941c2-5087-431b-93d7-666c3bf3261c}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</si>
  <si>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</si>
  <si>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</si>
  <si>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</si>
  <si>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</si>
  <si>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</si>
  <si>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</si>
  <si>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</si>
  <si>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</si>
  <si>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</si>
  <si>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</si>
  <si>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</si>
  <si>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</si>
  <si>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</si>
  <si>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</si>
  <si>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</si>
  <si>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8. 6. 2023</t>
  </si>
  <si>
    <t>Objednávateľ:</t>
  </si>
  <si>
    <t>IČO:</t>
  </si>
  <si>
    <t>McCarter, a.s.</t>
  </si>
  <si>
    <t>IČ DPH:</t>
  </si>
  <si>
    <t>Zhotoviteľ:</t>
  </si>
  <si>
    <t>Vyplň údaj</t>
  </si>
  <si>
    <t>Projektant:</t>
  </si>
  <si>
    <t>SMF MARKO, s.r.o.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</si>
  <si>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</si>
  <si>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</si>
  <si>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</si>
  <si>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</si>
  <si>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</si>
  <si>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</si>
  <si>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</si>
  <si>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</si>
  <si>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</si>
  <si>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</si>
  <si>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</si>
  <si>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</si>
  <si>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</si>
  <si>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</si>
  <si>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</si>
  <si>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</si>
  <si>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</si>
  <si>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</si>
  <si>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</si>
  <si>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</si>
  <si>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</si>
  <si>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</si>
  <si>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</si>
  <si>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</si>
  <si>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</si>
  <si>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</si>
  <si>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</si>
  <si>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</si>
  <si>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</si>
  <si>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</si>
  <si>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</si>
  <si>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</si>
  <si>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</si>
  <si>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</si>
  <si>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</si>
  <si>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</si>
  <si>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</si>
  <si>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</si>
  <si>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</si>
  <si>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</si>
  <si>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</si>
  <si>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</si>
  <si>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</si>
  <si>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</si>
  <si>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</si>
  <si>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</si>
  <si>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</si>
  <si>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</si>
  <si>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</si>
  <si>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</si>
  <si>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</si>
  <si>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</si>
  <si>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Sanácia</t>
  </si>
  <si>
    <t>STA</t>
  </si>
  <si>
    <t>1</t>
  </si>
  <si>
    <t>{3ab6b676-bb3b-457b-a837-fbd598b57ec1}</t>
  </si>
  <si>
    <t>B</t>
  </si>
  <si>
    <t>Búracie práce</t>
  </si>
  <si>
    <t>{a1b8d5b2-4a8f-4d07-8aff-057c2a6e7005}</t>
  </si>
  <si>
    <t>C</t>
  </si>
  <si>
    <t>Strecha (nezateplená)</t>
  </si>
  <si>
    <t>{b47f5f15-375b-48b3-a6fc-c0de96e40a33}</t>
  </si>
  <si>
    <t xml:space="preserve">Zateplenie </t>
  </si>
  <si>
    <t>{e7c8d0d1-df2c-4dbf-a28c-07f71de01f8b}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</si>
  <si>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</si>
  <si>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</si>
  <si>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</si>
  <si>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</si>
  <si>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</si>
  <si>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</si>
  <si>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</si>
  <si>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</si>
  <si>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</si>
  <si>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</si>
  <si>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</si>
  <si>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A - Sanácia</t>
  </si>
  <si>
    <t>Mc Carter a.s.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</si>
  <si>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</si>
  <si>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</si>
  <si>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</si>
  <si>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</si>
  <si>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</si>
  <si>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</si>
  <si>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</si>
  <si>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</si>
  <si>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</si>
  <si>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99 - Presun hmôt HSV</t>
  </si>
  <si>
    <t>PSV - Práce a dodávky PSV</t>
  </si>
  <si>
    <t xml:space="preserve">    764 - Konštrukcie klampiarske</t>
  </si>
  <si>
    <t xml:space="preserve">    783 - Dokončovacie práce - nátery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</si>
  <si>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</si>
  <si>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</si>
  <si>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</si>
  <si>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</si>
  <si>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</si>
  <si>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</si>
  <si>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</si>
  <si>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</si>
  <si>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</si>
  <si>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</si>
  <si>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</si>
  <si>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</si>
  <si>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</si>
  <si>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</si>
  <si>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</si>
  <si>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</si>
  <si>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</si>
  <si>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</si>
  <si>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</si>
  <si>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</si>
  <si>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</si>
  <si>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</si>
  <si>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</si>
  <si>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</si>
  <si>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</si>
  <si>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</si>
  <si>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</si>
  <si>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216903111</t>
  </si>
  <si>
    <t xml:space="preserve">Očistenie prúdom piesku (otryskanie) stien </t>
  </si>
  <si>
    <t>m2</t>
  </si>
  <si>
    <t>4</t>
  </si>
  <si>
    <t>-879395508</t>
  </si>
  <si>
    <t>VV</t>
  </si>
  <si>
    <t>STĹP ST4,ST4-B,ST5,ST6</t>
  </si>
  <si>
    <t>365,56</t>
  </si>
  <si>
    <t>PRIEVLAK ST10,ST11,ST12,ST13,ST14,ST15</t>
  </si>
  <si>
    <t>406</t>
  </si>
  <si>
    <t>Súčet</t>
  </si>
  <si>
    <t>216904112</t>
  </si>
  <si>
    <t>Očistenie plôch tlakovou vodou L stien akéhokoľvek muriva a rubu klenieb -VAP min 100 bar.</t>
  </si>
  <si>
    <t>1475317009</t>
  </si>
  <si>
    <t>PORÓBETONOVÝ PANEL ST1,ST1-B,ST2,ST3</t>
  </si>
  <si>
    <t>1088</t>
  </si>
  <si>
    <t>3</t>
  </si>
  <si>
    <t>216904391</t>
  </si>
  <si>
    <t>Príplatok k cene za ručné dočistenie oceľovými kefami</t>
  </si>
  <si>
    <t>1999979766</t>
  </si>
  <si>
    <t>"uzax. 10 % z plochy</t>
  </si>
  <si>
    <t>365.56*0.1</t>
  </si>
  <si>
    <t>406*0.1</t>
  </si>
  <si>
    <t>6</t>
  </si>
  <si>
    <t>Úpravy povrchov, podlahy, osadenie</t>
  </si>
  <si>
    <t>622463025</t>
  </si>
  <si>
    <t>Príprava vonkajšieho podkladu stien Weber - Terranova, podkladný náter weber 700, vrátane vyspravenia povrchu ref. lepidlo  weber.therm KPS (401P)</t>
  </si>
  <si>
    <t>2041829583</t>
  </si>
  <si>
    <t>2031,44/10</t>
  </si>
  <si>
    <t>5</t>
  </si>
  <si>
    <t>622463264</t>
  </si>
  <si>
    <t>Ochranný náter výstuže pred koróziou, vrátane potrebného ošetrenia výstuže</t>
  </si>
  <si>
    <t>-1362424402</t>
  </si>
  <si>
    <t>43,8672</t>
  </si>
  <si>
    <t>12,18</t>
  </si>
  <si>
    <t>622463266</t>
  </si>
  <si>
    <t>Sanácia betónových konštrukcií,  spôsobená koróziou ocele,hr. 1 mm</t>
  </si>
  <si>
    <t>1784054006</t>
  </si>
  <si>
    <t>7</t>
  </si>
  <si>
    <t>612462028</t>
  </si>
  <si>
    <t>Príprava  podkladu stien, emulzia na zvýšenie priľnavosti  ref. weber.betonkontakt</t>
  </si>
  <si>
    <t>30365076</t>
  </si>
  <si>
    <t>8</t>
  </si>
  <si>
    <t>622463272</t>
  </si>
  <si>
    <t>Sanácia betónových konštrukcií, vyrovnávacia malta na jemné opravy, ref. weber.rep vyspravka J, hr. 20 mm</t>
  </si>
  <si>
    <t>387851453</t>
  </si>
  <si>
    <t>219,336</t>
  </si>
  <si>
    <t>60,9</t>
  </si>
  <si>
    <t>9</t>
  </si>
  <si>
    <t>622491301</t>
  </si>
  <si>
    <t>Náter fasádny minerálny tekutý ref. weber.ton silikátový A110, dvojnásobný</t>
  </si>
  <si>
    <t>-642960918</t>
  </si>
  <si>
    <t>10</t>
  </si>
  <si>
    <t>612462026</t>
  </si>
  <si>
    <t>Príprava podkladu stien, ref.  weber 703 - fluat</t>
  </si>
  <si>
    <t>-1291880558</t>
  </si>
  <si>
    <t>"ST1, ST1-b</t>
  </si>
  <si>
    <t>11</t>
  </si>
  <si>
    <t>625252001r</t>
  </si>
  <si>
    <t>Kontaktný zatepľovací systém polystyrén hr. 30 mm ref. weber.therm terranova-EPS 70 F, vrátane povrchovej úpravy weber pas exclusive a príslušenstva (profily, detaily)</t>
  </si>
  <si>
    <t>-693025231</t>
  </si>
  <si>
    <t>zateplenie prievlakov a stĺpov 30mm EPS 70 s omietkou a so sieťkou ST10,ST13</t>
  </si>
  <si>
    <t>210,9+300,65</t>
  </si>
  <si>
    <t>"Pozn. vrátane potrebného príslušenstva ZS, rozperných kotiev, odtrhovej skusky</t>
  </si>
  <si>
    <t>99</t>
  </si>
  <si>
    <t>Presun hmôt HSV</t>
  </si>
  <si>
    <t>12</t>
  </si>
  <si>
    <t>999281111</t>
  </si>
  <si>
    <t>Presun hmôt pre opravy a údržbu objektov vrátane vonkajších plášťov výšky do 25 m</t>
  </si>
  <si>
    <t>t</t>
  </si>
  <si>
    <t>-1364570046</t>
  </si>
  <si>
    <t>PSV</t>
  </si>
  <si>
    <t>Práce a dodávky PSV</t>
  </si>
  <si>
    <t>764</t>
  </si>
  <si>
    <t>Konštrukcie klampiarske</t>
  </si>
  <si>
    <t>13</t>
  </si>
  <si>
    <t>764430210r</t>
  </si>
  <si>
    <t>Oplechovanie nad zateplením, okapový nos z pozinkovaného PZ plechu, vrátane rohov r.š. 80 mm</t>
  </si>
  <si>
    <t>m</t>
  </si>
  <si>
    <t>16</t>
  </si>
  <si>
    <t>1139489254</t>
  </si>
  <si>
    <t>14</t>
  </si>
  <si>
    <t>998764202</t>
  </si>
  <si>
    <t>Presun hmôt pre konštrukcie klampiarske v objektoch výšky nad 6 do 12 m</t>
  </si>
  <si>
    <t>%</t>
  </si>
  <si>
    <t>-341069619</t>
  </si>
  <si>
    <t>783</t>
  </si>
  <si>
    <t>Dokončovacie práce - nátery</t>
  </si>
  <si>
    <t>15</t>
  </si>
  <si>
    <t>783201811</t>
  </si>
  <si>
    <t>Odstránenie starých náterov z kovových stavebných doplnkových konštrukcií oškrabaním</t>
  </si>
  <si>
    <t>-14882804</t>
  </si>
  <si>
    <t xml:space="preserve">"ošetriť a natrieť oceľovú konštrukciu 120mm x 7,5m </t>
  </si>
  <si>
    <t>0,12*7,5*10</t>
  </si>
  <si>
    <t>783225100</t>
  </si>
  <si>
    <t>Nátery kov.stav.doplnk.konštr. syntetické na vzduchu schnúce dvojnás. 1x s emailov</t>
  </si>
  <si>
    <t>-871134116</t>
  </si>
  <si>
    <t>17</t>
  </si>
  <si>
    <t>783226100</t>
  </si>
  <si>
    <t>Nátery kov.stav.doplnk.konštr. syntetické na vzduchu schnúce základný - 35µm</t>
  </si>
  <si>
    <t>-893011691</t>
  </si>
  <si>
    <t>B - Búracie práce</t>
  </si>
  <si>
    <t xml:space="preserve">    9 - Ostatné konštrukcie a práce-búranie</t>
  </si>
  <si>
    <t xml:space="preserve">    762 - Konštrukcie tesárske</t>
  </si>
  <si>
    <t>Ostatné konštrukcie a práce-búranie</t>
  </si>
  <si>
    <t>962031132r</t>
  </si>
  <si>
    <t>Búranie priečok zo sklobetónu</t>
  </si>
  <si>
    <t>1857878515</t>
  </si>
  <si>
    <t>968071126</t>
  </si>
  <si>
    <t>Vyvesenie kovového dverného krídla do suti plochy nad 2 m2</t>
  </si>
  <si>
    <t>ks</t>
  </si>
  <si>
    <t>1685242968</t>
  </si>
  <si>
    <t>"st8</t>
  </si>
  <si>
    <t>2*2</t>
  </si>
  <si>
    <t>968072456</t>
  </si>
  <si>
    <t>Vybúranie kovových dverových zárubní plochy nad 2 m2,  -0,06300t</t>
  </si>
  <si>
    <t>-1716269596</t>
  </si>
  <si>
    <t>4,37*2</t>
  </si>
  <si>
    <t>968072641</t>
  </si>
  <si>
    <t>Vybúranie kovových stien, okien plných, zasklených alebo výkladných, vrátane vyvesenia krídel  -0,02500t</t>
  </si>
  <si>
    <t>-1243450113</t>
  </si>
  <si>
    <t>"st7 - kopilit</t>
  </si>
  <si>
    <t>126</t>
  </si>
  <si>
    <t>979011111</t>
  </si>
  <si>
    <t>Zvislá doprava sutiny a vybúraných hmôt za prvé podlažie nad alebo pod základným podlažím</t>
  </si>
  <si>
    <t>55850344</t>
  </si>
  <si>
    <t>979081111</t>
  </si>
  <si>
    <t>Odvoz sutiny a vybúraných hmôt na skládku do 1 km</t>
  </si>
  <si>
    <t>1743780528</t>
  </si>
  <si>
    <t>979081121</t>
  </si>
  <si>
    <t>Odvoz sutiny a vybúraných hmôt na skládku za každý ďalší 1 km (uvažované do 15km - dodávateľ nacení podľa svojich možností )</t>
  </si>
  <si>
    <t>-572288415</t>
  </si>
  <si>
    <t>1,902*14 'Prepočítané koeficientom množstva</t>
  </si>
  <si>
    <t>979082111</t>
  </si>
  <si>
    <t>Vnútrostavenisková doprava sutiny a vybúraných hmôt do 10 m</t>
  </si>
  <si>
    <t>225353627</t>
  </si>
  <si>
    <t>979089012</t>
  </si>
  <si>
    <t>Poplatok za skladovanie - betón, tehly, dlaždice (17 01 ), ostatné</t>
  </si>
  <si>
    <t>-1715532855</t>
  </si>
  <si>
    <t>762</t>
  </si>
  <si>
    <t>Konštrukcie tesárske</t>
  </si>
  <si>
    <t>762431306</t>
  </si>
  <si>
    <t>Obloženie stien z dosiek OSB skrutkovaných na zraz hr. dosky 25 mm</t>
  </si>
  <si>
    <t>-2048037773</t>
  </si>
  <si>
    <t>"st7+st8</t>
  </si>
  <si>
    <t>140,41</t>
  </si>
  <si>
    <t>762495000</t>
  </si>
  <si>
    <t>Spojovacie prostriedky pre olištovanie škár, obloženie stropov, strešných podhľadov a stien - klince, závrtky</t>
  </si>
  <si>
    <t>1549622882</t>
  </si>
  <si>
    <t>7624315000</t>
  </si>
  <si>
    <t>M+D Nosný rošt drevenej steny, hranoly 140x120mm, vrátane povrchovej úpravy, fungicídnym náterom a kotvania</t>
  </si>
  <si>
    <t>787532834</t>
  </si>
  <si>
    <t>998762202</t>
  </si>
  <si>
    <t>Presun hmôt pre konštrukcie tesárske v objektoch výšky do 12 m</t>
  </si>
  <si>
    <t>1130126487</t>
  </si>
  <si>
    <t>783726200</t>
  </si>
  <si>
    <t>Nátery tesárskych konštrukcií syntetické - trojnásobné ref. 3x Syntetika S 2016 U</t>
  </si>
  <si>
    <t>-979568446</t>
  </si>
  <si>
    <t>"osb</t>
  </si>
  <si>
    <t>140,41*2</t>
  </si>
  <si>
    <t>atika</t>
  </si>
  <si>
    <t>72,49</t>
  </si>
  <si>
    <t>geo</t>
  </si>
  <si>
    <t>58,715</t>
  </si>
  <si>
    <t>his_v</t>
  </si>
  <si>
    <t>4741,8</t>
  </si>
  <si>
    <t>his_va</t>
  </si>
  <si>
    <t>C - Strecha (nezateplená)</t>
  </si>
  <si>
    <t xml:space="preserve">    3 - Zvislé a kompletné konštrukcie</t>
  </si>
  <si>
    <t xml:space="preserve">    4 - Vodorovné konštrukcie</t>
  </si>
  <si>
    <t xml:space="preserve">    712 - Izolácie striech</t>
  </si>
  <si>
    <t xml:space="preserve">    713 - Izolácie tepelné</t>
  </si>
  <si>
    <t>M - Práce a dodávky M</t>
  </si>
  <si>
    <t xml:space="preserve">    21-M - Elektromontáže</t>
  </si>
  <si>
    <t>Zvislé a kompletné konštrukcie</t>
  </si>
  <si>
    <t>312271303</t>
  </si>
  <si>
    <t>Murivo výplňové z betónových tvárnic 50x30x25 s betónovou výplňou hr. 30 cm</t>
  </si>
  <si>
    <t>m3</t>
  </si>
  <si>
    <t>1259029241</t>
  </si>
  <si>
    <t>0,25*0,3*atika</t>
  </si>
  <si>
    <t>Vodorovné konštrukcie</t>
  </si>
  <si>
    <t>417321313</t>
  </si>
  <si>
    <t>Betón stužujúcich pásov a vencov železový tr. C 16/20</t>
  </si>
  <si>
    <t>-1426815187</t>
  </si>
  <si>
    <t>0,05*0,3*atika</t>
  </si>
  <si>
    <t>417351115</t>
  </si>
  <si>
    <t>Debnenie bočníc stužujúcich pásov a vencov vrátane vzpier zhotovenie</t>
  </si>
  <si>
    <t>-1578379530</t>
  </si>
  <si>
    <t>2*0,05*atika</t>
  </si>
  <si>
    <t>417351116</t>
  </si>
  <si>
    <t>Debnenie bočníc stužujúcich pásov a vencov vrátane vzpier odstránenie</t>
  </si>
  <si>
    <t>1769787195</t>
  </si>
  <si>
    <t>417361821</t>
  </si>
  <si>
    <t>Výstuž stužujúcich pásov a vencov z betonárskej ocele 10505</t>
  </si>
  <si>
    <t>-308249188</t>
  </si>
  <si>
    <t>0,3*0,05*atika*0,05</t>
  </si>
  <si>
    <t>952902110</t>
  </si>
  <si>
    <t>Čistenie budov zametaním v miestnostiach, chodbách, na schodišti a na povalách</t>
  </si>
  <si>
    <t>142658604</t>
  </si>
  <si>
    <t>7444,36-2702,56</t>
  </si>
  <si>
    <t>962032231</t>
  </si>
  <si>
    <t>Búranie muriva nadzákladového z tehál pálených, vápenopieskových,cementových na maltu,  -1,90500t</t>
  </si>
  <si>
    <t>1635507844</t>
  </si>
  <si>
    <t>0,15*0,2*atika</t>
  </si>
  <si>
    <t>962052211</t>
  </si>
  <si>
    <t>Búranie muriva železobetonového nadzákladného,  -2,40000t</t>
  </si>
  <si>
    <t>858066198</t>
  </si>
  <si>
    <t>0,3*0,2*atika</t>
  </si>
  <si>
    <t>-1583150555</t>
  </si>
  <si>
    <t>778764967</t>
  </si>
  <si>
    <t>85,882*14 'Prepočítané koeficientom množstva</t>
  </si>
  <si>
    <t>-1499437588</t>
  </si>
  <si>
    <t>-1796430679</t>
  </si>
  <si>
    <t>-162465219</t>
  </si>
  <si>
    <t>979089412.S</t>
  </si>
  <si>
    <t>Poplatok za skladovanie - izolačné materiály a materiály obsahujúce azbest (17 06), ostatné</t>
  </si>
  <si>
    <t>1175042688</t>
  </si>
  <si>
    <t>979089612.S</t>
  </si>
  <si>
    <t>Poplatok za skladovanie - iné odpady zo stavieb a demolácií (17 09), ostatné</t>
  </si>
  <si>
    <t>1466747809</t>
  </si>
  <si>
    <t>315639662</t>
  </si>
  <si>
    <t>712</t>
  </si>
  <si>
    <t>Izolácie striech</t>
  </si>
  <si>
    <t>712300831</t>
  </si>
  <si>
    <t>Odstránenie povlakovej krytiny na strechách plochých 10° jednovrstvovej,  -0,00600t</t>
  </si>
  <si>
    <t>-1352757090</t>
  </si>
  <si>
    <t>18</t>
  </si>
  <si>
    <t>712300834</t>
  </si>
  <si>
    <t>Odstránenie povlakovej krytiny na strechách plochých do 10° každé ďalšie vrstvy,  -0,00600t</t>
  </si>
  <si>
    <t>-228994137</t>
  </si>
  <si>
    <t>19</t>
  </si>
  <si>
    <t>712311101</t>
  </si>
  <si>
    <t>Zhotovenie povlakovej krytiny striech plochých do 10° za studena náterom penetračným</t>
  </si>
  <si>
    <t>-9960469</t>
  </si>
  <si>
    <t>"v mieste oceľových platní</t>
  </si>
  <si>
    <t>M</t>
  </si>
  <si>
    <t>1116315000.1</t>
  </si>
  <si>
    <t>Penetračný náter</t>
  </si>
  <si>
    <t>32</t>
  </si>
  <si>
    <t>244810905</t>
  </si>
  <si>
    <t>(his_va)*0,00035</t>
  </si>
  <si>
    <t>21</t>
  </si>
  <si>
    <t>712341559.1</t>
  </si>
  <si>
    <t>Zhotovenie povlak. krytiny striech plochých do 10° pásmi pritav. NAIP na celej ploche, oxidované pásy</t>
  </si>
  <si>
    <t>-1779031168</t>
  </si>
  <si>
    <t>22</t>
  </si>
  <si>
    <t>6285271200</t>
  </si>
  <si>
    <t>Asfaltovaný pás hydroizolačných systémov strešných</t>
  </si>
  <si>
    <t>1572958709</t>
  </si>
  <si>
    <t>(his_va)*1,15</t>
  </si>
  <si>
    <t>23</t>
  </si>
  <si>
    <t>712370060</t>
  </si>
  <si>
    <t>Zhotovenie povlakovej krytiny striech plochých do 10° PVC-P fóliou celoplošne lepenou so zvarením spoju, vrátane potrebného príslušenstva HI systému</t>
  </si>
  <si>
    <t>1659939269</t>
  </si>
  <si>
    <t>his_v+geo</t>
  </si>
  <si>
    <t>24</t>
  </si>
  <si>
    <t>2833000120</t>
  </si>
  <si>
    <t>Hydroizolačná fólia hr.1,9 mm,  ref. FATRAFOL-S 807</t>
  </si>
  <si>
    <t>-1246468717</t>
  </si>
  <si>
    <t>his_v*1,12</t>
  </si>
  <si>
    <t>25</t>
  </si>
  <si>
    <t>28330001201</t>
  </si>
  <si>
    <t>Strešná izolačná fólia ref. FATRAFOL 810  hr. 1,5 mm  - šedá</t>
  </si>
  <si>
    <t>-1679315270</t>
  </si>
  <si>
    <t>geo*1,12</t>
  </si>
  <si>
    <t>26</t>
  </si>
  <si>
    <t>28330001300</t>
  </si>
  <si>
    <t>Lepidlo pre lepenie hydroizolačnej vrstvy  ref. SOUDATHERM ROOF 170</t>
  </si>
  <si>
    <t>kg</t>
  </si>
  <si>
    <t>-1439551083</t>
  </si>
  <si>
    <t>1116,5*0,64</t>
  </si>
  <si>
    <t>27</t>
  </si>
  <si>
    <t>7123700600</t>
  </si>
  <si>
    <t>Vyplnenie medzistrešného žľabu minerálnou vlnou s prelepením asf. Pásom</t>
  </si>
  <si>
    <t>1541597276</t>
  </si>
  <si>
    <t>103/2</t>
  </si>
  <si>
    <t>28</t>
  </si>
  <si>
    <t>7123700601</t>
  </si>
  <si>
    <t>M+D strešná vpusť resp. chrlič – ref. TWJ 160 PVC XL a TWC 100 x 300 PVC</t>
  </si>
  <si>
    <t>289320731</t>
  </si>
  <si>
    <t>29</t>
  </si>
  <si>
    <t>7123700602</t>
  </si>
  <si>
    <t>Odizolovanie prienikov povlakovej krytiny striech – ref. tvarovka TWOT</t>
  </si>
  <si>
    <t>1310293077</t>
  </si>
  <si>
    <t>30</t>
  </si>
  <si>
    <t>712990040</t>
  </si>
  <si>
    <t xml:space="preserve">Položenie geotextílie vodorovne alebo zvislo na strechy ploché do 10° </t>
  </si>
  <si>
    <t>-1625923735</t>
  </si>
  <si>
    <t>117,43/2</t>
  </si>
  <si>
    <t>31</t>
  </si>
  <si>
    <t>69366514000</t>
  </si>
  <si>
    <t>Geotextília 300 g/m2</t>
  </si>
  <si>
    <t>1721335739</t>
  </si>
  <si>
    <t>998712202</t>
  </si>
  <si>
    <t>Presun hmôt pre izoláciu povlakovej krytiny v objektoch výšky nad 6 do 12 m</t>
  </si>
  <si>
    <t>1427600732</t>
  </si>
  <si>
    <t>713</t>
  </si>
  <si>
    <t>Izolácie tepelné</t>
  </si>
  <si>
    <t>33</t>
  </si>
  <si>
    <t>713000042</t>
  </si>
  <si>
    <t>Odstránenie nadstresnej tepelnej izolácie striech plochých kladenej voľne z polystyrénu hr. do 10 cm -0,0028t</t>
  </si>
  <si>
    <t>88250954</t>
  </si>
  <si>
    <t>Skladby SR1,SR2,SR3,SR6,SR7</t>
  </si>
  <si>
    <t>34</t>
  </si>
  <si>
    <t>713144010</t>
  </si>
  <si>
    <t>Montáž tepelnej izolácie na atiku polystyrénom kladeným voľne</t>
  </si>
  <si>
    <t>-478369862</t>
  </si>
  <si>
    <t>35</t>
  </si>
  <si>
    <t>28376500100</t>
  </si>
  <si>
    <t>Extrudovaný polystyrén - ref. XPS 300kPa hrúbka 30 mm</t>
  </si>
  <si>
    <t>-1817120187</t>
  </si>
  <si>
    <t>89,59/2</t>
  </si>
  <si>
    <t>36</t>
  </si>
  <si>
    <t>998713202</t>
  </si>
  <si>
    <t>Presun hmôt pre izolácie tepelné v objektoch výšky nad 6 m do 12 m</t>
  </si>
  <si>
    <t>-546441532</t>
  </si>
  <si>
    <t>37</t>
  </si>
  <si>
    <t>762431304</t>
  </si>
  <si>
    <t>Obloženie atiky z dosiek OSB skrutkovaných na zraz hr. dosky 18 mm, vrátane kotvenia</t>
  </si>
  <si>
    <t>1048622001</t>
  </si>
  <si>
    <t>38</t>
  </si>
  <si>
    <t>1053896090</t>
  </si>
  <si>
    <t>39</t>
  </si>
  <si>
    <t>7643518100</t>
  </si>
  <si>
    <t>Demontáž odkvapov na strechách s lepenkovou krytinou r.š. 330 mm</t>
  </si>
  <si>
    <t>1692544224</t>
  </si>
  <si>
    <t>206/2</t>
  </si>
  <si>
    <t>40</t>
  </si>
  <si>
    <t>7643518101</t>
  </si>
  <si>
    <t>Demontáž žlabov a zvodov</t>
  </si>
  <si>
    <t>-1090375773</t>
  </si>
  <si>
    <t>314/2</t>
  </si>
  <si>
    <t>41</t>
  </si>
  <si>
    <t>764430300</t>
  </si>
  <si>
    <t>M+D Strešného zvodu pozink PZ 150 vrátane príslušenstva</t>
  </si>
  <si>
    <t>-1173139116</t>
  </si>
  <si>
    <t>108/2</t>
  </si>
  <si>
    <t>42</t>
  </si>
  <si>
    <t>764430301</t>
  </si>
  <si>
    <t>M+D Strešného zvodu pozink PZ 400 vrátane príslušenstva</t>
  </si>
  <si>
    <t>1924587247</t>
  </si>
  <si>
    <t>43</t>
  </si>
  <si>
    <t>764430400</t>
  </si>
  <si>
    <t>Montáž oplechovania z poplastovaného plechu, vrátane rohov a potreného príslušenstva</t>
  </si>
  <si>
    <t>316850268</t>
  </si>
  <si>
    <t>496,16/2</t>
  </si>
  <si>
    <t>44</t>
  </si>
  <si>
    <t>28329902400</t>
  </si>
  <si>
    <t>Pomocný profil z Poplast. plechu  r.š. 100 mm</t>
  </si>
  <si>
    <t>-728897398</t>
  </si>
  <si>
    <t>P</t>
  </si>
  <si>
    <t>Poznámka k položke:_x000D_
Použitie_x000D_
- kotviace, úchytné a dokončovacie prvky pre fólie FATRAFOL k hydroizolácii striech, podzemných stavieb atd.,_x000D_
- klampiarske prvky - pre oplechovánie striech, terás, balkónov, lodžií, atík, ríms, parapetov,_x000D_
- obklady a podhľady v priestoroch s agresívnym prostredím.</t>
  </si>
  <si>
    <t>144,98/2</t>
  </si>
  <si>
    <t>45</t>
  </si>
  <si>
    <t>28329902401</t>
  </si>
  <si>
    <t>Ukončovací profil z Poplast. plechu  r.š. 250 mm</t>
  </si>
  <si>
    <t>-337125333</t>
  </si>
  <si>
    <t>351,18/2</t>
  </si>
  <si>
    <t>46</t>
  </si>
  <si>
    <t>28329902402</t>
  </si>
  <si>
    <t>kotviaci materiál - nit URAL  6 x 30 mm ( 3ks/m)</t>
  </si>
  <si>
    <t>-1252490446</t>
  </si>
  <si>
    <t>1488/2</t>
  </si>
  <si>
    <t>47</t>
  </si>
  <si>
    <t>7644308400</t>
  </si>
  <si>
    <t>Demontáž oplechovania múrov a nadmuroviek r.š. do 500 mm</t>
  </si>
  <si>
    <t>209948579</t>
  </si>
  <si>
    <t>48</t>
  </si>
  <si>
    <t>764451804r</t>
  </si>
  <si>
    <t>Odstránenie vnútorného zvodu DN 200</t>
  </si>
  <si>
    <t>439949762</t>
  </si>
  <si>
    <t>49</t>
  </si>
  <si>
    <t>764453881r</t>
  </si>
  <si>
    <t>Demontáž odvetrávacej hlavice DN 200 vyška 0,7 m</t>
  </si>
  <si>
    <t>1181484351</t>
  </si>
  <si>
    <t>78/2</t>
  </si>
  <si>
    <t>50</t>
  </si>
  <si>
    <t>764453881r1</t>
  </si>
  <si>
    <t>Doplnenie diery po hlavici oceľovou platňou hr. 6mm</t>
  </si>
  <si>
    <t>-1205063568</t>
  </si>
  <si>
    <t>51</t>
  </si>
  <si>
    <t>764454255r</t>
  </si>
  <si>
    <t>Zvodové rúry, kruhové priemer 150 mm</t>
  </si>
  <si>
    <t>1039662877</t>
  </si>
  <si>
    <t>52</t>
  </si>
  <si>
    <t>751915279</t>
  </si>
  <si>
    <t>Práce a dodávky M</t>
  </si>
  <si>
    <t>21-M</t>
  </si>
  <si>
    <t>Elektromontáže</t>
  </si>
  <si>
    <t>53</t>
  </si>
  <si>
    <t>2100</t>
  </si>
  <si>
    <t>Stavebno montážne práce – odborné demontáž a montáž bleskozvodu</t>
  </si>
  <si>
    <t>hod</t>
  </si>
  <si>
    <t>64</t>
  </si>
  <si>
    <t>-604566214</t>
  </si>
  <si>
    <t>54</t>
  </si>
  <si>
    <t>3544245800</t>
  </si>
  <si>
    <t>Bleskozvod FEZN hr. 8 mm vrátane podpier a kotviacich prvkov – predpoklad 5 % výmena</t>
  </si>
  <si>
    <t>256</t>
  </si>
  <si>
    <t>-1645458739</t>
  </si>
  <si>
    <t>Poznámka k položke:_x000D_
kompletný bleskozvod v krabici</t>
  </si>
  <si>
    <t>his_v_1</t>
  </si>
  <si>
    <t>2702,56</t>
  </si>
  <si>
    <t>his_va_1</t>
  </si>
  <si>
    <t>1081,024</t>
  </si>
  <si>
    <t>trativod</t>
  </si>
  <si>
    <t xml:space="preserve">D - Zateplenie </t>
  </si>
  <si>
    <t xml:space="preserve">    1 - Zemné práce</t>
  </si>
  <si>
    <t xml:space="preserve">    766 - Konštrukcie stolárske</t>
  </si>
  <si>
    <t xml:space="preserve">    767 - Konštrukcie doplnkové kovové</t>
  </si>
  <si>
    <t>Zemné práce</t>
  </si>
  <si>
    <t>130201001</t>
  </si>
  <si>
    <t>Výkop jamy a ryhy v obmedzenom priestore horn. tr.3 ručne</t>
  </si>
  <si>
    <t>1585460667</t>
  </si>
  <si>
    <t>0,5*0,4*trativod</t>
  </si>
  <si>
    <t>162501102</t>
  </si>
  <si>
    <t xml:space="preserve">Vodorovné premiestnenie výkopku  po spevnenej ceste z  horniny tr.1-4, do 100 m3 na vzdialenosť do 3000 m </t>
  </si>
  <si>
    <t>-815274583</t>
  </si>
  <si>
    <t>162501105</t>
  </si>
  <si>
    <t>Vodorovné premiestnenie výkopku  po spevnenej ceste z  horniny tr.1-4, do 100 m3, príplatok k cene za každých ďalšich a začatých 1000 m</t>
  </si>
  <si>
    <t>-1935970316</t>
  </si>
  <si>
    <t>7,4*(15-3)</t>
  </si>
  <si>
    <t>171209002</t>
  </si>
  <si>
    <t>Poplatok za skladovanie - zemina a kamenivo (17 05) ostatné</t>
  </si>
  <si>
    <t>-30519381</t>
  </si>
  <si>
    <t>175101101</t>
  </si>
  <si>
    <t>Obsyp potrubia sypaninou z vhodných hornín 1 až 4 bez prehodenia sypaniny</t>
  </si>
  <si>
    <t>-2020620702</t>
  </si>
  <si>
    <t>0,35*0,4*trativod</t>
  </si>
  <si>
    <t>5834354400</t>
  </si>
  <si>
    <t>Kamenivo drvené hrubé 16-32 b</t>
  </si>
  <si>
    <t>-1627862213</t>
  </si>
  <si>
    <t>0,35*0,4*trativod*1,8</t>
  </si>
  <si>
    <t>211971110</t>
  </si>
  <si>
    <t>Zhotovenie opláštenia výplne z geotextílie, v ryhe alebo v záreze so stenami šikmými o skl. do 1:2,5</t>
  </si>
  <si>
    <t>-472889748</t>
  </si>
  <si>
    <t>1,5*trativod</t>
  </si>
  <si>
    <t>6936651300.1</t>
  </si>
  <si>
    <t>Geotextília netkaná polypropylénová Tatratex PP   300</t>
  </si>
  <si>
    <t>-1002058876</t>
  </si>
  <si>
    <t>1,5*trativod*1,15</t>
  </si>
  <si>
    <t>212532111</t>
  </si>
  <si>
    <t>Lôžko pre trativod z kameniva hrubého drveného frakcie 16-32 mm</t>
  </si>
  <si>
    <t>1821788953</t>
  </si>
  <si>
    <t>0,15*0,4*trativod</t>
  </si>
  <si>
    <t>212752125</t>
  </si>
  <si>
    <t>Trativody z flexodrenážnych rúr DN 100</t>
  </si>
  <si>
    <t>474295738</t>
  </si>
  <si>
    <t>-371258450</t>
  </si>
  <si>
    <t>ST2,ST5,ST11,ST14</t>
  </si>
  <si>
    <t>962,03</t>
  </si>
  <si>
    <t>310279841</t>
  </si>
  <si>
    <t>Zamurovanie otvoru s plochou do 4m2 v murive nadzákladného nepálenými tvárnicami hr. do 300mm</t>
  </si>
  <si>
    <t>-264965739</t>
  </si>
  <si>
    <t>"pracovny otvor</t>
  </si>
  <si>
    <t>0,6*2,2*0,25</t>
  </si>
  <si>
    <t>1712726431</t>
  </si>
  <si>
    <t>340239233</t>
  </si>
  <si>
    <t>Zamurovanie otvorov plochy nad 1 do 4 m2 tvárnicami  ref. YTONG (100x599x249)</t>
  </si>
  <si>
    <t>1589640521</t>
  </si>
  <si>
    <t>-1940988497</t>
  </si>
  <si>
    <t>1446812275</t>
  </si>
  <si>
    <t>-1681831759</t>
  </si>
  <si>
    <t>-568540851</t>
  </si>
  <si>
    <t>625252008</t>
  </si>
  <si>
    <t>Kontaktný zatepľovací systém z polystyrénu hr. 100 mm ref. weber.therm terranova-EPS 70 F, vrátane povrchovej úpravy weber pas exclusive a príslušenstva (profily, detaily)</t>
  </si>
  <si>
    <t>766953119</t>
  </si>
  <si>
    <t>Zateplenie obvodového plášťa interiér 100mm (zo strany od skladu)ST9</t>
  </si>
  <si>
    <t>232,16</t>
  </si>
  <si>
    <t>Skladby ST2,ST5,ST11,ST14</t>
  </si>
  <si>
    <t>625252008r</t>
  </si>
  <si>
    <t>Kontaktný zatepľovací systém z polystyrénu hr. 50+100 mm ref. weber.therm terranova-EPS 70 F, vrátane povrchovej úpravy weber pas exclusive a príslušenstva (profily, detaily)</t>
  </si>
  <si>
    <t>1847720498</t>
  </si>
  <si>
    <t>Skladby ST14</t>
  </si>
  <si>
    <t>25,8</t>
  </si>
  <si>
    <t>625252018</t>
  </si>
  <si>
    <t>Kontaktný zatepľovací systém z polystyrénu hr. 200 mm ref. weber.therm terranova-EPS 70 F, vrátane povrchovej úpravy weber pas exclusive a príslušenstva (profily, detaily)</t>
  </si>
  <si>
    <t>-1330267157</t>
  </si>
  <si>
    <t>zateplenie obvodového plášťa exteriér 200mm -Skladbý ST3,ST6,ST12 bez ST15</t>
  </si>
  <si>
    <t>244,58</t>
  </si>
  <si>
    <t>625252018r</t>
  </si>
  <si>
    <t>Kontaktný zatepľovací systém z polystyrénu hr. 50+200 mm ref. weber.therm terranova-EPS 70 F, vrátane povrchovej úpravy weber pas exclusive a príslušenstva (profily, detaily)</t>
  </si>
  <si>
    <t>1838770122</t>
  </si>
  <si>
    <t>"ST15</t>
  </si>
  <si>
    <t>10,04</t>
  </si>
  <si>
    <t>941955002r</t>
  </si>
  <si>
    <t>Lešenie ľahké pracovné pomocné, dodávateľ zvaži použitie pojazdných plošín - uvažovaná úžitková plocha</t>
  </si>
  <si>
    <t>-423715305</t>
  </si>
  <si>
    <t>218,32+2269,67+2218,96</t>
  </si>
  <si>
    <t>295,06*2+192,11</t>
  </si>
  <si>
    <t>952901221</t>
  </si>
  <si>
    <t>Vyčistenie budov priemyselných objektov akejkoľvek výšky</t>
  </si>
  <si>
    <t>-1500037333</t>
  </si>
  <si>
    <t>102,85*72</t>
  </si>
  <si>
    <t>6*66,35*2+14*18,4</t>
  </si>
  <si>
    <t>699975365</t>
  </si>
  <si>
    <t>Skladby SR4,SR5,SR8</t>
  </si>
  <si>
    <t>1698309782</t>
  </si>
  <si>
    <t>989729648</t>
  </si>
  <si>
    <t>597619272</t>
  </si>
  <si>
    <t>Vyvesenie kovového al. drevebého  dverného krídla do suti plochy nad 2 m2</t>
  </si>
  <si>
    <t>1220007207</t>
  </si>
  <si>
    <t>"vymena ocel dveri</t>
  </si>
  <si>
    <t>2*2+2</t>
  </si>
  <si>
    <t>968071137</t>
  </si>
  <si>
    <t>Vyvesenie kovového krídla vrát do suti plochy nad 4 m2</t>
  </si>
  <si>
    <t>983092698</t>
  </si>
  <si>
    <t>968072455</t>
  </si>
  <si>
    <t>Vybúranie kovových dverových zárubní plochy do 2 m2,  -0,07600t</t>
  </si>
  <si>
    <t>1593278948</t>
  </si>
  <si>
    <t>0,8*1,97*2</t>
  </si>
  <si>
    <t>-1843207747</t>
  </si>
  <si>
    <t>1,44*2,4*2</t>
  </si>
  <si>
    <t>968072559</t>
  </si>
  <si>
    <t>Vybúranie kovových vrát plochy nad 5 m2,  -0,06600t</t>
  </si>
  <si>
    <t>-1772471929</t>
  </si>
  <si>
    <t>"vyburanie posuvnych kovovych vrat</t>
  </si>
  <si>
    <t>3,6*3,8</t>
  </si>
  <si>
    <t>Vybúranie kovových stien, okien plných, zasklených alebo výkladných, vrátane vyvesenia krídel a demo  -0,02500t</t>
  </si>
  <si>
    <t>-2120750125</t>
  </si>
  <si>
    <t>971033651</t>
  </si>
  <si>
    <t>Vybúranie otvorov v murive tehl. plochy do 4 m2 hr.do 600 mm,  -1,87500t</t>
  </si>
  <si>
    <t>-2144140165</t>
  </si>
  <si>
    <t>0,5*0,6*2,2</t>
  </si>
  <si>
    <t>978013141</t>
  </si>
  <si>
    <t>Otlčenie omietok stien vnútorných vápenných alebo vápennocementových v rozsahu do 30 %,  -0,01000t</t>
  </si>
  <si>
    <t>1834503974</t>
  </si>
  <si>
    <t>"st09</t>
  </si>
  <si>
    <t>2118389242</t>
  </si>
  <si>
    <t>1483708955</t>
  </si>
  <si>
    <t>-1962839287</t>
  </si>
  <si>
    <t>63,595*14 'Prepočítané koeficientom množstva</t>
  </si>
  <si>
    <t>620815162</t>
  </si>
  <si>
    <t>673174604</t>
  </si>
  <si>
    <t>416846627</t>
  </si>
  <si>
    <t>-1780326336</t>
  </si>
  <si>
    <t>1049946858</t>
  </si>
  <si>
    <t>1264038016</t>
  </si>
  <si>
    <t>-98676067</t>
  </si>
  <si>
    <t>-531020182</t>
  </si>
  <si>
    <t>-246824638</t>
  </si>
  <si>
    <t>(his_va_1)*0,00035</t>
  </si>
  <si>
    <t>1398346706</t>
  </si>
  <si>
    <t>112145592</t>
  </si>
  <si>
    <t>(his_va_1)*1,15</t>
  </si>
  <si>
    <t>-1294669304</t>
  </si>
  <si>
    <t>his_v_1+geo</t>
  </si>
  <si>
    <t>-1098771058</t>
  </si>
  <si>
    <t>his_v_1*1,12</t>
  </si>
  <si>
    <t>617967657</t>
  </si>
  <si>
    <t>135762612</t>
  </si>
  <si>
    <t>1116,5*0,34</t>
  </si>
  <si>
    <t>55</t>
  </si>
  <si>
    <t>2051662897</t>
  </si>
  <si>
    <t>56</t>
  </si>
  <si>
    <t>1238447299</t>
  </si>
  <si>
    <t>57</t>
  </si>
  <si>
    <t>2130976466</t>
  </si>
  <si>
    <t>58</t>
  </si>
  <si>
    <t>1435987826</t>
  </si>
  <si>
    <t>59</t>
  </si>
  <si>
    <t>-1749561766</t>
  </si>
  <si>
    <t>60</t>
  </si>
  <si>
    <t>7131111100</t>
  </si>
  <si>
    <t>M+D Parozábrana</t>
  </si>
  <si>
    <t>1412018281</t>
  </si>
  <si>
    <t>"SR2</t>
  </si>
  <si>
    <t>130</t>
  </si>
  <si>
    <t>"SR1</t>
  </si>
  <si>
    <t>120,07</t>
  </si>
  <si>
    <t>61</t>
  </si>
  <si>
    <t>713111111</t>
  </si>
  <si>
    <t>Montáž tepelnej izolácie stropov minerálnou vlnou, vrchom kladenou voľne</t>
  </si>
  <si>
    <t>1737853964</t>
  </si>
  <si>
    <t>130*2</t>
  </si>
  <si>
    <t>120,07*2</t>
  </si>
  <si>
    <t>62</t>
  </si>
  <si>
    <t>6313670028</t>
  </si>
  <si>
    <t>Sklená vlna hrúbka 160 mm</t>
  </si>
  <si>
    <t>397687224</t>
  </si>
  <si>
    <t>130*1,02</t>
  </si>
  <si>
    <t>120,07*1,02</t>
  </si>
  <si>
    <t>63</t>
  </si>
  <si>
    <t>6313670026</t>
  </si>
  <si>
    <t>Sklená vlna hrúbka 140 mm</t>
  </si>
  <si>
    <t>-1386961433</t>
  </si>
  <si>
    <t>713142230</t>
  </si>
  <si>
    <t>Montáž tepelnej izolácie striech plochých do 10° polystyrénom, dvojvrstvová prilep. za studena</t>
  </si>
  <si>
    <t>1899415204</t>
  </si>
  <si>
    <t>"EPS 150S = 200cm</t>
  </si>
  <si>
    <t>65</t>
  </si>
  <si>
    <t>2837653422</t>
  </si>
  <si>
    <t>Penový polystyrén ref. EPS 100S hrúbka 100 mm</t>
  </si>
  <si>
    <t>-1499624470</t>
  </si>
  <si>
    <t>Poznámka k položke:_x000D_
Minimálna objemová hmotnosť:  19,5 kg/m3.</t>
  </si>
  <si>
    <t>2702,56*1,02</t>
  </si>
  <si>
    <t>66</t>
  </si>
  <si>
    <t>2837653440</t>
  </si>
  <si>
    <t>Penový polystyrén ref. EPS 150S hrúbka 50 mm</t>
  </si>
  <si>
    <t>-1332531528</t>
  </si>
  <si>
    <t>67</t>
  </si>
  <si>
    <t>2837653442r</t>
  </si>
  <si>
    <t>Penový polystyrén ref. EPS 150S hrúbka 100 mm</t>
  </si>
  <si>
    <t>-1304744313</t>
  </si>
  <si>
    <t>Poznámka k položke:_x000D_
Minimálna objemová hmotnosť:  24,5 kg/m3.</t>
  </si>
  <si>
    <t>2*30*1,1</t>
  </si>
  <si>
    <t>68</t>
  </si>
  <si>
    <t>713142160</t>
  </si>
  <si>
    <t>Montáž tepelnej izolácie striech plochých do 10° spádovými doskami z polystyrénu v jednej vrstve</t>
  </si>
  <si>
    <t>1141495404</t>
  </si>
  <si>
    <t>69</t>
  </si>
  <si>
    <t>2837653501</t>
  </si>
  <si>
    <t>EPS spádová doska spádový penový polystyrén 100S</t>
  </si>
  <si>
    <t>1979631278</t>
  </si>
  <si>
    <t>70</t>
  </si>
  <si>
    <t>7131422301</t>
  </si>
  <si>
    <t>Lepenie tepelnej izolácie k podkladu a medzi sebou  ref. SOUDATHERM ROOF 330</t>
  </si>
  <si>
    <t>264211891</t>
  </si>
  <si>
    <t>301,6</t>
  </si>
  <si>
    <t>71</t>
  </si>
  <si>
    <t>-1064824761</t>
  </si>
  <si>
    <t>72</t>
  </si>
  <si>
    <t>276885982</t>
  </si>
  <si>
    <t>73</t>
  </si>
  <si>
    <t>-593257347</t>
  </si>
  <si>
    <t>74</t>
  </si>
  <si>
    <t>7623321100</t>
  </si>
  <si>
    <t>M+D Dreveného hranolu na ukotvenia strešného žľabu 80x80mm, vrátane impregnácia voči škodcom a plesnia a kotvenia</t>
  </si>
  <si>
    <t>905175485</t>
  </si>
  <si>
    <t>72,351</t>
  </si>
  <si>
    <t>75</t>
  </si>
  <si>
    <t>7623321101</t>
  </si>
  <si>
    <t>M+D Dreveného hranolu 100x100mm, vrátane impregnácia voči škodcom a plesni a kotvenia</t>
  </si>
  <si>
    <t>-1449734508</t>
  </si>
  <si>
    <t>"pod oplechovanie zateplenia, ktoré nesiaha až po strech</t>
  </si>
  <si>
    <t>5,1</t>
  </si>
  <si>
    <t>76</t>
  </si>
  <si>
    <t>Obloženie atiky z dosiek OSB skrutkovaných na zraz hr. dosky 18 mm</t>
  </si>
  <si>
    <t>-542174183</t>
  </si>
  <si>
    <t>77</t>
  </si>
  <si>
    <t>-1719763882</t>
  </si>
  <si>
    <t>78</t>
  </si>
  <si>
    <t>1495122752</t>
  </si>
  <si>
    <t>79</t>
  </si>
  <si>
    <t>-1762397082</t>
  </si>
  <si>
    <t>80</t>
  </si>
  <si>
    <t>7644104200</t>
  </si>
  <si>
    <t>Oplechovanie parapetov z poplastovaného plechu, vrátane rohov a potrebného príslušenstva r.š. 150 mm</t>
  </si>
  <si>
    <t>-559193632</t>
  </si>
  <si>
    <t>81</t>
  </si>
  <si>
    <t>7644104300</t>
  </si>
  <si>
    <t>Oplechovanie parapetov z poplastovaného plechu, vrátane rohov a potrebného príslušenstva r.š. 250 mm</t>
  </si>
  <si>
    <t>1872943511</t>
  </si>
  <si>
    <t>82</t>
  </si>
  <si>
    <t>764410850</t>
  </si>
  <si>
    <t>Demontáž oplechovania parapetov rš od 100 do 330 mm,  -0,00135t</t>
  </si>
  <si>
    <t>1216350443</t>
  </si>
  <si>
    <t>6,75+18</t>
  </si>
  <si>
    <t>83</t>
  </si>
  <si>
    <t>764430210r4</t>
  </si>
  <si>
    <t>Oplechovanie nad zateplením, okapový nos z pozinkovaného PZ plechu, vrátane rohov r.š. 300 mm</t>
  </si>
  <si>
    <t>1502083006</t>
  </si>
  <si>
    <t>84</t>
  </si>
  <si>
    <t>-377240939</t>
  </si>
  <si>
    <t>85</t>
  </si>
  <si>
    <t>1336188731</t>
  </si>
  <si>
    <t>86</t>
  </si>
  <si>
    <t>281729745</t>
  </si>
  <si>
    <t>87</t>
  </si>
  <si>
    <t>-636877534</t>
  </si>
  <si>
    <t>88</t>
  </si>
  <si>
    <t>1859830304</t>
  </si>
  <si>
    <t>89</t>
  </si>
  <si>
    <t>-1299538003</t>
  </si>
  <si>
    <t>90</t>
  </si>
  <si>
    <t>1768037330</t>
  </si>
  <si>
    <t>91</t>
  </si>
  <si>
    <t>1368264528</t>
  </si>
  <si>
    <t>92</t>
  </si>
  <si>
    <t>1658177726</t>
  </si>
  <si>
    <t>93</t>
  </si>
  <si>
    <t>-1055324212</t>
  </si>
  <si>
    <t>94</t>
  </si>
  <si>
    <t>-416463806</t>
  </si>
  <si>
    <t>766</t>
  </si>
  <si>
    <t>Konštrukcie stolárske</t>
  </si>
  <si>
    <t>95</t>
  </si>
  <si>
    <t>7666214000</t>
  </si>
  <si>
    <t>M+D Plastové výplne otvorov, izolačné trojsklo, vrátane interiérového a exterierového parapetu, izolačných pások</t>
  </si>
  <si>
    <t>246822210</t>
  </si>
  <si>
    <t>96</t>
  </si>
  <si>
    <t>998766202</t>
  </si>
  <si>
    <t>Presun hmot pre konštrukcie stolárske v objektoch výšky nad 6 do 12 m</t>
  </si>
  <si>
    <t>-101646105</t>
  </si>
  <si>
    <t>767</t>
  </si>
  <si>
    <t>Konštrukcie doplnkové kovové</t>
  </si>
  <si>
    <t>97</t>
  </si>
  <si>
    <t>7671111100</t>
  </si>
  <si>
    <t xml:space="preserve">Demontáž a opätovná montáž výlezu na strechu (2x rebrík + 1x podesta), vrátane ošetrenia a namaľovania </t>
  </si>
  <si>
    <t>1511888699</t>
  </si>
  <si>
    <t>98</t>
  </si>
  <si>
    <t>76711111001</t>
  </si>
  <si>
    <t xml:space="preserve">Demontáž a opätovná montáž mreží na okná , vrátane ošetrenia a namaľovania </t>
  </si>
  <si>
    <t>1404054720</t>
  </si>
  <si>
    <t>76711111002</t>
  </si>
  <si>
    <t>Demontáž a opätovná montáž dverí posuvných do interiéru, vrátane ošetrenia a namaľovania -2000/3000mm</t>
  </si>
  <si>
    <t>-1274895230</t>
  </si>
  <si>
    <t>100</t>
  </si>
  <si>
    <t>767311300</t>
  </si>
  <si>
    <t>M+D Oceľové dvere, dvojkrídlové, posuvné s jedným väčším krídlom (atyp) 3600/3800mm</t>
  </si>
  <si>
    <t>-1088370778</t>
  </si>
  <si>
    <t>101</t>
  </si>
  <si>
    <t>767311301</t>
  </si>
  <si>
    <t>M+D PVC závesu na dvere oddeľujúce chladnú časť</t>
  </si>
  <si>
    <t>-2134793341</t>
  </si>
  <si>
    <t>102</t>
  </si>
  <si>
    <t>767311302</t>
  </si>
  <si>
    <t>M+D Oceľové dvere, dvojkrídlové, otváravé 1440/2400mm</t>
  </si>
  <si>
    <t>-1149291790</t>
  </si>
  <si>
    <t>103</t>
  </si>
  <si>
    <t>767311303</t>
  </si>
  <si>
    <t>M+D Oceľové dvere, jednokrídlové, otváravé  800/1970mm</t>
  </si>
  <si>
    <t>-1947801910</t>
  </si>
  <si>
    <t>104</t>
  </si>
  <si>
    <t>998767202</t>
  </si>
  <si>
    <t>Presun hmôt pre kovové stavebné doplnkové konštrukcie v objektoch výšky nad 6 do 12 m</t>
  </si>
  <si>
    <t>-1696931055</t>
  </si>
  <si>
    <t>Poznámka</t>
  </si>
  <si>
    <t>K správnemu naceneniu výkazu výmer je potrebné naštudovanie PD. Naceniť je potrebné jestvujúci výkaz výmer podľa pokynov tendrového zadávateľa, resp. navrhu zmluvy o dielo. 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 Výmery položiek presunov hmot PSV vyjadrených mernými jednotkami v percentách % si uchádzač výpĺna sám podla metodiky rozpočtárskych programov napr. Cenkros, ODIS. 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</si>
  <si>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Zateplenie a obnova skladu Budovateľská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</si>
</sst>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7" fillId="5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3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5" fillId="3" borderId="23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23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25" fillId="0" borderId="0" xfId="0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167" fontId="25" fillId="0" borderId="0" xfId="0" applyNumberFormat="1" applyFont="1" applyAlignment="1" applyProtection="1">
      <alignment vertical="center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0" fontId="26" fillId="3" borderId="0" xfId="0" applyFont="1" applyFill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0" xfId="0" applyFont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W7" sqref="W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29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41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R5" s="19"/>
      <c r="BE5" s="238" t="s">
        <v>13</v>
      </c>
      <c r="BS5" s="16" t="s">
        <v>6</v>
      </c>
    </row>
    <row r="6" spans="1:74" ht="36.950000000000003" customHeight="1" x14ac:dyDescent="0.2">
      <c r="B6" s="19"/>
      <c r="D6" s="25" t="s">
        <v>14</v>
      </c>
      <c r="K6" s="242" t="s">
        <v>875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R6" s="19"/>
      <c r="BE6" s="239"/>
      <c r="BS6" s="16" t="s">
        <v>6</v>
      </c>
    </row>
    <row r="7" spans="1:74" ht="12" customHeight="1" x14ac:dyDescent="0.2">
      <c r="B7" s="19"/>
      <c r="D7" s="26" t="s">
        <v>15</v>
      </c>
      <c r="K7" s="24" t="s">
        <v>1</v>
      </c>
      <c r="AK7" s="26" t="s">
        <v>16</v>
      </c>
      <c r="AN7" s="24" t="s">
        <v>1</v>
      </c>
      <c r="AR7" s="19"/>
      <c r="BE7" s="239"/>
      <c r="BS7" s="16" t="s">
        <v>6</v>
      </c>
    </row>
    <row r="8" spans="1:74" ht="12" customHeight="1" x14ac:dyDescent="0.2">
      <c r="B8" s="19"/>
      <c r="D8" s="26" t="s">
        <v>17</v>
      </c>
      <c r="K8" s="24" t="s">
        <v>18</v>
      </c>
      <c r="AK8" s="26" t="s">
        <v>19</v>
      </c>
      <c r="AN8" s="27" t="s">
        <v>20</v>
      </c>
      <c r="AR8" s="19"/>
      <c r="BE8" s="239"/>
      <c r="BS8" s="16" t="s">
        <v>6</v>
      </c>
    </row>
    <row r="9" spans="1:74" ht="14.45" customHeight="1" x14ac:dyDescent="0.2">
      <c r="B9" s="19"/>
      <c r="AR9" s="19"/>
      <c r="BE9" s="239"/>
      <c r="BS9" s="16" t="s">
        <v>6</v>
      </c>
    </row>
    <row r="10" spans="1:74" ht="12" customHeight="1" x14ac:dyDescent="0.2">
      <c r="B10" s="19"/>
      <c r="D10" s="26" t="s">
        <v>21</v>
      </c>
      <c r="AK10" s="26" t="s">
        <v>22</v>
      </c>
      <c r="AN10" s="24" t="s">
        <v>1</v>
      </c>
      <c r="AR10" s="19"/>
      <c r="BE10" s="239"/>
      <c r="BS10" s="16" t="s">
        <v>6</v>
      </c>
    </row>
    <row r="11" spans="1:74" ht="18.399999999999999" customHeight="1" x14ac:dyDescent="0.2">
      <c r="B11" s="19"/>
      <c r="E11" s="24" t="s">
        <v>23</v>
      </c>
      <c r="AK11" s="26" t="s">
        <v>24</v>
      </c>
      <c r="AN11" s="24" t="s">
        <v>1</v>
      </c>
      <c r="AR11" s="19"/>
      <c r="BE11" s="239"/>
      <c r="BS11" s="16" t="s">
        <v>6</v>
      </c>
    </row>
    <row r="12" spans="1:74" ht="6.95" customHeight="1" x14ac:dyDescent="0.2">
      <c r="B12" s="19"/>
      <c r="AR12" s="19"/>
      <c r="BE12" s="239"/>
      <c r="BS12" s="16" t="s">
        <v>6</v>
      </c>
    </row>
    <row r="13" spans="1:74" ht="12" customHeight="1" x14ac:dyDescent="0.2">
      <c r="B13" s="19"/>
      <c r="D13" s="26" t="s">
        <v>25</v>
      </c>
      <c r="AK13" s="26" t="s">
        <v>22</v>
      </c>
      <c r="AN13" s="28" t="s">
        <v>26</v>
      </c>
      <c r="AR13" s="19"/>
      <c r="BE13" s="239"/>
      <c r="BS13" s="16" t="s">
        <v>6</v>
      </c>
    </row>
    <row r="14" spans="1:74" ht="12.75" x14ac:dyDescent="0.2">
      <c r="B14" s="19"/>
      <c r="E14" s="243" t="s">
        <v>26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6" t="s">
        <v>24</v>
      </c>
      <c r="AN14" s="28" t="s">
        <v>26</v>
      </c>
      <c r="AR14" s="19"/>
      <c r="BE14" s="239"/>
      <c r="BS14" s="16" t="s">
        <v>6</v>
      </c>
    </row>
    <row r="15" spans="1:74" ht="6.95" customHeight="1" x14ac:dyDescent="0.2">
      <c r="B15" s="19"/>
      <c r="AR15" s="19"/>
      <c r="BE15" s="239"/>
      <c r="BS15" s="16" t="s">
        <v>3</v>
      </c>
    </row>
    <row r="16" spans="1:74" ht="12" customHeight="1" x14ac:dyDescent="0.2">
      <c r="B16" s="19"/>
      <c r="D16" s="26" t="s">
        <v>27</v>
      </c>
      <c r="AK16" s="26" t="s">
        <v>22</v>
      </c>
      <c r="AN16" s="24" t="s">
        <v>1</v>
      </c>
      <c r="AR16" s="19"/>
      <c r="BE16" s="239"/>
      <c r="BS16" s="16" t="s">
        <v>3</v>
      </c>
    </row>
    <row r="17" spans="2:71" ht="18.399999999999999" customHeight="1" x14ac:dyDescent="0.2">
      <c r="B17" s="19"/>
      <c r="E17" s="24" t="s">
        <v>28</v>
      </c>
      <c r="AK17" s="26" t="s">
        <v>24</v>
      </c>
      <c r="AN17" s="24" t="s">
        <v>1</v>
      </c>
      <c r="AR17" s="19"/>
      <c r="BE17" s="239"/>
      <c r="BS17" s="16" t="s">
        <v>29</v>
      </c>
    </row>
    <row r="18" spans="2:71" ht="6.95" customHeight="1" x14ac:dyDescent="0.2">
      <c r="B18" s="19"/>
      <c r="AR18" s="19"/>
      <c r="BE18" s="239"/>
      <c r="BS18" s="16" t="s">
        <v>6</v>
      </c>
    </row>
    <row r="19" spans="2:71" ht="12" customHeight="1" x14ac:dyDescent="0.2">
      <c r="B19" s="19"/>
      <c r="D19" s="26" t="s">
        <v>30</v>
      </c>
      <c r="AK19" s="26" t="s">
        <v>22</v>
      </c>
      <c r="AN19" s="24" t="s">
        <v>1</v>
      </c>
      <c r="AR19" s="19"/>
      <c r="BE19" s="239"/>
      <c r="BS19" s="16" t="s">
        <v>6</v>
      </c>
    </row>
    <row r="20" spans="2:71" ht="18.399999999999999" customHeight="1" x14ac:dyDescent="0.2">
      <c r="B20" s="19"/>
      <c r="E20" s="24" t="s">
        <v>31</v>
      </c>
      <c r="AK20" s="26" t="s">
        <v>24</v>
      </c>
      <c r="AN20" s="24" t="s">
        <v>1</v>
      </c>
      <c r="AR20" s="19"/>
      <c r="BE20" s="239"/>
      <c r="BS20" s="16" t="s">
        <v>29</v>
      </c>
    </row>
    <row r="21" spans="2:71" ht="6.95" customHeight="1" x14ac:dyDescent="0.2">
      <c r="B21" s="19"/>
      <c r="AR21" s="19"/>
      <c r="BE21" s="239"/>
    </row>
    <row r="22" spans="2:71" ht="12" customHeight="1" x14ac:dyDescent="0.2">
      <c r="B22" s="19"/>
      <c r="D22" s="26" t="s">
        <v>32</v>
      </c>
      <c r="AR22" s="19"/>
      <c r="BE22" s="239"/>
    </row>
    <row r="23" spans="2:71" ht="16.5" customHeight="1" x14ac:dyDescent="0.2">
      <c r="B23" s="19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19"/>
      <c r="BE23" s="239"/>
    </row>
    <row r="24" spans="2:71" ht="6.95" customHeight="1" x14ac:dyDescent="0.2">
      <c r="B24" s="19"/>
      <c r="AR24" s="19"/>
      <c r="BE24" s="239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9"/>
    </row>
    <row r="26" spans="2:71" ht="14.45" customHeight="1" x14ac:dyDescent="0.2">
      <c r="B26" s="19"/>
      <c r="D26" s="31" t="s">
        <v>33</v>
      </c>
      <c r="AK26" s="246">
        <f>ROUND(AG94,2)</f>
        <v>0</v>
      </c>
      <c r="AL26" s="230"/>
      <c r="AM26" s="230"/>
      <c r="AN26" s="230"/>
      <c r="AO26" s="230"/>
      <c r="AR26" s="19"/>
      <c r="BE26" s="239"/>
    </row>
    <row r="27" spans="2:71" ht="14.45" customHeight="1" x14ac:dyDescent="0.2">
      <c r="B27" s="19"/>
      <c r="D27" s="31" t="s">
        <v>34</v>
      </c>
      <c r="AK27" s="246">
        <f>ROUND(AG100, 2)</f>
        <v>0</v>
      </c>
      <c r="AL27" s="246"/>
      <c r="AM27" s="246"/>
      <c r="AN27" s="246"/>
      <c r="AO27" s="246"/>
      <c r="AR27" s="19"/>
      <c r="BE27" s="239"/>
    </row>
    <row r="28" spans="2:71" s="1" customFormat="1" ht="6.95" customHeight="1" x14ac:dyDescent="0.2">
      <c r="B28" s="33"/>
      <c r="AR28" s="33"/>
      <c r="BE28" s="239"/>
    </row>
    <row r="29" spans="2:71" s="1" customFormat="1" ht="25.9" customHeight="1" x14ac:dyDescent="0.2">
      <c r="B29" s="33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47">
        <f>ROUND(AK26 + AK27, 2)</f>
        <v>0</v>
      </c>
      <c r="AL29" s="248"/>
      <c r="AM29" s="248"/>
      <c r="AN29" s="248"/>
      <c r="AO29" s="248"/>
      <c r="AR29" s="33"/>
      <c r="BE29" s="239"/>
    </row>
    <row r="30" spans="2:71" s="1" customFormat="1" ht="6.95" customHeight="1" x14ac:dyDescent="0.2">
      <c r="B30" s="33"/>
      <c r="AR30" s="33"/>
      <c r="BE30" s="239"/>
    </row>
    <row r="31" spans="2:71" s="1" customFormat="1" ht="12.75" x14ac:dyDescent="0.2">
      <c r="B31" s="33"/>
      <c r="L31" s="249" t="s">
        <v>36</v>
      </c>
      <c r="M31" s="249"/>
      <c r="N31" s="249"/>
      <c r="O31" s="249"/>
      <c r="P31" s="249"/>
      <c r="W31" s="249" t="s">
        <v>37</v>
      </c>
      <c r="X31" s="249"/>
      <c r="Y31" s="249"/>
      <c r="Z31" s="249"/>
      <c r="AA31" s="249"/>
      <c r="AB31" s="249"/>
      <c r="AC31" s="249"/>
      <c r="AD31" s="249"/>
      <c r="AE31" s="249"/>
      <c r="AK31" s="249" t="s">
        <v>38</v>
      </c>
      <c r="AL31" s="249"/>
      <c r="AM31" s="249"/>
      <c r="AN31" s="249"/>
      <c r="AO31" s="249"/>
      <c r="AR31" s="33"/>
      <c r="BE31" s="239"/>
    </row>
    <row r="32" spans="2:71" s="2" customFormat="1" ht="14.45" customHeight="1" x14ac:dyDescent="0.2">
      <c r="B32" s="37"/>
      <c r="D32" s="26" t="s">
        <v>39</v>
      </c>
      <c r="F32" s="38" t="s">
        <v>40</v>
      </c>
      <c r="L32" s="236">
        <v>0.2</v>
      </c>
      <c r="M32" s="235"/>
      <c r="N32" s="235"/>
      <c r="O32" s="235"/>
      <c r="P32" s="235"/>
      <c r="Q32" s="39"/>
      <c r="R32" s="39"/>
      <c r="S32" s="39"/>
      <c r="T32" s="39"/>
      <c r="U32" s="39"/>
      <c r="V32" s="39"/>
      <c r="W32" s="234">
        <f>ROUND(AZ94 + SUM(CD100:CD104), 2)</f>
        <v>0</v>
      </c>
      <c r="X32" s="235"/>
      <c r="Y32" s="235"/>
      <c r="Z32" s="235"/>
      <c r="AA32" s="235"/>
      <c r="AB32" s="235"/>
      <c r="AC32" s="235"/>
      <c r="AD32" s="235"/>
      <c r="AE32" s="235"/>
      <c r="AF32" s="39"/>
      <c r="AG32" s="39"/>
      <c r="AH32" s="39"/>
      <c r="AI32" s="39"/>
      <c r="AJ32" s="39"/>
      <c r="AK32" s="234">
        <f>ROUND(AV94 + SUM(BY100:BY104), 2)</f>
        <v>0</v>
      </c>
      <c r="AL32" s="235"/>
      <c r="AM32" s="235"/>
      <c r="AN32" s="235"/>
      <c r="AO32" s="235"/>
      <c r="AP32" s="39"/>
      <c r="AQ32" s="39"/>
      <c r="AR32" s="40"/>
      <c r="AS32" s="39"/>
      <c r="AT32" s="39"/>
      <c r="AU32" s="39"/>
      <c r="AV32" s="39"/>
      <c r="AW32" s="39"/>
      <c r="AX32" s="39"/>
      <c r="AY32" s="39"/>
      <c r="AZ32" s="39"/>
      <c r="BE32" s="240"/>
    </row>
    <row r="33" spans="2:57" s="2" customFormat="1" ht="14.45" customHeight="1" x14ac:dyDescent="0.2">
      <c r="B33" s="37"/>
      <c r="F33" s="38" t="s">
        <v>41</v>
      </c>
      <c r="L33" s="236">
        <v>0.2</v>
      </c>
      <c r="M33" s="235"/>
      <c r="N33" s="235"/>
      <c r="O33" s="235"/>
      <c r="P33" s="235"/>
      <c r="Q33" s="39"/>
      <c r="R33" s="39"/>
      <c r="S33" s="39"/>
      <c r="T33" s="39"/>
      <c r="U33" s="39"/>
      <c r="V33" s="39"/>
      <c r="W33" s="234">
        <f>ROUND(BA94 + SUM(CE100:CE104), 2)</f>
        <v>0</v>
      </c>
      <c r="X33" s="235"/>
      <c r="Y33" s="235"/>
      <c r="Z33" s="235"/>
      <c r="AA33" s="235"/>
      <c r="AB33" s="235"/>
      <c r="AC33" s="235"/>
      <c r="AD33" s="235"/>
      <c r="AE33" s="235"/>
      <c r="AF33" s="39"/>
      <c r="AG33" s="39"/>
      <c r="AH33" s="39"/>
      <c r="AI33" s="39"/>
      <c r="AJ33" s="39"/>
      <c r="AK33" s="234">
        <f>ROUND(AW94 + SUM(BZ100:BZ104), 2)</f>
        <v>0</v>
      </c>
      <c r="AL33" s="235"/>
      <c r="AM33" s="235"/>
      <c r="AN33" s="235"/>
      <c r="AO33" s="235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40"/>
    </row>
    <row r="34" spans="2:57" s="2" customFormat="1" ht="14.45" hidden="1" customHeight="1" x14ac:dyDescent="0.2">
      <c r="B34" s="37"/>
      <c r="F34" s="26" t="s">
        <v>42</v>
      </c>
      <c r="L34" s="233">
        <v>0.2</v>
      </c>
      <c r="M34" s="232"/>
      <c r="N34" s="232"/>
      <c r="O34" s="232"/>
      <c r="P34" s="232"/>
      <c r="W34" s="231">
        <f>ROUND(BB94 + SUM(CF100:CF104), 2)</f>
        <v>0</v>
      </c>
      <c r="X34" s="232"/>
      <c r="Y34" s="232"/>
      <c r="Z34" s="232"/>
      <c r="AA34" s="232"/>
      <c r="AB34" s="232"/>
      <c r="AC34" s="232"/>
      <c r="AD34" s="232"/>
      <c r="AE34" s="232"/>
      <c r="AK34" s="231">
        <v>0</v>
      </c>
      <c r="AL34" s="232"/>
      <c r="AM34" s="232"/>
      <c r="AN34" s="232"/>
      <c r="AO34" s="232"/>
      <c r="AR34" s="37"/>
      <c r="BE34" s="240"/>
    </row>
    <row r="35" spans="2:57" s="2" customFormat="1" ht="14.45" hidden="1" customHeight="1" x14ac:dyDescent="0.2">
      <c r="B35" s="37"/>
      <c r="F35" s="26" t="s">
        <v>43</v>
      </c>
      <c r="L35" s="233">
        <v>0.2</v>
      </c>
      <c r="M35" s="232"/>
      <c r="N35" s="232"/>
      <c r="O35" s="232"/>
      <c r="P35" s="232"/>
      <c r="W35" s="231">
        <f>ROUND(BC94 + SUM(CG100:CG104), 2)</f>
        <v>0</v>
      </c>
      <c r="X35" s="232"/>
      <c r="Y35" s="232"/>
      <c r="Z35" s="232"/>
      <c r="AA35" s="232"/>
      <c r="AB35" s="232"/>
      <c r="AC35" s="232"/>
      <c r="AD35" s="232"/>
      <c r="AE35" s="232"/>
      <c r="AK35" s="231">
        <v>0</v>
      </c>
      <c r="AL35" s="232"/>
      <c r="AM35" s="232"/>
      <c r="AN35" s="232"/>
      <c r="AO35" s="232"/>
      <c r="AR35" s="37"/>
    </row>
    <row r="36" spans="2:57" s="2" customFormat="1" ht="14.45" hidden="1" customHeight="1" x14ac:dyDescent="0.2">
      <c r="B36" s="37"/>
      <c r="F36" s="38" t="s">
        <v>44</v>
      </c>
      <c r="L36" s="236">
        <v>0</v>
      </c>
      <c r="M36" s="235"/>
      <c r="N36" s="235"/>
      <c r="O36" s="235"/>
      <c r="P36" s="235"/>
      <c r="Q36" s="39"/>
      <c r="R36" s="39"/>
      <c r="S36" s="39"/>
      <c r="T36" s="39"/>
      <c r="U36" s="39"/>
      <c r="V36" s="39"/>
      <c r="W36" s="234">
        <f>ROUND(BD94 + SUM(CH100:CH104), 2)</f>
        <v>0</v>
      </c>
      <c r="X36" s="235"/>
      <c r="Y36" s="235"/>
      <c r="Z36" s="235"/>
      <c r="AA36" s="235"/>
      <c r="AB36" s="235"/>
      <c r="AC36" s="235"/>
      <c r="AD36" s="235"/>
      <c r="AE36" s="235"/>
      <c r="AF36" s="39"/>
      <c r="AG36" s="39"/>
      <c r="AH36" s="39"/>
      <c r="AI36" s="39"/>
      <c r="AJ36" s="39"/>
      <c r="AK36" s="234">
        <v>0</v>
      </c>
      <c r="AL36" s="235"/>
      <c r="AM36" s="235"/>
      <c r="AN36" s="235"/>
      <c r="AO36" s="235"/>
      <c r="AP36" s="39"/>
      <c r="AQ36" s="39"/>
      <c r="AR36" s="40"/>
      <c r="AS36" s="39"/>
      <c r="AT36" s="39"/>
      <c r="AU36" s="39"/>
      <c r="AV36" s="39"/>
      <c r="AW36" s="39"/>
      <c r="AX36" s="39"/>
      <c r="AY36" s="39"/>
      <c r="AZ36" s="39"/>
    </row>
    <row r="37" spans="2:57" s="1" customFormat="1" ht="6.95" customHeight="1" x14ac:dyDescent="0.2">
      <c r="B37" s="33"/>
      <c r="AR37" s="33"/>
    </row>
    <row r="38" spans="2:57" s="1" customFormat="1" ht="25.9" customHeight="1" x14ac:dyDescent="0.2">
      <c r="B38" s="33"/>
      <c r="C38" s="41"/>
      <c r="D38" s="42" t="s">
        <v>45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46</v>
      </c>
      <c r="U38" s="43"/>
      <c r="V38" s="43"/>
      <c r="W38" s="43"/>
      <c r="X38" s="228" t="s">
        <v>47</v>
      </c>
      <c r="Y38" s="226"/>
      <c r="Z38" s="226"/>
      <c r="AA38" s="226"/>
      <c r="AB38" s="226"/>
      <c r="AC38" s="43"/>
      <c r="AD38" s="43"/>
      <c r="AE38" s="43"/>
      <c r="AF38" s="43"/>
      <c r="AG38" s="43"/>
      <c r="AH38" s="43"/>
      <c r="AI38" s="43"/>
      <c r="AJ38" s="43"/>
      <c r="AK38" s="225">
        <f>SUM(AK29:AK36)</f>
        <v>0</v>
      </c>
      <c r="AL38" s="226"/>
      <c r="AM38" s="226"/>
      <c r="AN38" s="226"/>
      <c r="AO38" s="227"/>
      <c r="AP38" s="41"/>
      <c r="AQ38" s="41"/>
      <c r="AR38" s="33"/>
    </row>
    <row r="39" spans="2:57" s="1" customFormat="1" ht="6.95" customHeight="1" x14ac:dyDescent="0.2">
      <c r="B39" s="33"/>
      <c r="AR39" s="33"/>
    </row>
    <row r="40" spans="2:57" s="1" customFormat="1" ht="14.45" customHeight="1" x14ac:dyDescent="0.2">
      <c r="B40" s="33"/>
      <c r="AR40" s="33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3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R49" s="33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3"/>
      <c r="D60" s="47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7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7" t="s">
        <v>50</v>
      </c>
      <c r="AI60" s="35"/>
      <c r="AJ60" s="35"/>
      <c r="AK60" s="35"/>
      <c r="AL60" s="35"/>
      <c r="AM60" s="47" t="s">
        <v>51</v>
      </c>
      <c r="AN60" s="35"/>
      <c r="AO60" s="35"/>
      <c r="AR60" s="33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3"/>
      <c r="D64" s="45" t="s">
        <v>52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5" t="s">
        <v>53</v>
      </c>
      <c r="AI64" s="46"/>
      <c r="AJ64" s="46"/>
      <c r="AK64" s="46"/>
      <c r="AL64" s="46"/>
      <c r="AM64" s="46"/>
      <c r="AN64" s="46"/>
      <c r="AO64" s="46"/>
      <c r="AR64" s="33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3"/>
      <c r="D75" s="47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7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7" t="s">
        <v>50</v>
      </c>
      <c r="AI75" s="35"/>
      <c r="AJ75" s="35"/>
      <c r="AK75" s="35"/>
      <c r="AL75" s="35"/>
      <c r="AM75" s="47" t="s">
        <v>51</v>
      </c>
      <c r="AN75" s="35"/>
      <c r="AO75" s="35"/>
      <c r="AR75" s="33"/>
    </row>
    <row r="76" spans="2:44" s="1" customFormat="1" x14ac:dyDescent="0.2">
      <c r="B76" s="33"/>
      <c r="AR76" s="33"/>
    </row>
    <row r="77" spans="2:44" s="1" customFormat="1" ht="6.95" customHeight="1" x14ac:dyDescent="0.2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</row>
    <row r="81" spans="1:91" s="1" customFormat="1" ht="6.95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</row>
    <row r="82" spans="1:91" s="1" customFormat="1" ht="24.95" customHeight="1" x14ac:dyDescent="0.2">
      <c r="B82" s="33"/>
      <c r="C82" s="20" t="s">
        <v>54</v>
      </c>
      <c r="AR82" s="33"/>
    </row>
    <row r="83" spans="1:91" s="1" customFormat="1" ht="6.95" customHeight="1" x14ac:dyDescent="0.2">
      <c r="B83" s="33"/>
      <c r="AR83" s="33"/>
    </row>
    <row r="84" spans="1:91" s="3" customFormat="1" ht="12" customHeight="1" x14ac:dyDescent="0.2">
      <c r="B84" s="52"/>
      <c r="C84" s="26" t="s">
        <v>12</v>
      </c>
      <c r="AR84" s="52"/>
    </row>
    <row r="85" spans="1:91" s="4" customFormat="1" ht="36.950000000000003" customHeight="1" x14ac:dyDescent="0.2">
      <c r="B85" s="53"/>
      <c r="C85" s="54" t="s">
        <v>14</v>
      </c>
      <c r="L85" s="264" t="str">
        <f>K6</f>
        <v xml:space="preserve">Zateplenie a obnova skladu Budovateľská 7 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R85" s="53"/>
    </row>
    <row r="86" spans="1:91" s="1" customFormat="1" ht="6.95" customHeight="1" x14ac:dyDescent="0.2">
      <c r="B86" s="33"/>
      <c r="AR86" s="33"/>
    </row>
    <row r="87" spans="1:91" s="1" customFormat="1" ht="12" customHeight="1" x14ac:dyDescent="0.2">
      <c r="B87" s="33"/>
      <c r="C87" s="26" t="s">
        <v>17</v>
      </c>
      <c r="L87" s="55" t="str">
        <f>IF(K8="","",K8)</f>
        <v xml:space="preserve"> </v>
      </c>
      <c r="AI87" s="26" t="s">
        <v>19</v>
      </c>
      <c r="AM87" s="266" t="str">
        <f>IF(AN8= "","",AN8)</f>
        <v>8. 6. 2023</v>
      </c>
      <c r="AN87" s="266"/>
      <c r="AR87" s="33"/>
    </row>
    <row r="88" spans="1:91" s="1" customFormat="1" ht="6.95" customHeight="1" x14ac:dyDescent="0.2">
      <c r="B88" s="33"/>
      <c r="AR88" s="33"/>
    </row>
    <row r="89" spans="1:91" s="1" customFormat="1" ht="15.2" customHeight="1" x14ac:dyDescent="0.2">
      <c r="B89" s="33"/>
      <c r="C89" s="26" t="s">
        <v>21</v>
      </c>
      <c r="L89" s="3" t="str">
        <f>IF(E11= "","",E11)</f>
        <v>McCarter, a.s.</v>
      </c>
      <c r="AI89" s="26" t="s">
        <v>27</v>
      </c>
      <c r="AM89" s="271" t="str">
        <f>IF(E17="","",E17)</f>
        <v>SMF MARKO, s.r.o.</v>
      </c>
      <c r="AN89" s="272"/>
      <c r="AO89" s="272"/>
      <c r="AP89" s="272"/>
      <c r="AR89" s="33"/>
      <c r="AS89" s="267" t="s">
        <v>55</v>
      </c>
      <c r="AT89" s="268"/>
      <c r="AU89" s="57"/>
      <c r="AV89" s="57"/>
      <c r="AW89" s="57"/>
      <c r="AX89" s="57"/>
      <c r="AY89" s="57"/>
      <c r="AZ89" s="57"/>
      <c r="BA89" s="57"/>
      <c r="BB89" s="57"/>
      <c r="BC89" s="57"/>
      <c r="BD89" s="58"/>
    </row>
    <row r="90" spans="1:91" s="1" customFormat="1" ht="15.2" customHeight="1" x14ac:dyDescent="0.2">
      <c r="B90" s="33"/>
      <c r="C90" s="26" t="s">
        <v>25</v>
      </c>
      <c r="L90" s="3" t="str">
        <f>IF(E14= "Vyplň údaj","",E14)</f>
        <v/>
      </c>
      <c r="AI90" s="26" t="s">
        <v>30</v>
      </c>
      <c r="AM90" s="271" t="str">
        <f>IF(E20="","",E20)</f>
        <v>Rosoft,s.r.o.</v>
      </c>
      <c r="AN90" s="272"/>
      <c r="AO90" s="272"/>
      <c r="AP90" s="272"/>
      <c r="AR90" s="33"/>
      <c r="AS90" s="269"/>
      <c r="AT90" s="270"/>
      <c r="BD90" s="59"/>
    </row>
    <row r="91" spans="1:91" s="1" customFormat="1" ht="10.9" customHeight="1" x14ac:dyDescent="0.2">
      <c r="B91" s="33"/>
      <c r="AR91" s="33"/>
      <c r="AS91" s="269"/>
      <c r="AT91" s="270"/>
      <c r="BD91" s="59"/>
    </row>
    <row r="92" spans="1:91" s="1" customFormat="1" ht="29.25" customHeight="1" x14ac:dyDescent="0.2">
      <c r="B92" s="33"/>
      <c r="C92" s="259" t="s">
        <v>56</v>
      </c>
      <c r="D92" s="260"/>
      <c r="E92" s="260"/>
      <c r="F92" s="260"/>
      <c r="G92" s="260"/>
      <c r="H92" s="60"/>
      <c r="I92" s="262" t="s">
        <v>57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1" t="s">
        <v>58</v>
      </c>
      <c r="AH92" s="260"/>
      <c r="AI92" s="260"/>
      <c r="AJ92" s="260"/>
      <c r="AK92" s="260"/>
      <c r="AL92" s="260"/>
      <c r="AM92" s="260"/>
      <c r="AN92" s="262" t="s">
        <v>59</v>
      </c>
      <c r="AO92" s="260"/>
      <c r="AP92" s="263"/>
      <c r="AQ92" s="61" t="s">
        <v>60</v>
      </c>
      <c r="AR92" s="33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 x14ac:dyDescent="0.2">
      <c r="B93" s="33"/>
      <c r="AR93" s="33"/>
      <c r="AS93" s="65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8"/>
    </row>
    <row r="94" spans="1:91" s="5" customFormat="1" ht="32.450000000000003" customHeight="1" x14ac:dyDescent="0.2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4">
        <f>ROUND(SUM(AG95:AG98),2)</f>
        <v>0</v>
      </c>
      <c r="AH94" s="254"/>
      <c r="AI94" s="254"/>
      <c r="AJ94" s="254"/>
      <c r="AK94" s="254"/>
      <c r="AL94" s="254"/>
      <c r="AM94" s="254"/>
      <c r="AN94" s="255">
        <f>SUM(AG94,AT94)</f>
        <v>0</v>
      </c>
      <c r="AO94" s="255"/>
      <c r="AP94" s="255"/>
      <c r="AQ94" s="70" t="s">
        <v>1</v>
      </c>
      <c r="AR94" s="66"/>
      <c r="AS94" s="71">
        <f>ROUND(SUM(AS95:AS98),2)</f>
        <v>0</v>
      </c>
      <c r="AT94" s="72">
        <f>ROUND(SUM(AV94:AW94),2)</f>
        <v>0</v>
      </c>
      <c r="AU94" s="73">
        <f>ROUND(SUM(AU95:AU98),5)</f>
        <v>0</v>
      </c>
      <c r="AV94" s="72">
        <f>ROUND(AZ94*L32,2)</f>
        <v>0</v>
      </c>
      <c r="AW94" s="72">
        <f>ROUND(BA94*L33,2)</f>
        <v>0</v>
      </c>
      <c r="AX94" s="72">
        <f>ROUND(BB94*L32,2)</f>
        <v>0</v>
      </c>
      <c r="AY94" s="72">
        <f>ROUND(BC94*L33,2)</f>
        <v>0</v>
      </c>
      <c r="AZ94" s="72">
        <f>ROUND(SUM(AZ95:AZ98),2)</f>
        <v>0</v>
      </c>
      <c r="BA94" s="72">
        <f>ROUND(SUM(BA95:BA98),2)</f>
        <v>0</v>
      </c>
      <c r="BB94" s="72">
        <f>ROUND(SUM(BB95:BB98),2)</f>
        <v>0</v>
      </c>
      <c r="BC94" s="72">
        <f>ROUND(SUM(BC95:BC98),2)</f>
        <v>0</v>
      </c>
      <c r="BD94" s="74">
        <f>ROUND(SUM(BD95:BD98),2)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 x14ac:dyDescent="0.2">
      <c r="A95" s="77" t="s">
        <v>79</v>
      </c>
      <c r="B95" s="78"/>
      <c r="C95" s="79"/>
      <c r="D95" s="258" t="s">
        <v>80</v>
      </c>
      <c r="E95" s="258"/>
      <c r="F95" s="258"/>
      <c r="G95" s="258"/>
      <c r="H95" s="258"/>
      <c r="I95" s="80"/>
      <c r="J95" s="258" t="s">
        <v>81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6">
        <f>'A - Sanácia'!J32</f>
        <v>0</v>
      </c>
      <c r="AH95" s="257"/>
      <c r="AI95" s="257"/>
      <c r="AJ95" s="257"/>
      <c r="AK95" s="257"/>
      <c r="AL95" s="257"/>
      <c r="AM95" s="257"/>
      <c r="AN95" s="256">
        <f>SUM(AG95,AT95)</f>
        <v>0</v>
      </c>
      <c r="AO95" s="257"/>
      <c r="AP95" s="257"/>
      <c r="AQ95" s="81" t="s">
        <v>82</v>
      </c>
      <c r="AR95" s="78"/>
      <c r="AS95" s="82">
        <v>0</v>
      </c>
      <c r="AT95" s="83">
        <f>ROUND(SUM(AV95:AW95),2)</f>
        <v>0</v>
      </c>
      <c r="AU95" s="84">
        <f>'A - Sanácia'!P133</f>
        <v>0</v>
      </c>
      <c r="AV95" s="83">
        <f>'A - Sanácia'!J35</f>
        <v>0</v>
      </c>
      <c r="AW95" s="83">
        <f>'A - Sanácia'!J36</f>
        <v>0</v>
      </c>
      <c r="AX95" s="83">
        <f>'A - Sanácia'!J37</f>
        <v>0</v>
      </c>
      <c r="AY95" s="83">
        <f>'A - Sanácia'!J38</f>
        <v>0</v>
      </c>
      <c r="AZ95" s="83">
        <f>'A - Sanácia'!F35</f>
        <v>0</v>
      </c>
      <c r="BA95" s="83">
        <f>'A - Sanácia'!F36</f>
        <v>0</v>
      </c>
      <c r="BB95" s="83">
        <f>'A - Sanácia'!F37</f>
        <v>0</v>
      </c>
      <c r="BC95" s="83">
        <f>'A - Sanácia'!F38</f>
        <v>0</v>
      </c>
      <c r="BD95" s="85">
        <f>'A - Sanácia'!F39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6" customFormat="1" ht="16.5" customHeight="1" x14ac:dyDescent="0.2">
      <c r="A96" s="77" t="s">
        <v>79</v>
      </c>
      <c r="B96" s="78"/>
      <c r="C96" s="79"/>
      <c r="D96" s="258" t="s">
        <v>85</v>
      </c>
      <c r="E96" s="258"/>
      <c r="F96" s="258"/>
      <c r="G96" s="258"/>
      <c r="H96" s="258"/>
      <c r="I96" s="80"/>
      <c r="J96" s="258" t="s">
        <v>86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6">
        <f>'B - Búracie práce'!J32</f>
        <v>0</v>
      </c>
      <c r="AH96" s="257"/>
      <c r="AI96" s="257"/>
      <c r="AJ96" s="257"/>
      <c r="AK96" s="257"/>
      <c r="AL96" s="257"/>
      <c r="AM96" s="257"/>
      <c r="AN96" s="256">
        <f>SUM(AG96,AT96)</f>
        <v>0</v>
      </c>
      <c r="AO96" s="257"/>
      <c r="AP96" s="257"/>
      <c r="AQ96" s="81" t="s">
        <v>82</v>
      </c>
      <c r="AR96" s="78"/>
      <c r="AS96" s="82">
        <v>0</v>
      </c>
      <c r="AT96" s="83">
        <f>ROUND(SUM(AV96:AW96),2)</f>
        <v>0</v>
      </c>
      <c r="AU96" s="84">
        <f>'B - Búracie práce'!P131</f>
        <v>0</v>
      </c>
      <c r="AV96" s="83">
        <f>'B - Búracie práce'!J35</f>
        <v>0</v>
      </c>
      <c r="AW96" s="83">
        <f>'B - Búracie práce'!J36</f>
        <v>0</v>
      </c>
      <c r="AX96" s="83">
        <f>'B - Búracie práce'!J37</f>
        <v>0</v>
      </c>
      <c r="AY96" s="83">
        <f>'B - Búracie práce'!J38</f>
        <v>0</v>
      </c>
      <c r="AZ96" s="83">
        <f>'B - Búracie práce'!F35</f>
        <v>0</v>
      </c>
      <c r="BA96" s="83">
        <f>'B - Búracie práce'!F36</f>
        <v>0</v>
      </c>
      <c r="BB96" s="83">
        <f>'B - Búracie práce'!F37</f>
        <v>0</v>
      </c>
      <c r="BC96" s="83">
        <f>'B - Búracie práce'!F38</f>
        <v>0</v>
      </c>
      <c r="BD96" s="85">
        <f>'B - Búracie práce'!F39</f>
        <v>0</v>
      </c>
      <c r="BT96" s="86" t="s">
        <v>83</v>
      </c>
      <c r="BV96" s="86" t="s">
        <v>77</v>
      </c>
      <c r="BW96" s="86" t="s">
        <v>87</v>
      </c>
      <c r="BX96" s="86" t="s">
        <v>4</v>
      </c>
      <c r="CL96" s="86" t="s">
        <v>1</v>
      </c>
      <c r="CM96" s="86" t="s">
        <v>75</v>
      </c>
    </row>
    <row r="97" spans="1:91" s="6" customFormat="1" ht="16.5" customHeight="1" x14ac:dyDescent="0.2">
      <c r="A97" s="77" t="s">
        <v>79</v>
      </c>
      <c r="B97" s="78"/>
      <c r="C97" s="79"/>
      <c r="D97" s="258" t="s">
        <v>88</v>
      </c>
      <c r="E97" s="258"/>
      <c r="F97" s="258"/>
      <c r="G97" s="258"/>
      <c r="H97" s="258"/>
      <c r="I97" s="80"/>
      <c r="J97" s="258" t="s">
        <v>89</v>
      </c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6">
        <f>'C - Strecha (nezateplená)'!J32</f>
        <v>0</v>
      </c>
      <c r="AH97" s="257"/>
      <c r="AI97" s="257"/>
      <c r="AJ97" s="257"/>
      <c r="AK97" s="257"/>
      <c r="AL97" s="257"/>
      <c r="AM97" s="257"/>
      <c r="AN97" s="256">
        <f>SUM(AG97,AT97)</f>
        <v>0</v>
      </c>
      <c r="AO97" s="257"/>
      <c r="AP97" s="257"/>
      <c r="AQ97" s="81" t="s">
        <v>82</v>
      </c>
      <c r="AR97" s="78"/>
      <c r="AS97" s="82">
        <v>0</v>
      </c>
      <c r="AT97" s="83">
        <f>ROUND(SUM(AV97:AW97),2)</f>
        <v>0</v>
      </c>
      <c r="AU97" s="84">
        <f>'C - Strecha (nezateplená)'!P138</f>
        <v>0</v>
      </c>
      <c r="AV97" s="83">
        <f>'C - Strecha (nezateplená)'!J35</f>
        <v>0</v>
      </c>
      <c r="AW97" s="83">
        <f>'C - Strecha (nezateplená)'!J36</f>
        <v>0</v>
      </c>
      <c r="AX97" s="83">
        <f>'C - Strecha (nezateplená)'!J37</f>
        <v>0</v>
      </c>
      <c r="AY97" s="83">
        <f>'C - Strecha (nezateplená)'!J38</f>
        <v>0</v>
      </c>
      <c r="AZ97" s="83">
        <f>'C - Strecha (nezateplená)'!F35</f>
        <v>0</v>
      </c>
      <c r="BA97" s="83">
        <f>'C - Strecha (nezateplená)'!F36</f>
        <v>0</v>
      </c>
      <c r="BB97" s="83">
        <f>'C - Strecha (nezateplená)'!F37</f>
        <v>0</v>
      </c>
      <c r="BC97" s="83">
        <f>'C - Strecha (nezateplená)'!F38</f>
        <v>0</v>
      </c>
      <c r="BD97" s="85">
        <f>'C - Strecha (nezateplená)'!F39</f>
        <v>0</v>
      </c>
      <c r="BT97" s="86" t="s">
        <v>83</v>
      </c>
      <c r="BV97" s="86" t="s">
        <v>77</v>
      </c>
      <c r="BW97" s="86" t="s">
        <v>90</v>
      </c>
      <c r="BX97" s="86" t="s">
        <v>4</v>
      </c>
      <c r="CL97" s="86" t="s">
        <v>1</v>
      </c>
      <c r="CM97" s="86" t="s">
        <v>75</v>
      </c>
    </row>
    <row r="98" spans="1:91" s="6" customFormat="1" ht="16.5" customHeight="1" x14ac:dyDescent="0.2">
      <c r="A98" s="77" t="s">
        <v>79</v>
      </c>
      <c r="B98" s="78"/>
      <c r="C98" s="79"/>
      <c r="D98" s="258" t="s">
        <v>74</v>
      </c>
      <c r="E98" s="258"/>
      <c r="F98" s="258"/>
      <c r="G98" s="258"/>
      <c r="H98" s="258"/>
      <c r="I98" s="80"/>
      <c r="J98" s="258" t="s">
        <v>91</v>
      </c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6">
        <f>'D - Zateplenie '!J32</f>
        <v>0</v>
      </c>
      <c r="AH98" s="257"/>
      <c r="AI98" s="257"/>
      <c r="AJ98" s="257"/>
      <c r="AK98" s="257"/>
      <c r="AL98" s="257"/>
      <c r="AM98" s="257"/>
      <c r="AN98" s="256">
        <f>SUM(AG98,AT98)</f>
        <v>0</v>
      </c>
      <c r="AO98" s="257"/>
      <c r="AP98" s="257"/>
      <c r="AQ98" s="81" t="s">
        <v>82</v>
      </c>
      <c r="AR98" s="78"/>
      <c r="AS98" s="87">
        <v>0</v>
      </c>
      <c r="AT98" s="88">
        <f>ROUND(SUM(AV98:AW98),2)</f>
        <v>0</v>
      </c>
      <c r="AU98" s="89">
        <f>'D - Zateplenie '!P141</f>
        <v>0</v>
      </c>
      <c r="AV98" s="88">
        <f>'D - Zateplenie '!J35</f>
        <v>0</v>
      </c>
      <c r="AW98" s="88">
        <f>'D - Zateplenie '!J36</f>
        <v>0</v>
      </c>
      <c r="AX98" s="88">
        <f>'D - Zateplenie '!J37</f>
        <v>0</v>
      </c>
      <c r="AY98" s="88">
        <f>'D - Zateplenie '!J38</f>
        <v>0</v>
      </c>
      <c r="AZ98" s="88">
        <f>'D - Zateplenie '!F35</f>
        <v>0</v>
      </c>
      <c r="BA98" s="88">
        <f>'D - Zateplenie '!F36</f>
        <v>0</v>
      </c>
      <c r="BB98" s="88">
        <f>'D - Zateplenie '!F37</f>
        <v>0</v>
      </c>
      <c r="BC98" s="88">
        <f>'D - Zateplenie '!F38</f>
        <v>0</v>
      </c>
      <c r="BD98" s="90">
        <f>'D - Zateplenie '!F39</f>
        <v>0</v>
      </c>
      <c r="BT98" s="86" t="s">
        <v>83</v>
      </c>
      <c r="BV98" s="86" t="s">
        <v>77</v>
      </c>
      <c r="BW98" s="86" t="s">
        <v>92</v>
      </c>
      <c r="BX98" s="86" t="s">
        <v>4</v>
      </c>
      <c r="CL98" s="86" t="s">
        <v>1</v>
      </c>
      <c r="CM98" s="86" t="s">
        <v>75</v>
      </c>
    </row>
    <row r="99" spans="1:91" x14ac:dyDescent="0.2">
      <c r="B99" s="19"/>
      <c r="AR99" s="19"/>
    </row>
    <row r="100" spans="1:91" s="1" customFormat="1" ht="30" customHeight="1" x14ac:dyDescent="0.2">
      <c r="B100" s="33"/>
      <c r="C100" s="67" t="s">
        <v>93</v>
      </c>
      <c r="AG100" s="255">
        <f>ROUND(SUM(AG101:AG104), 2)</f>
        <v>0</v>
      </c>
      <c r="AH100" s="255"/>
      <c r="AI100" s="255"/>
      <c r="AJ100" s="255"/>
      <c r="AK100" s="255"/>
      <c r="AL100" s="255"/>
      <c r="AM100" s="255"/>
      <c r="AN100" s="255">
        <f>ROUND(SUM(AN101:AN104), 2)</f>
        <v>0</v>
      </c>
      <c r="AO100" s="255"/>
      <c r="AP100" s="255"/>
      <c r="AQ100" s="91"/>
      <c r="AR100" s="33"/>
      <c r="AS100" s="62" t="s">
        <v>94</v>
      </c>
      <c r="AT100" s="63" t="s">
        <v>95</v>
      </c>
      <c r="AU100" s="63" t="s">
        <v>39</v>
      </c>
      <c r="AV100" s="64" t="s">
        <v>62</v>
      </c>
    </row>
    <row r="101" spans="1:91" s="1" customFormat="1" ht="19.899999999999999" customHeight="1" x14ac:dyDescent="0.2">
      <c r="B101" s="33"/>
      <c r="D101" s="251" t="s">
        <v>96</v>
      </c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G101" s="252">
        <f>ROUND(AG94 * AS101, 2)</f>
        <v>0</v>
      </c>
      <c r="AH101" s="253"/>
      <c r="AI101" s="253"/>
      <c r="AJ101" s="253"/>
      <c r="AK101" s="253"/>
      <c r="AL101" s="253"/>
      <c r="AM101" s="253"/>
      <c r="AN101" s="253">
        <f>ROUND(AG101 + AV101, 2)</f>
        <v>0</v>
      </c>
      <c r="AO101" s="253"/>
      <c r="AP101" s="253"/>
      <c r="AR101" s="33"/>
      <c r="AS101" s="93">
        <v>0</v>
      </c>
      <c r="AT101" s="94" t="s">
        <v>97</v>
      </c>
      <c r="AU101" s="94" t="s">
        <v>40</v>
      </c>
      <c r="AV101" s="95">
        <f>ROUND(IF(AU101="základná",AG101*L32,IF(AU101="znížená",AG101*L33,0)), 2)</f>
        <v>0</v>
      </c>
      <c r="BV101" s="16" t="s">
        <v>98</v>
      </c>
      <c r="BY101" s="96">
        <f>IF(AU101="základná",AV101,0)</f>
        <v>0</v>
      </c>
      <c r="BZ101" s="96">
        <f>IF(AU101="znížená",AV101,0)</f>
        <v>0</v>
      </c>
      <c r="CA101" s="96">
        <v>0</v>
      </c>
      <c r="CB101" s="96">
        <v>0</v>
      </c>
      <c r="CC101" s="96">
        <v>0</v>
      </c>
      <c r="CD101" s="96">
        <f>IF(AU101="základná",AG101,0)</f>
        <v>0</v>
      </c>
      <c r="CE101" s="96">
        <f>IF(AU101="znížená",AG101,0)</f>
        <v>0</v>
      </c>
      <c r="CF101" s="96">
        <f>IF(AU101="zákl. prenesená",AG101,0)</f>
        <v>0</v>
      </c>
      <c r="CG101" s="96">
        <f>IF(AU101="zníž. prenesená",AG101,0)</f>
        <v>0</v>
      </c>
      <c r="CH101" s="96">
        <f>IF(AU101="nulová",AG101,0)</f>
        <v>0</v>
      </c>
      <c r="CI101" s="16">
        <f>IF(AU101="základná",1,IF(AU101="znížená",2,IF(AU101="zákl. prenesená",4,IF(AU101="zníž. prenesená",5,3))))</f>
        <v>1</v>
      </c>
      <c r="CJ101" s="16">
        <f>IF(AT101="stavebná časť",1,IF(AT101="investičná časť",2,3))</f>
        <v>1</v>
      </c>
      <c r="CK101" s="16" t="str">
        <f>IF(D101="Vyplň vlastné","","x")</f>
        <v>x</v>
      </c>
    </row>
    <row r="102" spans="1:91" s="1" customFormat="1" ht="19.899999999999999" customHeight="1" x14ac:dyDescent="0.2">
      <c r="B102" s="33"/>
      <c r="D102" s="250" t="s">
        <v>99</v>
      </c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G102" s="252">
        <f>ROUND(AG94 * AS102, 2)</f>
        <v>0</v>
      </c>
      <c r="AH102" s="253"/>
      <c r="AI102" s="253"/>
      <c r="AJ102" s="253"/>
      <c r="AK102" s="253"/>
      <c r="AL102" s="253"/>
      <c r="AM102" s="253"/>
      <c r="AN102" s="253">
        <f>ROUND(AG102 + AV102, 2)</f>
        <v>0</v>
      </c>
      <c r="AO102" s="253"/>
      <c r="AP102" s="253"/>
      <c r="AR102" s="33"/>
      <c r="AS102" s="93">
        <v>0</v>
      </c>
      <c r="AT102" s="94" t="s">
        <v>97</v>
      </c>
      <c r="AU102" s="94" t="s">
        <v>40</v>
      </c>
      <c r="AV102" s="95">
        <f>ROUND(IF(AU102="základná",AG102*L32,IF(AU102="znížená",AG102*L33,0)), 2)</f>
        <v>0</v>
      </c>
      <c r="BV102" s="16" t="s">
        <v>100</v>
      </c>
      <c r="BY102" s="96">
        <f>IF(AU102="základná",AV102,0)</f>
        <v>0</v>
      </c>
      <c r="BZ102" s="96">
        <f>IF(AU102="znížená",AV102,0)</f>
        <v>0</v>
      </c>
      <c r="CA102" s="96">
        <v>0</v>
      </c>
      <c r="CB102" s="96">
        <v>0</v>
      </c>
      <c r="CC102" s="96">
        <v>0</v>
      </c>
      <c r="CD102" s="96">
        <f>IF(AU102="základná",AG102,0)</f>
        <v>0</v>
      </c>
      <c r="CE102" s="96">
        <f>IF(AU102="znížená",AG102,0)</f>
        <v>0</v>
      </c>
      <c r="CF102" s="96">
        <f>IF(AU102="zákl. prenesená",AG102,0)</f>
        <v>0</v>
      </c>
      <c r="CG102" s="96">
        <f>IF(AU102="zníž. prenesená",AG102,0)</f>
        <v>0</v>
      </c>
      <c r="CH102" s="96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/>
      </c>
    </row>
    <row r="103" spans="1:91" s="1" customFormat="1" ht="19.899999999999999" customHeight="1" x14ac:dyDescent="0.2">
      <c r="B103" s="33"/>
      <c r="D103" s="250" t="s">
        <v>99</v>
      </c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G103" s="252">
        <f>ROUND(AG94 * AS103, 2)</f>
        <v>0</v>
      </c>
      <c r="AH103" s="253"/>
      <c r="AI103" s="253"/>
      <c r="AJ103" s="253"/>
      <c r="AK103" s="253"/>
      <c r="AL103" s="253"/>
      <c r="AM103" s="253"/>
      <c r="AN103" s="253">
        <f>ROUND(AG103 + AV103, 2)</f>
        <v>0</v>
      </c>
      <c r="AO103" s="253"/>
      <c r="AP103" s="253"/>
      <c r="AR103" s="33"/>
      <c r="AS103" s="93">
        <v>0</v>
      </c>
      <c r="AT103" s="94" t="s">
        <v>97</v>
      </c>
      <c r="AU103" s="94" t="s">
        <v>40</v>
      </c>
      <c r="AV103" s="95">
        <f>ROUND(IF(AU103="základná",AG103*L32,IF(AU103="znížená",AG103*L33,0)), 2)</f>
        <v>0</v>
      </c>
      <c r="BV103" s="16" t="s">
        <v>100</v>
      </c>
      <c r="BY103" s="96">
        <f>IF(AU103="základná",AV103,0)</f>
        <v>0</v>
      </c>
      <c r="BZ103" s="96">
        <f>IF(AU103="znížená",AV103,0)</f>
        <v>0</v>
      </c>
      <c r="CA103" s="96">
        <v>0</v>
      </c>
      <c r="CB103" s="96">
        <v>0</v>
      </c>
      <c r="CC103" s="96">
        <v>0</v>
      </c>
      <c r="CD103" s="96">
        <f>IF(AU103="základná",AG103,0)</f>
        <v>0</v>
      </c>
      <c r="CE103" s="96">
        <f>IF(AU103="znížená",AG103,0)</f>
        <v>0</v>
      </c>
      <c r="CF103" s="96">
        <f>IF(AU103="zákl. prenesená",AG103,0)</f>
        <v>0</v>
      </c>
      <c r="CG103" s="96">
        <f>IF(AU103="zníž. prenesená",AG103,0)</f>
        <v>0</v>
      </c>
      <c r="CH103" s="96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pans="1:91" s="1" customFormat="1" ht="19.899999999999999" customHeight="1" x14ac:dyDescent="0.2">
      <c r="B104" s="33"/>
      <c r="D104" s="250" t="s">
        <v>99</v>
      </c>
      <c r="E104" s="251"/>
      <c r="F104" s="251"/>
      <c r="G104" s="251"/>
      <c r="H104" s="251"/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G104" s="252">
        <f>ROUND(AG94 * AS104, 2)</f>
        <v>0</v>
      </c>
      <c r="AH104" s="253"/>
      <c r="AI104" s="253"/>
      <c r="AJ104" s="253"/>
      <c r="AK104" s="253"/>
      <c r="AL104" s="253"/>
      <c r="AM104" s="253"/>
      <c r="AN104" s="253">
        <f>ROUND(AG104 + AV104, 2)</f>
        <v>0</v>
      </c>
      <c r="AO104" s="253"/>
      <c r="AP104" s="253"/>
      <c r="AR104" s="33"/>
      <c r="AS104" s="97">
        <v>0</v>
      </c>
      <c r="AT104" s="98" t="s">
        <v>97</v>
      </c>
      <c r="AU104" s="98" t="s">
        <v>40</v>
      </c>
      <c r="AV104" s="99">
        <f>ROUND(IF(AU104="základná",AG104*L32,IF(AU104="znížená",AG104*L33,0)), 2)</f>
        <v>0</v>
      </c>
      <c r="BV104" s="16" t="s">
        <v>100</v>
      </c>
      <c r="BY104" s="96">
        <f>IF(AU104="základná",AV104,0)</f>
        <v>0</v>
      </c>
      <c r="BZ104" s="96">
        <f>IF(AU104="znížená",AV104,0)</f>
        <v>0</v>
      </c>
      <c r="CA104" s="96">
        <v>0</v>
      </c>
      <c r="CB104" s="96">
        <v>0</v>
      </c>
      <c r="CC104" s="96">
        <v>0</v>
      </c>
      <c r="CD104" s="96">
        <f>IF(AU104="základná",AG104,0)</f>
        <v>0</v>
      </c>
      <c r="CE104" s="96">
        <f>IF(AU104="znížená",AG104,0)</f>
        <v>0</v>
      </c>
      <c r="CF104" s="96">
        <f>IF(AU104="zákl. prenesená",AG104,0)</f>
        <v>0</v>
      </c>
      <c r="CG104" s="96">
        <f>IF(AU104="zníž. prenesená",AG104,0)</f>
        <v>0</v>
      </c>
      <c r="CH104" s="96">
        <f>IF(AU104="nulová",AG104,0)</f>
        <v>0</v>
      </c>
      <c r="CI104" s="16">
        <f>IF(AU104="základná",1,IF(AU104="znížená",2,IF(AU104="zákl. prenesená",4,IF(AU104="zníž. prenesená",5,3))))</f>
        <v>1</v>
      </c>
      <c r="CJ104" s="16">
        <f>IF(AT104="stavebná časť",1,IF(AT104="investičná časť",2,3))</f>
        <v>1</v>
      </c>
      <c r="CK104" s="16" t="str">
        <f>IF(D104="Vyplň vlastné","","x")</f>
        <v/>
      </c>
    </row>
    <row r="105" spans="1:91" s="1" customFormat="1" ht="10.9" customHeight="1" x14ac:dyDescent="0.2">
      <c r="B105" s="33"/>
      <c r="AR105" s="33"/>
    </row>
    <row r="106" spans="1:91" s="1" customFormat="1" ht="30" customHeight="1" x14ac:dyDescent="0.2">
      <c r="B106" s="33"/>
      <c r="C106" s="100" t="s">
        <v>101</v>
      </c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237">
        <f>ROUND(AG94 + AG100, 2)</f>
        <v>0</v>
      </c>
      <c r="AH106" s="237"/>
      <c r="AI106" s="237"/>
      <c r="AJ106" s="237"/>
      <c r="AK106" s="237"/>
      <c r="AL106" s="237"/>
      <c r="AM106" s="237"/>
      <c r="AN106" s="237">
        <f>ROUND(AN94 + AN100, 2)</f>
        <v>0</v>
      </c>
      <c r="AO106" s="237"/>
      <c r="AP106" s="237"/>
      <c r="AQ106" s="101"/>
      <c r="AR106" s="33"/>
    </row>
    <row r="107" spans="1:91" s="1" customFormat="1" ht="6.95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33"/>
    </row>
  </sheetData>
  <mergeCells count="72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8:AF98"/>
    <mergeCell ref="D101:AB101"/>
    <mergeCell ref="AG101:AM101"/>
    <mergeCell ref="AN101:AP101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4:AB104"/>
    <mergeCell ref="AG104:AM104"/>
    <mergeCell ref="AN104:AP104"/>
    <mergeCell ref="AG94:AM94"/>
    <mergeCell ref="AN94:AP94"/>
    <mergeCell ref="AG100:AM100"/>
    <mergeCell ref="AN100:AP100"/>
    <mergeCell ref="D102:AB102"/>
    <mergeCell ref="AG102:AM102"/>
    <mergeCell ref="AN102:AP102"/>
    <mergeCell ref="D103:AB103"/>
    <mergeCell ref="AG103:AM103"/>
    <mergeCell ref="AN103:AP103"/>
    <mergeCell ref="AN98:AP98"/>
    <mergeCell ref="AG98:AM98"/>
    <mergeCell ref="D98:H98"/>
    <mergeCell ref="AG106:AM106"/>
    <mergeCell ref="AN106:AP106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é sú hodnoty základná, znížená, nulová." sqref="AU100:AU104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4" xr:uid="{00000000-0002-0000-0000-000001000000}">
      <formula1>"stavebná časť, technologická časť, investičná časť"</formula1>
    </dataValidation>
  </dataValidations>
  <hyperlinks>
    <hyperlink ref="A95" location="'A - Sanácia'!C2" display="/" xr:uid="{00000000-0004-0000-0000-000000000000}"/>
    <hyperlink ref="A96" location="'B - Búracie práce'!C2" display="/" xr:uid="{00000000-0004-0000-0000-000001000000}"/>
    <hyperlink ref="A97" location="'C - Strecha (nezateplená)'!C2" display="/" xr:uid="{00000000-0004-0000-0000-000002000000}"/>
    <hyperlink ref="A98" location="'D - Zateplenie '!C2" display="/" xr:uid="{00000000-0004-0000-0000-000003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5"/>
  <sheetViews>
    <sheetView showGridLines="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84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102</v>
      </c>
      <c r="L4" s="19"/>
      <c r="M4" s="103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14</v>
      </c>
      <c r="L6" s="19"/>
    </row>
    <row r="7" spans="2:46" ht="16.5" customHeight="1" x14ac:dyDescent="0.2">
      <c r="B7" s="19"/>
      <c r="E7" s="274" t="str">
        <f>'Rekapitulácia stavby'!K6</f>
        <v xml:space="preserve">Zateplenie a obnova skladu Budovateľská 7 </v>
      </c>
      <c r="F7" s="275"/>
      <c r="G7" s="275"/>
      <c r="H7" s="275"/>
      <c r="L7" s="19"/>
    </row>
    <row r="8" spans="2:46" s="1" customFormat="1" ht="12" customHeight="1" x14ac:dyDescent="0.2">
      <c r="B8" s="33"/>
      <c r="D8" s="26" t="s">
        <v>103</v>
      </c>
      <c r="L8" s="33"/>
    </row>
    <row r="9" spans="2:46" s="1" customFormat="1" ht="16.5" customHeight="1" x14ac:dyDescent="0.2">
      <c r="B9" s="33"/>
      <c r="E9" s="264" t="s">
        <v>104</v>
      </c>
      <c r="F9" s="276"/>
      <c r="G9" s="276"/>
      <c r="H9" s="276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6" t="s">
        <v>15</v>
      </c>
      <c r="F11" s="24" t="s">
        <v>1</v>
      </c>
      <c r="I11" s="26" t="s">
        <v>16</v>
      </c>
      <c r="J11" s="24" t="s">
        <v>1</v>
      </c>
      <c r="L11" s="33"/>
    </row>
    <row r="12" spans="2:46" s="1" customFormat="1" ht="12" customHeight="1" x14ac:dyDescent="0.2">
      <c r="B12" s="33"/>
      <c r="D12" s="26" t="s">
        <v>17</v>
      </c>
      <c r="F12" s="24" t="s">
        <v>18</v>
      </c>
      <c r="I12" s="26" t="s">
        <v>19</v>
      </c>
      <c r="J12" s="56" t="str">
        <f>'Rekapitulácia stavby'!AN8</f>
        <v>8. 6. 2023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6" t="s">
        <v>21</v>
      </c>
      <c r="I14" s="26" t="s">
        <v>22</v>
      </c>
      <c r="J14" s="24" t="s">
        <v>1</v>
      </c>
      <c r="L14" s="33"/>
    </row>
    <row r="15" spans="2:46" s="1" customFormat="1" ht="18" customHeight="1" x14ac:dyDescent="0.2">
      <c r="B15" s="33"/>
      <c r="E15" s="24" t="s">
        <v>105</v>
      </c>
      <c r="I15" s="26" t="s">
        <v>24</v>
      </c>
      <c r="J15" s="24" t="s">
        <v>1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6" t="s">
        <v>25</v>
      </c>
      <c r="I17" s="26" t="s">
        <v>22</v>
      </c>
      <c r="J17" s="27" t="str">
        <f>'Rekapitulácia stavby'!AN13</f>
        <v>Vyplň údaj</v>
      </c>
      <c r="L17" s="33"/>
    </row>
    <row r="18" spans="2:12" s="1" customFormat="1" ht="18" customHeight="1" x14ac:dyDescent="0.2">
      <c r="B18" s="33"/>
      <c r="E18" s="278" t="str">
        <f>'Rekapitulácia stavby'!E14</f>
        <v>Vyplň údaj</v>
      </c>
      <c r="F18" s="241"/>
      <c r="G18" s="241"/>
      <c r="H18" s="241"/>
      <c r="I18" s="26" t="s">
        <v>24</v>
      </c>
      <c r="J18" s="27" t="str">
        <f>'Rekapitulácia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6" t="s">
        <v>27</v>
      </c>
      <c r="I20" s="26" t="s">
        <v>22</v>
      </c>
      <c r="J20" s="24" t="s">
        <v>1</v>
      </c>
      <c r="L20" s="33"/>
    </row>
    <row r="21" spans="2:12" s="1" customFormat="1" ht="18" customHeight="1" x14ac:dyDescent="0.2">
      <c r="B21" s="33"/>
      <c r="E21" s="24" t="s">
        <v>28</v>
      </c>
      <c r="I21" s="26" t="s">
        <v>24</v>
      </c>
      <c r="J21" s="24" t="s">
        <v>1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6" t="s">
        <v>30</v>
      </c>
      <c r="I23" s="26" t="s">
        <v>22</v>
      </c>
      <c r="J23" s="24" t="s">
        <v>1</v>
      </c>
      <c r="L23" s="33"/>
    </row>
    <row r="24" spans="2:12" s="1" customFormat="1" ht="18" customHeight="1" x14ac:dyDescent="0.2">
      <c r="B24" s="33"/>
      <c r="E24" s="24" t="s">
        <v>31</v>
      </c>
      <c r="I24" s="26" t="s">
        <v>24</v>
      </c>
      <c r="J24" s="24" t="s">
        <v>1</v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6" t="s">
        <v>32</v>
      </c>
      <c r="L26" s="33"/>
    </row>
    <row r="27" spans="2:12" s="7" customFormat="1" ht="16.5" customHeight="1" x14ac:dyDescent="0.2">
      <c r="B27" s="104"/>
      <c r="E27" s="245" t="s">
        <v>1</v>
      </c>
      <c r="F27" s="245"/>
      <c r="G27" s="245"/>
      <c r="H27" s="245"/>
      <c r="L27" s="104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7"/>
      <c r="E29" s="57"/>
      <c r="F29" s="57"/>
      <c r="G29" s="57"/>
      <c r="H29" s="57"/>
      <c r="I29" s="57"/>
      <c r="J29" s="57"/>
      <c r="K29" s="57"/>
      <c r="L29" s="33"/>
    </row>
    <row r="30" spans="2:12" s="1" customFormat="1" ht="14.45" customHeight="1" x14ac:dyDescent="0.2">
      <c r="B30" s="33"/>
      <c r="D30" s="24" t="s">
        <v>106</v>
      </c>
      <c r="J30" s="32">
        <f>J96</f>
        <v>0</v>
      </c>
      <c r="L30" s="33"/>
    </row>
    <row r="31" spans="2:12" s="1" customFormat="1" ht="14.45" customHeight="1" x14ac:dyDescent="0.2">
      <c r="B31" s="33"/>
      <c r="D31" s="31" t="s">
        <v>96</v>
      </c>
      <c r="J31" s="32">
        <f>J106</f>
        <v>0</v>
      </c>
      <c r="L31" s="33"/>
    </row>
    <row r="32" spans="2:12" s="1" customFormat="1" ht="25.35" customHeight="1" x14ac:dyDescent="0.2">
      <c r="B32" s="33"/>
      <c r="D32" s="105" t="s">
        <v>35</v>
      </c>
      <c r="J32" s="69">
        <f>ROUND(J30 + J31, 2)</f>
        <v>0</v>
      </c>
      <c r="L32" s="33"/>
    </row>
    <row r="33" spans="2:12" s="1" customFormat="1" ht="6.95" customHeight="1" x14ac:dyDescent="0.2">
      <c r="B33" s="33"/>
      <c r="D33" s="57"/>
      <c r="E33" s="57"/>
      <c r="F33" s="57"/>
      <c r="G33" s="57"/>
      <c r="H33" s="57"/>
      <c r="I33" s="57"/>
      <c r="J33" s="57"/>
      <c r="K33" s="57"/>
      <c r="L33" s="33"/>
    </row>
    <row r="34" spans="2:12" s="1" customFormat="1" ht="14.45" customHeight="1" x14ac:dyDescent="0.2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 x14ac:dyDescent="0.2">
      <c r="B35" s="33"/>
      <c r="D35" s="106" t="s">
        <v>39</v>
      </c>
      <c r="E35" s="38" t="s">
        <v>40</v>
      </c>
      <c r="F35" s="107">
        <f>ROUND((SUM(BE106:BE113) + SUM(BE133:BE190)),  2)</f>
        <v>0</v>
      </c>
      <c r="G35" s="108"/>
      <c r="H35" s="108"/>
      <c r="I35" s="109">
        <v>0.2</v>
      </c>
      <c r="J35" s="107">
        <f>ROUND(((SUM(BE106:BE113) + SUM(BE133:BE190))*I35),  2)</f>
        <v>0</v>
      </c>
      <c r="L35" s="33"/>
    </row>
    <row r="36" spans="2:12" s="1" customFormat="1" ht="14.45" customHeight="1" x14ac:dyDescent="0.2">
      <c r="B36" s="33"/>
      <c r="E36" s="38" t="s">
        <v>41</v>
      </c>
      <c r="F36" s="107">
        <f>ROUND((SUM(BF106:BF113) + SUM(BF133:BF190)),  2)</f>
        <v>0</v>
      </c>
      <c r="G36" s="108"/>
      <c r="H36" s="108"/>
      <c r="I36" s="109">
        <v>0.2</v>
      </c>
      <c r="J36" s="107">
        <f>ROUND(((SUM(BF106:BF113) + SUM(BF133:BF190))*I36),  2)</f>
        <v>0</v>
      </c>
      <c r="L36" s="33"/>
    </row>
    <row r="37" spans="2:12" s="1" customFormat="1" ht="14.45" hidden="1" customHeight="1" x14ac:dyDescent="0.2">
      <c r="B37" s="33"/>
      <c r="E37" s="26" t="s">
        <v>42</v>
      </c>
      <c r="F37" s="110">
        <f>ROUND((SUM(BG106:BG113) + SUM(BG133:BG190)),  2)</f>
        <v>0</v>
      </c>
      <c r="I37" s="111">
        <v>0.2</v>
      </c>
      <c r="J37" s="110">
        <f>0</f>
        <v>0</v>
      </c>
      <c r="L37" s="33"/>
    </row>
    <row r="38" spans="2:12" s="1" customFormat="1" ht="14.45" hidden="1" customHeight="1" x14ac:dyDescent="0.2">
      <c r="B38" s="33"/>
      <c r="E38" s="26" t="s">
        <v>43</v>
      </c>
      <c r="F38" s="110">
        <f>ROUND((SUM(BH106:BH113) + SUM(BH133:BH190)),  2)</f>
        <v>0</v>
      </c>
      <c r="I38" s="111">
        <v>0.2</v>
      </c>
      <c r="J38" s="110">
        <f>0</f>
        <v>0</v>
      </c>
      <c r="L38" s="33"/>
    </row>
    <row r="39" spans="2:12" s="1" customFormat="1" ht="14.45" hidden="1" customHeight="1" x14ac:dyDescent="0.2">
      <c r="B39" s="33"/>
      <c r="E39" s="38" t="s">
        <v>44</v>
      </c>
      <c r="F39" s="107">
        <f>ROUND((SUM(BI106:BI113) + SUM(BI133:BI190)),  2)</f>
        <v>0</v>
      </c>
      <c r="G39" s="108"/>
      <c r="H39" s="108"/>
      <c r="I39" s="109">
        <v>0</v>
      </c>
      <c r="J39" s="107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101"/>
      <c r="D41" s="112" t="s">
        <v>45</v>
      </c>
      <c r="E41" s="60"/>
      <c r="F41" s="60"/>
      <c r="G41" s="113" t="s">
        <v>46</v>
      </c>
      <c r="H41" s="114" t="s">
        <v>47</v>
      </c>
      <c r="I41" s="60"/>
      <c r="J41" s="115">
        <f>SUM(J32:J39)</f>
        <v>0</v>
      </c>
      <c r="K41" s="116"/>
      <c r="L41" s="33"/>
    </row>
    <row r="42" spans="2:12" s="1" customFormat="1" ht="14.45" customHeight="1" x14ac:dyDescent="0.2">
      <c r="B42" s="33"/>
      <c r="L42" s="33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3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33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3"/>
      <c r="D61" s="47" t="s">
        <v>50</v>
      </c>
      <c r="E61" s="35"/>
      <c r="F61" s="117" t="s">
        <v>51</v>
      </c>
      <c r="G61" s="47" t="s">
        <v>50</v>
      </c>
      <c r="H61" s="35"/>
      <c r="I61" s="35"/>
      <c r="J61" s="118" t="s">
        <v>51</v>
      </c>
      <c r="K61" s="35"/>
      <c r="L61" s="33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3"/>
      <c r="D65" s="45" t="s">
        <v>52</v>
      </c>
      <c r="E65" s="46"/>
      <c r="F65" s="46"/>
      <c r="G65" s="45" t="s">
        <v>53</v>
      </c>
      <c r="H65" s="46"/>
      <c r="I65" s="46"/>
      <c r="J65" s="46"/>
      <c r="K65" s="46"/>
      <c r="L65" s="33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3"/>
      <c r="D76" s="47" t="s">
        <v>50</v>
      </c>
      <c r="E76" s="35"/>
      <c r="F76" s="117" t="s">
        <v>51</v>
      </c>
      <c r="G76" s="47" t="s">
        <v>50</v>
      </c>
      <c r="H76" s="35"/>
      <c r="I76" s="35"/>
      <c r="J76" s="118" t="s">
        <v>51</v>
      </c>
      <c r="K76" s="35"/>
      <c r="L76" s="33"/>
    </row>
    <row r="77" spans="2:12" s="1" customFormat="1" ht="14.45" customHeight="1" x14ac:dyDescent="0.2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33"/>
    </row>
    <row r="81" spans="2:47" s="1" customFormat="1" ht="6.95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33"/>
    </row>
    <row r="82" spans="2:47" s="1" customFormat="1" ht="24.95" customHeight="1" x14ac:dyDescent="0.2">
      <c r="B82" s="33"/>
      <c r="C82" s="20" t="s">
        <v>107</v>
      </c>
      <c r="L82" s="33"/>
    </row>
    <row r="83" spans="2:47" s="1" customFormat="1" ht="6.95" customHeight="1" x14ac:dyDescent="0.2">
      <c r="B83" s="33"/>
      <c r="L83" s="33"/>
    </row>
    <row r="84" spans="2:47" s="1" customFormat="1" ht="12" customHeight="1" x14ac:dyDescent="0.2">
      <c r="B84" s="33"/>
      <c r="C84" s="26" t="s">
        <v>14</v>
      </c>
      <c r="L84" s="33"/>
    </row>
    <row r="85" spans="2:47" s="1" customFormat="1" ht="16.5" customHeight="1" x14ac:dyDescent="0.2">
      <c r="B85" s="33"/>
      <c r="E85" s="274" t="str">
        <f>E7</f>
        <v xml:space="preserve">Zateplenie a obnova skladu Budovateľská 7 </v>
      </c>
      <c r="F85" s="275"/>
      <c r="G85" s="275"/>
      <c r="H85" s="275"/>
      <c r="L85" s="33"/>
    </row>
    <row r="86" spans="2:47" s="1" customFormat="1" ht="12" customHeight="1" x14ac:dyDescent="0.2">
      <c r="B86" s="33"/>
      <c r="C86" s="26" t="s">
        <v>103</v>
      </c>
      <c r="L86" s="33"/>
    </row>
    <row r="87" spans="2:47" s="1" customFormat="1" ht="16.5" customHeight="1" x14ac:dyDescent="0.2">
      <c r="B87" s="33"/>
      <c r="E87" s="264" t="str">
        <f>E9</f>
        <v>A - Sanácia</v>
      </c>
      <c r="F87" s="276"/>
      <c r="G87" s="276"/>
      <c r="H87" s="276"/>
      <c r="L87" s="33"/>
    </row>
    <row r="88" spans="2:47" s="1" customFormat="1" ht="6.95" customHeight="1" x14ac:dyDescent="0.2">
      <c r="B88" s="33"/>
      <c r="L88" s="33"/>
    </row>
    <row r="89" spans="2:47" s="1" customFormat="1" ht="12" customHeight="1" x14ac:dyDescent="0.2">
      <c r="B89" s="33"/>
      <c r="C89" s="26" t="s">
        <v>17</v>
      </c>
      <c r="F89" s="24" t="str">
        <f>F12</f>
        <v xml:space="preserve"> </v>
      </c>
      <c r="I89" s="26" t="s">
        <v>19</v>
      </c>
      <c r="J89" s="56" t="str">
        <f>IF(J12="","",J12)</f>
        <v>8. 6. 2023</v>
      </c>
      <c r="L89" s="33"/>
    </row>
    <row r="90" spans="2:47" s="1" customFormat="1" ht="6.95" customHeight="1" x14ac:dyDescent="0.2">
      <c r="B90" s="33"/>
      <c r="L90" s="33"/>
    </row>
    <row r="91" spans="2:47" s="1" customFormat="1" ht="15.2" customHeight="1" x14ac:dyDescent="0.2">
      <c r="B91" s="33"/>
      <c r="C91" s="26" t="s">
        <v>21</v>
      </c>
      <c r="F91" s="24" t="str">
        <f>E15</f>
        <v>Mc Carter a.s.</v>
      </c>
      <c r="I91" s="26" t="s">
        <v>27</v>
      </c>
      <c r="J91" s="29" t="str">
        <f>E21</f>
        <v>SMF MARKO, s.r.o.</v>
      </c>
      <c r="L91" s="33"/>
    </row>
    <row r="92" spans="2:47" s="1" customFormat="1" ht="15.2" customHeight="1" x14ac:dyDescent="0.2">
      <c r="B92" s="33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Rosoft,s.r.o.</v>
      </c>
      <c r="L92" s="33"/>
    </row>
    <row r="93" spans="2:47" s="1" customFormat="1" ht="10.35" customHeight="1" x14ac:dyDescent="0.2">
      <c r="B93" s="33"/>
      <c r="L93" s="33"/>
    </row>
    <row r="94" spans="2:47" s="1" customFormat="1" ht="29.25" customHeight="1" x14ac:dyDescent="0.2">
      <c r="B94" s="33"/>
      <c r="C94" s="119" t="s">
        <v>108</v>
      </c>
      <c r="D94" s="101"/>
      <c r="E94" s="101"/>
      <c r="F94" s="101"/>
      <c r="G94" s="101"/>
      <c r="H94" s="101"/>
      <c r="I94" s="101"/>
      <c r="J94" s="120" t="s">
        <v>109</v>
      </c>
      <c r="K94" s="101"/>
      <c r="L94" s="33"/>
    </row>
    <row r="95" spans="2:47" s="1" customFormat="1" ht="10.35" customHeight="1" x14ac:dyDescent="0.2">
      <c r="B95" s="33"/>
      <c r="L95" s="33"/>
    </row>
    <row r="96" spans="2:47" s="1" customFormat="1" ht="22.9" customHeight="1" x14ac:dyDescent="0.2">
      <c r="B96" s="33"/>
      <c r="C96" s="121" t="s">
        <v>110</v>
      </c>
      <c r="J96" s="69">
        <f>J133</f>
        <v>0</v>
      </c>
      <c r="L96" s="33"/>
      <c r="AU96" s="16" t="s">
        <v>111</v>
      </c>
    </row>
    <row r="97" spans="2:65" s="8" customFormat="1" ht="24.95" customHeight="1" x14ac:dyDescent="0.2">
      <c r="B97" s="122"/>
      <c r="D97" s="123" t="s">
        <v>112</v>
      </c>
      <c r="E97" s="124"/>
      <c r="F97" s="124"/>
      <c r="G97" s="124"/>
      <c r="H97" s="124"/>
      <c r="I97" s="124"/>
      <c r="J97" s="125">
        <f>J134</f>
        <v>0</v>
      </c>
      <c r="L97" s="122"/>
    </row>
    <row r="98" spans="2:65" s="9" customFormat="1" ht="19.899999999999999" customHeight="1" x14ac:dyDescent="0.2">
      <c r="B98" s="126"/>
      <c r="D98" s="127" t="s">
        <v>113</v>
      </c>
      <c r="E98" s="128"/>
      <c r="F98" s="128"/>
      <c r="G98" s="128"/>
      <c r="H98" s="128"/>
      <c r="I98" s="128"/>
      <c r="J98" s="129">
        <f>J135</f>
        <v>0</v>
      </c>
      <c r="L98" s="126"/>
    </row>
    <row r="99" spans="2:65" s="9" customFormat="1" ht="19.899999999999999" customHeight="1" x14ac:dyDescent="0.2">
      <c r="B99" s="126"/>
      <c r="D99" s="127" t="s">
        <v>114</v>
      </c>
      <c r="E99" s="128"/>
      <c r="F99" s="128"/>
      <c r="G99" s="128"/>
      <c r="H99" s="128"/>
      <c r="I99" s="128"/>
      <c r="J99" s="129">
        <f>J150</f>
        <v>0</v>
      </c>
      <c r="L99" s="126"/>
    </row>
    <row r="100" spans="2:65" s="9" customFormat="1" ht="19.899999999999999" customHeight="1" x14ac:dyDescent="0.2">
      <c r="B100" s="126"/>
      <c r="D100" s="127" t="s">
        <v>115</v>
      </c>
      <c r="E100" s="128"/>
      <c r="F100" s="128"/>
      <c r="G100" s="128"/>
      <c r="H100" s="128"/>
      <c r="I100" s="128"/>
      <c r="J100" s="129">
        <f>J179</f>
        <v>0</v>
      </c>
      <c r="L100" s="126"/>
    </row>
    <row r="101" spans="2:65" s="8" customFormat="1" ht="24.95" customHeight="1" x14ac:dyDescent="0.2">
      <c r="B101" s="122"/>
      <c r="D101" s="123" t="s">
        <v>116</v>
      </c>
      <c r="E101" s="124"/>
      <c r="F101" s="124"/>
      <c r="G101" s="124"/>
      <c r="H101" s="124"/>
      <c r="I101" s="124"/>
      <c r="J101" s="125">
        <f>J181</f>
        <v>0</v>
      </c>
      <c r="L101" s="122"/>
    </row>
    <row r="102" spans="2:65" s="9" customFormat="1" ht="19.899999999999999" customHeight="1" x14ac:dyDescent="0.2">
      <c r="B102" s="126"/>
      <c r="D102" s="127" t="s">
        <v>117</v>
      </c>
      <c r="E102" s="128"/>
      <c r="F102" s="128"/>
      <c r="G102" s="128"/>
      <c r="H102" s="128"/>
      <c r="I102" s="128"/>
      <c r="J102" s="129">
        <f>J182</f>
        <v>0</v>
      </c>
      <c r="L102" s="126"/>
    </row>
    <row r="103" spans="2:65" s="9" customFormat="1" ht="19.899999999999999" customHeight="1" x14ac:dyDescent="0.2">
      <c r="B103" s="126"/>
      <c r="D103" s="127" t="s">
        <v>118</v>
      </c>
      <c r="E103" s="128"/>
      <c r="F103" s="128"/>
      <c r="G103" s="128"/>
      <c r="H103" s="128"/>
      <c r="I103" s="128"/>
      <c r="J103" s="129">
        <f>J185</f>
        <v>0</v>
      </c>
      <c r="L103" s="126"/>
    </row>
    <row r="104" spans="2:65" s="1" customFormat="1" ht="21.75" customHeight="1" x14ac:dyDescent="0.2">
      <c r="B104" s="33"/>
      <c r="L104" s="33"/>
    </row>
    <row r="105" spans="2:65" s="1" customFormat="1" ht="6.95" customHeight="1" x14ac:dyDescent="0.2">
      <c r="B105" s="33"/>
      <c r="L105" s="33"/>
    </row>
    <row r="106" spans="2:65" s="1" customFormat="1" ht="29.25" customHeight="1" x14ac:dyDescent="0.2">
      <c r="B106" s="33"/>
      <c r="C106" s="121" t="s">
        <v>119</v>
      </c>
      <c r="J106" s="130">
        <f>ROUND(J107 + J108 + J109 + J110 + J111 + J112,2)</f>
        <v>0</v>
      </c>
      <c r="L106" s="33"/>
      <c r="N106" s="131" t="s">
        <v>39</v>
      </c>
    </row>
    <row r="107" spans="2:65" s="1" customFormat="1" ht="18" customHeight="1" x14ac:dyDescent="0.2">
      <c r="B107" s="132"/>
      <c r="C107" s="133"/>
      <c r="D107" s="250" t="s">
        <v>120</v>
      </c>
      <c r="E107" s="273"/>
      <c r="F107" s="273"/>
      <c r="G107" s="133"/>
      <c r="H107" s="133"/>
      <c r="I107" s="133"/>
      <c r="J107" s="92">
        <v>0</v>
      </c>
      <c r="K107" s="133"/>
      <c r="L107" s="132"/>
      <c r="M107" s="133"/>
      <c r="N107" s="135" t="s">
        <v>41</v>
      </c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6" t="s">
        <v>121</v>
      </c>
      <c r="AZ107" s="133"/>
      <c r="BA107" s="133"/>
      <c r="BB107" s="133"/>
      <c r="BC107" s="133"/>
      <c r="BD107" s="133"/>
      <c r="BE107" s="137">
        <f t="shared" ref="BE107:BE112" si="0">IF(N107="základná",J107,0)</f>
        <v>0</v>
      </c>
      <c r="BF107" s="137">
        <f t="shared" ref="BF107:BF112" si="1">IF(N107="znížená",J107,0)</f>
        <v>0</v>
      </c>
      <c r="BG107" s="137">
        <f t="shared" ref="BG107:BG112" si="2">IF(N107="zákl. prenesená",J107,0)</f>
        <v>0</v>
      </c>
      <c r="BH107" s="137">
        <f t="shared" ref="BH107:BH112" si="3">IF(N107="zníž. prenesená",J107,0)</f>
        <v>0</v>
      </c>
      <c r="BI107" s="137">
        <f t="shared" ref="BI107:BI112" si="4">IF(N107="nulová",J107,0)</f>
        <v>0</v>
      </c>
      <c r="BJ107" s="136" t="s">
        <v>122</v>
      </c>
      <c r="BK107" s="133"/>
      <c r="BL107" s="133"/>
      <c r="BM107" s="133"/>
    </row>
    <row r="108" spans="2:65" s="1" customFormat="1" ht="18" customHeight="1" x14ac:dyDescent="0.2">
      <c r="B108" s="132"/>
      <c r="C108" s="133"/>
      <c r="D108" s="250" t="s">
        <v>123</v>
      </c>
      <c r="E108" s="273"/>
      <c r="F108" s="273"/>
      <c r="G108" s="133"/>
      <c r="H108" s="133"/>
      <c r="I108" s="133"/>
      <c r="J108" s="92">
        <v>0</v>
      </c>
      <c r="K108" s="133"/>
      <c r="L108" s="132"/>
      <c r="M108" s="133"/>
      <c r="N108" s="135" t="s">
        <v>41</v>
      </c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6" t="s">
        <v>121</v>
      </c>
      <c r="AZ108" s="133"/>
      <c r="BA108" s="133"/>
      <c r="BB108" s="133"/>
      <c r="BC108" s="133"/>
      <c r="BD108" s="133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122</v>
      </c>
      <c r="BK108" s="133"/>
      <c r="BL108" s="133"/>
      <c r="BM108" s="133"/>
    </row>
    <row r="109" spans="2:65" s="1" customFormat="1" ht="18" customHeight="1" x14ac:dyDescent="0.2">
      <c r="B109" s="132"/>
      <c r="C109" s="133"/>
      <c r="D109" s="250" t="s">
        <v>124</v>
      </c>
      <c r="E109" s="273"/>
      <c r="F109" s="273"/>
      <c r="G109" s="133"/>
      <c r="H109" s="133"/>
      <c r="I109" s="133"/>
      <c r="J109" s="92">
        <v>0</v>
      </c>
      <c r="K109" s="133"/>
      <c r="L109" s="132"/>
      <c r="M109" s="133"/>
      <c r="N109" s="135" t="s">
        <v>41</v>
      </c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6" t="s">
        <v>121</v>
      </c>
      <c r="AZ109" s="133"/>
      <c r="BA109" s="133"/>
      <c r="BB109" s="133"/>
      <c r="BC109" s="133"/>
      <c r="BD109" s="133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122</v>
      </c>
      <c r="BK109" s="133"/>
      <c r="BL109" s="133"/>
      <c r="BM109" s="133"/>
    </row>
    <row r="110" spans="2:65" s="1" customFormat="1" ht="18" customHeight="1" x14ac:dyDescent="0.2">
      <c r="B110" s="132"/>
      <c r="C110" s="133"/>
      <c r="D110" s="250" t="s">
        <v>125</v>
      </c>
      <c r="E110" s="273"/>
      <c r="F110" s="273"/>
      <c r="G110" s="133"/>
      <c r="H110" s="133"/>
      <c r="I110" s="133"/>
      <c r="J110" s="92">
        <v>0</v>
      </c>
      <c r="K110" s="133"/>
      <c r="L110" s="132"/>
      <c r="M110" s="133"/>
      <c r="N110" s="135" t="s">
        <v>41</v>
      </c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6" t="s">
        <v>121</v>
      </c>
      <c r="AZ110" s="133"/>
      <c r="BA110" s="133"/>
      <c r="BB110" s="133"/>
      <c r="BC110" s="133"/>
      <c r="BD110" s="133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122</v>
      </c>
      <c r="BK110" s="133"/>
      <c r="BL110" s="133"/>
      <c r="BM110" s="133"/>
    </row>
    <row r="111" spans="2:65" s="1" customFormat="1" ht="18" customHeight="1" x14ac:dyDescent="0.2">
      <c r="B111" s="132"/>
      <c r="C111" s="133"/>
      <c r="D111" s="250" t="s">
        <v>126</v>
      </c>
      <c r="E111" s="273"/>
      <c r="F111" s="273"/>
      <c r="G111" s="133"/>
      <c r="H111" s="133"/>
      <c r="I111" s="133"/>
      <c r="J111" s="92">
        <v>0</v>
      </c>
      <c r="K111" s="133"/>
      <c r="L111" s="132"/>
      <c r="M111" s="133"/>
      <c r="N111" s="135" t="s">
        <v>41</v>
      </c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6" t="s">
        <v>121</v>
      </c>
      <c r="AZ111" s="133"/>
      <c r="BA111" s="133"/>
      <c r="BB111" s="133"/>
      <c r="BC111" s="133"/>
      <c r="BD111" s="133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122</v>
      </c>
      <c r="BK111" s="133"/>
      <c r="BL111" s="133"/>
      <c r="BM111" s="133"/>
    </row>
    <row r="112" spans="2:65" s="1" customFormat="1" ht="18" customHeight="1" x14ac:dyDescent="0.2">
      <c r="B112" s="132"/>
      <c r="C112" s="133"/>
      <c r="D112" s="134" t="s">
        <v>127</v>
      </c>
      <c r="E112" s="133"/>
      <c r="F112" s="133"/>
      <c r="G112" s="133"/>
      <c r="H112" s="133"/>
      <c r="I112" s="133"/>
      <c r="J112" s="92">
        <f>ROUND(J30*T112,2)</f>
        <v>0</v>
      </c>
      <c r="K112" s="133"/>
      <c r="L112" s="132"/>
      <c r="M112" s="133"/>
      <c r="N112" s="135" t="s">
        <v>41</v>
      </c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6" t="s">
        <v>128</v>
      </c>
      <c r="AZ112" s="133"/>
      <c r="BA112" s="133"/>
      <c r="BB112" s="133"/>
      <c r="BC112" s="133"/>
      <c r="BD112" s="133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122</v>
      </c>
      <c r="BK112" s="133"/>
      <c r="BL112" s="133"/>
      <c r="BM112" s="133"/>
    </row>
    <row r="113" spans="2:12" s="1" customFormat="1" x14ac:dyDescent="0.2">
      <c r="B113" s="33"/>
      <c r="L113" s="33"/>
    </row>
    <row r="114" spans="2:12" s="1" customFormat="1" ht="29.25" customHeight="1" x14ac:dyDescent="0.2">
      <c r="B114" s="33"/>
      <c r="C114" s="100" t="s">
        <v>101</v>
      </c>
      <c r="D114" s="101"/>
      <c r="E114" s="101"/>
      <c r="F114" s="101"/>
      <c r="G114" s="101"/>
      <c r="H114" s="101"/>
      <c r="I114" s="101"/>
      <c r="J114" s="102">
        <f>ROUND(J96+J106,2)</f>
        <v>0</v>
      </c>
      <c r="K114" s="101"/>
      <c r="L114" s="33"/>
    </row>
    <row r="115" spans="2:12" s="1" customFormat="1" ht="6.95" customHeight="1" x14ac:dyDescent="0.2"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33"/>
    </row>
    <row r="119" spans="2:12" s="1" customFormat="1" ht="6.95" customHeight="1" x14ac:dyDescent="0.2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33"/>
    </row>
    <row r="120" spans="2:12" s="1" customFormat="1" ht="24.95" customHeight="1" x14ac:dyDescent="0.2">
      <c r="B120" s="33"/>
      <c r="C120" s="20" t="s">
        <v>129</v>
      </c>
      <c r="L120" s="33"/>
    </row>
    <row r="121" spans="2:12" s="1" customFormat="1" ht="6.95" customHeight="1" x14ac:dyDescent="0.2">
      <c r="B121" s="33"/>
      <c r="L121" s="33"/>
    </row>
    <row r="122" spans="2:12" s="1" customFormat="1" ht="12" customHeight="1" x14ac:dyDescent="0.2">
      <c r="B122" s="33"/>
      <c r="C122" s="26" t="s">
        <v>14</v>
      </c>
      <c r="L122" s="33"/>
    </row>
    <row r="123" spans="2:12" s="1" customFormat="1" ht="16.5" customHeight="1" x14ac:dyDescent="0.2">
      <c r="B123" s="33"/>
      <c r="E123" s="274" t="str">
        <f>E7</f>
        <v xml:space="preserve">Zateplenie a obnova skladu Budovateľská 7 </v>
      </c>
      <c r="F123" s="275"/>
      <c r="G123" s="275"/>
      <c r="H123" s="275"/>
      <c r="L123" s="33"/>
    </row>
    <row r="124" spans="2:12" s="1" customFormat="1" ht="12" customHeight="1" x14ac:dyDescent="0.2">
      <c r="B124" s="33"/>
      <c r="C124" s="26" t="s">
        <v>103</v>
      </c>
      <c r="L124" s="33"/>
    </row>
    <row r="125" spans="2:12" s="1" customFormat="1" ht="16.5" customHeight="1" x14ac:dyDescent="0.2">
      <c r="B125" s="33"/>
      <c r="E125" s="264" t="str">
        <f>E9</f>
        <v>A - Sanácia</v>
      </c>
      <c r="F125" s="276"/>
      <c r="G125" s="276"/>
      <c r="H125" s="276"/>
      <c r="L125" s="33"/>
    </row>
    <row r="126" spans="2:12" s="1" customFormat="1" ht="6.95" customHeight="1" x14ac:dyDescent="0.2">
      <c r="B126" s="33"/>
      <c r="L126" s="33"/>
    </row>
    <row r="127" spans="2:12" s="1" customFormat="1" ht="12" customHeight="1" x14ac:dyDescent="0.2">
      <c r="B127" s="33"/>
      <c r="C127" s="26" t="s">
        <v>17</v>
      </c>
      <c r="F127" s="24" t="str">
        <f>F12</f>
        <v xml:space="preserve"> </v>
      </c>
      <c r="I127" s="26" t="s">
        <v>19</v>
      </c>
      <c r="J127" s="56" t="str">
        <f>IF(J12="","",J12)</f>
        <v>8. 6. 2023</v>
      </c>
      <c r="L127" s="33"/>
    </row>
    <row r="128" spans="2:12" s="1" customFormat="1" ht="6.95" customHeight="1" x14ac:dyDescent="0.2">
      <c r="B128" s="33"/>
      <c r="L128" s="33"/>
    </row>
    <row r="129" spans="2:65" s="1" customFormat="1" ht="15.2" customHeight="1" x14ac:dyDescent="0.2">
      <c r="B129" s="33"/>
      <c r="C129" s="26" t="s">
        <v>21</v>
      </c>
      <c r="F129" s="24" t="str">
        <f>E15</f>
        <v>Mc Carter a.s.</v>
      </c>
      <c r="I129" s="26" t="s">
        <v>27</v>
      </c>
      <c r="J129" s="29" t="str">
        <f>E21</f>
        <v>SMF MARKO, s.r.o.</v>
      </c>
      <c r="L129" s="33"/>
    </row>
    <row r="130" spans="2:65" s="1" customFormat="1" ht="15.2" customHeight="1" x14ac:dyDescent="0.2">
      <c r="B130" s="33"/>
      <c r="C130" s="26" t="s">
        <v>25</v>
      </c>
      <c r="F130" s="24" t="str">
        <f>IF(E18="","",E18)</f>
        <v>Vyplň údaj</v>
      </c>
      <c r="I130" s="26" t="s">
        <v>30</v>
      </c>
      <c r="J130" s="29" t="str">
        <f>E24</f>
        <v>Rosoft,s.r.o.</v>
      </c>
      <c r="L130" s="33"/>
    </row>
    <row r="131" spans="2:65" s="1" customFormat="1" ht="10.35" customHeight="1" x14ac:dyDescent="0.2">
      <c r="B131" s="33"/>
      <c r="L131" s="33"/>
    </row>
    <row r="132" spans="2:65" s="10" customFormat="1" ht="29.25" customHeight="1" x14ac:dyDescent="0.2">
      <c r="B132" s="138"/>
      <c r="C132" s="139" t="s">
        <v>130</v>
      </c>
      <c r="D132" s="140" t="s">
        <v>60</v>
      </c>
      <c r="E132" s="140" t="s">
        <v>56</v>
      </c>
      <c r="F132" s="140" t="s">
        <v>57</v>
      </c>
      <c r="G132" s="140" t="s">
        <v>131</v>
      </c>
      <c r="H132" s="140" t="s">
        <v>132</v>
      </c>
      <c r="I132" s="140" t="s">
        <v>133</v>
      </c>
      <c r="J132" s="141" t="s">
        <v>109</v>
      </c>
      <c r="K132" s="142" t="s">
        <v>134</v>
      </c>
      <c r="L132" s="138"/>
      <c r="M132" s="62" t="s">
        <v>1</v>
      </c>
      <c r="N132" s="63" t="s">
        <v>39</v>
      </c>
      <c r="O132" s="63" t="s">
        <v>135</v>
      </c>
      <c r="P132" s="63" t="s">
        <v>136</v>
      </c>
      <c r="Q132" s="63" t="s">
        <v>137</v>
      </c>
      <c r="R132" s="63" t="s">
        <v>138</v>
      </c>
      <c r="S132" s="63" t="s">
        <v>139</v>
      </c>
      <c r="T132" s="64" t="s">
        <v>140</v>
      </c>
    </row>
    <row r="133" spans="2:65" s="1" customFormat="1" ht="22.9" customHeight="1" x14ac:dyDescent="0.25">
      <c r="B133" s="33"/>
      <c r="C133" s="67" t="s">
        <v>106</v>
      </c>
      <c r="J133" s="143">
        <f>BK133</f>
        <v>0</v>
      </c>
      <c r="L133" s="33"/>
      <c r="M133" s="65"/>
      <c r="N133" s="57"/>
      <c r="O133" s="57"/>
      <c r="P133" s="144">
        <f>P134+P181</f>
        <v>0</v>
      </c>
      <c r="Q133" s="57"/>
      <c r="R133" s="144">
        <f>R134+R181</f>
        <v>57.578877539999993</v>
      </c>
      <c r="S133" s="57"/>
      <c r="T133" s="145">
        <f>T134+T181</f>
        <v>0</v>
      </c>
      <c r="AT133" s="16" t="s">
        <v>74</v>
      </c>
      <c r="AU133" s="16" t="s">
        <v>111</v>
      </c>
      <c r="BK133" s="146">
        <f>BK134+BK181</f>
        <v>0</v>
      </c>
    </row>
    <row r="134" spans="2:65" s="11" customFormat="1" ht="25.9" customHeight="1" x14ac:dyDescent="0.2">
      <c r="B134" s="147"/>
      <c r="D134" s="148" t="s">
        <v>74</v>
      </c>
      <c r="E134" s="149" t="s">
        <v>141</v>
      </c>
      <c r="F134" s="149" t="s">
        <v>142</v>
      </c>
      <c r="I134" s="150"/>
      <c r="J134" s="151">
        <f>BK134</f>
        <v>0</v>
      </c>
      <c r="L134" s="147"/>
      <c r="M134" s="152"/>
      <c r="P134" s="153">
        <f>P135+P150+P179</f>
        <v>0</v>
      </c>
      <c r="R134" s="153">
        <f>R135+R150+R179</f>
        <v>57.562047539999995</v>
      </c>
      <c r="T134" s="154">
        <f>T135+T150+T179</f>
        <v>0</v>
      </c>
      <c r="AR134" s="148" t="s">
        <v>83</v>
      </c>
      <c r="AT134" s="155" t="s">
        <v>74</v>
      </c>
      <c r="AU134" s="155" t="s">
        <v>75</v>
      </c>
      <c r="AY134" s="148" t="s">
        <v>143</v>
      </c>
      <c r="BK134" s="156">
        <f>BK135+BK150+BK179</f>
        <v>0</v>
      </c>
    </row>
    <row r="135" spans="2:65" s="11" customFormat="1" ht="22.9" customHeight="1" x14ac:dyDescent="0.2">
      <c r="B135" s="147"/>
      <c r="D135" s="148" t="s">
        <v>74</v>
      </c>
      <c r="E135" s="157" t="s">
        <v>122</v>
      </c>
      <c r="F135" s="157" t="s">
        <v>144</v>
      </c>
      <c r="I135" s="150"/>
      <c r="J135" s="158">
        <f>BK135</f>
        <v>0</v>
      </c>
      <c r="L135" s="147"/>
      <c r="M135" s="152"/>
      <c r="P135" s="153">
        <f>SUM(P136:P149)</f>
        <v>0</v>
      </c>
      <c r="R135" s="153">
        <f>SUM(R136:R149)</f>
        <v>39.377648799999996</v>
      </c>
      <c r="T135" s="154">
        <f>SUM(T136:T149)</f>
        <v>0</v>
      </c>
      <c r="AR135" s="148" t="s">
        <v>83</v>
      </c>
      <c r="AT135" s="155" t="s">
        <v>74</v>
      </c>
      <c r="AU135" s="155" t="s">
        <v>83</v>
      </c>
      <c r="AY135" s="148" t="s">
        <v>143</v>
      </c>
      <c r="BK135" s="156">
        <f>SUM(BK136:BK149)</f>
        <v>0</v>
      </c>
    </row>
    <row r="136" spans="2:65" s="1" customFormat="1" ht="16.5" customHeight="1" x14ac:dyDescent="0.2">
      <c r="B136" s="132"/>
      <c r="C136" s="159" t="s">
        <v>83</v>
      </c>
      <c r="D136" s="159" t="s">
        <v>145</v>
      </c>
      <c r="E136" s="160" t="s">
        <v>146</v>
      </c>
      <c r="F136" s="161" t="s">
        <v>147</v>
      </c>
      <c r="G136" s="162" t="s">
        <v>148</v>
      </c>
      <c r="H136" s="163">
        <v>771.56</v>
      </c>
      <c r="I136" s="164"/>
      <c r="J136" s="165">
        <f>ROUND(I136*H136,2)</f>
        <v>0</v>
      </c>
      <c r="K136" s="166"/>
      <c r="L136" s="33"/>
      <c r="M136" s="167" t="s">
        <v>1</v>
      </c>
      <c r="N136" s="131" t="s">
        <v>41</v>
      </c>
      <c r="P136" s="168">
        <f>O136*H136</f>
        <v>0</v>
      </c>
      <c r="Q136" s="168">
        <v>5.0979999999999998E-2</v>
      </c>
      <c r="R136" s="168">
        <f>Q136*H136</f>
        <v>39.334128799999995</v>
      </c>
      <c r="S136" s="168">
        <v>0</v>
      </c>
      <c r="T136" s="169">
        <f>S136*H136</f>
        <v>0</v>
      </c>
      <c r="AR136" s="170" t="s">
        <v>149</v>
      </c>
      <c r="AT136" s="170" t="s">
        <v>145</v>
      </c>
      <c r="AU136" s="170" t="s">
        <v>122</v>
      </c>
      <c r="AY136" s="16" t="s">
        <v>143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16" t="s">
        <v>122</v>
      </c>
      <c r="BK136" s="96">
        <f>ROUND(I136*H136,2)</f>
        <v>0</v>
      </c>
      <c r="BL136" s="16" t="s">
        <v>149</v>
      </c>
      <c r="BM136" s="170" t="s">
        <v>150</v>
      </c>
    </row>
    <row r="137" spans="2:65" s="12" customFormat="1" x14ac:dyDescent="0.2">
      <c r="B137" s="171"/>
      <c r="D137" s="172" t="s">
        <v>151</v>
      </c>
      <c r="E137" s="173" t="s">
        <v>1</v>
      </c>
      <c r="F137" s="174" t="s">
        <v>152</v>
      </c>
      <c r="H137" s="173" t="s">
        <v>1</v>
      </c>
      <c r="I137" s="175"/>
      <c r="L137" s="171"/>
      <c r="M137" s="176"/>
      <c r="T137" s="177"/>
      <c r="AT137" s="173" t="s">
        <v>151</v>
      </c>
      <c r="AU137" s="173" t="s">
        <v>122</v>
      </c>
      <c r="AV137" s="12" t="s">
        <v>83</v>
      </c>
      <c r="AW137" s="12" t="s">
        <v>29</v>
      </c>
      <c r="AX137" s="12" t="s">
        <v>75</v>
      </c>
      <c r="AY137" s="173" t="s">
        <v>143</v>
      </c>
    </row>
    <row r="138" spans="2:65" s="13" customFormat="1" x14ac:dyDescent="0.2">
      <c r="B138" s="178"/>
      <c r="D138" s="172" t="s">
        <v>151</v>
      </c>
      <c r="E138" s="179" t="s">
        <v>1</v>
      </c>
      <c r="F138" s="180" t="s">
        <v>153</v>
      </c>
      <c r="H138" s="181">
        <v>365.56</v>
      </c>
      <c r="I138" s="182"/>
      <c r="L138" s="178"/>
      <c r="M138" s="183"/>
      <c r="T138" s="184"/>
      <c r="AT138" s="179" t="s">
        <v>151</v>
      </c>
      <c r="AU138" s="179" t="s">
        <v>122</v>
      </c>
      <c r="AV138" s="13" t="s">
        <v>122</v>
      </c>
      <c r="AW138" s="13" t="s">
        <v>29</v>
      </c>
      <c r="AX138" s="13" t="s">
        <v>75</v>
      </c>
      <c r="AY138" s="179" t="s">
        <v>143</v>
      </c>
    </row>
    <row r="139" spans="2:65" s="12" customFormat="1" x14ac:dyDescent="0.2">
      <c r="B139" s="171"/>
      <c r="D139" s="172" t="s">
        <v>151</v>
      </c>
      <c r="E139" s="173" t="s">
        <v>1</v>
      </c>
      <c r="F139" s="174" t="s">
        <v>154</v>
      </c>
      <c r="H139" s="173" t="s">
        <v>1</v>
      </c>
      <c r="I139" s="175"/>
      <c r="L139" s="171"/>
      <c r="M139" s="176"/>
      <c r="T139" s="177"/>
      <c r="AT139" s="173" t="s">
        <v>151</v>
      </c>
      <c r="AU139" s="173" t="s">
        <v>122</v>
      </c>
      <c r="AV139" s="12" t="s">
        <v>83</v>
      </c>
      <c r="AW139" s="12" t="s">
        <v>29</v>
      </c>
      <c r="AX139" s="12" t="s">
        <v>75</v>
      </c>
      <c r="AY139" s="173" t="s">
        <v>143</v>
      </c>
    </row>
    <row r="140" spans="2:65" s="13" customFormat="1" x14ac:dyDescent="0.2">
      <c r="B140" s="178"/>
      <c r="D140" s="172" t="s">
        <v>151</v>
      </c>
      <c r="E140" s="179" t="s">
        <v>1</v>
      </c>
      <c r="F140" s="180" t="s">
        <v>155</v>
      </c>
      <c r="H140" s="181">
        <v>406</v>
      </c>
      <c r="I140" s="182"/>
      <c r="L140" s="178"/>
      <c r="M140" s="183"/>
      <c r="T140" s="184"/>
      <c r="AT140" s="179" t="s">
        <v>151</v>
      </c>
      <c r="AU140" s="179" t="s">
        <v>122</v>
      </c>
      <c r="AV140" s="13" t="s">
        <v>122</v>
      </c>
      <c r="AW140" s="13" t="s">
        <v>29</v>
      </c>
      <c r="AX140" s="13" t="s">
        <v>75</v>
      </c>
      <c r="AY140" s="179" t="s">
        <v>143</v>
      </c>
    </row>
    <row r="141" spans="2:65" s="14" customFormat="1" x14ac:dyDescent="0.2">
      <c r="B141" s="185"/>
      <c r="D141" s="172" t="s">
        <v>151</v>
      </c>
      <c r="E141" s="186" t="s">
        <v>1</v>
      </c>
      <c r="F141" s="187" t="s">
        <v>156</v>
      </c>
      <c r="H141" s="188">
        <v>771.56</v>
      </c>
      <c r="I141" s="189"/>
      <c r="L141" s="185"/>
      <c r="M141" s="190"/>
      <c r="T141" s="191"/>
      <c r="AT141" s="186" t="s">
        <v>151</v>
      </c>
      <c r="AU141" s="186" t="s">
        <v>122</v>
      </c>
      <c r="AV141" s="14" t="s">
        <v>149</v>
      </c>
      <c r="AW141" s="14" t="s">
        <v>29</v>
      </c>
      <c r="AX141" s="14" t="s">
        <v>83</v>
      </c>
      <c r="AY141" s="186" t="s">
        <v>143</v>
      </c>
    </row>
    <row r="142" spans="2:65" s="1" customFormat="1" ht="33" customHeight="1" x14ac:dyDescent="0.2">
      <c r="B142" s="132"/>
      <c r="C142" s="159" t="s">
        <v>122</v>
      </c>
      <c r="D142" s="159" t="s">
        <v>145</v>
      </c>
      <c r="E142" s="160" t="s">
        <v>157</v>
      </c>
      <c r="F142" s="161" t="s">
        <v>158</v>
      </c>
      <c r="G142" s="162" t="s">
        <v>148</v>
      </c>
      <c r="H142" s="163">
        <v>1088</v>
      </c>
      <c r="I142" s="164"/>
      <c r="J142" s="165">
        <f>ROUND(I142*H142,2)</f>
        <v>0</v>
      </c>
      <c r="K142" s="166"/>
      <c r="L142" s="33"/>
      <c r="M142" s="167" t="s">
        <v>1</v>
      </c>
      <c r="N142" s="131" t="s">
        <v>41</v>
      </c>
      <c r="P142" s="168">
        <f>O142*H142</f>
        <v>0</v>
      </c>
      <c r="Q142" s="168">
        <v>4.0000000000000003E-5</v>
      </c>
      <c r="R142" s="168">
        <f>Q142*H142</f>
        <v>4.3520000000000003E-2</v>
      </c>
      <c r="S142" s="168">
        <v>0</v>
      </c>
      <c r="T142" s="169">
        <f>S142*H142</f>
        <v>0</v>
      </c>
      <c r="AR142" s="170" t="s">
        <v>149</v>
      </c>
      <c r="AT142" s="170" t="s">
        <v>145</v>
      </c>
      <c r="AU142" s="170" t="s">
        <v>122</v>
      </c>
      <c r="AY142" s="16" t="s">
        <v>143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16" t="s">
        <v>122</v>
      </c>
      <c r="BK142" s="96">
        <f>ROUND(I142*H142,2)</f>
        <v>0</v>
      </c>
      <c r="BL142" s="16" t="s">
        <v>149</v>
      </c>
      <c r="BM142" s="170" t="s">
        <v>159</v>
      </c>
    </row>
    <row r="143" spans="2:65" s="12" customFormat="1" x14ac:dyDescent="0.2">
      <c r="B143" s="171"/>
      <c r="D143" s="172" t="s">
        <v>151</v>
      </c>
      <c r="E143" s="173" t="s">
        <v>1</v>
      </c>
      <c r="F143" s="174" t="s">
        <v>160</v>
      </c>
      <c r="H143" s="173" t="s">
        <v>1</v>
      </c>
      <c r="I143" s="175"/>
      <c r="L143" s="171"/>
      <c r="M143" s="176"/>
      <c r="T143" s="177"/>
      <c r="AT143" s="173" t="s">
        <v>151</v>
      </c>
      <c r="AU143" s="173" t="s">
        <v>122</v>
      </c>
      <c r="AV143" s="12" t="s">
        <v>83</v>
      </c>
      <c r="AW143" s="12" t="s">
        <v>29</v>
      </c>
      <c r="AX143" s="12" t="s">
        <v>75</v>
      </c>
      <c r="AY143" s="173" t="s">
        <v>143</v>
      </c>
    </row>
    <row r="144" spans="2:65" s="13" customFormat="1" x14ac:dyDescent="0.2">
      <c r="B144" s="178"/>
      <c r="D144" s="172" t="s">
        <v>151</v>
      </c>
      <c r="E144" s="179" t="s">
        <v>1</v>
      </c>
      <c r="F144" s="180" t="s">
        <v>161</v>
      </c>
      <c r="H144" s="181">
        <v>1088</v>
      </c>
      <c r="I144" s="182"/>
      <c r="L144" s="178"/>
      <c r="M144" s="183"/>
      <c r="T144" s="184"/>
      <c r="AT144" s="179" t="s">
        <v>151</v>
      </c>
      <c r="AU144" s="179" t="s">
        <v>122</v>
      </c>
      <c r="AV144" s="13" t="s">
        <v>122</v>
      </c>
      <c r="AW144" s="13" t="s">
        <v>29</v>
      </c>
      <c r="AX144" s="13" t="s">
        <v>83</v>
      </c>
      <c r="AY144" s="179" t="s">
        <v>143</v>
      </c>
    </row>
    <row r="145" spans="2:65" s="1" customFormat="1" ht="21.75" customHeight="1" x14ac:dyDescent="0.2">
      <c r="B145" s="132"/>
      <c r="C145" s="159" t="s">
        <v>162</v>
      </c>
      <c r="D145" s="159" t="s">
        <v>145</v>
      </c>
      <c r="E145" s="160" t="s">
        <v>163</v>
      </c>
      <c r="F145" s="161" t="s">
        <v>164</v>
      </c>
      <c r="G145" s="162" t="s">
        <v>148</v>
      </c>
      <c r="H145" s="163">
        <v>77.156000000000006</v>
      </c>
      <c r="I145" s="164"/>
      <c r="J145" s="165">
        <f>ROUND(I145*H145,2)</f>
        <v>0</v>
      </c>
      <c r="K145" s="166"/>
      <c r="L145" s="33"/>
      <c r="M145" s="167" t="s">
        <v>1</v>
      </c>
      <c r="N145" s="131" t="s">
        <v>41</v>
      </c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AR145" s="170" t="s">
        <v>149</v>
      </c>
      <c r="AT145" s="170" t="s">
        <v>145</v>
      </c>
      <c r="AU145" s="170" t="s">
        <v>122</v>
      </c>
      <c r="AY145" s="16" t="s">
        <v>143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16" t="s">
        <v>122</v>
      </c>
      <c r="BK145" s="96">
        <f>ROUND(I145*H145,2)</f>
        <v>0</v>
      </c>
      <c r="BL145" s="16" t="s">
        <v>149</v>
      </c>
      <c r="BM145" s="170" t="s">
        <v>165</v>
      </c>
    </row>
    <row r="146" spans="2:65" s="12" customFormat="1" x14ac:dyDescent="0.2">
      <c r="B146" s="171"/>
      <c r="D146" s="172" t="s">
        <v>151</v>
      </c>
      <c r="E146" s="173" t="s">
        <v>1</v>
      </c>
      <c r="F146" s="174" t="s">
        <v>166</v>
      </c>
      <c r="H146" s="173" t="s">
        <v>1</v>
      </c>
      <c r="I146" s="175"/>
      <c r="L146" s="171"/>
      <c r="M146" s="176"/>
      <c r="T146" s="177"/>
      <c r="AT146" s="173" t="s">
        <v>151</v>
      </c>
      <c r="AU146" s="173" t="s">
        <v>122</v>
      </c>
      <c r="AV146" s="12" t="s">
        <v>83</v>
      </c>
      <c r="AW146" s="12" t="s">
        <v>29</v>
      </c>
      <c r="AX146" s="12" t="s">
        <v>75</v>
      </c>
      <c r="AY146" s="173" t="s">
        <v>143</v>
      </c>
    </row>
    <row r="147" spans="2:65" s="13" customFormat="1" x14ac:dyDescent="0.2">
      <c r="B147" s="178"/>
      <c r="D147" s="172" t="s">
        <v>151</v>
      </c>
      <c r="E147" s="179" t="s">
        <v>1</v>
      </c>
      <c r="F147" s="180" t="s">
        <v>167</v>
      </c>
      <c r="H147" s="181">
        <v>36.555999999999997</v>
      </c>
      <c r="I147" s="182"/>
      <c r="L147" s="178"/>
      <c r="M147" s="183"/>
      <c r="T147" s="184"/>
      <c r="AT147" s="179" t="s">
        <v>151</v>
      </c>
      <c r="AU147" s="179" t="s">
        <v>122</v>
      </c>
      <c r="AV147" s="13" t="s">
        <v>122</v>
      </c>
      <c r="AW147" s="13" t="s">
        <v>29</v>
      </c>
      <c r="AX147" s="13" t="s">
        <v>75</v>
      </c>
      <c r="AY147" s="179" t="s">
        <v>143</v>
      </c>
    </row>
    <row r="148" spans="2:65" s="13" customFormat="1" x14ac:dyDescent="0.2">
      <c r="B148" s="178"/>
      <c r="D148" s="172" t="s">
        <v>151</v>
      </c>
      <c r="E148" s="179" t="s">
        <v>1</v>
      </c>
      <c r="F148" s="180" t="s">
        <v>168</v>
      </c>
      <c r="H148" s="181">
        <v>40.6</v>
      </c>
      <c r="I148" s="182"/>
      <c r="L148" s="178"/>
      <c r="M148" s="183"/>
      <c r="T148" s="184"/>
      <c r="AT148" s="179" t="s">
        <v>151</v>
      </c>
      <c r="AU148" s="179" t="s">
        <v>122</v>
      </c>
      <c r="AV148" s="13" t="s">
        <v>122</v>
      </c>
      <c r="AW148" s="13" t="s">
        <v>29</v>
      </c>
      <c r="AX148" s="13" t="s">
        <v>75</v>
      </c>
      <c r="AY148" s="179" t="s">
        <v>143</v>
      </c>
    </row>
    <row r="149" spans="2:65" s="14" customFormat="1" x14ac:dyDescent="0.2">
      <c r="B149" s="185"/>
      <c r="D149" s="172" t="s">
        <v>151</v>
      </c>
      <c r="E149" s="186" t="s">
        <v>1</v>
      </c>
      <c r="F149" s="187" t="s">
        <v>156</v>
      </c>
      <c r="H149" s="188">
        <v>77.156000000000006</v>
      </c>
      <c r="I149" s="189"/>
      <c r="L149" s="185"/>
      <c r="M149" s="190"/>
      <c r="T149" s="191"/>
      <c r="AT149" s="186" t="s">
        <v>151</v>
      </c>
      <c r="AU149" s="186" t="s">
        <v>122</v>
      </c>
      <c r="AV149" s="14" t="s">
        <v>149</v>
      </c>
      <c r="AW149" s="14" t="s">
        <v>29</v>
      </c>
      <c r="AX149" s="14" t="s">
        <v>83</v>
      </c>
      <c r="AY149" s="186" t="s">
        <v>143</v>
      </c>
    </row>
    <row r="150" spans="2:65" s="11" customFormat="1" ht="22.9" customHeight="1" x14ac:dyDescent="0.2">
      <c r="B150" s="147"/>
      <c r="D150" s="148" t="s">
        <v>74</v>
      </c>
      <c r="E150" s="157" t="s">
        <v>169</v>
      </c>
      <c r="F150" s="157" t="s">
        <v>170</v>
      </c>
      <c r="I150" s="150"/>
      <c r="J150" s="158">
        <f>BK150</f>
        <v>0</v>
      </c>
      <c r="L150" s="147"/>
      <c r="M150" s="152"/>
      <c r="P150" s="153">
        <f>SUM(P151:P178)</f>
        <v>0</v>
      </c>
      <c r="R150" s="153">
        <f>SUM(R151:R178)</f>
        <v>18.184398739999999</v>
      </c>
      <c r="T150" s="154">
        <f>SUM(T151:T178)</f>
        <v>0</v>
      </c>
      <c r="AR150" s="148" t="s">
        <v>83</v>
      </c>
      <c r="AT150" s="155" t="s">
        <v>74</v>
      </c>
      <c r="AU150" s="155" t="s">
        <v>83</v>
      </c>
      <c r="AY150" s="148" t="s">
        <v>143</v>
      </c>
      <c r="BK150" s="156">
        <f>SUM(BK151:BK178)</f>
        <v>0</v>
      </c>
    </row>
    <row r="151" spans="2:65" s="1" customFormat="1" ht="49.15" customHeight="1" x14ac:dyDescent="0.2">
      <c r="B151" s="132"/>
      <c r="C151" s="159" t="s">
        <v>149</v>
      </c>
      <c r="D151" s="159" t="s">
        <v>145</v>
      </c>
      <c r="E151" s="160" t="s">
        <v>171</v>
      </c>
      <c r="F151" s="161" t="s">
        <v>172</v>
      </c>
      <c r="G151" s="162" t="s">
        <v>148</v>
      </c>
      <c r="H151" s="163">
        <v>203.14400000000001</v>
      </c>
      <c r="I151" s="164"/>
      <c r="J151" s="165">
        <f>ROUND(I151*H151,2)</f>
        <v>0</v>
      </c>
      <c r="K151" s="166"/>
      <c r="L151" s="33"/>
      <c r="M151" s="167" t="s">
        <v>1</v>
      </c>
      <c r="N151" s="131" t="s">
        <v>41</v>
      </c>
      <c r="P151" s="168">
        <f>O151*H151</f>
        <v>0</v>
      </c>
      <c r="Q151" s="168">
        <v>2.1000000000000001E-4</v>
      </c>
      <c r="R151" s="168">
        <f>Q151*H151</f>
        <v>4.2660240000000002E-2</v>
      </c>
      <c r="S151" s="168">
        <v>0</v>
      </c>
      <c r="T151" s="169">
        <f>S151*H151</f>
        <v>0</v>
      </c>
      <c r="AR151" s="170" t="s">
        <v>149</v>
      </c>
      <c r="AT151" s="170" t="s">
        <v>145</v>
      </c>
      <c r="AU151" s="170" t="s">
        <v>122</v>
      </c>
      <c r="AY151" s="16" t="s">
        <v>143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16" t="s">
        <v>122</v>
      </c>
      <c r="BK151" s="96">
        <f>ROUND(I151*H151,2)</f>
        <v>0</v>
      </c>
      <c r="BL151" s="16" t="s">
        <v>149</v>
      </c>
      <c r="BM151" s="170" t="s">
        <v>173</v>
      </c>
    </row>
    <row r="152" spans="2:65" s="12" customFormat="1" x14ac:dyDescent="0.2">
      <c r="B152" s="171"/>
      <c r="D152" s="172" t="s">
        <v>151</v>
      </c>
      <c r="E152" s="173" t="s">
        <v>1</v>
      </c>
      <c r="F152" s="174" t="s">
        <v>160</v>
      </c>
      <c r="H152" s="173" t="s">
        <v>1</v>
      </c>
      <c r="I152" s="175"/>
      <c r="L152" s="171"/>
      <c r="M152" s="176"/>
      <c r="T152" s="177"/>
      <c r="AT152" s="173" t="s">
        <v>151</v>
      </c>
      <c r="AU152" s="173" t="s">
        <v>122</v>
      </c>
      <c r="AV152" s="12" t="s">
        <v>83</v>
      </c>
      <c r="AW152" s="12" t="s">
        <v>29</v>
      </c>
      <c r="AX152" s="12" t="s">
        <v>75</v>
      </c>
      <c r="AY152" s="173" t="s">
        <v>143</v>
      </c>
    </row>
    <row r="153" spans="2:65" s="13" customFormat="1" x14ac:dyDescent="0.2">
      <c r="B153" s="178"/>
      <c r="D153" s="172" t="s">
        <v>151</v>
      </c>
      <c r="E153" s="179" t="s">
        <v>1</v>
      </c>
      <c r="F153" s="180" t="s">
        <v>174</v>
      </c>
      <c r="H153" s="181">
        <v>203.14400000000001</v>
      </c>
      <c r="I153" s="182"/>
      <c r="L153" s="178"/>
      <c r="M153" s="183"/>
      <c r="T153" s="184"/>
      <c r="AT153" s="179" t="s">
        <v>151</v>
      </c>
      <c r="AU153" s="179" t="s">
        <v>122</v>
      </c>
      <c r="AV153" s="13" t="s">
        <v>122</v>
      </c>
      <c r="AW153" s="13" t="s">
        <v>29</v>
      </c>
      <c r="AX153" s="13" t="s">
        <v>83</v>
      </c>
      <c r="AY153" s="179" t="s">
        <v>143</v>
      </c>
    </row>
    <row r="154" spans="2:65" s="1" customFormat="1" ht="24.2" customHeight="1" x14ac:dyDescent="0.2">
      <c r="B154" s="132"/>
      <c r="C154" s="159" t="s">
        <v>175</v>
      </c>
      <c r="D154" s="159" t="s">
        <v>145</v>
      </c>
      <c r="E154" s="160" t="s">
        <v>176</v>
      </c>
      <c r="F154" s="161" t="s">
        <v>177</v>
      </c>
      <c r="G154" s="162" t="s">
        <v>148</v>
      </c>
      <c r="H154" s="163">
        <v>56.046999999999997</v>
      </c>
      <c r="I154" s="164"/>
      <c r="J154" s="165">
        <f>ROUND(I154*H154,2)</f>
        <v>0</v>
      </c>
      <c r="K154" s="166"/>
      <c r="L154" s="33"/>
      <c r="M154" s="167" t="s">
        <v>1</v>
      </c>
      <c r="N154" s="131" t="s">
        <v>41</v>
      </c>
      <c r="P154" s="168">
        <f>O154*H154</f>
        <v>0</v>
      </c>
      <c r="Q154" s="168">
        <v>2.0999999999999999E-3</v>
      </c>
      <c r="R154" s="168">
        <f>Q154*H154</f>
        <v>0.11769869999999999</v>
      </c>
      <c r="S154" s="168">
        <v>0</v>
      </c>
      <c r="T154" s="169">
        <f>S154*H154</f>
        <v>0</v>
      </c>
      <c r="AR154" s="170" t="s">
        <v>149</v>
      </c>
      <c r="AT154" s="170" t="s">
        <v>145</v>
      </c>
      <c r="AU154" s="170" t="s">
        <v>122</v>
      </c>
      <c r="AY154" s="16" t="s">
        <v>143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16" t="s">
        <v>122</v>
      </c>
      <c r="BK154" s="96">
        <f>ROUND(I154*H154,2)</f>
        <v>0</v>
      </c>
      <c r="BL154" s="16" t="s">
        <v>149</v>
      </c>
      <c r="BM154" s="170" t="s">
        <v>178</v>
      </c>
    </row>
    <row r="155" spans="2:65" s="12" customFormat="1" x14ac:dyDescent="0.2">
      <c r="B155" s="171"/>
      <c r="D155" s="172" t="s">
        <v>151</v>
      </c>
      <c r="E155" s="173" t="s">
        <v>1</v>
      </c>
      <c r="F155" s="174" t="s">
        <v>152</v>
      </c>
      <c r="H155" s="173" t="s">
        <v>1</v>
      </c>
      <c r="I155" s="175"/>
      <c r="L155" s="171"/>
      <c r="M155" s="176"/>
      <c r="T155" s="177"/>
      <c r="AT155" s="173" t="s">
        <v>151</v>
      </c>
      <c r="AU155" s="173" t="s">
        <v>122</v>
      </c>
      <c r="AV155" s="12" t="s">
        <v>83</v>
      </c>
      <c r="AW155" s="12" t="s">
        <v>29</v>
      </c>
      <c r="AX155" s="12" t="s">
        <v>75</v>
      </c>
      <c r="AY155" s="173" t="s">
        <v>143</v>
      </c>
    </row>
    <row r="156" spans="2:65" s="13" customFormat="1" x14ac:dyDescent="0.2">
      <c r="B156" s="178"/>
      <c r="D156" s="172" t="s">
        <v>151</v>
      </c>
      <c r="E156" s="179" t="s">
        <v>1</v>
      </c>
      <c r="F156" s="180" t="s">
        <v>179</v>
      </c>
      <c r="H156" s="181">
        <v>43.866999999999997</v>
      </c>
      <c r="I156" s="182"/>
      <c r="L156" s="178"/>
      <c r="M156" s="183"/>
      <c r="T156" s="184"/>
      <c r="AT156" s="179" t="s">
        <v>151</v>
      </c>
      <c r="AU156" s="179" t="s">
        <v>122</v>
      </c>
      <c r="AV156" s="13" t="s">
        <v>122</v>
      </c>
      <c r="AW156" s="13" t="s">
        <v>29</v>
      </c>
      <c r="AX156" s="13" t="s">
        <v>75</v>
      </c>
      <c r="AY156" s="179" t="s">
        <v>143</v>
      </c>
    </row>
    <row r="157" spans="2:65" s="12" customFormat="1" x14ac:dyDescent="0.2">
      <c r="B157" s="171"/>
      <c r="D157" s="172" t="s">
        <v>151</v>
      </c>
      <c r="E157" s="173" t="s">
        <v>1</v>
      </c>
      <c r="F157" s="174" t="s">
        <v>154</v>
      </c>
      <c r="H157" s="173" t="s">
        <v>1</v>
      </c>
      <c r="I157" s="175"/>
      <c r="L157" s="171"/>
      <c r="M157" s="176"/>
      <c r="T157" s="177"/>
      <c r="AT157" s="173" t="s">
        <v>151</v>
      </c>
      <c r="AU157" s="173" t="s">
        <v>122</v>
      </c>
      <c r="AV157" s="12" t="s">
        <v>83</v>
      </c>
      <c r="AW157" s="12" t="s">
        <v>29</v>
      </c>
      <c r="AX157" s="12" t="s">
        <v>75</v>
      </c>
      <c r="AY157" s="173" t="s">
        <v>143</v>
      </c>
    </row>
    <row r="158" spans="2:65" s="13" customFormat="1" x14ac:dyDescent="0.2">
      <c r="B158" s="178"/>
      <c r="D158" s="172" t="s">
        <v>151</v>
      </c>
      <c r="E158" s="179" t="s">
        <v>1</v>
      </c>
      <c r="F158" s="180" t="s">
        <v>180</v>
      </c>
      <c r="H158" s="181">
        <v>12.18</v>
      </c>
      <c r="I158" s="182"/>
      <c r="L158" s="178"/>
      <c r="M158" s="183"/>
      <c r="T158" s="184"/>
      <c r="AT158" s="179" t="s">
        <v>151</v>
      </c>
      <c r="AU158" s="179" t="s">
        <v>122</v>
      </c>
      <c r="AV158" s="13" t="s">
        <v>122</v>
      </c>
      <c r="AW158" s="13" t="s">
        <v>29</v>
      </c>
      <c r="AX158" s="13" t="s">
        <v>75</v>
      </c>
      <c r="AY158" s="179" t="s">
        <v>143</v>
      </c>
    </row>
    <row r="159" spans="2:65" s="14" customFormat="1" x14ac:dyDescent="0.2">
      <c r="B159" s="185"/>
      <c r="D159" s="172" t="s">
        <v>151</v>
      </c>
      <c r="E159" s="186" t="s">
        <v>1</v>
      </c>
      <c r="F159" s="187" t="s">
        <v>156</v>
      </c>
      <c r="H159" s="188">
        <v>56.046999999999997</v>
      </c>
      <c r="I159" s="189"/>
      <c r="L159" s="185"/>
      <c r="M159" s="190"/>
      <c r="T159" s="191"/>
      <c r="AT159" s="186" t="s">
        <v>151</v>
      </c>
      <c r="AU159" s="186" t="s">
        <v>122</v>
      </c>
      <c r="AV159" s="14" t="s">
        <v>149</v>
      </c>
      <c r="AW159" s="14" t="s">
        <v>29</v>
      </c>
      <c r="AX159" s="14" t="s">
        <v>83</v>
      </c>
      <c r="AY159" s="186" t="s">
        <v>143</v>
      </c>
    </row>
    <row r="160" spans="2:65" s="1" customFormat="1" ht="24.2" customHeight="1" x14ac:dyDescent="0.2">
      <c r="B160" s="132"/>
      <c r="C160" s="159" t="s">
        <v>169</v>
      </c>
      <c r="D160" s="159" t="s">
        <v>145</v>
      </c>
      <c r="E160" s="160" t="s">
        <v>181</v>
      </c>
      <c r="F160" s="161" t="s">
        <v>182</v>
      </c>
      <c r="G160" s="162" t="s">
        <v>148</v>
      </c>
      <c r="H160" s="163">
        <v>56.046999999999997</v>
      </c>
      <c r="I160" s="164"/>
      <c r="J160" s="165">
        <f>ROUND(I160*H160,2)</f>
        <v>0</v>
      </c>
      <c r="K160" s="166"/>
      <c r="L160" s="33"/>
      <c r="M160" s="167" t="s">
        <v>1</v>
      </c>
      <c r="N160" s="131" t="s">
        <v>41</v>
      </c>
      <c r="P160" s="168">
        <f>O160*H160</f>
        <v>0</v>
      </c>
      <c r="Q160" s="168">
        <v>2.0999999999999999E-3</v>
      </c>
      <c r="R160" s="168">
        <f>Q160*H160</f>
        <v>0.11769869999999999</v>
      </c>
      <c r="S160" s="168">
        <v>0</v>
      </c>
      <c r="T160" s="169">
        <f>S160*H160</f>
        <v>0</v>
      </c>
      <c r="AR160" s="170" t="s">
        <v>149</v>
      </c>
      <c r="AT160" s="170" t="s">
        <v>145</v>
      </c>
      <c r="AU160" s="170" t="s">
        <v>122</v>
      </c>
      <c r="AY160" s="16" t="s">
        <v>143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16" t="s">
        <v>122</v>
      </c>
      <c r="BK160" s="96">
        <f>ROUND(I160*H160,2)</f>
        <v>0</v>
      </c>
      <c r="BL160" s="16" t="s">
        <v>149</v>
      </c>
      <c r="BM160" s="170" t="s">
        <v>183</v>
      </c>
    </row>
    <row r="161" spans="2:65" s="1" customFormat="1" ht="24.2" customHeight="1" x14ac:dyDescent="0.2">
      <c r="B161" s="132"/>
      <c r="C161" s="159" t="s">
        <v>184</v>
      </c>
      <c r="D161" s="159" t="s">
        <v>145</v>
      </c>
      <c r="E161" s="160" t="s">
        <v>185</v>
      </c>
      <c r="F161" s="161" t="s">
        <v>186</v>
      </c>
      <c r="G161" s="162" t="s">
        <v>148</v>
      </c>
      <c r="H161" s="163">
        <v>280.23599999999999</v>
      </c>
      <c r="I161" s="164"/>
      <c r="J161" s="165">
        <f>ROUND(I161*H161,2)</f>
        <v>0</v>
      </c>
      <c r="K161" s="166"/>
      <c r="L161" s="33"/>
      <c r="M161" s="167" t="s">
        <v>1</v>
      </c>
      <c r="N161" s="131" t="s">
        <v>41</v>
      </c>
      <c r="P161" s="168">
        <f>O161*H161</f>
        <v>0</v>
      </c>
      <c r="Q161" s="168">
        <v>1E-4</v>
      </c>
      <c r="R161" s="168">
        <f>Q161*H161</f>
        <v>2.8023599999999999E-2</v>
      </c>
      <c r="S161" s="168">
        <v>0</v>
      </c>
      <c r="T161" s="169">
        <f>S161*H161</f>
        <v>0</v>
      </c>
      <c r="AR161" s="170" t="s">
        <v>149</v>
      </c>
      <c r="AT161" s="170" t="s">
        <v>145</v>
      </c>
      <c r="AU161" s="170" t="s">
        <v>122</v>
      </c>
      <c r="AY161" s="16" t="s">
        <v>143</v>
      </c>
      <c r="BE161" s="96">
        <f>IF(N161="základná",J161,0)</f>
        <v>0</v>
      </c>
      <c r="BF161" s="96">
        <f>IF(N161="znížená",J161,0)</f>
        <v>0</v>
      </c>
      <c r="BG161" s="96">
        <f>IF(N161="zákl. prenesená",J161,0)</f>
        <v>0</v>
      </c>
      <c r="BH161" s="96">
        <f>IF(N161="zníž. prenesená",J161,0)</f>
        <v>0</v>
      </c>
      <c r="BI161" s="96">
        <f>IF(N161="nulová",J161,0)</f>
        <v>0</v>
      </c>
      <c r="BJ161" s="16" t="s">
        <v>122</v>
      </c>
      <c r="BK161" s="96">
        <f>ROUND(I161*H161,2)</f>
        <v>0</v>
      </c>
      <c r="BL161" s="16" t="s">
        <v>149</v>
      </c>
      <c r="BM161" s="170" t="s">
        <v>187</v>
      </c>
    </row>
    <row r="162" spans="2:65" s="1" customFormat="1" ht="33" customHeight="1" x14ac:dyDescent="0.2">
      <c r="B162" s="132"/>
      <c r="C162" s="159" t="s">
        <v>188</v>
      </c>
      <c r="D162" s="159" t="s">
        <v>145</v>
      </c>
      <c r="E162" s="160" t="s">
        <v>189</v>
      </c>
      <c r="F162" s="161" t="s">
        <v>190</v>
      </c>
      <c r="G162" s="162" t="s">
        <v>148</v>
      </c>
      <c r="H162" s="163">
        <v>280.23599999999999</v>
      </c>
      <c r="I162" s="164"/>
      <c r="J162" s="165">
        <f>ROUND(I162*H162,2)</f>
        <v>0</v>
      </c>
      <c r="K162" s="166"/>
      <c r="L162" s="33"/>
      <c r="M162" s="167" t="s">
        <v>1</v>
      </c>
      <c r="N162" s="131" t="s">
        <v>41</v>
      </c>
      <c r="P162" s="168">
        <f>O162*H162</f>
        <v>0</v>
      </c>
      <c r="Q162" s="168">
        <v>4.2000000000000003E-2</v>
      </c>
      <c r="R162" s="168">
        <f>Q162*H162</f>
        <v>11.769912</v>
      </c>
      <c r="S162" s="168">
        <v>0</v>
      </c>
      <c r="T162" s="169">
        <f>S162*H162</f>
        <v>0</v>
      </c>
      <c r="AR162" s="170" t="s">
        <v>149</v>
      </c>
      <c r="AT162" s="170" t="s">
        <v>145</v>
      </c>
      <c r="AU162" s="170" t="s">
        <v>122</v>
      </c>
      <c r="AY162" s="16" t="s">
        <v>143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16" t="s">
        <v>122</v>
      </c>
      <c r="BK162" s="96">
        <f>ROUND(I162*H162,2)</f>
        <v>0</v>
      </c>
      <c r="BL162" s="16" t="s">
        <v>149</v>
      </c>
      <c r="BM162" s="170" t="s">
        <v>191</v>
      </c>
    </row>
    <row r="163" spans="2:65" s="12" customFormat="1" x14ac:dyDescent="0.2">
      <c r="B163" s="171"/>
      <c r="D163" s="172" t="s">
        <v>151</v>
      </c>
      <c r="E163" s="173" t="s">
        <v>1</v>
      </c>
      <c r="F163" s="174" t="s">
        <v>152</v>
      </c>
      <c r="H163" s="173" t="s">
        <v>1</v>
      </c>
      <c r="I163" s="175"/>
      <c r="L163" s="171"/>
      <c r="M163" s="176"/>
      <c r="T163" s="177"/>
      <c r="AT163" s="173" t="s">
        <v>151</v>
      </c>
      <c r="AU163" s="173" t="s">
        <v>122</v>
      </c>
      <c r="AV163" s="12" t="s">
        <v>83</v>
      </c>
      <c r="AW163" s="12" t="s">
        <v>29</v>
      </c>
      <c r="AX163" s="12" t="s">
        <v>75</v>
      </c>
      <c r="AY163" s="173" t="s">
        <v>143</v>
      </c>
    </row>
    <row r="164" spans="2:65" s="13" customFormat="1" x14ac:dyDescent="0.2">
      <c r="B164" s="178"/>
      <c r="D164" s="172" t="s">
        <v>151</v>
      </c>
      <c r="E164" s="179" t="s">
        <v>1</v>
      </c>
      <c r="F164" s="180" t="s">
        <v>192</v>
      </c>
      <c r="H164" s="181">
        <v>219.33600000000001</v>
      </c>
      <c r="I164" s="182"/>
      <c r="L164" s="178"/>
      <c r="M164" s="183"/>
      <c r="T164" s="184"/>
      <c r="AT164" s="179" t="s">
        <v>151</v>
      </c>
      <c r="AU164" s="179" t="s">
        <v>122</v>
      </c>
      <c r="AV164" s="13" t="s">
        <v>122</v>
      </c>
      <c r="AW164" s="13" t="s">
        <v>29</v>
      </c>
      <c r="AX164" s="13" t="s">
        <v>75</v>
      </c>
      <c r="AY164" s="179" t="s">
        <v>143</v>
      </c>
    </row>
    <row r="165" spans="2:65" s="12" customFormat="1" x14ac:dyDescent="0.2">
      <c r="B165" s="171"/>
      <c r="D165" s="172" t="s">
        <v>151</v>
      </c>
      <c r="E165" s="173" t="s">
        <v>1</v>
      </c>
      <c r="F165" s="174" t="s">
        <v>154</v>
      </c>
      <c r="H165" s="173" t="s">
        <v>1</v>
      </c>
      <c r="I165" s="175"/>
      <c r="L165" s="171"/>
      <c r="M165" s="176"/>
      <c r="T165" s="177"/>
      <c r="AT165" s="173" t="s">
        <v>151</v>
      </c>
      <c r="AU165" s="173" t="s">
        <v>122</v>
      </c>
      <c r="AV165" s="12" t="s">
        <v>83</v>
      </c>
      <c r="AW165" s="12" t="s">
        <v>29</v>
      </c>
      <c r="AX165" s="12" t="s">
        <v>75</v>
      </c>
      <c r="AY165" s="173" t="s">
        <v>143</v>
      </c>
    </row>
    <row r="166" spans="2:65" s="13" customFormat="1" x14ac:dyDescent="0.2">
      <c r="B166" s="178"/>
      <c r="D166" s="172" t="s">
        <v>151</v>
      </c>
      <c r="E166" s="179" t="s">
        <v>1</v>
      </c>
      <c r="F166" s="180" t="s">
        <v>193</v>
      </c>
      <c r="H166" s="181">
        <v>60.9</v>
      </c>
      <c r="I166" s="182"/>
      <c r="L166" s="178"/>
      <c r="M166" s="183"/>
      <c r="T166" s="184"/>
      <c r="AT166" s="179" t="s">
        <v>151</v>
      </c>
      <c r="AU166" s="179" t="s">
        <v>122</v>
      </c>
      <c r="AV166" s="13" t="s">
        <v>122</v>
      </c>
      <c r="AW166" s="13" t="s">
        <v>29</v>
      </c>
      <c r="AX166" s="13" t="s">
        <v>75</v>
      </c>
      <c r="AY166" s="179" t="s">
        <v>143</v>
      </c>
    </row>
    <row r="167" spans="2:65" s="14" customFormat="1" x14ac:dyDescent="0.2">
      <c r="B167" s="185"/>
      <c r="D167" s="172" t="s">
        <v>151</v>
      </c>
      <c r="E167" s="186" t="s">
        <v>1</v>
      </c>
      <c r="F167" s="187" t="s">
        <v>156</v>
      </c>
      <c r="H167" s="188">
        <v>280.23599999999999</v>
      </c>
      <c r="I167" s="189"/>
      <c r="L167" s="185"/>
      <c r="M167" s="190"/>
      <c r="T167" s="191"/>
      <c r="AT167" s="186" t="s">
        <v>151</v>
      </c>
      <c r="AU167" s="186" t="s">
        <v>122</v>
      </c>
      <c r="AV167" s="14" t="s">
        <v>149</v>
      </c>
      <c r="AW167" s="14" t="s">
        <v>29</v>
      </c>
      <c r="AX167" s="14" t="s">
        <v>83</v>
      </c>
      <c r="AY167" s="186" t="s">
        <v>143</v>
      </c>
    </row>
    <row r="168" spans="2:65" s="1" customFormat="1" ht="24.2" customHeight="1" x14ac:dyDescent="0.2">
      <c r="B168" s="132"/>
      <c r="C168" s="159" t="s">
        <v>194</v>
      </c>
      <c r="D168" s="159" t="s">
        <v>145</v>
      </c>
      <c r="E168" s="160" t="s">
        <v>195</v>
      </c>
      <c r="F168" s="161" t="s">
        <v>196</v>
      </c>
      <c r="G168" s="162" t="s">
        <v>148</v>
      </c>
      <c r="H168" s="163">
        <v>1088</v>
      </c>
      <c r="I168" s="164"/>
      <c r="J168" s="165">
        <f>ROUND(I168*H168,2)</f>
        <v>0</v>
      </c>
      <c r="K168" s="166"/>
      <c r="L168" s="33"/>
      <c r="M168" s="167" t="s">
        <v>1</v>
      </c>
      <c r="N168" s="131" t="s">
        <v>41</v>
      </c>
      <c r="P168" s="168">
        <f>O168*H168</f>
        <v>0</v>
      </c>
      <c r="Q168" s="168">
        <v>9.7999999999999997E-4</v>
      </c>
      <c r="R168" s="168">
        <f>Q168*H168</f>
        <v>1.0662400000000001</v>
      </c>
      <c r="S168" s="168">
        <v>0</v>
      </c>
      <c r="T168" s="169">
        <f>S168*H168</f>
        <v>0</v>
      </c>
      <c r="AR168" s="170" t="s">
        <v>149</v>
      </c>
      <c r="AT168" s="170" t="s">
        <v>145</v>
      </c>
      <c r="AU168" s="170" t="s">
        <v>122</v>
      </c>
      <c r="AY168" s="16" t="s">
        <v>143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16" t="s">
        <v>122</v>
      </c>
      <c r="BK168" s="96">
        <f>ROUND(I168*H168,2)</f>
        <v>0</v>
      </c>
      <c r="BL168" s="16" t="s">
        <v>149</v>
      </c>
      <c r="BM168" s="170" t="s">
        <v>197</v>
      </c>
    </row>
    <row r="169" spans="2:65" s="12" customFormat="1" x14ac:dyDescent="0.2">
      <c r="B169" s="171"/>
      <c r="D169" s="172" t="s">
        <v>151</v>
      </c>
      <c r="E169" s="173" t="s">
        <v>1</v>
      </c>
      <c r="F169" s="174" t="s">
        <v>160</v>
      </c>
      <c r="H169" s="173" t="s">
        <v>1</v>
      </c>
      <c r="I169" s="175"/>
      <c r="L169" s="171"/>
      <c r="M169" s="176"/>
      <c r="T169" s="177"/>
      <c r="AT169" s="173" t="s">
        <v>151</v>
      </c>
      <c r="AU169" s="173" t="s">
        <v>122</v>
      </c>
      <c r="AV169" s="12" t="s">
        <v>83</v>
      </c>
      <c r="AW169" s="12" t="s">
        <v>29</v>
      </c>
      <c r="AX169" s="12" t="s">
        <v>75</v>
      </c>
      <c r="AY169" s="173" t="s">
        <v>143</v>
      </c>
    </row>
    <row r="170" spans="2:65" s="13" customFormat="1" x14ac:dyDescent="0.2">
      <c r="B170" s="178"/>
      <c r="D170" s="172" t="s">
        <v>151</v>
      </c>
      <c r="E170" s="179" t="s">
        <v>1</v>
      </c>
      <c r="F170" s="180" t="s">
        <v>161</v>
      </c>
      <c r="H170" s="181">
        <v>1088</v>
      </c>
      <c r="I170" s="182"/>
      <c r="L170" s="178"/>
      <c r="M170" s="183"/>
      <c r="T170" s="184"/>
      <c r="AT170" s="179" t="s">
        <v>151</v>
      </c>
      <c r="AU170" s="179" t="s">
        <v>122</v>
      </c>
      <c r="AV170" s="13" t="s">
        <v>122</v>
      </c>
      <c r="AW170" s="13" t="s">
        <v>29</v>
      </c>
      <c r="AX170" s="13" t="s">
        <v>83</v>
      </c>
      <c r="AY170" s="179" t="s">
        <v>143</v>
      </c>
    </row>
    <row r="171" spans="2:65" s="1" customFormat="1" ht="16.5" customHeight="1" x14ac:dyDescent="0.2">
      <c r="B171" s="132"/>
      <c r="C171" s="159" t="s">
        <v>198</v>
      </c>
      <c r="D171" s="159" t="s">
        <v>145</v>
      </c>
      <c r="E171" s="160" t="s">
        <v>199</v>
      </c>
      <c r="F171" s="161" t="s">
        <v>200</v>
      </c>
      <c r="G171" s="162" t="s">
        <v>148</v>
      </c>
      <c r="H171" s="163">
        <v>1088</v>
      </c>
      <c r="I171" s="164"/>
      <c r="J171" s="165">
        <f>ROUND(I171*H171,2)</f>
        <v>0</v>
      </c>
      <c r="K171" s="166"/>
      <c r="L171" s="33"/>
      <c r="M171" s="167" t="s">
        <v>1</v>
      </c>
      <c r="N171" s="131" t="s">
        <v>41</v>
      </c>
      <c r="P171" s="168">
        <f>O171*H171</f>
        <v>0</v>
      </c>
      <c r="Q171" s="168">
        <v>2.1000000000000001E-4</v>
      </c>
      <c r="R171" s="168">
        <f>Q171*H171</f>
        <v>0.22848000000000002</v>
      </c>
      <c r="S171" s="168">
        <v>0</v>
      </c>
      <c r="T171" s="169">
        <f>S171*H171</f>
        <v>0</v>
      </c>
      <c r="AR171" s="170" t="s">
        <v>149</v>
      </c>
      <c r="AT171" s="170" t="s">
        <v>145</v>
      </c>
      <c r="AU171" s="170" t="s">
        <v>122</v>
      </c>
      <c r="AY171" s="16" t="s">
        <v>143</v>
      </c>
      <c r="BE171" s="96">
        <f>IF(N171="základná",J171,0)</f>
        <v>0</v>
      </c>
      <c r="BF171" s="96">
        <f>IF(N171="znížená",J171,0)</f>
        <v>0</v>
      </c>
      <c r="BG171" s="96">
        <f>IF(N171="zákl. prenesená",J171,0)</f>
        <v>0</v>
      </c>
      <c r="BH171" s="96">
        <f>IF(N171="zníž. prenesená",J171,0)</f>
        <v>0</v>
      </c>
      <c r="BI171" s="96">
        <f>IF(N171="nulová",J171,0)</f>
        <v>0</v>
      </c>
      <c r="BJ171" s="16" t="s">
        <v>122</v>
      </c>
      <c r="BK171" s="96">
        <f>ROUND(I171*H171,2)</f>
        <v>0</v>
      </c>
      <c r="BL171" s="16" t="s">
        <v>149</v>
      </c>
      <c r="BM171" s="170" t="s">
        <v>201</v>
      </c>
    </row>
    <row r="172" spans="2:65" s="12" customFormat="1" x14ac:dyDescent="0.2">
      <c r="B172" s="171"/>
      <c r="D172" s="172" t="s">
        <v>151</v>
      </c>
      <c r="E172" s="173" t="s">
        <v>1</v>
      </c>
      <c r="F172" s="174" t="s">
        <v>202</v>
      </c>
      <c r="H172" s="173" t="s">
        <v>1</v>
      </c>
      <c r="I172" s="175"/>
      <c r="L172" s="171"/>
      <c r="M172" s="176"/>
      <c r="T172" s="177"/>
      <c r="AT172" s="173" t="s">
        <v>151</v>
      </c>
      <c r="AU172" s="173" t="s">
        <v>122</v>
      </c>
      <c r="AV172" s="12" t="s">
        <v>83</v>
      </c>
      <c r="AW172" s="12" t="s">
        <v>29</v>
      </c>
      <c r="AX172" s="12" t="s">
        <v>75</v>
      </c>
      <c r="AY172" s="173" t="s">
        <v>143</v>
      </c>
    </row>
    <row r="173" spans="2:65" s="13" customFormat="1" x14ac:dyDescent="0.2">
      <c r="B173" s="178"/>
      <c r="D173" s="172" t="s">
        <v>151</v>
      </c>
      <c r="E173" s="179" t="s">
        <v>1</v>
      </c>
      <c r="F173" s="180" t="s">
        <v>161</v>
      </c>
      <c r="H173" s="181">
        <v>1088</v>
      </c>
      <c r="I173" s="182"/>
      <c r="L173" s="178"/>
      <c r="M173" s="183"/>
      <c r="T173" s="184"/>
      <c r="AT173" s="179" t="s">
        <v>151</v>
      </c>
      <c r="AU173" s="179" t="s">
        <v>122</v>
      </c>
      <c r="AV173" s="13" t="s">
        <v>122</v>
      </c>
      <c r="AW173" s="13" t="s">
        <v>29</v>
      </c>
      <c r="AX173" s="13" t="s">
        <v>83</v>
      </c>
      <c r="AY173" s="179" t="s">
        <v>143</v>
      </c>
    </row>
    <row r="174" spans="2:65" s="1" customFormat="1" ht="49.15" customHeight="1" x14ac:dyDescent="0.2">
      <c r="B174" s="132"/>
      <c r="C174" s="159" t="s">
        <v>203</v>
      </c>
      <c r="D174" s="159" t="s">
        <v>145</v>
      </c>
      <c r="E174" s="160" t="s">
        <v>204</v>
      </c>
      <c r="F174" s="161" t="s">
        <v>205</v>
      </c>
      <c r="G174" s="162" t="s">
        <v>148</v>
      </c>
      <c r="H174" s="163">
        <v>511.55</v>
      </c>
      <c r="I174" s="164"/>
      <c r="J174" s="165">
        <f>ROUND(I174*H174,2)</f>
        <v>0</v>
      </c>
      <c r="K174" s="166"/>
      <c r="L174" s="33"/>
      <c r="M174" s="167" t="s">
        <v>1</v>
      </c>
      <c r="N174" s="131" t="s">
        <v>41</v>
      </c>
      <c r="P174" s="168">
        <f>O174*H174</f>
        <v>0</v>
      </c>
      <c r="Q174" s="168">
        <v>9.41E-3</v>
      </c>
      <c r="R174" s="168">
        <f>Q174*H174</f>
        <v>4.8136855000000001</v>
      </c>
      <c r="S174" s="168">
        <v>0</v>
      </c>
      <c r="T174" s="169">
        <f>S174*H174</f>
        <v>0</v>
      </c>
      <c r="AR174" s="170" t="s">
        <v>149</v>
      </c>
      <c r="AT174" s="170" t="s">
        <v>145</v>
      </c>
      <c r="AU174" s="170" t="s">
        <v>122</v>
      </c>
      <c r="AY174" s="16" t="s">
        <v>143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16" t="s">
        <v>122</v>
      </c>
      <c r="BK174" s="96">
        <f>ROUND(I174*H174,2)</f>
        <v>0</v>
      </c>
      <c r="BL174" s="16" t="s">
        <v>149</v>
      </c>
      <c r="BM174" s="170" t="s">
        <v>206</v>
      </c>
    </row>
    <row r="175" spans="2:65" s="12" customFormat="1" ht="22.5" x14ac:dyDescent="0.2">
      <c r="B175" s="171"/>
      <c r="D175" s="172" t="s">
        <v>151</v>
      </c>
      <c r="E175" s="173" t="s">
        <v>1</v>
      </c>
      <c r="F175" s="174" t="s">
        <v>207</v>
      </c>
      <c r="H175" s="173" t="s">
        <v>1</v>
      </c>
      <c r="I175" s="175"/>
      <c r="L175" s="171"/>
      <c r="M175" s="176"/>
      <c r="T175" s="177"/>
      <c r="AT175" s="173" t="s">
        <v>151</v>
      </c>
      <c r="AU175" s="173" t="s">
        <v>122</v>
      </c>
      <c r="AV175" s="12" t="s">
        <v>83</v>
      </c>
      <c r="AW175" s="12" t="s">
        <v>29</v>
      </c>
      <c r="AX175" s="12" t="s">
        <v>75</v>
      </c>
      <c r="AY175" s="173" t="s">
        <v>143</v>
      </c>
    </row>
    <row r="176" spans="2:65" s="13" customFormat="1" x14ac:dyDescent="0.2">
      <c r="B176" s="178"/>
      <c r="D176" s="172" t="s">
        <v>151</v>
      </c>
      <c r="E176" s="179" t="s">
        <v>1</v>
      </c>
      <c r="F176" s="180" t="s">
        <v>208</v>
      </c>
      <c r="H176" s="181">
        <v>511.55</v>
      </c>
      <c r="I176" s="182"/>
      <c r="L176" s="178"/>
      <c r="M176" s="183"/>
      <c r="T176" s="184"/>
      <c r="AT176" s="179" t="s">
        <v>151</v>
      </c>
      <c r="AU176" s="179" t="s">
        <v>122</v>
      </c>
      <c r="AV176" s="13" t="s">
        <v>122</v>
      </c>
      <c r="AW176" s="13" t="s">
        <v>29</v>
      </c>
      <c r="AX176" s="13" t="s">
        <v>75</v>
      </c>
      <c r="AY176" s="179" t="s">
        <v>143</v>
      </c>
    </row>
    <row r="177" spans="2:65" s="14" customFormat="1" x14ac:dyDescent="0.2">
      <c r="B177" s="185"/>
      <c r="D177" s="172" t="s">
        <v>151</v>
      </c>
      <c r="E177" s="186" t="s">
        <v>1</v>
      </c>
      <c r="F177" s="187" t="s">
        <v>156</v>
      </c>
      <c r="H177" s="188">
        <v>511.55</v>
      </c>
      <c r="I177" s="189"/>
      <c r="L177" s="185"/>
      <c r="M177" s="190"/>
      <c r="T177" s="191"/>
      <c r="AT177" s="186" t="s">
        <v>151</v>
      </c>
      <c r="AU177" s="186" t="s">
        <v>122</v>
      </c>
      <c r="AV177" s="14" t="s">
        <v>149</v>
      </c>
      <c r="AW177" s="14" t="s">
        <v>29</v>
      </c>
      <c r="AX177" s="14" t="s">
        <v>83</v>
      </c>
      <c r="AY177" s="186" t="s">
        <v>143</v>
      </c>
    </row>
    <row r="178" spans="2:65" s="12" customFormat="1" ht="22.5" x14ac:dyDescent="0.2">
      <c r="B178" s="171"/>
      <c r="D178" s="172" t="s">
        <v>151</v>
      </c>
      <c r="E178" s="173" t="s">
        <v>1</v>
      </c>
      <c r="F178" s="174" t="s">
        <v>209</v>
      </c>
      <c r="H178" s="173" t="s">
        <v>1</v>
      </c>
      <c r="I178" s="175"/>
      <c r="L178" s="171"/>
      <c r="M178" s="176"/>
      <c r="T178" s="177"/>
      <c r="AT178" s="173" t="s">
        <v>151</v>
      </c>
      <c r="AU178" s="173" t="s">
        <v>122</v>
      </c>
      <c r="AV178" s="12" t="s">
        <v>83</v>
      </c>
      <c r="AW178" s="12" t="s">
        <v>29</v>
      </c>
      <c r="AX178" s="12" t="s">
        <v>75</v>
      </c>
      <c r="AY178" s="173" t="s">
        <v>143</v>
      </c>
    </row>
    <row r="179" spans="2:65" s="11" customFormat="1" ht="22.9" customHeight="1" x14ac:dyDescent="0.2">
      <c r="B179" s="147"/>
      <c r="D179" s="148" t="s">
        <v>74</v>
      </c>
      <c r="E179" s="157" t="s">
        <v>210</v>
      </c>
      <c r="F179" s="157" t="s">
        <v>211</v>
      </c>
      <c r="I179" s="150"/>
      <c r="J179" s="158">
        <f>BK179</f>
        <v>0</v>
      </c>
      <c r="L179" s="147"/>
      <c r="M179" s="152"/>
      <c r="P179" s="153">
        <f>P180</f>
        <v>0</v>
      </c>
      <c r="R179" s="153">
        <f>R180</f>
        <v>0</v>
      </c>
      <c r="T179" s="154">
        <f>T180</f>
        <v>0</v>
      </c>
      <c r="AR179" s="148" t="s">
        <v>83</v>
      </c>
      <c r="AT179" s="155" t="s">
        <v>74</v>
      </c>
      <c r="AU179" s="155" t="s">
        <v>83</v>
      </c>
      <c r="AY179" s="148" t="s">
        <v>143</v>
      </c>
      <c r="BK179" s="156">
        <f>BK180</f>
        <v>0</v>
      </c>
    </row>
    <row r="180" spans="2:65" s="1" customFormat="1" ht="24.2" customHeight="1" x14ac:dyDescent="0.2">
      <c r="B180" s="132"/>
      <c r="C180" s="159" t="s">
        <v>212</v>
      </c>
      <c r="D180" s="159" t="s">
        <v>145</v>
      </c>
      <c r="E180" s="160" t="s">
        <v>213</v>
      </c>
      <c r="F180" s="161" t="s">
        <v>214</v>
      </c>
      <c r="G180" s="162" t="s">
        <v>215</v>
      </c>
      <c r="H180" s="163">
        <v>57.561999999999998</v>
      </c>
      <c r="I180" s="164"/>
      <c r="J180" s="165">
        <f>ROUND(I180*H180,2)</f>
        <v>0</v>
      </c>
      <c r="K180" s="166"/>
      <c r="L180" s="33"/>
      <c r="M180" s="167" t="s">
        <v>1</v>
      </c>
      <c r="N180" s="131" t="s">
        <v>41</v>
      </c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AR180" s="170" t="s">
        <v>149</v>
      </c>
      <c r="AT180" s="170" t="s">
        <v>145</v>
      </c>
      <c r="AU180" s="170" t="s">
        <v>122</v>
      </c>
      <c r="AY180" s="16" t="s">
        <v>143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16" t="s">
        <v>122</v>
      </c>
      <c r="BK180" s="96">
        <f>ROUND(I180*H180,2)</f>
        <v>0</v>
      </c>
      <c r="BL180" s="16" t="s">
        <v>149</v>
      </c>
      <c r="BM180" s="170" t="s">
        <v>216</v>
      </c>
    </row>
    <row r="181" spans="2:65" s="11" customFormat="1" ht="25.9" customHeight="1" x14ac:dyDescent="0.2">
      <c r="B181" s="147"/>
      <c r="D181" s="148" t="s">
        <v>74</v>
      </c>
      <c r="E181" s="149" t="s">
        <v>217</v>
      </c>
      <c r="F181" s="149" t="s">
        <v>218</v>
      </c>
      <c r="I181" s="150"/>
      <c r="J181" s="151">
        <f>BK181</f>
        <v>0</v>
      </c>
      <c r="L181" s="147"/>
      <c r="M181" s="152"/>
      <c r="P181" s="153">
        <f>P182+P185</f>
        <v>0</v>
      </c>
      <c r="R181" s="153">
        <f>R182+R185</f>
        <v>1.6829999999999998E-2</v>
      </c>
      <c r="T181" s="154">
        <f>T182+T185</f>
        <v>0</v>
      </c>
      <c r="AR181" s="148" t="s">
        <v>122</v>
      </c>
      <c r="AT181" s="155" t="s">
        <v>74</v>
      </c>
      <c r="AU181" s="155" t="s">
        <v>75</v>
      </c>
      <c r="AY181" s="148" t="s">
        <v>143</v>
      </c>
      <c r="BK181" s="156">
        <f>BK182+BK185</f>
        <v>0</v>
      </c>
    </row>
    <row r="182" spans="2:65" s="11" customFormat="1" ht="22.9" customHeight="1" x14ac:dyDescent="0.2">
      <c r="B182" s="147"/>
      <c r="D182" s="148" t="s">
        <v>74</v>
      </c>
      <c r="E182" s="157" t="s">
        <v>219</v>
      </c>
      <c r="F182" s="157" t="s">
        <v>220</v>
      </c>
      <c r="I182" s="150"/>
      <c r="J182" s="158">
        <f>BK182</f>
        <v>0</v>
      </c>
      <c r="L182" s="147"/>
      <c r="M182" s="152"/>
      <c r="P182" s="153">
        <f>SUM(P183:P184)</f>
        <v>0</v>
      </c>
      <c r="R182" s="153">
        <f>SUM(R183:R184)</f>
        <v>1.3949999999999999E-2</v>
      </c>
      <c r="T182" s="154">
        <f>SUM(T183:T184)</f>
        <v>0</v>
      </c>
      <c r="AR182" s="148" t="s">
        <v>122</v>
      </c>
      <c r="AT182" s="155" t="s">
        <v>74</v>
      </c>
      <c r="AU182" s="155" t="s">
        <v>83</v>
      </c>
      <c r="AY182" s="148" t="s">
        <v>143</v>
      </c>
      <c r="BK182" s="156">
        <f>SUM(BK183:BK184)</f>
        <v>0</v>
      </c>
    </row>
    <row r="183" spans="2:65" s="1" customFormat="1" ht="33" customHeight="1" x14ac:dyDescent="0.2">
      <c r="B183" s="132"/>
      <c r="C183" s="159" t="s">
        <v>221</v>
      </c>
      <c r="D183" s="159" t="s">
        <v>145</v>
      </c>
      <c r="E183" s="160" t="s">
        <v>222</v>
      </c>
      <c r="F183" s="161" t="s">
        <v>223</v>
      </c>
      <c r="G183" s="162" t="s">
        <v>224</v>
      </c>
      <c r="H183" s="163">
        <v>93</v>
      </c>
      <c r="I183" s="164"/>
      <c r="J183" s="165">
        <f>ROUND(I183*H183,2)</f>
        <v>0</v>
      </c>
      <c r="K183" s="166"/>
      <c r="L183" s="33"/>
      <c r="M183" s="167" t="s">
        <v>1</v>
      </c>
      <c r="N183" s="131" t="s">
        <v>41</v>
      </c>
      <c r="P183" s="168">
        <f>O183*H183</f>
        <v>0</v>
      </c>
      <c r="Q183" s="168">
        <v>1.4999999999999999E-4</v>
      </c>
      <c r="R183" s="168">
        <f>Q183*H183</f>
        <v>1.3949999999999999E-2</v>
      </c>
      <c r="S183" s="168">
        <v>0</v>
      </c>
      <c r="T183" s="169">
        <f>S183*H183</f>
        <v>0</v>
      </c>
      <c r="AR183" s="170" t="s">
        <v>225</v>
      </c>
      <c r="AT183" s="170" t="s">
        <v>145</v>
      </c>
      <c r="AU183" s="170" t="s">
        <v>122</v>
      </c>
      <c r="AY183" s="16" t="s">
        <v>143</v>
      </c>
      <c r="BE183" s="96">
        <f>IF(N183="základná",J183,0)</f>
        <v>0</v>
      </c>
      <c r="BF183" s="96">
        <f>IF(N183="znížená",J183,0)</f>
        <v>0</v>
      </c>
      <c r="BG183" s="96">
        <f>IF(N183="zákl. prenesená",J183,0)</f>
        <v>0</v>
      </c>
      <c r="BH183" s="96">
        <f>IF(N183="zníž. prenesená",J183,0)</f>
        <v>0</v>
      </c>
      <c r="BI183" s="96">
        <f>IF(N183="nulová",J183,0)</f>
        <v>0</v>
      </c>
      <c r="BJ183" s="16" t="s">
        <v>122</v>
      </c>
      <c r="BK183" s="96">
        <f>ROUND(I183*H183,2)</f>
        <v>0</v>
      </c>
      <c r="BL183" s="16" t="s">
        <v>225</v>
      </c>
      <c r="BM183" s="170" t="s">
        <v>226</v>
      </c>
    </row>
    <row r="184" spans="2:65" s="1" customFormat="1" ht="24.2" customHeight="1" x14ac:dyDescent="0.2">
      <c r="B184" s="132"/>
      <c r="C184" s="159" t="s">
        <v>227</v>
      </c>
      <c r="D184" s="159" t="s">
        <v>145</v>
      </c>
      <c r="E184" s="160" t="s">
        <v>228</v>
      </c>
      <c r="F184" s="161" t="s">
        <v>229</v>
      </c>
      <c r="G184" s="162" t="s">
        <v>230</v>
      </c>
      <c r="H184" s="192"/>
      <c r="I184" s="164"/>
      <c r="J184" s="165">
        <f>ROUND(I184*H184,2)</f>
        <v>0</v>
      </c>
      <c r="K184" s="166"/>
      <c r="L184" s="33"/>
      <c r="M184" s="167" t="s">
        <v>1</v>
      </c>
      <c r="N184" s="131" t="s">
        <v>41</v>
      </c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AR184" s="170" t="s">
        <v>225</v>
      </c>
      <c r="AT184" s="170" t="s">
        <v>145</v>
      </c>
      <c r="AU184" s="170" t="s">
        <v>122</v>
      </c>
      <c r="AY184" s="16" t="s">
        <v>143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16" t="s">
        <v>122</v>
      </c>
      <c r="BK184" s="96">
        <f>ROUND(I184*H184,2)</f>
        <v>0</v>
      </c>
      <c r="BL184" s="16" t="s">
        <v>225</v>
      </c>
      <c r="BM184" s="170" t="s">
        <v>231</v>
      </c>
    </row>
    <row r="185" spans="2:65" s="11" customFormat="1" ht="22.9" customHeight="1" x14ac:dyDescent="0.2">
      <c r="B185" s="147"/>
      <c r="D185" s="148" t="s">
        <v>74</v>
      </c>
      <c r="E185" s="157" t="s">
        <v>232</v>
      </c>
      <c r="F185" s="157" t="s">
        <v>233</v>
      </c>
      <c r="I185" s="150"/>
      <c r="J185" s="158">
        <f>BK185</f>
        <v>0</v>
      </c>
      <c r="L185" s="147"/>
      <c r="M185" s="152"/>
      <c r="P185" s="153">
        <f>SUM(P186:P190)</f>
        <v>0</v>
      </c>
      <c r="R185" s="153">
        <f>SUM(R186:R190)</f>
        <v>2.8800000000000002E-3</v>
      </c>
      <c r="T185" s="154">
        <f>SUM(T186:T190)</f>
        <v>0</v>
      </c>
      <c r="AR185" s="148" t="s">
        <v>122</v>
      </c>
      <c r="AT185" s="155" t="s">
        <v>74</v>
      </c>
      <c r="AU185" s="155" t="s">
        <v>83</v>
      </c>
      <c r="AY185" s="148" t="s">
        <v>143</v>
      </c>
      <c r="BK185" s="156">
        <f>SUM(BK186:BK190)</f>
        <v>0</v>
      </c>
    </row>
    <row r="186" spans="2:65" s="1" customFormat="1" ht="24.2" customHeight="1" x14ac:dyDescent="0.2">
      <c r="B186" s="132"/>
      <c r="C186" s="159" t="s">
        <v>234</v>
      </c>
      <c r="D186" s="159" t="s">
        <v>145</v>
      </c>
      <c r="E186" s="160" t="s">
        <v>235</v>
      </c>
      <c r="F186" s="161" t="s">
        <v>236</v>
      </c>
      <c r="G186" s="162" t="s">
        <v>148</v>
      </c>
      <c r="H186" s="163">
        <v>9</v>
      </c>
      <c r="I186" s="164"/>
      <c r="J186" s="165">
        <f>ROUND(I186*H186,2)</f>
        <v>0</v>
      </c>
      <c r="K186" s="166"/>
      <c r="L186" s="33"/>
      <c r="M186" s="167" t="s">
        <v>1</v>
      </c>
      <c r="N186" s="131" t="s">
        <v>41</v>
      </c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AR186" s="170" t="s">
        <v>225</v>
      </c>
      <c r="AT186" s="170" t="s">
        <v>145</v>
      </c>
      <c r="AU186" s="170" t="s">
        <v>122</v>
      </c>
      <c r="AY186" s="16" t="s">
        <v>143</v>
      </c>
      <c r="BE186" s="96">
        <f>IF(N186="základná",J186,0)</f>
        <v>0</v>
      </c>
      <c r="BF186" s="96">
        <f>IF(N186="znížená",J186,0)</f>
        <v>0</v>
      </c>
      <c r="BG186" s="96">
        <f>IF(N186="zákl. prenesená",J186,0)</f>
        <v>0</v>
      </c>
      <c r="BH186" s="96">
        <f>IF(N186="zníž. prenesená",J186,0)</f>
        <v>0</v>
      </c>
      <c r="BI186" s="96">
        <f>IF(N186="nulová",J186,0)</f>
        <v>0</v>
      </c>
      <c r="BJ186" s="16" t="s">
        <v>122</v>
      </c>
      <c r="BK186" s="96">
        <f>ROUND(I186*H186,2)</f>
        <v>0</v>
      </c>
      <c r="BL186" s="16" t="s">
        <v>225</v>
      </c>
      <c r="BM186" s="170" t="s">
        <v>237</v>
      </c>
    </row>
    <row r="187" spans="2:65" s="12" customFormat="1" x14ac:dyDescent="0.2">
      <c r="B187" s="171"/>
      <c r="D187" s="172" t="s">
        <v>151</v>
      </c>
      <c r="E187" s="173" t="s">
        <v>1</v>
      </c>
      <c r="F187" s="174" t="s">
        <v>238</v>
      </c>
      <c r="H187" s="173" t="s">
        <v>1</v>
      </c>
      <c r="I187" s="175"/>
      <c r="L187" s="171"/>
      <c r="M187" s="176"/>
      <c r="T187" s="177"/>
      <c r="AT187" s="173" t="s">
        <v>151</v>
      </c>
      <c r="AU187" s="173" t="s">
        <v>122</v>
      </c>
      <c r="AV187" s="12" t="s">
        <v>83</v>
      </c>
      <c r="AW187" s="12" t="s">
        <v>29</v>
      </c>
      <c r="AX187" s="12" t="s">
        <v>75</v>
      </c>
      <c r="AY187" s="173" t="s">
        <v>143</v>
      </c>
    </row>
    <row r="188" spans="2:65" s="13" customFormat="1" x14ac:dyDescent="0.2">
      <c r="B188" s="178"/>
      <c r="D188" s="172" t="s">
        <v>151</v>
      </c>
      <c r="E188" s="179" t="s">
        <v>1</v>
      </c>
      <c r="F188" s="180" t="s">
        <v>239</v>
      </c>
      <c r="H188" s="181">
        <v>9</v>
      </c>
      <c r="I188" s="182"/>
      <c r="L188" s="178"/>
      <c r="M188" s="183"/>
      <c r="T188" s="184"/>
      <c r="AT188" s="179" t="s">
        <v>151</v>
      </c>
      <c r="AU188" s="179" t="s">
        <v>122</v>
      </c>
      <c r="AV188" s="13" t="s">
        <v>122</v>
      </c>
      <c r="AW188" s="13" t="s">
        <v>29</v>
      </c>
      <c r="AX188" s="13" t="s">
        <v>83</v>
      </c>
      <c r="AY188" s="179" t="s">
        <v>143</v>
      </c>
    </row>
    <row r="189" spans="2:65" s="1" customFormat="1" ht="24.2" customHeight="1" x14ac:dyDescent="0.2">
      <c r="B189" s="132"/>
      <c r="C189" s="159" t="s">
        <v>225</v>
      </c>
      <c r="D189" s="159" t="s">
        <v>145</v>
      </c>
      <c r="E189" s="160" t="s">
        <v>240</v>
      </c>
      <c r="F189" s="161" t="s">
        <v>241</v>
      </c>
      <c r="G189" s="162" t="s">
        <v>148</v>
      </c>
      <c r="H189" s="163">
        <v>9</v>
      </c>
      <c r="I189" s="164"/>
      <c r="J189" s="165">
        <f>ROUND(I189*H189,2)</f>
        <v>0</v>
      </c>
      <c r="K189" s="166"/>
      <c r="L189" s="33"/>
      <c r="M189" s="167" t="s">
        <v>1</v>
      </c>
      <c r="N189" s="131" t="s">
        <v>41</v>
      </c>
      <c r="P189" s="168">
        <f>O189*H189</f>
        <v>0</v>
      </c>
      <c r="Q189" s="168">
        <v>2.4000000000000001E-4</v>
      </c>
      <c r="R189" s="168">
        <f>Q189*H189</f>
        <v>2.16E-3</v>
      </c>
      <c r="S189" s="168">
        <v>0</v>
      </c>
      <c r="T189" s="169">
        <f>S189*H189</f>
        <v>0</v>
      </c>
      <c r="AR189" s="170" t="s">
        <v>225</v>
      </c>
      <c r="AT189" s="170" t="s">
        <v>145</v>
      </c>
      <c r="AU189" s="170" t="s">
        <v>122</v>
      </c>
      <c r="AY189" s="16" t="s">
        <v>143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16" t="s">
        <v>122</v>
      </c>
      <c r="BK189" s="96">
        <f>ROUND(I189*H189,2)</f>
        <v>0</v>
      </c>
      <c r="BL189" s="16" t="s">
        <v>225</v>
      </c>
      <c r="BM189" s="170" t="s">
        <v>242</v>
      </c>
    </row>
    <row r="190" spans="2:65" s="1" customFormat="1" ht="24.2" customHeight="1" x14ac:dyDescent="0.2">
      <c r="B190" s="132"/>
      <c r="C190" s="159" t="s">
        <v>243</v>
      </c>
      <c r="D190" s="159" t="s">
        <v>145</v>
      </c>
      <c r="E190" s="160" t="s">
        <v>244</v>
      </c>
      <c r="F190" s="161" t="s">
        <v>245</v>
      </c>
      <c r="G190" s="162" t="s">
        <v>148</v>
      </c>
      <c r="H190" s="163">
        <v>9</v>
      </c>
      <c r="I190" s="164"/>
      <c r="J190" s="165">
        <f>ROUND(I190*H190,2)</f>
        <v>0</v>
      </c>
      <c r="K190" s="166"/>
      <c r="L190" s="33"/>
      <c r="M190" s="193" t="s">
        <v>1</v>
      </c>
      <c r="N190" s="194" t="s">
        <v>41</v>
      </c>
      <c r="O190" s="195"/>
      <c r="P190" s="196">
        <f>O190*H190</f>
        <v>0</v>
      </c>
      <c r="Q190" s="196">
        <v>8.0000000000000007E-5</v>
      </c>
      <c r="R190" s="196">
        <f>Q190*H190</f>
        <v>7.2000000000000005E-4</v>
      </c>
      <c r="S190" s="196">
        <v>0</v>
      </c>
      <c r="T190" s="197">
        <f>S190*H190</f>
        <v>0</v>
      </c>
      <c r="AR190" s="170" t="s">
        <v>225</v>
      </c>
      <c r="AT190" s="170" t="s">
        <v>145</v>
      </c>
      <c r="AU190" s="170" t="s">
        <v>122</v>
      </c>
      <c r="AY190" s="16" t="s">
        <v>143</v>
      </c>
      <c r="BE190" s="96">
        <f>IF(N190="základná",J190,0)</f>
        <v>0</v>
      </c>
      <c r="BF190" s="96">
        <f>IF(N190="znížená",J190,0)</f>
        <v>0</v>
      </c>
      <c r="BG190" s="96">
        <f>IF(N190="zákl. prenesená",J190,0)</f>
        <v>0</v>
      </c>
      <c r="BH190" s="96">
        <f>IF(N190="zníž. prenesená",J190,0)</f>
        <v>0</v>
      </c>
      <c r="BI190" s="96">
        <f>IF(N190="nulová",J190,0)</f>
        <v>0</v>
      </c>
      <c r="BJ190" s="16" t="s">
        <v>122</v>
      </c>
      <c r="BK190" s="96">
        <f>ROUND(I190*H190,2)</f>
        <v>0</v>
      </c>
      <c r="BL190" s="16" t="s">
        <v>225</v>
      </c>
      <c r="BM190" s="170" t="s">
        <v>246</v>
      </c>
    </row>
    <row r="191" spans="2:65" s="1" customFormat="1" ht="24.2" customHeight="1" x14ac:dyDescent="0.2">
      <c r="B191" s="132"/>
      <c r="C191" s="217"/>
      <c r="D191" s="217"/>
      <c r="E191" s="218"/>
      <c r="F191" s="219"/>
      <c r="G191" s="220"/>
      <c r="H191" s="221"/>
      <c r="I191" s="222"/>
      <c r="J191" s="222"/>
      <c r="K191" s="133"/>
      <c r="L191" s="33"/>
      <c r="M191" s="223"/>
      <c r="N191" s="131"/>
      <c r="P191" s="168"/>
      <c r="Q191" s="168"/>
      <c r="R191" s="168"/>
      <c r="S191" s="168"/>
      <c r="T191" s="168"/>
      <c r="AR191" s="170"/>
      <c r="AT191" s="170"/>
      <c r="AU191" s="170"/>
      <c r="AY191" s="16"/>
      <c r="BE191" s="96"/>
      <c r="BF191" s="96"/>
      <c r="BG191" s="96"/>
      <c r="BH191" s="96"/>
      <c r="BI191" s="96"/>
      <c r="BJ191" s="16"/>
      <c r="BK191" s="96"/>
      <c r="BL191" s="16"/>
      <c r="BM191" s="170"/>
    </row>
    <row r="192" spans="2:65" s="1" customFormat="1" ht="24.2" customHeight="1" x14ac:dyDescent="0.2">
      <c r="B192" s="132"/>
      <c r="C192" s="217"/>
      <c r="D192" s="217"/>
      <c r="E192" s="218"/>
      <c r="F192" s="219"/>
      <c r="G192" s="220"/>
      <c r="H192" s="221"/>
      <c r="I192" s="222"/>
      <c r="J192" s="222"/>
      <c r="K192" s="133"/>
      <c r="L192" s="33"/>
      <c r="M192" s="223"/>
      <c r="N192" s="131"/>
      <c r="P192" s="168"/>
      <c r="Q192" s="168"/>
      <c r="R192" s="168"/>
      <c r="S192" s="168"/>
      <c r="T192" s="168"/>
      <c r="AR192" s="170"/>
      <c r="AT192" s="170"/>
      <c r="AU192" s="170"/>
      <c r="AY192" s="16"/>
      <c r="BE192" s="96"/>
      <c r="BF192" s="96"/>
      <c r="BG192" s="96"/>
      <c r="BH192" s="96"/>
      <c r="BI192" s="96"/>
      <c r="BJ192" s="16"/>
      <c r="BK192" s="96"/>
      <c r="BL192" s="16"/>
      <c r="BM192" s="170"/>
    </row>
    <row r="193" spans="2:65" s="1" customFormat="1" ht="30" customHeight="1" x14ac:dyDescent="0.2">
      <c r="B193" s="132"/>
      <c r="C193" s="224" t="s">
        <v>873</v>
      </c>
      <c r="D193" s="217"/>
      <c r="E193" s="218"/>
      <c r="F193" s="219"/>
      <c r="G193" s="220"/>
      <c r="H193" s="221"/>
      <c r="I193" s="222"/>
      <c r="J193" s="222"/>
      <c r="K193" s="133"/>
      <c r="L193" s="33"/>
      <c r="M193" s="223"/>
      <c r="N193" s="131"/>
      <c r="P193" s="168"/>
      <c r="Q193" s="168"/>
      <c r="R193" s="168"/>
      <c r="S193" s="168"/>
      <c r="T193" s="168"/>
      <c r="AR193" s="170"/>
      <c r="AT193" s="170"/>
      <c r="AU193" s="170"/>
      <c r="AY193" s="16"/>
      <c r="BE193" s="96"/>
      <c r="BF193" s="96"/>
      <c r="BG193" s="96"/>
      <c r="BH193" s="96"/>
      <c r="BI193" s="96"/>
      <c r="BJ193" s="16"/>
      <c r="BK193" s="96"/>
      <c r="BL193" s="16"/>
      <c r="BM193" s="170"/>
    </row>
    <row r="194" spans="2:65" s="1" customFormat="1" ht="144" customHeight="1" x14ac:dyDescent="0.2">
      <c r="B194" s="132"/>
      <c r="C194" s="277" t="s">
        <v>874</v>
      </c>
      <c r="D194" s="277"/>
      <c r="E194" s="277"/>
      <c r="F194" s="277"/>
      <c r="G194" s="277"/>
      <c r="H194" s="277"/>
      <c r="I194" s="277"/>
      <c r="J194" s="277"/>
      <c r="K194" s="133"/>
      <c r="L194" s="33"/>
      <c r="M194" s="223"/>
      <c r="N194" s="131"/>
      <c r="P194" s="168"/>
      <c r="Q194" s="168"/>
      <c r="R194" s="168"/>
      <c r="S194" s="168"/>
      <c r="T194" s="168"/>
      <c r="AR194" s="170"/>
      <c r="AT194" s="170"/>
      <c r="AU194" s="170"/>
      <c r="AY194" s="16"/>
      <c r="BE194" s="96"/>
      <c r="BF194" s="96"/>
      <c r="BG194" s="96"/>
      <c r="BH194" s="96"/>
      <c r="BI194" s="96"/>
      <c r="BJ194" s="16"/>
      <c r="BK194" s="96"/>
      <c r="BL194" s="16"/>
      <c r="BM194" s="170"/>
    </row>
    <row r="195" spans="2:65" s="1" customFormat="1" ht="6.95" customHeight="1" x14ac:dyDescent="0.2">
      <c r="B195" s="48"/>
      <c r="C195" s="49"/>
      <c r="D195" s="49"/>
      <c r="E195" s="49"/>
      <c r="F195" s="49"/>
      <c r="G195" s="49"/>
      <c r="H195" s="49"/>
      <c r="I195" s="49"/>
      <c r="J195" s="49"/>
      <c r="K195" s="49"/>
      <c r="L195" s="33"/>
    </row>
  </sheetData>
  <autoFilter ref="C132:K190" xr:uid="{00000000-0009-0000-0000-000001000000}"/>
  <mergeCells count="15">
    <mergeCell ref="D111:F111"/>
    <mergeCell ref="E123:H123"/>
    <mergeCell ref="E125:H125"/>
    <mergeCell ref="L2:V2"/>
    <mergeCell ref="C194:J194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7"/>
  <sheetViews>
    <sheetView showGridLines="0" topLeftCell="A154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87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102</v>
      </c>
      <c r="L4" s="19"/>
      <c r="M4" s="103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14</v>
      </c>
      <c r="L6" s="19"/>
    </row>
    <row r="7" spans="2:46" ht="16.5" customHeight="1" x14ac:dyDescent="0.2">
      <c r="B7" s="19"/>
      <c r="E7" s="274" t="str">
        <f>'Rekapitulácia stavby'!K6</f>
        <v xml:space="preserve">Zateplenie a obnova skladu Budovateľská 7 </v>
      </c>
      <c r="F7" s="275"/>
      <c r="G7" s="275"/>
      <c r="H7" s="275"/>
      <c r="L7" s="19"/>
    </row>
    <row r="8" spans="2:46" s="1" customFormat="1" ht="12" customHeight="1" x14ac:dyDescent="0.2">
      <c r="B8" s="33"/>
      <c r="D8" s="26" t="s">
        <v>103</v>
      </c>
      <c r="L8" s="33"/>
    </row>
    <row r="9" spans="2:46" s="1" customFormat="1" ht="16.5" customHeight="1" x14ac:dyDescent="0.2">
      <c r="B9" s="33"/>
      <c r="E9" s="264" t="s">
        <v>247</v>
      </c>
      <c r="F9" s="276"/>
      <c r="G9" s="276"/>
      <c r="H9" s="276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6" t="s">
        <v>15</v>
      </c>
      <c r="F11" s="24" t="s">
        <v>1</v>
      </c>
      <c r="I11" s="26" t="s">
        <v>16</v>
      </c>
      <c r="J11" s="24" t="s">
        <v>1</v>
      </c>
      <c r="L11" s="33"/>
    </row>
    <row r="12" spans="2:46" s="1" customFormat="1" ht="12" customHeight="1" x14ac:dyDescent="0.2">
      <c r="B12" s="33"/>
      <c r="D12" s="26" t="s">
        <v>17</v>
      </c>
      <c r="F12" s="24" t="s">
        <v>18</v>
      </c>
      <c r="I12" s="26" t="s">
        <v>19</v>
      </c>
      <c r="J12" s="56" t="str">
        <f>'Rekapitulácia stavby'!AN8</f>
        <v>8. 6. 2023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6" t="s">
        <v>21</v>
      </c>
      <c r="I14" s="26" t="s">
        <v>22</v>
      </c>
      <c r="J14" s="24" t="s">
        <v>1</v>
      </c>
      <c r="L14" s="33"/>
    </row>
    <row r="15" spans="2:46" s="1" customFormat="1" ht="18" customHeight="1" x14ac:dyDescent="0.2">
      <c r="B15" s="33"/>
      <c r="E15" s="24" t="s">
        <v>105</v>
      </c>
      <c r="I15" s="26" t="s">
        <v>24</v>
      </c>
      <c r="J15" s="24" t="s">
        <v>1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6" t="s">
        <v>25</v>
      </c>
      <c r="I17" s="26" t="s">
        <v>22</v>
      </c>
      <c r="J17" s="27" t="str">
        <f>'Rekapitulácia stavby'!AN13</f>
        <v>Vyplň údaj</v>
      </c>
      <c r="L17" s="33"/>
    </row>
    <row r="18" spans="2:12" s="1" customFormat="1" ht="18" customHeight="1" x14ac:dyDescent="0.2">
      <c r="B18" s="33"/>
      <c r="E18" s="278" t="str">
        <f>'Rekapitulácia stavby'!E14</f>
        <v>Vyplň údaj</v>
      </c>
      <c r="F18" s="241"/>
      <c r="G18" s="241"/>
      <c r="H18" s="241"/>
      <c r="I18" s="26" t="s">
        <v>24</v>
      </c>
      <c r="J18" s="27" t="str">
        <f>'Rekapitulácia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6" t="s">
        <v>27</v>
      </c>
      <c r="I20" s="26" t="s">
        <v>22</v>
      </c>
      <c r="J20" s="24" t="s">
        <v>1</v>
      </c>
      <c r="L20" s="33"/>
    </row>
    <row r="21" spans="2:12" s="1" customFormat="1" ht="18" customHeight="1" x14ac:dyDescent="0.2">
      <c r="B21" s="33"/>
      <c r="E21" s="24" t="s">
        <v>28</v>
      </c>
      <c r="I21" s="26" t="s">
        <v>24</v>
      </c>
      <c r="J21" s="24" t="s">
        <v>1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6" t="s">
        <v>30</v>
      </c>
      <c r="I23" s="26" t="s">
        <v>22</v>
      </c>
      <c r="J23" s="24" t="s">
        <v>1</v>
      </c>
      <c r="L23" s="33"/>
    </row>
    <row r="24" spans="2:12" s="1" customFormat="1" ht="18" customHeight="1" x14ac:dyDescent="0.2">
      <c r="B24" s="33"/>
      <c r="E24" s="24" t="s">
        <v>31</v>
      </c>
      <c r="I24" s="26" t="s">
        <v>24</v>
      </c>
      <c r="J24" s="24" t="s">
        <v>1</v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6" t="s">
        <v>32</v>
      </c>
      <c r="L26" s="33"/>
    </row>
    <row r="27" spans="2:12" s="7" customFormat="1" ht="16.5" customHeight="1" x14ac:dyDescent="0.2">
      <c r="B27" s="104"/>
      <c r="E27" s="245" t="s">
        <v>1</v>
      </c>
      <c r="F27" s="245"/>
      <c r="G27" s="245"/>
      <c r="H27" s="245"/>
      <c r="L27" s="104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7"/>
      <c r="E29" s="57"/>
      <c r="F29" s="57"/>
      <c r="G29" s="57"/>
      <c r="H29" s="57"/>
      <c r="I29" s="57"/>
      <c r="J29" s="57"/>
      <c r="K29" s="57"/>
      <c r="L29" s="33"/>
    </row>
    <row r="30" spans="2:12" s="1" customFormat="1" ht="14.45" customHeight="1" x14ac:dyDescent="0.2">
      <c r="B30" s="33"/>
      <c r="D30" s="24" t="s">
        <v>106</v>
      </c>
      <c r="J30" s="32">
        <f>J96</f>
        <v>0</v>
      </c>
      <c r="L30" s="33"/>
    </row>
    <row r="31" spans="2:12" s="1" customFormat="1" ht="14.45" customHeight="1" x14ac:dyDescent="0.2">
      <c r="B31" s="33"/>
      <c r="D31" s="31" t="s">
        <v>96</v>
      </c>
      <c r="J31" s="32">
        <f>J104</f>
        <v>0</v>
      </c>
      <c r="L31" s="33"/>
    </row>
    <row r="32" spans="2:12" s="1" customFormat="1" ht="25.35" customHeight="1" x14ac:dyDescent="0.2">
      <c r="B32" s="33"/>
      <c r="D32" s="105" t="s">
        <v>35</v>
      </c>
      <c r="J32" s="69">
        <f>ROUND(J30 + J31, 2)</f>
        <v>0</v>
      </c>
      <c r="L32" s="33"/>
    </row>
    <row r="33" spans="2:12" s="1" customFormat="1" ht="6.95" customHeight="1" x14ac:dyDescent="0.2">
      <c r="B33" s="33"/>
      <c r="D33" s="57"/>
      <c r="E33" s="57"/>
      <c r="F33" s="57"/>
      <c r="G33" s="57"/>
      <c r="H33" s="57"/>
      <c r="I33" s="57"/>
      <c r="J33" s="57"/>
      <c r="K33" s="57"/>
      <c r="L33" s="33"/>
    </row>
    <row r="34" spans="2:12" s="1" customFormat="1" ht="14.45" customHeight="1" x14ac:dyDescent="0.2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 x14ac:dyDescent="0.2">
      <c r="B35" s="33"/>
      <c r="D35" s="106" t="s">
        <v>39</v>
      </c>
      <c r="E35" s="38" t="s">
        <v>40</v>
      </c>
      <c r="F35" s="107">
        <f>ROUND((SUM(BE104:BE111) + SUM(BE131:BE160)),  2)</f>
        <v>0</v>
      </c>
      <c r="G35" s="108"/>
      <c r="H35" s="108"/>
      <c r="I35" s="109">
        <v>0.2</v>
      </c>
      <c r="J35" s="107">
        <f>ROUND(((SUM(BE104:BE111) + SUM(BE131:BE160))*I35),  2)</f>
        <v>0</v>
      </c>
      <c r="L35" s="33"/>
    </row>
    <row r="36" spans="2:12" s="1" customFormat="1" ht="14.45" customHeight="1" x14ac:dyDescent="0.2">
      <c r="B36" s="33"/>
      <c r="E36" s="38" t="s">
        <v>41</v>
      </c>
      <c r="F36" s="107">
        <f>ROUND((SUM(BF104:BF111) + SUM(BF131:BF160)),  2)</f>
        <v>0</v>
      </c>
      <c r="G36" s="108"/>
      <c r="H36" s="108"/>
      <c r="I36" s="109">
        <v>0.2</v>
      </c>
      <c r="J36" s="107">
        <f>ROUND(((SUM(BF104:BF111) + SUM(BF131:BF160))*I36),  2)</f>
        <v>0</v>
      </c>
      <c r="L36" s="33"/>
    </row>
    <row r="37" spans="2:12" s="1" customFormat="1" ht="14.45" hidden="1" customHeight="1" x14ac:dyDescent="0.2">
      <c r="B37" s="33"/>
      <c r="E37" s="26" t="s">
        <v>42</v>
      </c>
      <c r="F37" s="110">
        <f>ROUND((SUM(BG104:BG111) + SUM(BG131:BG160)),  2)</f>
        <v>0</v>
      </c>
      <c r="I37" s="111">
        <v>0.2</v>
      </c>
      <c r="J37" s="110">
        <f>0</f>
        <v>0</v>
      </c>
      <c r="L37" s="33"/>
    </row>
    <row r="38" spans="2:12" s="1" customFormat="1" ht="14.45" hidden="1" customHeight="1" x14ac:dyDescent="0.2">
      <c r="B38" s="33"/>
      <c r="E38" s="26" t="s">
        <v>43</v>
      </c>
      <c r="F38" s="110">
        <f>ROUND((SUM(BH104:BH111) + SUM(BH131:BH160)),  2)</f>
        <v>0</v>
      </c>
      <c r="I38" s="111">
        <v>0.2</v>
      </c>
      <c r="J38" s="110">
        <f>0</f>
        <v>0</v>
      </c>
      <c r="L38" s="33"/>
    </row>
    <row r="39" spans="2:12" s="1" customFormat="1" ht="14.45" hidden="1" customHeight="1" x14ac:dyDescent="0.2">
      <c r="B39" s="33"/>
      <c r="E39" s="38" t="s">
        <v>44</v>
      </c>
      <c r="F39" s="107">
        <f>ROUND((SUM(BI104:BI111) + SUM(BI131:BI160)),  2)</f>
        <v>0</v>
      </c>
      <c r="G39" s="108"/>
      <c r="H39" s="108"/>
      <c r="I39" s="109">
        <v>0</v>
      </c>
      <c r="J39" s="107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101"/>
      <c r="D41" s="112" t="s">
        <v>45</v>
      </c>
      <c r="E41" s="60"/>
      <c r="F41" s="60"/>
      <c r="G41" s="113" t="s">
        <v>46</v>
      </c>
      <c r="H41" s="114" t="s">
        <v>47</v>
      </c>
      <c r="I41" s="60"/>
      <c r="J41" s="115">
        <f>SUM(J32:J39)</f>
        <v>0</v>
      </c>
      <c r="K41" s="116"/>
      <c r="L41" s="33"/>
    </row>
    <row r="42" spans="2:12" s="1" customFormat="1" ht="14.45" customHeight="1" x14ac:dyDescent="0.2">
      <c r="B42" s="33"/>
      <c r="L42" s="33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3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33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3"/>
      <c r="D61" s="47" t="s">
        <v>50</v>
      </c>
      <c r="E61" s="35"/>
      <c r="F61" s="117" t="s">
        <v>51</v>
      </c>
      <c r="G61" s="47" t="s">
        <v>50</v>
      </c>
      <c r="H61" s="35"/>
      <c r="I61" s="35"/>
      <c r="J61" s="118" t="s">
        <v>51</v>
      </c>
      <c r="K61" s="35"/>
      <c r="L61" s="33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3"/>
      <c r="D65" s="45" t="s">
        <v>52</v>
      </c>
      <c r="E65" s="46"/>
      <c r="F65" s="46"/>
      <c r="G65" s="45" t="s">
        <v>53</v>
      </c>
      <c r="H65" s="46"/>
      <c r="I65" s="46"/>
      <c r="J65" s="46"/>
      <c r="K65" s="46"/>
      <c r="L65" s="33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3"/>
      <c r="D76" s="47" t="s">
        <v>50</v>
      </c>
      <c r="E76" s="35"/>
      <c r="F76" s="117" t="s">
        <v>51</v>
      </c>
      <c r="G76" s="47" t="s">
        <v>50</v>
      </c>
      <c r="H76" s="35"/>
      <c r="I76" s="35"/>
      <c r="J76" s="118" t="s">
        <v>51</v>
      </c>
      <c r="K76" s="35"/>
      <c r="L76" s="33"/>
    </row>
    <row r="77" spans="2:12" s="1" customFormat="1" ht="14.45" customHeight="1" x14ac:dyDescent="0.2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33"/>
    </row>
    <row r="81" spans="2:47" s="1" customFormat="1" ht="6.95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33"/>
    </row>
    <row r="82" spans="2:47" s="1" customFormat="1" ht="24.95" customHeight="1" x14ac:dyDescent="0.2">
      <c r="B82" s="33"/>
      <c r="C82" s="20" t="s">
        <v>107</v>
      </c>
      <c r="L82" s="33"/>
    </row>
    <row r="83" spans="2:47" s="1" customFormat="1" ht="6.95" customHeight="1" x14ac:dyDescent="0.2">
      <c r="B83" s="33"/>
      <c r="L83" s="33"/>
    </row>
    <row r="84" spans="2:47" s="1" customFormat="1" ht="12" customHeight="1" x14ac:dyDescent="0.2">
      <c r="B84" s="33"/>
      <c r="C84" s="26" t="s">
        <v>14</v>
      </c>
      <c r="L84" s="33"/>
    </row>
    <row r="85" spans="2:47" s="1" customFormat="1" ht="16.5" customHeight="1" x14ac:dyDescent="0.2">
      <c r="B85" s="33"/>
      <c r="E85" s="274" t="str">
        <f>E7</f>
        <v xml:space="preserve">Zateplenie a obnova skladu Budovateľská 7 </v>
      </c>
      <c r="F85" s="275"/>
      <c r="G85" s="275"/>
      <c r="H85" s="275"/>
      <c r="L85" s="33"/>
    </row>
    <row r="86" spans="2:47" s="1" customFormat="1" ht="12" customHeight="1" x14ac:dyDescent="0.2">
      <c r="B86" s="33"/>
      <c r="C86" s="26" t="s">
        <v>103</v>
      </c>
      <c r="L86" s="33"/>
    </row>
    <row r="87" spans="2:47" s="1" customFormat="1" ht="16.5" customHeight="1" x14ac:dyDescent="0.2">
      <c r="B87" s="33"/>
      <c r="E87" s="264" t="str">
        <f>E9</f>
        <v>B - Búracie práce</v>
      </c>
      <c r="F87" s="276"/>
      <c r="G87" s="276"/>
      <c r="H87" s="276"/>
      <c r="L87" s="33"/>
    </row>
    <row r="88" spans="2:47" s="1" customFormat="1" ht="6.95" customHeight="1" x14ac:dyDescent="0.2">
      <c r="B88" s="33"/>
      <c r="L88" s="33"/>
    </row>
    <row r="89" spans="2:47" s="1" customFormat="1" ht="12" customHeight="1" x14ac:dyDescent="0.2">
      <c r="B89" s="33"/>
      <c r="C89" s="26" t="s">
        <v>17</v>
      </c>
      <c r="F89" s="24" t="str">
        <f>F12</f>
        <v xml:space="preserve"> </v>
      </c>
      <c r="I89" s="26" t="s">
        <v>19</v>
      </c>
      <c r="J89" s="56" t="str">
        <f>IF(J12="","",J12)</f>
        <v>8. 6. 2023</v>
      </c>
      <c r="L89" s="33"/>
    </row>
    <row r="90" spans="2:47" s="1" customFormat="1" ht="6.95" customHeight="1" x14ac:dyDescent="0.2">
      <c r="B90" s="33"/>
      <c r="L90" s="33"/>
    </row>
    <row r="91" spans="2:47" s="1" customFormat="1" ht="15.2" customHeight="1" x14ac:dyDescent="0.2">
      <c r="B91" s="33"/>
      <c r="C91" s="26" t="s">
        <v>21</v>
      </c>
      <c r="F91" s="24" t="str">
        <f>E15</f>
        <v>Mc Carter a.s.</v>
      </c>
      <c r="I91" s="26" t="s">
        <v>27</v>
      </c>
      <c r="J91" s="29" t="str">
        <f>E21</f>
        <v>SMF MARKO, s.r.o.</v>
      </c>
      <c r="L91" s="33"/>
    </row>
    <row r="92" spans="2:47" s="1" customFormat="1" ht="15.2" customHeight="1" x14ac:dyDescent="0.2">
      <c r="B92" s="33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Rosoft,s.r.o.</v>
      </c>
      <c r="L92" s="33"/>
    </row>
    <row r="93" spans="2:47" s="1" customFormat="1" ht="10.35" customHeight="1" x14ac:dyDescent="0.2">
      <c r="B93" s="33"/>
      <c r="L93" s="33"/>
    </row>
    <row r="94" spans="2:47" s="1" customFormat="1" ht="29.25" customHeight="1" x14ac:dyDescent="0.2">
      <c r="B94" s="33"/>
      <c r="C94" s="119" t="s">
        <v>108</v>
      </c>
      <c r="D94" s="101"/>
      <c r="E94" s="101"/>
      <c r="F94" s="101"/>
      <c r="G94" s="101"/>
      <c r="H94" s="101"/>
      <c r="I94" s="101"/>
      <c r="J94" s="120" t="s">
        <v>109</v>
      </c>
      <c r="K94" s="101"/>
      <c r="L94" s="33"/>
    </row>
    <row r="95" spans="2:47" s="1" customFormat="1" ht="10.35" customHeight="1" x14ac:dyDescent="0.2">
      <c r="B95" s="33"/>
      <c r="L95" s="33"/>
    </row>
    <row r="96" spans="2:47" s="1" customFormat="1" ht="22.9" customHeight="1" x14ac:dyDescent="0.2">
      <c r="B96" s="33"/>
      <c r="C96" s="121" t="s">
        <v>110</v>
      </c>
      <c r="J96" s="69">
        <f>J131</f>
        <v>0</v>
      </c>
      <c r="L96" s="33"/>
      <c r="AU96" s="16" t="s">
        <v>111</v>
      </c>
    </row>
    <row r="97" spans="2:65" s="8" customFormat="1" ht="24.95" customHeight="1" x14ac:dyDescent="0.2">
      <c r="B97" s="122"/>
      <c r="D97" s="123" t="s">
        <v>112</v>
      </c>
      <c r="E97" s="124"/>
      <c r="F97" s="124"/>
      <c r="G97" s="124"/>
      <c r="H97" s="124"/>
      <c r="I97" s="124"/>
      <c r="J97" s="125">
        <f>J132</f>
        <v>0</v>
      </c>
      <c r="L97" s="122"/>
    </row>
    <row r="98" spans="2:65" s="9" customFormat="1" ht="19.899999999999999" customHeight="1" x14ac:dyDescent="0.2">
      <c r="B98" s="126"/>
      <c r="D98" s="127" t="s">
        <v>248</v>
      </c>
      <c r="E98" s="128"/>
      <c r="F98" s="128"/>
      <c r="G98" s="128"/>
      <c r="H98" s="128"/>
      <c r="I98" s="128"/>
      <c r="J98" s="129">
        <f>J133</f>
        <v>0</v>
      </c>
      <c r="L98" s="126"/>
    </row>
    <row r="99" spans="2:65" s="8" customFormat="1" ht="24.95" customHeight="1" x14ac:dyDescent="0.2">
      <c r="B99" s="122"/>
      <c r="D99" s="123" t="s">
        <v>116</v>
      </c>
      <c r="E99" s="124"/>
      <c r="F99" s="124"/>
      <c r="G99" s="124"/>
      <c r="H99" s="124"/>
      <c r="I99" s="124"/>
      <c r="J99" s="125">
        <f>J149</f>
        <v>0</v>
      </c>
      <c r="L99" s="122"/>
    </row>
    <row r="100" spans="2:65" s="9" customFormat="1" ht="19.899999999999999" customHeight="1" x14ac:dyDescent="0.2">
      <c r="B100" s="126"/>
      <c r="D100" s="127" t="s">
        <v>249</v>
      </c>
      <c r="E100" s="128"/>
      <c r="F100" s="128"/>
      <c r="G100" s="128"/>
      <c r="H100" s="128"/>
      <c r="I100" s="128"/>
      <c r="J100" s="129">
        <f>J150</f>
        <v>0</v>
      </c>
      <c r="L100" s="126"/>
    </row>
    <row r="101" spans="2:65" s="9" customFormat="1" ht="19.899999999999999" customHeight="1" x14ac:dyDescent="0.2">
      <c r="B101" s="126"/>
      <c r="D101" s="127" t="s">
        <v>118</v>
      </c>
      <c r="E101" s="128"/>
      <c r="F101" s="128"/>
      <c r="G101" s="128"/>
      <c r="H101" s="128"/>
      <c r="I101" s="128"/>
      <c r="J101" s="129">
        <f>J157</f>
        <v>0</v>
      </c>
      <c r="L101" s="126"/>
    </row>
    <row r="102" spans="2:65" s="1" customFormat="1" ht="21.75" customHeight="1" x14ac:dyDescent="0.2">
      <c r="B102" s="33"/>
      <c r="L102" s="33"/>
    </row>
    <row r="103" spans="2:65" s="1" customFormat="1" ht="6.95" customHeight="1" x14ac:dyDescent="0.2">
      <c r="B103" s="33"/>
      <c r="L103" s="33"/>
    </row>
    <row r="104" spans="2:65" s="1" customFormat="1" ht="29.25" customHeight="1" x14ac:dyDescent="0.2">
      <c r="B104" s="33"/>
      <c r="C104" s="121" t="s">
        <v>119</v>
      </c>
      <c r="J104" s="130">
        <f>ROUND(J105 + J106 + J107 + J108 + J109 + J110,2)</f>
        <v>0</v>
      </c>
      <c r="L104" s="33"/>
      <c r="N104" s="131" t="s">
        <v>39</v>
      </c>
    </row>
    <row r="105" spans="2:65" s="1" customFormat="1" ht="18" customHeight="1" x14ac:dyDescent="0.2">
      <c r="B105" s="132"/>
      <c r="C105" s="133"/>
      <c r="D105" s="250" t="s">
        <v>120</v>
      </c>
      <c r="E105" s="273"/>
      <c r="F105" s="273"/>
      <c r="G105" s="133"/>
      <c r="H105" s="133"/>
      <c r="I105" s="133"/>
      <c r="J105" s="92">
        <v>0</v>
      </c>
      <c r="K105" s="133"/>
      <c r="L105" s="132"/>
      <c r="M105" s="133"/>
      <c r="N105" s="135" t="s">
        <v>41</v>
      </c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6" t="s">
        <v>121</v>
      </c>
      <c r="AZ105" s="133"/>
      <c r="BA105" s="133"/>
      <c r="BB105" s="133"/>
      <c r="BC105" s="133"/>
      <c r="BD105" s="133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122</v>
      </c>
      <c r="BK105" s="133"/>
      <c r="BL105" s="133"/>
      <c r="BM105" s="133"/>
    </row>
    <row r="106" spans="2:65" s="1" customFormat="1" ht="18" customHeight="1" x14ac:dyDescent="0.2">
      <c r="B106" s="132"/>
      <c r="C106" s="133"/>
      <c r="D106" s="250" t="s">
        <v>123</v>
      </c>
      <c r="E106" s="273"/>
      <c r="F106" s="273"/>
      <c r="G106" s="133"/>
      <c r="H106" s="133"/>
      <c r="I106" s="133"/>
      <c r="J106" s="92">
        <v>0</v>
      </c>
      <c r="K106" s="133"/>
      <c r="L106" s="132"/>
      <c r="M106" s="133"/>
      <c r="N106" s="135" t="s">
        <v>41</v>
      </c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6" t="s">
        <v>121</v>
      </c>
      <c r="AZ106" s="133"/>
      <c r="BA106" s="133"/>
      <c r="BB106" s="133"/>
      <c r="BC106" s="133"/>
      <c r="BD106" s="133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122</v>
      </c>
      <c r="BK106" s="133"/>
      <c r="BL106" s="133"/>
      <c r="BM106" s="133"/>
    </row>
    <row r="107" spans="2:65" s="1" customFormat="1" ht="18" customHeight="1" x14ac:dyDescent="0.2">
      <c r="B107" s="132"/>
      <c r="C107" s="133"/>
      <c r="D107" s="250" t="s">
        <v>124</v>
      </c>
      <c r="E107" s="273"/>
      <c r="F107" s="273"/>
      <c r="G107" s="133"/>
      <c r="H107" s="133"/>
      <c r="I107" s="133"/>
      <c r="J107" s="92">
        <v>0</v>
      </c>
      <c r="K107" s="133"/>
      <c r="L107" s="132"/>
      <c r="M107" s="133"/>
      <c r="N107" s="135" t="s">
        <v>41</v>
      </c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6" t="s">
        <v>121</v>
      </c>
      <c r="AZ107" s="133"/>
      <c r="BA107" s="133"/>
      <c r="BB107" s="133"/>
      <c r="BC107" s="133"/>
      <c r="BD107" s="133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122</v>
      </c>
      <c r="BK107" s="133"/>
      <c r="BL107" s="133"/>
      <c r="BM107" s="133"/>
    </row>
    <row r="108" spans="2:65" s="1" customFormat="1" ht="18" customHeight="1" x14ac:dyDescent="0.2">
      <c r="B108" s="132"/>
      <c r="C108" s="133"/>
      <c r="D108" s="250" t="s">
        <v>125</v>
      </c>
      <c r="E108" s="273"/>
      <c r="F108" s="273"/>
      <c r="G108" s="133"/>
      <c r="H108" s="133"/>
      <c r="I108" s="133"/>
      <c r="J108" s="92">
        <v>0</v>
      </c>
      <c r="K108" s="133"/>
      <c r="L108" s="132"/>
      <c r="M108" s="133"/>
      <c r="N108" s="135" t="s">
        <v>41</v>
      </c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6" t="s">
        <v>121</v>
      </c>
      <c r="AZ108" s="133"/>
      <c r="BA108" s="133"/>
      <c r="BB108" s="133"/>
      <c r="BC108" s="133"/>
      <c r="BD108" s="133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122</v>
      </c>
      <c r="BK108" s="133"/>
      <c r="BL108" s="133"/>
      <c r="BM108" s="133"/>
    </row>
    <row r="109" spans="2:65" s="1" customFormat="1" ht="18" customHeight="1" x14ac:dyDescent="0.2">
      <c r="B109" s="132"/>
      <c r="C109" s="133"/>
      <c r="D109" s="250" t="s">
        <v>126</v>
      </c>
      <c r="E109" s="273"/>
      <c r="F109" s="273"/>
      <c r="G109" s="133"/>
      <c r="H109" s="133"/>
      <c r="I109" s="133"/>
      <c r="J109" s="92">
        <v>0</v>
      </c>
      <c r="K109" s="133"/>
      <c r="L109" s="132"/>
      <c r="M109" s="133"/>
      <c r="N109" s="135" t="s">
        <v>41</v>
      </c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6" t="s">
        <v>121</v>
      </c>
      <c r="AZ109" s="133"/>
      <c r="BA109" s="133"/>
      <c r="BB109" s="133"/>
      <c r="BC109" s="133"/>
      <c r="BD109" s="133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122</v>
      </c>
      <c r="BK109" s="133"/>
      <c r="BL109" s="133"/>
      <c r="BM109" s="133"/>
    </row>
    <row r="110" spans="2:65" s="1" customFormat="1" ht="18" customHeight="1" x14ac:dyDescent="0.2">
      <c r="B110" s="132"/>
      <c r="C110" s="133"/>
      <c r="D110" s="134" t="s">
        <v>127</v>
      </c>
      <c r="E110" s="133"/>
      <c r="F110" s="133"/>
      <c r="G110" s="133"/>
      <c r="H110" s="133"/>
      <c r="I110" s="133"/>
      <c r="J110" s="92">
        <f>ROUND(J30*T110,2)</f>
        <v>0</v>
      </c>
      <c r="K110" s="133"/>
      <c r="L110" s="132"/>
      <c r="M110" s="133"/>
      <c r="N110" s="135" t="s">
        <v>41</v>
      </c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6" t="s">
        <v>128</v>
      </c>
      <c r="AZ110" s="133"/>
      <c r="BA110" s="133"/>
      <c r="BB110" s="133"/>
      <c r="BC110" s="133"/>
      <c r="BD110" s="133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122</v>
      </c>
      <c r="BK110" s="133"/>
      <c r="BL110" s="133"/>
      <c r="BM110" s="133"/>
    </row>
    <row r="111" spans="2:65" s="1" customFormat="1" x14ac:dyDescent="0.2">
      <c r="B111" s="33"/>
      <c r="L111" s="33"/>
    </row>
    <row r="112" spans="2:65" s="1" customFormat="1" ht="29.25" customHeight="1" x14ac:dyDescent="0.2">
      <c r="B112" s="33"/>
      <c r="C112" s="100" t="s">
        <v>101</v>
      </c>
      <c r="D112" s="101"/>
      <c r="E112" s="101"/>
      <c r="F112" s="101"/>
      <c r="G112" s="101"/>
      <c r="H112" s="101"/>
      <c r="I112" s="101"/>
      <c r="J112" s="102">
        <f>ROUND(J96+J104,2)</f>
        <v>0</v>
      </c>
      <c r="K112" s="101"/>
      <c r="L112" s="33"/>
    </row>
    <row r="113" spans="2:12" s="1" customFormat="1" ht="6.95" customHeight="1" x14ac:dyDescent="0.2"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33"/>
    </row>
    <row r="117" spans="2:12" s="1" customFormat="1" ht="6.95" customHeight="1" x14ac:dyDescent="0.2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33"/>
    </row>
    <row r="118" spans="2:12" s="1" customFormat="1" ht="24.95" customHeight="1" x14ac:dyDescent="0.2">
      <c r="B118" s="33"/>
      <c r="C118" s="20" t="s">
        <v>129</v>
      </c>
      <c r="L118" s="33"/>
    </row>
    <row r="119" spans="2:12" s="1" customFormat="1" ht="6.95" customHeight="1" x14ac:dyDescent="0.2">
      <c r="B119" s="33"/>
      <c r="L119" s="33"/>
    </row>
    <row r="120" spans="2:12" s="1" customFormat="1" ht="12" customHeight="1" x14ac:dyDescent="0.2">
      <c r="B120" s="33"/>
      <c r="C120" s="26" t="s">
        <v>14</v>
      </c>
      <c r="L120" s="33"/>
    </row>
    <row r="121" spans="2:12" s="1" customFormat="1" ht="16.5" customHeight="1" x14ac:dyDescent="0.2">
      <c r="B121" s="33"/>
      <c r="E121" s="274" t="str">
        <f>E7</f>
        <v xml:space="preserve">Zateplenie a obnova skladu Budovateľská 7 </v>
      </c>
      <c r="F121" s="275"/>
      <c r="G121" s="275"/>
      <c r="H121" s="275"/>
      <c r="L121" s="33"/>
    </row>
    <row r="122" spans="2:12" s="1" customFormat="1" ht="12" customHeight="1" x14ac:dyDescent="0.2">
      <c r="B122" s="33"/>
      <c r="C122" s="26" t="s">
        <v>103</v>
      </c>
      <c r="L122" s="33"/>
    </row>
    <row r="123" spans="2:12" s="1" customFormat="1" ht="16.5" customHeight="1" x14ac:dyDescent="0.2">
      <c r="B123" s="33"/>
      <c r="E123" s="264" t="str">
        <f>E9</f>
        <v>B - Búracie práce</v>
      </c>
      <c r="F123" s="276"/>
      <c r="G123" s="276"/>
      <c r="H123" s="276"/>
      <c r="L123" s="33"/>
    </row>
    <row r="124" spans="2:12" s="1" customFormat="1" ht="6.95" customHeight="1" x14ac:dyDescent="0.2">
      <c r="B124" s="33"/>
      <c r="L124" s="33"/>
    </row>
    <row r="125" spans="2:12" s="1" customFormat="1" ht="12" customHeight="1" x14ac:dyDescent="0.2">
      <c r="B125" s="33"/>
      <c r="C125" s="26" t="s">
        <v>17</v>
      </c>
      <c r="F125" s="24" t="str">
        <f>F12</f>
        <v xml:space="preserve"> </v>
      </c>
      <c r="I125" s="26" t="s">
        <v>19</v>
      </c>
      <c r="J125" s="56" t="str">
        <f>IF(J12="","",J12)</f>
        <v>8. 6. 2023</v>
      </c>
      <c r="L125" s="33"/>
    </row>
    <row r="126" spans="2:12" s="1" customFormat="1" ht="6.95" customHeight="1" x14ac:dyDescent="0.2">
      <c r="B126" s="33"/>
      <c r="L126" s="33"/>
    </row>
    <row r="127" spans="2:12" s="1" customFormat="1" ht="15.2" customHeight="1" x14ac:dyDescent="0.2">
      <c r="B127" s="33"/>
      <c r="C127" s="26" t="s">
        <v>21</v>
      </c>
      <c r="F127" s="24" t="str">
        <f>E15</f>
        <v>Mc Carter a.s.</v>
      </c>
      <c r="I127" s="26" t="s">
        <v>27</v>
      </c>
      <c r="J127" s="29" t="str">
        <f>E21</f>
        <v>SMF MARKO, s.r.o.</v>
      </c>
      <c r="L127" s="33"/>
    </row>
    <row r="128" spans="2:12" s="1" customFormat="1" ht="15.2" customHeight="1" x14ac:dyDescent="0.2">
      <c r="B128" s="33"/>
      <c r="C128" s="26" t="s">
        <v>25</v>
      </c>
      <c r="F128" s="24" t="str">
        <f>IF(E18="","",E18)</f>
        <v>Vyplň údaj</v>
      </c>
      <c r="I128" s="26" t="s">
        <v>30</v>
      </c>
      <c r="J128" s="29" t="str">
        <f>E24</f>
        <v>Rosoft,s.r.o.</v>
      </c>
      <c r="L128" s="33"/>
    </row>
    <row r="129" spans="2:65" s="1" customFormat="1" ht="10.35" customHeight="1" x14ac:dyDescent="0.2">
      <c r="B129" s="33"/>
      <c r="L129" s="33"/>
    </row>
    <row r="130" spans="2:65" s="10" customFormat="1" ht="29.25" customHeight="1" x14ac:dyDescent="0.2">
      <c r="B130" s="138"/>
      <c r="C130" s="139" t="s">
        <v>130</v>
      </c>
      <c r="D130" s="140" t="s">
        <v>60</v>
      </c>
      <c r="E130" s="140" t="s">
        <v>56</v>
      </c>
      <c r="F130" s="140" t="s">
        <v>57</v>
      </c>
      <c r="G130" s="140" t="s">
        <v>131</v>
      </c>
      <c r="H130" s="140" t="s">
        <v>132</v>
      </c>
      <c r="I130" s="140" t="s">
        <v>133</v>
      </c>
      <c r="J130" s="141" t="s">
        <v>109</v>
      </c>
      <c r="K130" s="142" t="s">
        <v>134</v>
      </c>
      <c r="L130" s="138"/>
      <c r="M130" s="62" t="s">
        <v>1</v>
      </c>
      <c r="N130" s="63" t="s">
        <v>39</v>
      </c>
      <c r="O130" s="63" t="s">
        <v>135</v>
      </c>
      <c r="P130" s="63" t="s">
        <v>136</v>
      </c>
      <c r="Q130" s="63" t="s">
        <v>137</v>
      </c>
      <c r="R130" s="63" t="s">
        <v>138</v>
      </c>
      <c r="S130" s="63" t="s">
        <v>139</v>
      </c>
      <c r="T130" s="64" t="s">
        <v>140</v>
      </c>
    </row>
    <row r="131" spans="2:65" s="1" customFormat="1" ht="22.9" customHeight="1" x14ac:dyDescent="0.25">
      <c r="B131" s="33"/>
      <c r="C131" s="67" t="s">
        <v>106</v>
      </c>
      <c r="J131" s="143">
        <f>BK131</f>
        <v>0</v>
      </c>
      <c r="L131" s="33"/>
      <c r="M131" s="65"/>
      <c r="N131" s="57"/>
      <c r="O131" s="57"/>
      <c r="P131" s="144">
        <f>P132+P149</f>
        <v>0</v>
      </c>
      <c r="Q131" s="57"/>
      <c r="R131" s="144">
        <f>R132+R149</f>
        <v>2.2507722999999999</v>
      </c>
      <c r="S131" s="57"/>
      <c r="T131" s="145">
        <f>T132+T149</f>
        <v>1.9019400000000002</v>
      </c>
      <c r="AT131" s="16" t="s">
        <v>74</v>
      </c>
      <c r="AU131" s="16" t="s">
        <v>111</v>
      </c>
      <c r="BK131" s="146">
        <f>BK132+BK149</f>
        <v>0</v>
      </c>
    </row>
    <row r="132" spans="2:65" s="11" customFormat="1" ht="25.9" customHeight="1" x14ac:dyDescent="0.2">
      <c r="B132" s="147"/>
      <c r="D132" s="148" t="s">
        <v>74</v>
      </c>
      <c r="E132" s="149" t="s">
        <v>141</v>
      </c>
      <c r="F132" s="149" t="s">
        <v>142</v>
      </c>
      <c r="I132" s="150"/>
      <c r="J132" s="151">
        <f>BK132</f>
        <v>0</v>
      </c>
      <c r="L132" s="147"/>
      <c r="M132" s="152"/>
      <c r="P132" s="153">
        <f>P133</f>
        <v>0</v>
      </c>
      <c r="R132" s="153">
        <f>R133</f>
        <v>0</v>
      </c>
      <c r="T132" s="154">
        <f>T133</f>
        <v>1.9019400000000002</v>
      </c>
      <c r="AR132" s="148" t="s">
        <v>83</v>
      </c>
      <c r="AT132" s="155" t="s">
        <v>74</v>
      </c>
      <c r="AU132" s="155" t="s">
        <v>75</v>
      </c>
      <c r="AY132" s="148" t="s">
        <v>143</v>
      </c>
      <c r="BK132" s="156">
        <f>BK133</f>
        <v>0</v>
      </c>
    </row>
    <row r="133" spans="2:65" s="11" customFormat="1" ht="22.9" customHeight="1" x14ac:dyDescent="0.2">
      <c r="B133" s="147"/>
      <c r="D133" s="148" t="s">
        <v>74</v>
      </c>
      <c r="E133" s="157" t="s">
        <v>194</v>
      </c>
      <c r="F133" s="157" t="s">
        <v>250</v>
      </c>
      <c r="I133" s="150"/>
      <c r="J133" s="158">
        <f>BK133</f>
        <v>0</v>
      </c>
      <c r="L133" s="147"/>
      <c r="M133" s="152"/>
      <c r="P133" s="153">
        <f>SUM(P134:P148)</f>
        <v>0</v>
      </c>
      <c r="R133" s="153">
        <f>SUM(R134:R148)</f>
        <v>0</v>
      </c>
      <c r="T133" s="154">
        <f>SUM(T134:T148)</f>
        <v>1.9019400000000002</v>
      </c>
      <c r="AR133" s="148" t="s">
        <v>83</v>
      </c>
      <c r="AT133" s="155" t="s">
        <v>74</v>
      </c>
      <c r="AU133" s="155" t="s">
        <v>83</v>
      </c>
      <c r="AY133" s="148" t="s">
        <v>143</v>
      </c>
      <c r="BK133" s="156">
        <f>SUM(BK134:BK148)</f>
        <v>0</v>
      </c>
    </row>
    <row r="134" spans="2:65" s="1" customFormat="1" ht="16.5" customHeight="1" x14ac:dyDescent="0.2">
      <c r="B134" s="132"/>
      <c r="C134" s="159" t="s">
        <v>83</v>
      </c>
      <c r="D134" s="159" t="s">
        <v>145</v>
      </c>
      <c r="E134" s="160" t="s">
        <v>251</v>
      </c>
      <c r="F134" s="161" t="s">
        <v>252</v>
      </c>
      <c r="G134" s="162" t="s">
        <v>148</v>
      </c>
      <c r="H134" s="163">
        <v>5.67</v>
      </c>
      <c r="I134" s="164"/>
      <c r="J134" s="165">
        <f>ROUND(I134*H134,2)</f>
        <v>0</v>
      </c>
      <c r="K134" s="166"/>
      <c r="L134" s="33"/>
      <c r="M134" s="167" t="s">
        <v>1</v>
      </c>
      <c r="N134" s="131" t="s">
        <v>41</v>
      </c>
      <c r="P134" s="168">
        <f>O134*H134</f>
        <v>0</v>
      </c>
      <c r="Q134" s="168">
        <v>0</v>
      </c>
      <c r="R134" s="168">
        <f>Q134*H134</f>
        <v>0</v>
      </c>
      <c r="S134" s="168">
        <v>0.19600000000000001</v>
      </c>
      <c r="T134" s="169">
        <f>S134*H134</f>
        <v>1.1113200000000001</v>
      </c>
      <c r="AR134" s="170" t="s">
        <v>225</v>
      </c>
      <c r="AT134" s="170" t="s">
        <v>145</v>
      </c>
      <c r="AU134" s="170" t="s">
        <v>122</v>
      </c>
      <c r="AY134" s="16" t="s">
        <v>143</v>
      </c>
      <c r="BE134" s="96">
        <f>IF(N134="základná",J134,0)</f>
        <v>0</v>
      </c>
      <c r="BF134" s="96">
        <f>IF(N134="znížená",J134,0)</f>
        <v>0</v>
      </c>
      <c r="BG134" s="96">
        <f>IF(N134="zákl. prenesená",J134,0)</f>
        <v>0</v>
      </c>
      <c r="BH134" s="96">
        <f>IF(N134="zníž. prenesená",J134,0)</f>
        <v>0</v>
      </c>
      <c r="BI134" s="96">
        <f>IF(N134="nulová",J134,0)</f>
        <v>0</v>
      </c>
      <c r="BJ134" s="16" t="s">
        <v>122</v>
      </c>
      <c r="BK134" s="96">
        <f>ROUND(I134*H134,2)</f>
        <v>0</v>
      </c>
      <c r="BL134" s="16" t="s">
        <v>225</v>
      </c>
      <c r="BM134" s="170" t="s">
        <v>253</v>
      </c>
    </row>
    <row r="135" spans="2:65" s="1" customFormat="1" ht="24.2" customHeight="1" x14ac:dyDescent="0.2">
      <c r="B135" s="132"/>
      <c r="C135" s="159" t="s">
        <v>122</v>
      </c>
      <c r="D135" s="159" t="s">
        <v>145</v>
      </c>
      <c r="E135" s="160" t="s">
        <v>254</v>
      </c>
      <c r="F135" s="161" t="s">
        <v>255</v>
      </c>
      <c r="G135" s="162" t="s">
        <v>256</v>
      </c>
      <c r="H135" s="163">
        <v>4</v>
      </c>
      <c r="I135" s="164"/>
      <c r="J135" s="165">
        <f>ROUND(I135*H135,2)</f>
        <v>0</v>
      </c>
      <c r="K135" s="166"/>
      <c r="L135" s="33"/>
      <c r="M135" s="167" t="s">
        <v>1</v>
      </c>
      <c r="N135" s="131" t="s">
        <v>41</v>
      </c>
      <c r="P135" s="168">
        <f>O135*H135</f>
        <v>0</v>
      </c>
      <c r="Q135" s="168">
        <v>0</v>
      </c>
      <c r="R135" s="168">
        <f>Q135*H135</f>
        <v>0</v>
      </c>
      <c r="S135" s="168">
        <v>0.06</v>
      </c>
      <c r="T135" s="169">
        <f>S135*H135</f>
        <v>0.24</v>
      </c>
      <c r="AR135" s="170" t="s">
        <v>149</v>
      </c>
      <c r="AT135" s="170" t="s">
        <v>145</v>
      </c>
      <c r="AU135" s="170" t="s">
        <v>122</v>
      </c>
      <c r="AY135" s="16" t="s">
        <v>143</v>
      </c>
      <c r="BE135" s="96">
        <f>IF(N135="základná",J135,0)</f>
        <v>0</v>
      </c>
      <c r="BF135" s="96">
        <f>IF(N135="znížená",J135,0)</f>
        <v>0</v>
      </c>
      <c r="BG135" s="96">
        <f>IF(N135="zákl. prenesená",J135,0)</f>
        <v>0</v>
      </c>
      <c r="BH135" s="96">
        <f>IF(N135="zníž. prenesená",J135,0)</f>
        <v>0</v>
      </c>
      <c r="BI135" s="96">
        <f>IF(N135="nulová",J135,0)</f>
        <v>0</v>
      </c>
      <c r="BJ135" s="16" t="s">
        <v>122</v>
      </c>
      <c r="BK135" s="96">
        <f>ROUND(I135*H135,2)</f>
        <v>0</v>
      </c>
      <c r="BL135" s="16" t="s">
        <v>149</v>
      </c>
      <c r="BM135" s="170" t="s">
        <v>257</v>
      </c>
    </row>
    <row r="136" spans="2:65" s="12" customFormat="1" x14ac:dyDescent="0.2">
      <c r="B136" s="171"/>
      <c r="D136" s="172" t="s">
        <v>151</v>
      </c>
      <c r="E136" s="173" t="s">
        <v>1</v>
      </c>
      <c r="F136" s="174" t="s">
        <v>258</v>
      </c>
      <c r="H136" s="173" t="s">
        <v>1</v>
      </c>
      <c r="I136" s="175"/>
      <c r="L136" s="171"/>
      <c r="M136" s="176"/>
      <c r="T136" s="177"/>
      <c r="AT136" s="173" t="s">
        <v>151</v>
      </c>
      <c r="AU136" s="173" t="s">
        <v>122</v>
      </c>
      <c r="AV136" s="12" t="s">
        <v>83</v>
      </c>
      <c r="AW136" s="12" t="s">
        <v>29</v>
      </c>
      <c r="AX136" s="12" t="s">
        <v>75</v>
      </c>
      <c r="AY136" s="173" t="s">
        <v>143</v>
      </c>
    </row>
    <row r="137" spans="2:65" s="13" customFormat="1" x14ac:dyDescent="0.2">
      <c r="B137" s="178"/>
      <c r="D137" s="172" t="s">
        <v>151</v>
      </c>
      <c r="E137" s="179" t="s">
        <v>1</v>
      </c>
      <c r="F137" s="180" t="s">
        <v>259</v>
      </c>
      <c r="H137" s="181">
        <v>4</v>
      </c>
      <c r="I137" s="182"/>
      <c r="L137" s="178"/>
      <c r="M137" s="183"/>
      <c r="T137" s="184"/>
      <c r="AT137" s="179" t="s">
        <v>151</v>
      </c>
      <c r="AU137" s="179" t="s">
        <v>122</v>
      </c>
      <c r="AV137" s="13" t="s">
        <v>122</v>
      </c>
      <c r="AW137" s="13" t="s">
        <v>29</v>
      </c>
      <c r="AX137" s="13" t="s">
        <v>83</v>
      </c>
      <c r="AY137" s="179" t="s">
        <v>143</v>
      </c>
    </row>
    <row r="138" spans="2:65" s="1" customFormat="1" ht="24.2" customHeight="1" x14ac:dyDescent="0.2">
      <c r="B138" s="132"/>
      <c r="C138" s="159" t="s">
        <v>162</v>
      </c>
      <c r="D138" s="159" t="s">
        <v>145</v>
      </c>
      <c r="E138" s="160" t="s">
        <v>260</v>
      </c>
      <c r="F138" s="161" t="s">
        <v>261</v>
      </c>
      <c r="G138" s="162" t="s">
        <v>148</v>
      </c>
      <c r="H138" s="163">
        <v>8.74</v>
      </c>
      <c r="I138" s="164"/>
      <c r="J138" s="165">
        <f>ROUND(I138*H138,2)</f>
        <v>0</v>
      </c>
      <c r="K138" s="166"/>
      <c r="L138" s="33"/>
      <c r="M138" s="167" t="s">
        <v>1</v>
      </c>
      <c r="N138" s="131" t="s">
        <v>41</v>
      </c>
      <c r="P138" s="168">
        <f>O138*H138</f>
        <v>0</v>
      </c>
      <c r="Q138" s="168">
        <v>0</v>
      </c>
      <c r="R138" s="168">
        <f>Q138*H138</f>
        <v>0</v>
      </c>
      <c r="S138" s="168">
        <v>6.3E-2</v>
      </c>
      <c r="T138" s="169">
        <f>S138*H138</f>
        <v>0.55062</v>
      </c>
      <c r="AR138" s="170" t="s">
        <v>149</v>
      </c>
      <c r="AT138" s="170" t="s">
        <v>145</v>
      </c>
      <c r="AU138" s="170" t="s">
        <v>122</v>
      </c>
      <c r="AY138" s="16" t="s">
        <v>143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16" t="s">
        <v>122</v>
      </c>
      <c r="BK138" s="96">
        <f>ROUND(I138*H138,2)</f>
        <v>0</v>
      </c>
      <c r="BL138" s="16" t="s">
        <v>149</v>
      </c>
      <c r="BM138" s="170" t="s">
        <v>262</v>
      </c>
    </row>
    <row r="139" spans="2:65" s="13" customFormat="1" x14ac:dyDescent="0.2">
      <c r="B139" s="178"/>
      <c r="D139" s="172" t="s">
        <v>151</v>
      </c>
      <c r="E139" s="179" t="s">
        <v>1</v>
      </c>
      <c r="F139" s="180" t="s">
        <v>263</v>
      </c>
      <c r="H139" s="181">
        <v>8.74</v>
      </c>
      <c r="I139" s="182"/>
      <c r="L139" s="178"/>
      <c r="M139" s="183"/>
      <c r="T139" s="184"/>
      <c r="AT139" s="179" t="s">
        <v>151</v>
      </c>
      <c r="AU139" s="179" t="s">
        <v>122</v>
      </c>
      <c r="AV139" s="13" t="s">
        <v>122</v>
      </c>
      <c r="AW139" s="13" t="s">
        <v>29</v>
      </c>
      <c r="AX139" s="13" t="s">
        <v>83</v>
      </c>
      <c r="AY139" s="179" t="s">
        <v>143</v>
      </c>
    </row>
    <row r="140" spans="2:65" s="1" customFormat="1" ht="33" customHeight="1" x14ac:dyDescent="0.2">
      <c r="B140" s="132"/>
      <c r="C140" s="159" t="s">
        <v>149</v>
      </c>
      <c r="D140" s="159" t="s">
        <v>145</v>
      </c>
      <c r="E140" s="160" t="s">
        <v>264</v>
      </c>
      <c r="F140" s="161" t="s">
        <v>265</v>
      </c>
      <c r="G140" s="162" t="s">
        <v>148</v>
      </c>
      <c r="H140" s="163">
        <v>126</v>
      </c>
      <c r="I140" s="164"/>
      <c r="J140" s="165">
        <f>ROUND(I140*H140,2)</f>
        <v>0</v>
      </c>
      <c r="K140" s="166"/>
      <c r="L140" s="33"/>
      <c r="M140" s="167" t="s">
        <v>1</v>
      </c>
      <c r="N140" s="131" t="s">
        <v>41</v>
      </c>
      <c r="P140" s="168">
        <f>O140*H140</f>
        <v>0</v>
      </c>
      <c r="Q140" s="168">
        <v>0</v>
      </c>
      <c r="R140" s="168">
        <f>Q140*H140</f>
        <v>0</v>
      </c>
      <c r="S140" s="168">
        <v>0</v>
      </c>
      <c r="T140" s="169">
        <f>S140*H140</f>
        <v>0</v>
      </c>
      <c r="AR140" s="170" t="s">
        <v>149</v>
      </c>
      <c r="AT140" s="170" t="s">
        <v>145</v>
      </c>
      <c r="AU140" s="170" t="s">
        <v>122</v>
      </c>
      <c r="AY140" s="16" t="s">
        <v>143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16" t="s">
        <v>122</v>
      </c>
      <c r="BK140" s="96">
        <f>ROUND(I140*H140,2)</f>
        <v>0</v>
      </c>
      <c r="BL140" s="16" t="s">
        <v>149</v>
      </c>
      <c r="BM140" s="170" t="s">
        <v>266</v>
      </c>
    </row>
    <row r="141" spans="2:65" s="12" customFormat="1" x14ac:dyDescent="0.2">
      <c r="B141" s="171"/>
      <c r="D141" s="172" t="s">
        <v>151</v>
      </c>
      <c r="E141" s="173" t="s">
        <v>1</v>
      </c>
      <c r="F141" s="174" t="s">
        <v>267</v>
      </c>
      <c r="H141" s="173" t="s">
        <v>1</v>
      </c>
      <c r="I141" s="175"/>
      <c r="L141" s="171"/>
      <c r="M141" s="176"/>
      <c r="T141" s="177"/>
      <c r="AT141" s="173" t="s">
        <v>151</v>
      </c>
      <c r="AU141" s="173" t="s">
        <v>122</v>
      </c>
      <c r="AV141" s="12" t="s">
        <v>83</v>
      </c>
      <c r="AW141" s="12" t="s">
        <v>29</v>
      </c>
      <c r="AX141" s="12" t="s">
        <v>75</v>
      </c>
      <c r="AY141" s="173" t="s">
        <v>143</v>
      </c>
    </row>
    <row r="142" spans="2:65" s="13" customFormat="1" x14ac:dyDescent="0.2">
      <c r="B142" s="178"/>
      <c r="D142" s="172" t="s">
        <v>151</v>
      </c>
      <c r="E142" s="179" t="s">
        <v>1</v>
      </c>
      <c r="F142" s="180" t="s">
        <v>268</v>
      </c>
      <c r="H142" s="181">
        <v>126</v>
      </c>
      <c r="I142" s="182"/>
      <c r="L142" s="178"/>
      <c r="M142" s="183"/>
      <c r="T142" s="184"/>
      <c r="AT142" s="179" t="s">
        <v>151</v>
      </c>
      <c r="AU142" s="179" t="s">
        <v>122</v>
      </c>
      <c r="AV142" s="13" t="s">
        <v>122</v>
      </c>
      <c r="AW142" s="13" t="s">
        <v>29</v>
      </c>
      <c r="AX142" s="13" t="s">
        <v>83</v>
      </c>
      <c r="AY142" s="179" t="s">
        <v>143</v>
      </c>
    </row>
    <row r="143" spans="2:65" s="1" customFormat="1" ht="24.2" customHeight="1" x14ac:dyDescent="0.2">
      <c r="B143" s="132"/>
      <c r="C143" s="159" t="s">
        <v>175</v>
      </c>
      <c r="D143" s="159" t="s">
        <v>145</v>
      </c>
      <c r="E143" s="160" t="s">
        <v>269</v>
      </c>
      <c r="F143" s="161" t="s">
        <v>270</v>
      </c>
      <c r="G143" s="162" t="s">
        <v>215</v>
      </c>
      <c r="H143" s="163">
        <v>1.9019999999999999</v>
      </c>
      <c r="I143" s="164"/>
      <c r="J143" s="165">
        <f>ROUND(I143*H143,2)</f>
        <v>0</v>
      </c>
      <c r="K143" s="166"/>
      <c r="L143" s="33"/>
      <c r="M143" s="167" t="s">
        <v>1</v>
      </c>
      <c r="N143" s="131" t="s">
        <v>41</v>
      </c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AR143" s="170" t="s">
        <v>149</v>
      </c>
      <c r="AT143" s="170" t="s">
        <v>145</v>
      </c>
      <c r="AU143" s="170" t="s">
        <v>122</v>
      </c>
      <c r="AY143" s="16" t="s">
        <v>143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16" t="s">
        <v>122</v>
      </c>
      <c r="BK143" s="96">
        <f>ROUND(I143*H143,2)</f>
        <v>0</v>
      </c>
      <c r="BL143" s="16" t="s">
        <v>149</v>
      </c>
      <c r="BM143" s="170" t="s">
        <v>271</v>
      </c>
    </row>
    <row r="144" spans="2:65" s="1" customFormat="1" ht="21.75" customHeight="1" x14ac:dyDescent="0.2">
      <c r="B144" s="132"/>
      <c r="C144" s="159" t="s">
        <v>169</v>
      </c>
      <c r="D144" s="159" t="s">
        <v>145</v>
      </c>
      <c r="E144" s="160" t="s">
        <v>272</v>
      </c>
      <c r="F144" s="161" t="s">
        <v>273</v>
      </c>
      <c r="G144" s="162" t="s">
        <v>215</v>
      </c>
      <c r="H144" s="163">
        <v>1.9019999999999999</v>
      </c>
      <c r="I144" s="164"/>
      <c r="J144" s="165">
        <f>ROUND(I144*H144,2)</f>
        <v>0</v>
      </c>
      <c r="K144" s="166"/>
      <c r="L144" s="33"/>
      <c r="M144" s="167" t="s">
        <v>1</v>
      </c>
      <c r="N144" s="131" t="s">
        <v>41</v>
      </c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AR144" s="170" t="s">
        <v>149</v>
      </c>
      <c r="AT144" s="170" t="s">
        <v>145</v>
      </c>
      <c r="AU144" s="170" t="s">
        <v>122</v>
      </c>
      <c r="AY144" s="16" t="s">
        <v>143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6" t="s">
        <v>122</v>
      </c>
      <c r="BK144" s="96">
        <f>ROUND(I144*H144,2)</f>
        <v>0</v>
      </c>
      <c r="BL144" s="16" t="s">
        <v>149</v>
      </c>
      <c r="BM144" s="170" t="s">
        <v>274</v>
      </c>
    </row>
    <row r="145" spans="2:65" s="1" customFormat="1" ht="37.9" customHeight="1" x14ac:dyDescent="0.2">
      <c r="B145" s="132"/>
      <c r="C145" s="159" t="s">
        <v>184</v>
      </c>
      <c r="D145" s="159" t="s">
        <v>145</v>
      </c>
      <c r="E145" s="160" t="s">
        <v>275</v>
      </c>
      <c r="F145" s="161" t="s">
        <v>276</v>
      </c>
      <c r="G145" s="162" t="s">
        <v>215</v>
      </c>
      <c r="H145" s="163">
        <v>26.628</v>
      </c>
      <c r="I145" s="164"/>
      <c r="J145" s="165">
        <f>ROUND(I145*H145,2)</f>
        <v>0</v>
      </c>
      <c r="K145" s="166"/>
      <c r="L145" s="33"/>
      <c r="M145" s="167" t="s">
        <v>1</v>
      </c>
      <c r="N145" s="131" t="s">
        <v>41</v>
      </c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AR145" s="170" t="s">
        <v>149</v>
      </c>
      <c r="AT145" s="170" t="s">
        <v>145</v>
      </c>
      <c r="AU145" s="170" t="s">
        <v>122</v>
      </c>
      <c r="AY145" s="16" t="s">
        <v>143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16" t="s">
        <v>122</v>
      </c>
      <c r="BK145" s="96">
        <f>ROUND(I145*H145,2)</f>
        <v>0</v>
      </c>
      <c r="BL145" s="16" t="s">
        <v>149</v>
      </c>
      <c r="BM145" s="170" t="s">
        <v>277</v>
      </c>
    </row>
    <row r="146" spans="2:65" s="13" customFormat="1" x14ac:dyDescent="0.2">
      <c r="B146" s="178"/>
      <c r="D146" s="172" t="s">
        <v>151</v>
      </c>
      <c r="F146" s="180" t="s">
        <v>278</v>
      </c>
      <c r="H146" s="181">
        <v>26.628</v>
      </c>
      <c r="I146" s="182"/>
      <c r="L146" s="178"/>
      <c r="M146" s="183"/>
      <c r="T146" s="184"/>
      <c r="AT146" s="179" t="s">
        <v>151</v>
      </c>
      <c r="AU146" s="179" t="s">
        <v>122</v>
      </c>
      <c r="AV146" s="13" t="s">
        <v>122</v>
      </c>
      <c r="AW146" s="13" t="s">
        <v>3</v>
      </c>
      <c r="AX146" s="13" t="s">
        <v>83</v>
      </c>
      <c r="AY146" s="179" t="s">
        <v>143</v>
      </c>
    </row>
    <row r="147" spans="2:65" s="1" customFormat="1" ht="24.2" customHeight="1" x14ac:dyDescent="0.2">
      <c r="B147" s="132"/>
      <c r="C147" s="159" t="s">
        <v>188</v>
      </c>
      <c r="D147" s="159" t="s">
        <v>145</v>
      </c>
      <c r="E147" s="160" t="s">
        <v>279</v>
      </c>
      <c r="F147" s="161" t="s">
        <v>280</v>
      </c>
      <c r="G147" s="162" t="s">
        <v>215</v>
      </c>
      <c r="H147" s="163">
        <v>1.9019999999999999</v>
      </c>
      <c r="I147" s="164"/>
      <c r="J147" s="165">
        <f>ROUND(I147*H147,2)</f>
        <v>0</v>
      </c>
      <c r="K147" s="166"/>
      <c r="L147" s="33"/>
      <c r="M147" s="167" t="s">
        <v>1</v>
      </c>
      <c r="N147" s="131" t="s">
        <v>41</v>
      </c>
      <c r="P147" s="168">
        <f>O147*H147</f>
        <v>0</v>
      </c>
      <c r="Q147" s="168">
        <v>0</v>
      </c>
      <c r="R147" s="168">
        <f>Q147*H147</f>
        <v>0</v>
      </c>
      <c r="S147" s="168">
        <v>0</v>
      </c>
      <c r="T147" s="169">
        <f>S147*H147</f>
        <v>0</v>
      </c>
      <c r="AR147" s="170" t="s">
        <v>149</v>
      </c>
      <c r="AT147" s="170" t="s">
        <v>145</v>
      </c>
      <c r="AU147" s="170" t="s">
        <v>122</v>
      </c>
      <c r="AY147" s="16" t="s">
        <v>143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16" t="s">
        <v>122</v>
      </c>
      <c r="BK147" s="96">
        <f>ROUND(I147*H147,2)</f>
        <v>0</v>
      </c>
      <c r="BL147" s="16" t="s">
        <v>149</v>
      </c>
      <c r="BM147" s="170" t="s">
        <v>281</v>
      </c>
    </row>
    <row r="148" spans="2:65" s="1" customFormat="1" ht="24.2" customHeight="1" x14ac:dyDescent="0.2">
      <c r="B148" s="132"/>
      <c r="C148" s="159" t="s">
        <v>194</v>
      </c>
      <c r="D148" s="159" t="s">
        <v>145</v>
      </c>
      <c r="E148" s="160" t="s">
        <v>282</v>
      </c>
      <c r="F148" s="161" t="s">
        <v>283</v>
      </c>
      <c r="G148" s="162" t="s">
        <v>215</v>
      </c>
      <c r="H148" s="163">
        <v>1.9019999999999999</v>
      </c>
      <c r="I148" s="164"/>
      <c r="J148" s="165">
        <f>ROUND(I148*H148,2)</f>
        <v>0</v>
      </c>
      <c r="K148" s="166"/>
      <c r="L148" s="33"/>
      <c r="M148" s="167" t="s">
        <v>1</v>
      </c>
      <c r="N148" s="131" t="s">
        <v>41</v>
      </c>
      <c r="P148" s="168">
        <f>O148*H148</f>
        <v>0</v>
      </c>
      <c r="Q148" s="168">
        <v>0</v>
      </c>
      <c r="R148" s="168">
        <f>Q148*H148</f>
        <v>0</v>
      </c>
      <c r="S148" s="168">
        <v>0</v>
      </c>
      <c r="T148" s="169">
        <f>S148*H148</f>
        <v>0</v>
      </c>
      <c r="AR148" s="170" t="s">
        <v>149</v>
      </c>
      <c r="AT148" s="170" t="s">
        <v>145</v>
      </c>
      <c r="AU148" s="170" t="s">
        <v>122</v>
      </c>
      <c r="AY148" s="16" t="s">
        <v>143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16" t="s">
        <v>122</v>
      </c>
      <c r="BK148" s="96">
        <f>ROUND(I148*H148,2)</f>
        <v>0</v>
      </c>
      <c r="BL148" s="16" t="s">
        <v>149</v>
      </c>
      <c r="BM148" s="170" t="s">
        <v>284</v>
      </c>
    </row>
    <row r="149" spans="2:65" s="11" customFormat="1" ht="25.9" customHeight="1" x14ac:dyDescent="0.2">
      <c r="B149" s="147"/>
      <c r="D149" s="148" t="s">
        <v>74</v>
      </c>
      <c r="E149" s="149" t="s">
        <v>217</v>
      </c>
      <c r="F149" s="149" t="s">
        <v>218</v>
      </c>
      <c r="I149" s="150"/>
      <c r="J149" s="151">
        <f>BK149</f>
        <v>0</v>
      </c>
      <c r="L149" s="147"/>
      <c r="M149" s="152"/>
      <c r="P149" s="153">
        <f>P150+P157</f>
        <v>0</v>
      </c>
      <c r="R149" s="153">
        <f>R150+R157</f>
        <v>2.2507722999999999</v>
      </c>
      <c r="T149" s="154">
        <f>T150+T157</f>
        <v>0</v>
      </c>
      <c r="AR149" s="148" t="s">
        <v>122</v>
      </c>
      <c r="AT149" s="155" t="s">
        <v>74</v>
      </c>
      <c r="AU149" s="155" t="s">
        <v>75</v>
      </c>
      <c r="AY149" s="148" t="s">
        <v>143</v>
      </c>
      <c r="BK149" s="156">
        <f>BK150+BK157</f>
        <v>0</v>
      </c>
    </row>
    <row r="150" spans="2:65" s="11" customFormat="1" ht="22.9" customHeight="1" x14ac:dyDescent="0.2">
      <c r="B150" s="147"/>
      <c r="D150" s="148" t="s">
        <v>74</v>
      </c>
      <c r="E150" s="157" t="s">
        <v>285</v>
      </c>
      <c r="F150" s="157" t="s">
        <v>286</v>
      </c>
      <c r="I150" s="150"/>
      <c r="J150" s="158">
        <f>BK150</f>
        <v>0</v>
      </c>
      <c r="L150" s="147"/>
      <c r="M150" s="152"/>
      <c r="P150" s="153">
        <f>SUM(P151:P156)</f>
        <v>0</v>
      </c>
      <c r="R150" s="153">
        <f>SUM(R151:R156)</f>
        <v>2.1889919</v>
      </c>
      <c r="T150" s="154">
        <f>SUM(T151:T156)</f>
        <v>0</v>
      </c>
      <c r="AR150" s="148" t="s">
        <v>122</v>
      </c>
      <c r="AT150" s="155" t="s">
        <v>74</v>
      </c>
      <c r="AU150" s="155" t="s">
        <v>83</v>
      </c>
      <c r="AY150" s="148" t="s">
        <v>143</v>
      </c>
      <c r="BK150" s="156">
        <f>SUM(BK151:BK156)</f>
        <v>0</v>
      </c>
    </row>
    <row r="151" spans="2:65" s="1" customFormat="1" ht="24.2" customHeight="1" x14ac:dyDescent="0.2">
      <c r="B151" s="132"/>
      <c r="C151" s="159" t="s">
        <v>198</v>
      </c>
      <c r="D151" s="159" t="s">
        <v>145</v>
      </c>
      <c r="E151" s="160" t="s">
        <v>287</v>
      </c>
      <c r="F151" s="161" t="s">
        <v>288</v>
      </c>
      <c r="G151" s="162" t="s">
        <v>148</v>
      </c>
      <c r="H151" s="163">
        <v>140.41</v>
      </c>
      <c r="I151" s="164"/>
      <c r="J151" s="165">
        <f>ROUND(I151*H151,2)</f>
        <v>0</v>
      </c>
      <c r="K151" s="166"/>
      <c r="L151" s="33"/>
      <c r="M151" s="167" t="s">
        <v>1</v>
      </c>
      <c r="N151" s="131" t="s">
        <v>41</v>
      </c>
      <c r="P151" s="168">
        <f>O151*H151</f>
        <v>0</v>
      </c>
      <c r="Q151" s="168">
        <v>1.532E-2</v>
      </c>
      <c r="R151" s="168">
        <f>Q151*H151</f>
        <v>2.1510812000000001</v>
      </c>
      <c r="S151" s="168">
        <v>0</v>
      </c>
      <c r="T151" s="169">
        <f>S151*H151</f>
        <v>0</v>
      </c>
      <c r="AR151" s="170" t="s">
        <v>225</v>
      </c>
      <c r="AT151" s="170" t="s">
        <v>145</v>
      </c>
      <c r="AU151" s="170" t="s">
        <v>122</v>
      </c>
      <c r="AY151" s="16" t="s">
        <v>143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16" t="s">
        <v>122</v>
      </c>
      <c r="BK151" s="96">
        <f>ROUND(I151*H151,2)</f>
        <v>0</v>
      </c>
      <c r="BL151" s="16" t="s">
        <v>225</v>
      </c>
      <c r="BM151" s="170" t="s">
        <v>289</v>
      </c>
    </row>
    <row r="152" spans="2:65" s="12" customFormat="1" x14ac:dyDescent="0.2">
      <c r="B152" s="171"/>
      <c r="D152" s="172" t="s">
        <v>151</v>
      </c>
      <c r="E152" s="173" t="s">
        <v>1</v>
      </c>
      <c r="F152" s="174" t="s">
        <v>290</v>
      </c>
      <c r="H152" s="173" t="s">
        <v>1</v>
      </c>
      <c r="I152" s="175"/>
      <c r="L152" s="171"/>
      <c r="M152" s="176"/>
      <c r="T152" s="177"/>
      <c r="AT152" s="173" t="s">
        <v>151</v>
      </c>
      <c r="AU152" s="173" t="s">
        <v>122</v>
      </c>
      <c r="AV152" s="12" t="s">
        <v>83</v>
      </c>
      <c r="AW152" s="12" t="s">
        <v>29</v>
      </c>
      <c r="AX152" s="12" t="s">
        <v>75</v>
      </c>
      <c r="AY152" s="173" t="s">
        <v>143</v>
      </c>
    </row>
    <row r="153" spans="2:65" s="13" customFormat="1" x14ac:dyDescent="0.2">
      <c r="B153" s="178"/>
      <c r="D153" s="172" t="s">
        <v>151</v>
      </c>
      <c r="E153" s="179" t="s">
        <v>1</v>
      </c>
      <c r="F153" s="180" t="s">
        <v>291</v>
      </c>
      <c r="H153" s="181">
        <v>140.41</v>
      </c>
      <c r="I153" s="182"/>
      <c r="L153" s="178"/>
      <c r="M153" s="183"/>
      <c r="T153" s="184"/>
      <c r="AT153" s="179" t="s">
        <v>151</v>
      </c>
      <c r="AU153" s="179" t="s">
        <v>122</v>
      </c>
      <c r="AV153" s="13" t="s">
        <v>122</v>
      </c>
      <c r="AW153" s="13" t="s">
        <v>29</v>
      </c>
      <c r="AX153" s="13" t="s">
        <v>83</v>
      </c>
      <c r="AY153" s="179" t="s">
        <v>143</v>
      </c>
    </row>
    <row r="154" spans="2:65" s="1" customFormat="1" ht="33" customHeight="1" x14ac:dyDescent="0.2">
      <c r="B154" s="132"/>
      <c r="C154" s="159" t="s">
        <v>203</v>
      </c>
      <c r="D154" s="159" t="s">
        <v>145</v>
      </c>
      <c r="E154" s="160" t="s">
        <v>292</v>
      </c>
      <c r="F154" s="161" t="s">
        <v>293</v>
      </c>
      <c r="G154" s="162" t="s">
        <v>148</v>
      </c>
      <c r="H154" s="163">
        <v>140.41</v>
      </c>
      <c r="I154" s="164"/>
      <c r="J154" s="165">
        <f>ROUND(I154*H154,2)</f>
        <v>0</v>
      </c>
      <c r="K154" s="166"/>
      <c r="L154" s="33"/>
      <c r="M154" s="167" t="s">
        <v>1</v>
      </c>
      <c r="N154" s="131" t="s">
        <v>41</v>
      </c>
      <c r="P154" s="168">
        <f>O154*H154</f>
        <v>0</v>
      </c>
      <c r="Q154" s="168">
        <v>2.4000000000000001E-4</v>
      </c>
      <c r="R154" s="168">
        <f>Q154*H154</f>
        <v>3.3698400000000003E-2</v>
      </c>
      <c r="S154" s="168">
        <v>0</v>
      </c>
      <c r="T154" s="169">
        <f>S154*H154</f>
        <v>0</v>
      </c>
      <c r="AR154" s="170" t="s">
        <v>225</v>
      </c>
      <c r="AT154" s="170" t="s">
        <v>145</v>
      </c>
      <c r="AU154" s="170" t="s">
        <v>122</v>
      </c>
      <c r="AY154" s="16" t="s">
        <v>143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16" t="s">
        <v>122</v>
      </c>
      <c r="BK154" s="96">
        <f>ROUND(I154*H154,2)</f>
        <v>0</v>
      </c>
      <c r="BL154" s="16" t="s">
        <v>225</v>
      </c>
      <c r="BM154" s="170" t="s">
        <v>294</v>
      </c>
    </row>
    <row r="155" spans="2:65" s="1" customFormat="1" ht="37.9" customHeight="1" x14ac:dyDescent="0.2">
      <c r="B155" s="132"/>
      <c r="C155" s="159" t="s">
        <v>212</v>
      </c>
      <c r="D155" s="159" t="s">
        <v>145</v>
      </c>
      <c r="E155" s="160" t="s">
        <v>295</v>
      </c>
      <c r="F155" s="161" t="s">
        <v>296</v>
      </c>
      <c r="G155" s="162" t="s">
        <v>148</v>
      </c>
      <c r="H155" s="163">
        <v>140.41</v>
      </c>
      <c r="I155" s="164"/>
      <c r="J155" s="165">
        <f>ROUND(I155*H155,2)</f>
        <v>0</v>
      </c>
      <c r="K155" s="166"/>
      <c r="L155" s="33"/>
      <c r="M155" s="167" t="s">
        <v>1</v>
      </c>
      <c r="N155" s="131" t="s">
        <v>41</v>
      </c>
      <c r="P155" s="168">
        <f>O155*H155</f>
        <v>0</v>
      </c>
      <c r="Q155" s="168">
        <v>3.0000000000000001E-5</v>
      </c>
      <c r="R155" s="168">
        <f>Q155*H155</f>
        <v>4.2123000000000004E-3</v>
      </c>
      <c r="S155" s="168">
        <v>0</v>
      </c>
      <c r="T155" s="169">
        <f>S155*H155</f>
        <v>0</v>
      </c>
      <c r="AR155" s="170" t="s">
        <v>225</v>
      </c>
      <c r="AT155" s="170" t="s">
        <v>145</v>
      </c>
      <c r="AU155" s="170" t="s">
        <v>122</v>
      </c>
      <c r="AY155" s="16" t="s">
        <v>143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16" t="s">
        <v>122</v>
      </c>
      <c r="BK155" s="96">
        <f>ROUND(I155*H155,2)</f>
        <v>0</v>
      </c>
      <c r="BL155" s="16" t="s">
        <v>225</v>
      </c>
      <c r="BM155" s="170" t="s">
        <v>297</v>
      </c>
    </row>
    <row r="156" spans="2:65" s="1" customFormat="1" ht="24.2" customHeight="1" x14ac:dyDescent="0.2">
      <c r="B156" s="132"/>
      <c r="C156" s="159" t="s">
        <v>221</v>
      </c>
      <c r="D156" s="159" t="s">
        <v>145</v>
      </c>
      <c r="E156" s="160" t="s">
        <v>298</v>
      </c>
      <c r="F156" s="161" t="s">
        <v>299</v>
      </c>
      <c r="G156" s="162" t="s">
        <v>230</v>
      </c>
      <c r="H156" s="192"/>
      <c r="I156" s="164"/>
      <c r="J156" s="165">
        <f>ROUND(I156*H156,2)</f>
        <v>0</v>
      </c>
      <c r="K156" s="166"/>
      <c r="L156" s="33"/>
      <c r="M156" s="167" t="s">
        <v>1</v>
      </c>
      <c r="N156" s="131" t="s">
        <v>41</v>
      </c>
      <c r="P156" s="168">
        <f>O156*H156</f>
        <v>0</v>
      </c>
      <c r="Q156" s="168">
        <v>0</v>
      </c>
      <c r="R156" s="168">
        <f>Q156*H156</f>
        <v>0</v>
      </c>
      <c r="S156" s="168">
        <v>0</v>
      </c>
      <c r="T156" s="169">
        <f>S156*H156</f>
        <v>0</v>
      </c>
      <c r="AR156" s="170" t="s">
        <v>225</v>
      </c>
      <c r="AT156" s="170" t="s">
        <v>145</v>
      </c>
      <c r="AU156" s="170" t="s">
        <v>122</v>
      </c>
      <c r="AY156" s="16" t="s">
        <v>143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16" t="s">
        <v>122</v>
      </c>
      <c r="BK156" s="96">
        <f>ROUND(I156*H156,2)</f>
        <v>0</v>
      </c>
      <c r="BL156" s="16" t="s">
        <v>225</v>
      </c>
      <c r="BM156" s="170" t="s">
        <v>300</v>
      </c>
    </row>
    <row r="157" spans="2:65" s="11" customFormat="1" ht="22.9" customHeight="1" x14ac:dyDescent="0.2">
      <c r="B157" s="147"/>
      <c r="D157" s="148" t="s">
        <v>74</v>
      </c>
      <c r="E157" s="157" t="s">
        <v>232</v>
      </c>
      <c r="F157" s="157" t="s">
        <v>233</v>
      </c>
      <c r="I157" s="150"/>
      <c r="J157" s="158">
        <f>BK157</f>
        <v>0</v>
      </c>
      <c r="L157" s="147"/>
      <c r="M157" s="152"/>
      <c r="P157" s="153">
        <f>SUM(P158:P160)</f>
        <v>0</v>
      </c>
      <c r="R157" s="153">
        <f>SUM(R158:R160)</f>
        <v>6.1780399999999999E-2</v>
      </c>
      <c r="T157" s="154">
        <f>SUM(T158:T160)</f>
        <v>0</v>
      </c>
      <c r="AR157" s="148" t="s">
        <v>122</v>
      </c>
      <c r="AT157" s="155" t="s">
        <v>74</v>
      </c>
      <c r="AU157" s="155" t="s">
        <v>83</v>
      </c>
      <c r="AY157" s="148" t="s">
        <v>143</v>
      </c>
      <c r="BK157" s="156">
        <f>SUM(BK158:BK160)</f>
        <v>0</v>
      </c>
    </row>
    <row r="158" spans="2:65" s="1" customFormat="1" ht="24.2" customHeight="1" x14ac:dyDescent="0.2">
      <c r="B158" s="132"/>
      <c r="C158" s="159" t="s">
        <v>227</v>
      </c>
      <c r="D158" s="159" t="s">
        <v>145</v>
      </c>
      <c r="E158" s="160" t="s">
        <v>301</v>
      </c>
      <c r="F158" s="161" t="s">
        <v>302</v>
      </c>
      <c r="G158" s="162" t="s">
        <v>148</v>
      </c>
      <c r="H158" s="163">
        <v>280.82</v>
      </c>
      <c r="I158" s="164"/>
      <c r="J158" s="165">
        <f>ROUND(I158*H158,2)</f>
        <v>0</v>
      </c>
      <c r="K158" s="166"/>
      <c r="L158" s="33"/>
      <c r="M158" s="167" t="s">
        <v>1</v>
      </c>
      <c r="N158" s="131" t="s">
        <v>41</v>
      </c>
      <c r="P158" s="168">
        <f>O158*H158</f>
        <v>0</v>
      </c>
      <c r="Q158" s="168">
        <v>2.2000000000000001E-4</v>
      </c>
      <c r="R158" s="168">
        <f>Q158*H158</f>
        <v>6.1780399999999999E-2</v>
      </c>
      <c r="S158" s="168">
        <v>0</v>
      </c>
      <c r="T158" s="169">
        <f>S158*H158</f>
        <v>0</v>
      </c>
      <c r="AR158" s="170" t="s">
        <v>225</v>
      </c>
      <c r="AT158" s="170" t="s">
        <v>145</v>
      </c>
      <c r="AU158" s="170" t="s">
        <v>122</v>
      </c>
      <c r="AY158" s="16" t="s">
        <v>143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16" t="s">
        <v>122</v>
      </c>
      <c r="BK158" s="96">
        <f>ROUND(I158*H158,2)</f>
        <v>0</v>
      </c>
      <c r="BL158" s="16" t="s">
        <v>225</v>
      </c>
      <c r="BM158" s="170" t="s">
        <v>303</v>
      </c>
    </row>
    <row r="159" spans="2:65" s="12" customFormat="1" x14ac:dyDescent="0.2">
      <c r="B159" s="171"/>
      <c r="D159" s="172" t="s">
        <v>151</v>
      </c>
      <c r="E159" s="173" t="s">
        <v>1</v>
      </c>
      <c r="F159" s="174" t="s">
        <v>304</v>
      </c>
      <c r="H159" s="173" t="s">
        <v>1</v>
      </c>
      <c r="I159" s="175"/>
      <c r="L159" s="171"/>
      <c r="M159" s="176"/>
      <c r="T159" s="177"/>
      <c r="AT159" s="173" t="s">
        <v>151</v>
      </c>
      <c r="AU159" s="173" t="s">
        <v>122</v>
      </c>
      <c r="AV159" s="12" t="s">
        <v>83</v>
      </c>
      <c r="AW159" s="12" t="s">
        <v>29</v>
      </c>
      <c r="AX159" s="12" t="s">
        <v>75</v>
      </c>
      <c r="AY159" s="173" t="s">
        <v>143</v>
      </c>
    </row>
    <row r="160" spans="2:65" s="13" customFormat="1" ht="15.6" customHeight="1" x14ac:dyDescent="0.2">
      <c r="B160" s="178"/>
      <c r="D160" s="172" t="s">
        <v>151</v>
      </c>
      <c r="E160" s="179" t="s">
        <v>1</v>
      </c>
      <c r="F160" s="180" t="s">
        <v>305</v>
      </c>
      <c r="H160" s="181">
        <v>280.82</v>
      </c>
      <c r="I160" s="182"/>
      <c r="L160" s="178"/>
      <c r="M160" s="198"/>
      <c r="N160" s="199"/>
      <c r="O160" s="199"/>
      <c r="P160" s="199"/>
      <c r="Q160" s="199"/>
      <c r="R160" s="199"/>
      <c r="S160" s="199"/>
      <c r="T160" s="200"/>
      <c r="AT160" s="179" t="s">
        <v>151</v>
      </c>
      <c r="AU160" s="179" t="s">
        <v>122</v>
      </c>
      <c r="AV160" s="13" t="s">
        <v>122</v>
      </c>
      <c r="AW160" s="13" t="s">
        <v>29</v>
      </c>
      <c r="AX160" s="13" t="s">
        <v>83</v>
      </c>
      <c r="AY160" s="179" t="s">
        <v>143</v>
      </c>
    </row>
    <row r="161" spans="2:51" s="13" customFormat="1" ht="15.6" customHeight="1" x14ac:dyDescent="0.2">
      <c r="B161" s="178"/>
      <c r="D161" s="172"/>
      <c r="E161" s="179"/>
      <c r="F161" s="180"/>
      <c r="H161" s="181"/>
      <c r="I161" s="182"/>
      <c r="L161" s="178"/>
      <c r="AT161" s="179"/>
      <c r="AU161" s="179"/>
      <c r="AY161" s="179"/>
    </row>
    <row r="162" spans="2:51" s="13" customFormat="1" ht="15.6" customHeight="1" x14ac:dyDescent="0.2">
      <c r="B162" s="178"/>
      <c r="D162" s="172"/>
      <c r="E162" s="179"/>
      <c r="F162" s="180"/>
      <c r="H162" s="181"/>
      <c r="I162" s="182"/>
      <c r="L162" s="178"/>
      <c r="AT162" s="179"/>
      <c r="AU162" s="179"/>
      <c r="AY162" s="179"/>
    </row>
    <row r="163" spans="2:51" s="13" customFormat="1" ht="15.6" customHeight="1" x14ac:dyDescent="0.2">
      <c r="B163" s="178"/>
      <c r="D163" s="172"/>
      <c r="E163" s="179"/>
      <c r="F163" s="180"/>
      <c r="H163" s="181"/>
      <c r="I163" s="182"/>
      <c r="L163" s="178"/>
      <c r="AT163" s="179"/>
      <c r="AU163" s="179"/>
      <c r="AY163" s="179"/>
    </row>
    <row r="164" spans="2:51" s="13" customFormat="1" ht="15.6" customHeight="1" x14ac:dyDescent="0.2">
      <c r="B164" s="178"/>
      <c r="D164" s="172"/>
      <c r="E164" s="179"/>
      <c r="F164" s="180"/>
      <c r="H164" s="181"/>
      <c r="I164" s="182"/>
      <c r="L164" s="178"/>
      <c r="AT164" s="179"/>
      <c r="AU164" s="179"/>
      <c r="AY164" s="179"/>
    </row>
    <row r="165" spans="2:51" s="13" customFormat="1" ht="28.15" customHeight="1" x14ac:dyDescent="0.2">
      <c r="B165" s="178"/>
      <c r="C165" s="224" t="s">
        <v>873</v>
      </c>
      <c r="D165" s="217"/>
      <c r="E165" s="218"/>
      <c r="F165" s="219"/>
      <c r="G165" s="220"/>
      <c r="H165" s="221"/>
      <c r="I165" s="222"/>
      <c r="J165" s="222"/>
      <c r="L165" s="178"/>
      <c r="AT165" s="179"/>
      <c r="AU165" s="179"/>
      <c r="AY165" s="179"/>
    </row>
    <row r="166" spans="2:51" s="13" customFormat="1" ht="133.9" customHeight="1" x14ac:dyDescent="0.2">
      <c r="B166" s="178"/>
      <c r="C166" s="277" t="s">
        <v>874</v>
      </c>
      <c r="D166" s="277"/>
      <c r="E166" s="277"/>
      <c r="F166" s="277"/>
      <c r="G166" s="277"/>
      <c r="H166" s="277"/>
      <c r="I166" s="277"/>
      <c r="J166" s="277"/>
      <c r="L166" s="178"/>
      <c r="AT166" s="179"/>
      <c r="AU166" s="179"/>
      <c r="AY166" s="179"/>
    </row>
    <row r="167" spans="2:51" s="1" customFormat="1" ht="6.95" customHeight="1" x14ac:dyDescent="0.2">
      <c r="B167" s="48"/>
      <c r="C167" s="49"/>
      <c r="D167" s="49"/>
      <c r="E167" s="49"/>
      <c r="F167" s="49"/>
      <c r="G167" s="49"/>
      <c r="H167" s="49"/>
      <c r="I167" s="49"/>
      <c r="J167" s="49"/>
      <c r="K167" s="49"/>
      <c r="L167" s="33"/>
    </row>
  </sheetData>
  <autoFilter ref="C130:K160" xr:uid="{00000000-0009-0000-0000-000002000000}"/>
  <mergeCells count="15">
    <mergeCell ref="D109:F109"/>
    <mergeCell ref="E121:H121"/>
    <mergeCell ref="E123:H123"/>
    <mergeCell ref="L2:V2"/>
    <mergeCell ref="C166:J166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8"/>
  <sheetViews>
    <sheetView showGridLines="0" topLeftCell="A54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90</v>
      </c>
      <c r="AZ2" s="201" t="s">
        <v>306</v>
      </c>
      <c r="BA2" s="201" t="s">
        <v>1</v>
      </c>
      <c r="BB2" s="201" t="s">
        <v>1</v>
      </c>
      <c r="BC2" s="201" t="s">
        <v>307</v>
      </c>
      <c r="BD2" s="201" t="s">
        <v>122</v>
      </c>
    </row>
    <row r="3" spans="2:5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201" t="s">
        <v>308</v>
      </c>
      <c r="BA3" s="201" t="s">
        <v>1</v>
      </c>
      <c r="BB3" s="201" t="s">
        <v>1</v>
      </c>
      <c r="BC3" s="201" t="s">
        <v>309</v>
      </c>
      <c r="BD3" s="201" t="s">
        <v>122</v>
      </c>
    </row>
    <row r="4" spans="2:56" ht="24.95" customHeight="1" x14ac:dyDescent="0.2">
      <c r="B4" s="19"/>
      <c r="D4" s="20" t="s">
        <v>102</v>
      </c>
      <c r="L4" s="19"/>
      <c r="M4" s="103" t="s">
        <v>9</v>
      </c>
      <c r="AT4" s="16" t="s">
        <v>3</v>
      </c>
      <c r="AZ4" s="201" t="s">
        <v>310</v>
      </c>
      <c r="BA4" s="201" t="s">
        <v>1</v>
      </c>
      <c r="BB4" s="201" t="s">
        <v>1</v>
      </c>
      <c r="BC4" s="201" t="s">
        <v>311</v>
      </c>
      <c r="BD4" s="201" t="s">
        <v>122</v>
      </c>
    </row>
    <row r="5" spans="2:56" ht="6.95" customHeight="1" x14ac:dyDescent="0.2">
      <c r="B5" s="19"/>
      <c r="L5" s="19"/>
      <c r="AZ5" s="201" t="s">
        <v>312</v>
      </c>
      <c r="BA5" s="201" t="s">
        <v>1</v>
      </c>
      <c r="BB5" s="201" t="s">
        <v>1</v>
      </c>
      <c r="BC5" s="201" t="s">
        <v>7</v>
      </c>
      <c r="BD5" s="201" t="s">
        <v>122</v>
      </c>
    </row>
    <row r="6" spans="2:56" ht="12" customHeight="1" x14ac:dyDescent="0.2">
      <c r="B6" s="19"/>
      <c r="D6" s="26" t="s">
        <v>14</v>
      </c>
      <c r="L6" s="19"/>
    </row>
    <row r="7" spans="2:56" ht="16.5" customHeight="1" x14ac:dyDescent="0.2">
      <c r="B7" s="19"/>
      <c r="E7" s="274" t="str">
        <f>'Rekapitulácia stavby'!K6</f>
        <v xml:space="preserve">Zateplenie a obnova skladu Budovateľská 7 </v>
      </c>
      <c r="F7" s="275"/>
      <c r="G7" s="275"/>
      <c r="H7" s="275"/>
      <c r="L7" s="19"/>
    </row>
    <row r="8" spans="2:56" s="1" customFormat="1" ht="12" customHeight="1" x14ac:dyDescent="0.2">
      <c r="B8" s="33"/>
      <c r="D8" s="26" t="s">
        <v>103</v>
      </c>
      <c r="L8" s="33"/>
    </row>
    <row r="9" spans="2:56" s="1" customFormat="1" ht="16.5" customHeight="1" x14ac:dyDescent="0.2">
      <c r="B9" s="33"/>
      <c r="E9" s="264" t="s">
        <v>313</v>
      </c>
      <c r="F9" s="276"/>
      <c r="G9" s="276"/>
      <c r="H9" s="276"/>
      <c r="L9" s="33"/>
    </row>
    <row r="10" spans="2:56" s="1" customFormat="1" x14ac:dyDescent="0.2">
      <c r="B10" s="33"/>
      <c r="L10" s="33"/>
    </row>
    <row r="11" spans="2:56" s="1" customFormat="1" ht="12" customHeight="1" x14ac:dyDescent="0.2">
      <c r="B11" s="33"/>
      <c r="D11" s="26" t="s">
        <v>15</v>
      </c>
      <c r="F11" s="24" t="s">
        <v>1</v>
      </c>
      <c r="I11" s="26" t="s">
        <v>16</v>
      </c>
      <c r="J11" s="24" t="s">
        <v>1</v>
      </c>
      <c r="L11" s="33"/>
    </row>
    <row r="12" spans="2:56" s="1" customFormat="1" ht="12" customHeight="1" x14ac:dyDescent="0.2">
      <c r="B12" s="33"/>
      <c r="D12" s="26" t="s">
        <v>17</v>
      </c>
      <c r="F12" s="24" t="s">
        <v>18</v>
      </c>
      <c r="I12" s="26" t="s">
        <v>19</v>
      </c>
      <c r="J12" s="56" t="str">
        <f>'Rekapitulácia stavby'!AN8</f>
        <v>8. 6. 2023</v>
      </c>
      <c r="L12" s="33"/>
    </row>
    <row r="13" spans="2:56" s="1" customFormat="1" ht="10.9" customHeight="1" x14ac:dyDescent="0.2">
      <c r="B13" s="33"/>
      <c r="L13" s="33"/>
    </row>
    <row r="14" spans="2:56" s="1" customFormat="1" ht="12" customHeight="1" x14ac:dyDescent="0.2">
      <c r="B14" s="33"/>
      <c r="D14" s="26" t="s">
        <v>21</v>
      </c>
      <c r="I14" s="26" t="s">
        <v>22</v>
      </c>
      <c r="J14" s="24" t="s">
        <v>1</v>
      </c>
      <c r="L14" s="33"/>
    </row>
    <row r="15" spans="2:56" s="1" customFormat="1" ht="18" customHeight="1" x14ac:dyDescent="0.2">
      <c r="B15" s="33"/>
      <c r="E15" s="24" t="s">
        <v>105</v>
      </c>
      <c r="I15" s="26" t="s">
        <v>24</v>
      </c>
      <c r="J15" s="24" t="s">
        <v>1</v>
      </c>
      <c r="L15" s="33"/>
    </row>
    <row r="16" spans="2:5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6" t="s">
        <v>25</v>
      </c>
      <c r="I17" s="26" t="s">
        <v>22</v>
      </c>
      <c r="J17" s="27" t="str">
        <f>'Rekapitulácia stavby'!AN13</f>
        <v>Vyplň údaj</v>
      </c>
      <c r="L17" s="33"/>
    </row>
    <row r="18" spans="2:12" s="1" customFormat="1" ht="18" customHeight="1" x14ac:dyDescent="0.2">
      <c r="B18" s="33"/>
      <c r="E18" s="278" t="str">
        <f>'Rekapitulácia stavby'!E14</f>
        <v>Vyplň údaj</v>
      </c>
      <c r="F18" s="241"/>
      <c r="G18" s="241"/>
      <c r="H18" s="241"/>
      <c r="I18" s="26" t="s">
        <v>24</v>
      </c>
      <c r="J18" s="27" t="str">
        <f>'Rekapitulácia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6" t="s">
        <v>27</v>
      </c>
      <c r="I20" s="26" t="s">
        <v>22</v>
      </c>
      <c r="J20" s="24" t="s">
        <v>1</v>
      </c>
      <c r="L20" s="33"/>
    </row>
    <row r="21" spans="2:12" s="1" customFormat="1" ht="18" customHeight="1" x14ac:dyDescent="0.2">
      <c r="B21" s="33"/>
      <c r="E21" s="24" t="s">
        <v>28</v>
      </c>
      <c r="I21" s="26" t="s">
        <v>24</v>
      </c>
      <c r="J21" s="24" t="s">
        <v>1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6" t="s">
        <v>30</v>
      </c>
      <c r="I23" s="26" t="s">
        <v>22</v>
      </c>
      <c r="J23" s="24" t="s">
        <v>1</v>
      </c>
      <c r="L23" s="33"/>
    </row>
    <row r="24" spans="2:12" s="1" customFormat="1" ht="18" customHeight="1" x14ac:dyDescent="0.2">
      <c r="B24" s="33"/>
      <c r="E24" s="24" t="s">
        <v>31</v>
      </c>
      <c r="I24" s="26" t="s">
        <v>24</v>
      </c>
      <c r="J24" s="24" t="s">
        <v>1</v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6" t="s">
        <v>32</v>
      </c>
      <c r="L26" s="33"/>
    </row>
    <row r="27" spans="2:12" s="7" customFormat="1" ht="16.5" customHeight="1" x14ac:dyDescent="0.2">
      <c r="B27" s="104"/>
      <c r="E27" s="245" t="s">
        <v>1</v>
      </c>
      <c r="F27" s="245"/>
      <c r="G27" s="245"/>
      <c r="H27" s="245"/>
      <c r="L27" s="104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7"/>
      <c r="E29" s="57"/>
      <c r="F29" s="57"/>
      <c r="G29" s="57"/>
      <c r="H29" s="57"/>
      <c r="I29" s="57"/>
      <c r="J29" s="57"/>
      <c r="K29" s="57"/>
      <c r="L29" s="33"/>
    </row>
    <row r="30" spans="2:12" s="1" customFormat="1" ht="14.45" customHeight="1" x14ac:dyDescent="0.2">
      <c r="B30" s="33"/>
      <c r="D30" s="24" t="s">
        <v>106</v>
      </c>
      <c r="J30" s="32">
        <f>J96</f>
        <v>0</v>
      </c>
      <c r="L30" s="33"/>
    </row>
    <row r="31" spans="2:12" s="1" customFormat="1" ht="14.45" customHeight="1" x14ac:dyDescent="0.2">
      <c r="B31" s="33"/>
      <c r="D31" s="31" t="s">
        <v>96</v>
      </c>
      <c r="J31" s="32">
        <f>J111</f>
        <v>0</v>
      </c>
      <c r="L31" s="33"/>
    </row>
    <row r="32" spans="2:12" s="1" customFormat="1" ht="25.35" customHeight="1" x14ac:dyDescent="0.2">
      <c r="B32" s="33"/>
      <c r="D32" s="105" t="s">
        <v>35</v>
      </c>
      <c r="J32" s="69">
        <f>ROUND(J30 + J31, 2)</f>
        <v>0</v>
      </c>
      <c r="L32" s="33"/>
    </row>
    <row r="33" spans="2:12" s="1" customFormat="1" ht="6.95" customHeight="1" x14ac:dyDescent="0.2">
      <c r="B33" s="33"/>
      <c r="D33" s="57"/>
      <c r="E33" s="57"/>
      <c r="F33" s="57"/>
      <c r="G33" s="57"/>
      <c r="H33" s="57"/>
      <c r="I33" s="57"/>
      <c r="J33" s="57"/>
      <c r="K33" s="57"/>
      <c r="L33" s="33"/>
    </row>
    <row r="34" spans="2:12" s="1" customFormat="1" ht="14.45" customHeight="1" x14ac:dyDescent="0.2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 x14ac:dyDescent="0.2">
      <c r="B35" s="33"/>
      <c r="D35" s="106" t="s">
        <v>39</v>
      </c>
      <c r="E35" s="38" t="s">
        <v>40</v>
      </c>
      <c r="F35" s="107">
        <f>ROUND((SUM(BE111:BE118) + SUM(BE138:BE253)),  2)</f>
        <v>0</v>
      </c>
      <c r="G35" s="108"/>
      <c r="H35" s="108"/>
      <c r="I35" s="109">
        <v>0.2</v>
      </c>
      <c r="J35" s="107">
        <f>ROUND(((SUM(BE111:BE118) + SUM(BE138:BE253))*I35),  2)</f>
        <v>0</v>
      </c>
      <c r="L35" s="33"/>
    </row>
    <row r="36" spans="2:12" s="1" customFormat="1" ht="14.45" customHeight="1" x14ac:dyDescent="0.2">
      <c r="B36" s="33"/>
      <c r="E36" s="38" t="s">
        <v>41</v>
      </c>
      <c r="F36" s="107">
        <f>ROUND((SUM(BF111:BF118) + SUM(BF138:BF253)),  2)</f>
        <v>0</v>
      </c>
      <c r="G36" s="108"/>
      <c r="H36" s="108"/>
      <c r="I36" s="109">
        <v>0.2</v>
      </c>
      <c r="J36" s="107">
        <f>ROUND(((SUM(BF111:BF118) + SUM(BF138:BF253))*I36),  2)</f>
        <v>0</v>
      </c>
      <c r="L36" s="33"/>
    </row>
    <row r="37" spans="2:12" s="1" customFormat="1" ht="14.45" hidden="1" customHeight="1" x14ac:dyDescent="0.2">
      <c r="B37" s="33"/>
      <c r="E37" s="26" t="s">
        <v>42</v>
      </c>
      <c r="F37" s="110">
        <f>ROUND((SUM(BG111:BG118) + SUM(BG138:BG253)),  2)</f>
        <v>0</v>
      </c>
      <c r="I37" s="111">
        <v>0.2</v>
      </c>
      <c r="J37" s="110">
        <f>0</f>
        <v>0</v>
      </c>
      <c r="L37" s="33"/>
    </row>
    <row r="38" spans="2:12" s="1" customFormat="1" ht="14.45" hidden="1" customHeight="1" x14ac:dyDescent="0.2">
      <c r="B38" s="33"/>
      <c r="E38" s="26" t="s">
        <v>43</v>
      </c>
      <c r="F38" s="110">
        <f>ROUND((SUM(BH111:BH118) + SUM(BH138:BH253)),  2)</f>
        <v>0</v>
      </c>
      <c r="I38" s="111">
        <v>0.2</v>
      </c>
      <c r="J38" s="110">
        <f>0</f>
        <v>0</v>
      </c>
      <c r="L38" s="33"/>
    </row>
    <row r="39" spans="2:12" s="1" customFormat="1" ht="14.45" hidden="1" customHeight="1" x14ac:dyDescent="0.2">
      <c r="B39" s="33"/>
      <c r="E39" s="38" t="s">
        <v>44</v>
      </c>
      <c r="F39" s="107">
        <f>ROUND((SUM(BI111:BI118) + SUM(BI138:BI253)),  2)</f>
        <v>0</v>
      </c>
      <c r="G39" s="108"/>
      <c r="H39" s="108"/>
      <c r="I39" s="109">
        <v>0</v>
      </c>
      <c r="J39" s="107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101"/>
      <c r="D41" s="112" t="s">
        <v>45</v>
      </c>
      <c r="E41" s="60"/>
      <c r="F41" s="60"/>
      <c r="G41" s="113" t="s">
        <v>46</v>
      </c>
      <c r="H41" s="114" t="s">
        <v>47</v>
      </c>
      <c r="I41" s="60"/>
      <c r="J41" s="115">
        <f>SUM(J32:J39)</f>
        <v>0</v>
      </c>
      <c r="K41" s="116"/>
      <c r="L41" s="33"/>
    </row>
    <row r="42" spans="2:12" s="1" customFormat="1" ht="14.45" customHeight="1" x14ac:dyDescent="0.2">
      <c r="B42" s="33"/>
      <c r="L42" s="33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3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33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3"/>
      <c r="D61" s="47" t="s">
        <v>50</v>
      </c>
      <c r="E61" s="35"/>
      <c r="F61" s="117" t="s">
        <v>51</v>
      </c>
      <c r="G61" s="47" t="s">
        <v>50</v>
      </c>
      <c r="H61" s="35"/>
      <c r="I61" s="35"/>
      <c r="J61" s="118" t="s">
        <v>51</v>
      </c>
      <c r="K61" s="35"/>
      <c r="L61" s="33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3"/>
      <c r="D65" s="45" t="s">
        <v>52</v>
      </c>
      <c r="E65" s="46"/>
      <c r="F65" s="46"/>
      <c r="G65" s="45" t="s">
        <v>53</v>
      </c>
      <c r="H65" s="46"/>
      <c r="I65" s="46"/>
      <c r="J65" s="46"/>
      <c r="K65" s="46"/>
      <c r="L65" s="33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3"/>
      <c r="D76" s="47" t="s">
        <v>50</v>
      </c>
      <c r="E76" s="35"/>
      <c r="F76" s="117" t="s">
        <v>51</v>
      </c>
      <c r="G76" s="47" t="s">
        <v>50</v>
      </c>
      <c r="H76" s="35"/>
      <c r="I76" s="35"/>
      <c r="J76" s="118" t="s">
        <v>51</v>
      </c>
      <c r="K76" s="35"/>
      <c r="L76" s="33"/>
    </row>
    <row r="77" spans="2:12" s="1" customFormat="1" ht="14.45" customHeight="1" x14ac:dyDescent="0.2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33"/>
    </row>
    <row r="81" spans="2:47" s="1" customFormat="1" ht="6.95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33"/>
    </row>
    <row r="82" spans="2:47" s="1" customFormat="1" ht="24.95" customHeight="1" x14ac:dyDescent="0.2">
      <c r="B82" s="33"/>
      <c r="C82" s="20" t="s">
        <v>107</v>
      </c>
      <c r="L82" s="33"/>
    </row>
    <row r="83" spans="2:47" s="1" customFormat="1" ht="6.95" customHeight="1" x14ac:dyDescent="0.2">
      <c r="B83" s="33"/>
      <c r="L83" s="33"/>
    </row>
    <row r="84" spans="2:47" s="1" customFormat="1" ht="12" customHeight="1" x14ac:dyDescent="0.2">
      <c r="B84" s="33"/>
      <c r="C84" s="26" t="s">
        <v>14</v>
      </c>
      <c r="L84" s="33"/>
    </row>
    <row r="85" spans="2:47" s="1" customFormat="1" ht="16.5" customHeight="1" x14ac:dyDescent="0.2">
      <c r="B85" s="33"/>
      <c r="E85" s="274" t="str">
        <f>E7</f>
        <v xml:space="preserve">Zateplenie a obnova skladu Budovateľská 7 </v>
      </c>
      <c r="F85" s="275"/>
      <c r="G85" s="275"/>
      <c r="H85" s="275"/>
      <c r="L85" s="33"/>
    </row>
    <row r="86" spans="2:47" s="1" customFormat="1" ht="12" customHeight="1" x14ac:dyDescent="0.2">
      <c r="B86" s="33"/>
      <c r="C86" s="26" t="s">
        <v>103</v>
      </c>
      <c r="L86" s="33"/>
    </row>
    <row r="87" spans="2:47" s="1" customFormat="1" ht="16.5" customHeight="1" x14ac:dyDescent="0.2">
      <c r="B87" s="33"/>
      <c r="E87" s="264" t="str">
        <f>E9</f>
        <v>C - Strecha (nezateplená)</v>
      </c>
      <c r="F87" s="276"/>
      <c r="G87" s="276"/>
      <c r="H87" s="276"/>
      <c r="L87" s="33"/>
    </row>
    <row r="88" spans="2:47" s="1" customFormat="1" ht="6.95" customHeight="1" x14ac:dyDescent="0.2">
      <c r="B88" s="33"/>
      <c r="L88" s="33"/>
    </row>
    <row r="89" spans="2:47" s="1" customFormat="1" ht="12" customHeight="1" x14ac:dyDescent="0.2">
      <c r="B89" s="33"/>
      <c r="C89" s="26" t="s">
        <v>17</v>
      </c>
      <c r="F89" s="24" t="str">
        <f>F12</f>
        <v xml:space="preserve"> </v>
      </c>
      <c r="I89" s="26" t="s">
        <v>19</v>
      </c>
      <c r="J89" s="56" t="str">
        <f>IF(J12="","",J12)</f>
        <v>8. 6. 2023</v>
      </c>
      <c r="L89" s="33"/>
    </row>
    <row r="90" spans="2:47" s="1" customFormat="1" ht="6.95" customHeight="1" x14ac:dyDescent="0.2">
      <c r="B90" s="33"/>
      <c r="L90" s="33"/>
    </row>
    <row r="91" spans="2:47" s="1" customFormat="1" ht="15.2" customHeight="1" x14ac:dyDescent="0.2">
      <c r="B91" s="33"/>
      <c r="C91" s="26" t="s">
        <v>21</v>
      </c>
      <c r="F91" s="24" t="str">
        <f>E15</f>
        <v>Mc Carter a.s.</v>
      </c>
      <c r="I91" s="26" t="s">
        <v>27</v>
      </c>
      <c r="J91" s="29" t="str">
        <f>E21</f>
        <v>SMF MARKO, s.r.o.</v>
      </c>
      <c r="L91" s="33"/>
    </row>
    <row r="92" spans="2:47" s="1" customFormat="1" ht="15.2" customHeight="1" x14ac:dyDescent="0.2">
      <c r="B92" s="33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Rosoft,s.r.o.</v>
      </c>
      <c r="L92" s="33"/>
    </row>
    <row r="93" spans="2:47" s="1" customFormat="1" ht="10.35" customHeight="1" x14ac:dyDescent="0.2">
      <c r="B93" s="33"/>
      <c r="L93" s="33"/>
    </row>
    <row r="94" spans="2:47" s="1" customFormat="1" ht="29.25" customHeight="1" x14ac:dyDescent="0.2">
      <c r="B94" s="33"/>
      <c r="C94" s="119" t="s">
        <v>108</v>
      </c>
      <c r="D94" s="101"/>
      <c r="E94" s="101"/>
      <c r="F94" s="101"/>
      <c r="G94" s="101"/>
      <c r="H94" s="101"/>
      <c r="I94" s="101"/>
      <c r="J94" s="120" t="s">
        <v>109</v>
      </c>
      <c r="K94" s="101"/>
      <c r="L94" s="33"/>
    </row>
    <row r="95" spans="2:47" s="1" customFormat="1" ht="10.35" customHeight="1" x14ac:dyDescent="0.2">
      <c r="B95" s="33"/>
      <c r="L95" s="33"/>
    </row>
    <row r="96" spans="2:47" s="1" customFormat="1" ht="22.9" customHeight="1" x14ac:dyDescent="0.2">
      <c r="B96" s="33"/>
      <c r="C96" s="121" t="s">
        <v>110</v>
      </c>
      <c r="J96" s="69">
        <f>J138</f>
        <v>0</v>
      </c>
      <c r="L96" s="33"/>
      <c r="AU96" s="16" t="s">
        <v>111</v>
      </c>
    </row>
    <row r="97" spans="2:65" s="8" customFormat="1" ht="24.95" customHeight="1" x14ac:dyDescent="0.2">
      <c r="B97" s="122"/>
      <c r="D97" s="123" t="s">
        <v>112</v>
      </c>
      <c r="E97" s="124"/>
      <c r="F97" s="124"/>
      <c r="G97" s="124"/>
      <c r="H97" s="124"/>
      <c r="I97" s="124"/>
      <c r="J97" s="125">
        <f>J139</f>
        <v>0</v>
      </c>
      <c r="L97" s="122"/>
    </row>
    <row r="98" spans="2:65" s="9" customFormat="1" ht="19.899999999999999" customHeight="1" x14ac:dyDescent="0.2">
      <c r="B98" s="126"/>
      <c r="D98" s="127" t="s">
        <v>314</v>
      </c>
      <c r="E98" s="128"/>
      <c r="F98" s="128"/>
      <c r="G98" s="128"/>
      <c r="H98" s="128"/>
      <c r="I98" s="128"/>
      <c r="J98" s="129">
        <f>J140</f>
        <v>0</v>
      </c>
      <c r="L98" s="126"/>
    </row>
    <row r="99" spans="2:65" s="9" customFormat="1" ht="19.899999999999999" customHeight="1" x14ac:dyDescent="0.2">
      <c r="B99" s="126"/>
      <c r="D99" s="127" t="s">
        <v>315</v>
      </c>
      <c r="E99" s="128"/>
      <c r="F99" s="128"/>
      <c r="G99" s="128"/>
      <c r="H99" s="128"/>
      <c r="I99" s="128"/>
      <c r="J99" s="129">
        <f>J143</f>
        <v>0</v>
      </c>
      <c r="L99" s="126"/>
    </row>
    <row r="100" spans="2:65" s="9" customFormat="1" ht="19.899999999999999" customHeight="1" x14ac:dyDescent="0.2">
      <c r="B100" s="126"/>
      <c r="D100" s="127" t="s">
        <v>248</v>
      </c>
      <c r="E100" s="128"/>
      <c r="F100" s="128"/>
      <c r="G100" s="128"/>
      <c r="H100" s="128"/>
      <c r="I100" s="128"/>
      <c r="J100" s="129">
        <f>J152</f>
        <v>0</v>
      </c>
      <c r="L100" s="126"/>
    </row>
    <row r="101" spans="2:65" s="9" customFormat="1" ht="19.899999999999999" customHeight="1" x14ac:dyDescent="0.2">
      <c r="B101" s="126"/>
      <c r="D101" s="127" t="s">
        <v>115</v>
      </c>
      <c r="E101" s="128"/>
      <c r="F101" s="128"/>
      <c r="G101" s="128"/>
      <c r="H101" s="128"/>
      <c r="I101" s="128"/>
      <c r="J101" s="129">
        <f>J167</f>
        <v>0</v>
      </c>
      <c r="L101" s="126"/>
    </row>
    <row r="102" spans="2:65" s="8" customFormat="1" ht="24.95" customHeight="1" x14ac:dyDescent="0.2">
      <c r="B102" s="122"/>
      <c r="D102" s="123" t="s">
        <v>116</v>
      </c>
      <c r="E102" s="124"/>
      <c r="F102" s="124"/>
      <c r="G102" s="124"/>
      <c r="H102" s="124"/>
      <c r="I102" s="124"/>
      <c r="J102" s="125">
        <f>J169</f>
        <v>0</v>
      </c>
      <c r="L102" s="122"/>
    </row>
    <row r="103" spans="2:65" s="9" customFormat="1" ht="19.899999999999999" customHeight="1" x14ac:dyDescent="0.2">
      <c r="B103" s="126"/>
      <c r="D103" s="127" t="s">
        <v>316</v>
      </c>
      <c r="E103" s="128"/>
      <c r="F103" s="128"/>
      <c r="G103" s="128"/>
      <c r="H103" s="128"/>
      <c r="I103" s="128"/>
      <c r="J103" s="129">
        <f>J170</f>
        <v>0</v>
      </c>
      <c r="L103" s="126"/>
    </row>
    <row r="104" spans="2:65" s="9" customFormat="1" ht="19.899999999999999" customHeight="1" x14ac:dyDescent="0.2">
      <c r="B104" s="126"/>
      <c r="D104" s="127" t="s">
        <v>317</v>
      </c>
      <c r="E104" s="128"/>
      <c r="F104" s="128"/>
      <c r="G104" s="128"/>
      <c r="H104" s="128"/>
      <c r="I104" s="128"/>
      <c r="J104" s="129">
        <f>J207</f>
        <v>0</v>
      </c>
      <c r="L104" s="126"/>
    </row>
    <row r="105" spans="2:65" s="9" customFormat="1" ht="19.899999999999999" customHeight="1" x14ac:dyDescent="0.2">
      <c r="B105" s="126"/>
      <c r="D105" s="127" t="s">
        <v>249</v>
      </c>
      <c r="E105" s="128"/>
      <c r="F105" s="128"/>
      <c r="G105" s="128"/>
      <c r="H105" s="128"/>
      <c r="I105" s="128"/>
      <c r="J105" s="129">
        <f>J216</f>
        <v>0</v>
      </c>
      <c r="L105" s="126"/>
    </row>
    <row r="106" spans="2:65" s="9" customFormat="1" ht="19.899999999999999" customHeight="1" x14ac:dyDescent="0.2">
      <c r="B106" s="126"/>
      <c r="D106" s="127" t="s">
        <v>117</v>
      </c>
      <c r="E106" s="128"/>
      <c r="F106" s="128"/>
      <c r="G106" s="128"/>
      <c r="H106" s="128"/>
      <c r="I106" s="128"/>
      <c r="J106" s="129">
        <f>J220</f>
        <v>0</v>
      </c>
      <c r="L106" s="126"/>
    </row>
    <row r="107" spans="2:65" s="8" customFormat="1" ht="24.95" customHeight="1" x14ac:dyDescent="0.2">
      <c r="B107" s="122"/>
      <c r="D107" s="123" t="s">
        <v>318</v>
      </c>
      <c r="E107" s="124"/>
      <c r="F107" s="124"/>
      <c r="G107" s="124"/>
      <c r="H107" s="124"/>
      <c r="I107" s="124"/>
      <c r="J107" s="125">
        <f>J249</f>
        <v>0</v>
      </c>
      <c r="L107" s="122"/>
    </row>
    <row r="108" spans="2:65" s="9" customFormat="1" ht="19.899999999999999" customHeight="1" x14ac:dyDescent="0.2">
      <c r="B108" s="126"/>
      <c r="D108" s="127" t="s">
        <v>319</v>
      </c>
      <c r="E108" s="128"/>
      <c r="F108" s="128"/>
      <c r="G108" s="128"/>
      <c r="H108" s="128"/>
      <c r="I108" s="128"/>
      <c r="J108" s="129">
        <f>J250</f>
        <v>0</v>
      </c>
      <c r="L108" s="126"/>
    </row>
    <row r="109" spans="2:65" s="1" customFormat="1" ht="21.75" customHeight="1" x14ac:dyDescent="0.2">
      <c r="B109" s="33"/>
      <c r="L109" s="33"/>
    </row>
    <row r="110" spans="2:65" s="1" customFormat="1" ht="6.95" customHeight="1" x14ac:dyDescent="0.2">
      <c r="B110" s="33"/>
      <c r="L110" s="33"/>
    </row>
    <row r="111" spans="2:65" s="1" customFormat="1" ht="29.25" customHeight="1" x14ac:dyDescent="0.2">
      <c r="B111" s="33"/>
      <c r="C111" s="121" t="s">
        <v>119</v>
      </c>
      <c r="J111" s="130">
        <f>ROUND(J112 + J113 + J114 + J115 + J116 + J117,2)</f>
        <v>0</v>
      </c>
      <c r="L111" s="33"/>
      <c r="N111" s="131" t="s">
        <v>39</v>
      </c>
    </row>
    <row r="112" spans="2:65" s="1" customFormat="1" ht="18" customHeight="1" x14ac:dyDescent="0.2">
      <c r="B112" s="132"/>
      <c r="C112" s="133"/>
      <c r="D112" s="250" t="s">
        <v>120</v>
      </c>
      <c r="E112" s="273"/>
      <c r="F112" s="273"/>
      <c r="G112" s="133"/>
      <c r="H112" s="133"/>
      <c r="I112" s="133"/>
      <c r="J112" s="92">
        <v>0</v>
      </c>
      <c r="K112" s="133"/>
      <c r="L112" s="132"/>
      <c r="M112" s="133"/>
      <c r="N112" s="135" t="s">
        <v>41</v>
      </c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6" t="s">
        <v>121</v>
      </c>
      <c r="AZ112" s="133"/>
      <c r="BA112" s="133"/>
      <c r="BB112" s="133"/>
      <c r="BC112" s="133"/>
      <c r="BD112" s="133"/>
      <c r="BE112" s="137">
        <f t="shared" ref="BE112:BE117" si="0">IF(N112="základná",J112,0)</f>
        <v>0</v>
      </c>
      <c r="BF112" s="137">
        <f t="shared" ref="BF112:BF117" si="1">IF(N112="znížená",J112,0)</f>
        <v>0</v>
      </c>
      <c r="BG112" s="137">
        <f t="shared" ref="BG112:BG117" si="2">IF(N112="zákl. prenesená",J112,0)</f>
        <v>0</v>
      </c>
      <c r="BH112" s="137">
        <f t="shared" ref="BH112:BH117" si="3">IF(N112="zníž. prenesená",J112,0)</f>
        <v>0</v>
      </c>
      <c r="BI112" s="137">
        <f t="shared" ref="BI112:BI117" si="4">IF(N112="nulová",J112,0)</f>
        <v>0</v>
      </c>
      <c r="BJ112" s="136" t="s">
        <v>122</v>
      </c>
      <c r="BK112" s="133"/>
      <c r="BL112" s="133"/>
      <c r="BM112" s="133"/>
    </row>
    <row r="113" spans="2:65" s="1" customFormat="1" ht="18" customHeight="1" x14ac:dyDescent="0.2">
      <c r="B113" s="132"/>
      <c r="C113" s="133"/>
      <c r="D113" s="250" t="s">
        <v>123</v>
      </c>
      <c r="E113" s="273"/>
      <c r="F113" s="273"/>
      <c r="G113" s="133"/>
      <c r="H113" s="133"/>
      <c r="I113" s="133"/>
      <c r="J113" s="92">
        <v>0</v>
      </c>
      <c r="K113" s="133"/>
      <c r="L113" s="132"/>
      <c r="M113" s="133"/>
      <c r="N113" s="135" t="s">
        <v>41</v>
      </c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6" t="s">
        <v>121</v>
      </c>
      <c r="AZ113" s="133"/>
      <c r="BA113" s="133"/>
      <c r="BB113" s="133"/>
      <c r="BC113" s="133"/>
      <c r="BD113" s="133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122</v>
      </c>
      <c r="BK113" s="133"/>
      <c r="BL113" s="133"/>
      <c r="BM113" s="133"/>
    </row>
    <row r="114" spans="2:65" s="1" customFormat="1" ht="18" customHeight="1" x14ac:dyDescent="0.2">
      <c r="B114" s="132"/>
      <c r="C114" s="133"/>
      <c r="D114" s="250" t="s">
        <v>124</v>
      </c>
      <c r="E114" s="273"/>
      <c r="F114" s="273"/>
      <c r="G114" s="133"/>
      <c r="H114" s="133"/>
      <c r="I114" s="133"/>
      <c r="J114" s="92">
        <v>0</v>
      </c>
      <c r="K114" s="133"/>
      <c r="L114" s="132"/>
      <c r="M114" s="133"/>
      <c r="N114" s="135" t="s">
        <v>41</v>
      </c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6" t="s">
        <v>121</v>
      </c>
      <c r="AZ114" s="133"/>
      <c r="BA114" s="133"/>
      <c r="BB114" s="133"/>
      <c r="BC114" s="133"/>
      <c r="BD114" s="133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122</v>
      </c>
      <c r="BK114" s="133"/>
      <c r="BL114" s="133"/>
      <c r="BM114" s="133"/>
    </row>
    <row r="115" spans="2:65" s="1" customFormat="1" ht="18" customHeight="1" x14ac:dyDescent="0.2">
      <c r="B115" s="132"/>
      <c r="C115" s="133"/>
      <c r="D115" s="250" t="s">
        <v>125</v>
      </c>
      <c r="E115" s="273"/>
      <c r="F115" s="273"/>
      <c r="G115" s="133"/>
      <c r="H115" s="133"/>
      <c r="I115" s="133"/>
      <c r="J115" s="92">
        <v>0</v>
      </c>
      <c r="K115" s="133"/>
      <c r="L115" s="132"/>
      <c r="M115" s="133"/>
      <c r="N115" s="135" t="s">
        <v>41</v>
      </c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6" t="s">
        <v>121</v>
      </c>
      <c r="AZ115" s="133"/>
      <c r="BA115" s="133"/>
      <c r="BB115" s="133"/>
      <c r="BC115" s="133"/>
      <c r="BD115" s="133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122</v>
      </c>
      <c r="BK115" s="133"/>
      <c r="BL115" s="133"/>
      <c r="BM115" s="133"/>
    </row>
    <row r="116" spans="2:65" s="1" customFormat="1" ht="18" customHeight="1" x14ac:dyDescent="0.2">
      <c r="B116" s="132"/>
      <c r="C116" s="133"/>
      <c r="D116" s="250" t="s">
        <v>126</v>
      </c>
      <c r="E116" s="273"/>
      <c r="F116" s="273"/>
      <c r="G116" s="133"/>
      <c r="H116" s="133"/>
      <c r="I116" s="133"/>
      <c r="J116" s="92">
        <v>0</v>
      </c>
      <c r="K116" s="133"/>
      <c r="L116" s="132"/>
      <c r="M116" s="133"/>
      <c r="N116" s="135" t="s">
        <v>41</v>
      </c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6" t="s">
        <v>121</v>
      </c>
      <c r="AZ116" s="133"/>
      <c r="BA116" s="133"/>
      <c r="BB116" s="133"/>
      <c r="BC116" s="133"/>
      <c r="BD116" s="133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122</v>
      </c>
      <c r="BK116" s="133"/>
      <c r="BL116" s="133"/>
      <c r="BM116" s="133"/>
    </row>
    <row r="117" spans="2:65" s="1" customFormat="1" ht="18" customHeight="1" x14ac:dyDescent="0.2">
      <c r="B117" s="132"/>
      <c r="C117" s="133"/>
      <c r="D117" s="134" t="s">
        <v>127</v>
      </c>
      <c r="E117" s="133"/>
      <c r="F117" s="133"/>
      <c r="G117" s="133"/>
      <c r="H117" s="133"/>
      <c r="I117" s="133"/>
      <c r="J117" s="92">
        <f>ROUND(J30*T117,2)</f>
        <v>0</v>
      </c>
      <c r="K117" s="133"/>
      <c r="L117" s="132"/>
      <c r="M117" s="133"/>
      <c r="N117" s="135" t="s">
        <v>41</v>
      </c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6" t="s">
        <v>128</v>
      </c>
      <c r="AZ117" s="133"/>
      <c r="BA117" s="133"/>
      <c r="BB117" s="133"/>
      <c r="BC117" s="133"/>
      <c r="BD117" s="133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122</v>
      </c>
      <c r="BK117" s="133"/>
      <c r="BL117" s="133"/>
      <c r="BM117" s="133"/>
    </row>
    <row r="118" spans="2:65" s="1" customFormat="1" x14ac:dyDescent="0.2">
      <c r="B118" s="33"/>
      <c r="L118" s="33"/>
    </row>
    <row r="119" spans="2:65" s="1" customFormat="1" ht="29.25" customHeight="1" x14ac:dyDescent="0.2">
      <c r="B119" s="33"/>
      <c r="C119" s="100" t="s">
        <v>101</v>
      </c>
      <c r="D119" s="101"/>
      <c r="E119" s="101"/>
      <c r="F119" s="101"/>
      <c r="G119" s="101"/>
      <c r="H119" s="101"/>
      <c r="I119" s="101"/>
      <c r="J119" s="102">
        <f>ROUND(J96+J111,2)</f>
        <v>0</v>
      </c>
      <c r="K119" s="101"/>
      <c r="L119" s="33"/>
    </row>
    <row r="120" spans="2:65" s="1" customFormat="1" ht="6.95" customHeight="1" x14ac:dyDescent="0.2"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33"/>
    </row>
    <row r="124" spans="2:65" s="1" customFormat="1" ht="6.95" customHeight="1" x14ac:dyDescent="0.2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33"/>
    </row>
    <row r="125" spans="2:65" s="1" customFormat="1" ht="24.95" customHeight="1" x14ac:dyDescent="0.2">
      <c r="B125" s="33"/>
      <c r="C125" s="20" t="s">
        <v>129</v>
      </c>
      <c r="L125" s="33"/>
    </row>
    <row r="126" spans="2:65" s="1" customFormat="1" ht="6.95" customHeight="1" x14ac:dyDescent="0.2">
      <c r="B126" s="33"/>
      <c r="L126" s="33"/>
    </row>
    <row r="127" spans="2:65" s="1" customFormat="1" ht="12" customHeight="1" x14ac:dyDescent="0.2">
      <c r="B127" s="33"/>
      <c r="C127" s="26" t="s">
        <v>14</v>
      </c>
      <c r="L127" s="33"/>
    </row>
    <row r="128" spans="2:65" s="1" customFormat="1" ht="16.5" customHeight="1" x14ac:dyDescent="0.2">
      <c r="B128" s="33"/>
      <c r="E128" s="274" t="str">
        <f>E7</f>
        <v xml:space="preserve">Zateplenie a obnova skladu Budovateľská 7 </v>
      </c>
      <c r="F128" s="275"/>
      <c r="G128" s="275"/>
      <c r="H128" s="275"/>
      <c r="L128" s="33"/>
    </row>
    <row r="129" spans="2:65" s="1" customFormat="1" ht="12" customHeight="1" x14ac:dyDescent="0.2">
      <c r="B129" s="33"/>
      <c r="C129" s="26" t="s">
        <v>103</v>
      </c>
      <c r="L129" s="33"/>
    </row>
    <row r="130" spans="2:65" s="1" customFormat="1" ht="16.5" customHeight="1" x14ac:dyDescent="0.2">
      <c r="B130" s="33"/>
      <c r="E130" s="264" t="str">
        <f>E9</f>
        <v>C - Strecha (nezateplená)</v>
      </c>
      <c r="F130" s="276"/>
      <c r="G130" s="276"/>
      <c r="H130" s="276"/>
      <c r="L130" s="33"/>
    </row>
    <row r="131" spans="2:65" s="1" customFormat="1" ht="6.95" customHeight="1" x14ac:dyDescent="0.2">
      <c r="B131" s="33"/>
      <c r="L131" s="33"/>
    </row>
    <row r="132" spans="2:65" s="1" customFormat="1" ht="12" customHeight="1" x14ac:dyDescent="0.2">
      <c r="B132" s="33"/>
      <c r="C132" s="26" t="s">
        <v>17</v>
      </c>
      <c r="F132" s="24" t="str">
        <f>F12</f>
        <v xml:space="preserve"> </v>
      </c>
      <c r="I132" s="26" t="s">
        <v>19</v>
      </c>
      <c r="J132" s="56" t="str">
        <f>IF(J12="","",J12)</f>
        <v>8. 6. 2023</v>
      </c>
      <c r="L132" s="33"/>
    </row>
    <row r="133" spans="2:65" s="1" customFormat="1" ht="6.95" customHeight="1" x14ac:dyDescent="0.2">
      <c r="B133" s="33"/>
      <c r="L133" s="33"/>
    </row>
    <row r="134" spans="2:65" s="1" customFormat="1" ht="15.2" customHeight="1" x14ac:dyDescent="0.2">
      <c r="B134" s="33"/>
      <c r="C134" s="26" t="s">
        <v>21</v>
      </c>
      <c r="F134" s="24" t="str">
        <f>E15</f>
        <v>Mc Carter a.s.</v>
      </c>
      <c r="I134" s="26" t="s">
        <v>27</v>
      </c>
      <c r="J134" s="29" t="str">
        <f>E21</f>
        <v>SMF MARKO, s.r.o.</v>
      </c>
      <c r="L134" s="33"/>
    </row>
    <row r="135" spans="2:65" s="1" customFormat="1" ht="15.2" customHeight="1" x14ac:dyDescent="0.2">
      <c r="B135" s="33"/>
      <c r="C135" s="26" t="s">
        <v>25</v>
      </c>
      <c r="F135" s="24" t="str">
        <f>IF(E18="","",E18)</f>
        <v>Vyplň údaj</v>
      </c>
      <c r="I135" s="26" t="s">
        <v>30</v>
      </c>
      <c r="J135" s="29" t="str">
        <f>E24</f>
        <v>Rosoft,s.r.o.</v>
      </c>
      <c r="L135" s="33"/>
    </row>
    <row r="136" spans="2:65" s="1" customFormat="1" ht="10.35" customHeight="1" x14ac:dyDescent="0.2">
      <c r="B136" s="33"/>
      <c r="L136" s="33"/>
    </row>
    <row r="137" spans="2:65" s="10" customFormat="1" ht="29.25" customHeight="1" x14ac:dyDescent="0.2">
      <c r="B137" s="138"/>
      <c r="C137" s="139" t="s">
        <v>130</v>
      </c>
      <c r="D137" s="140" t="s">
        <v>60</v>
      </c>
      <c r="E137" s="140" t="s">
        <v>56</v>
      </c>
      <c r="F137" s="140" t="s">
        <v>57</v>
      </c>
      <c r="G137" s="140" t="s">
        <v>131</v>
      </c>
      <c r="H137" s="140" t="s">
        <v>132</v>
      </c>
      <c r="I137" s="140" t="s">
        <v>133</v>
      </c>
      <c r="J137" s="141" t="s">
        <v>109</v>
      </c>
      <c r="K137" s="142" t="s">
        <v>134</v>
      </c>
      <c r="L137" s="138"/>
      <c r="M137" s="62" t="s">
        <v>1</v>
      </c>
      <c r="N137" s="63" t="s">
        <v>39</v>
      </c>
      <c r="O137" s="63" t="s">
        <v>135</v>
      </c>
      <c r="P137" s="63" t="s">
        <v>136</v>
      </c>
      <c r="Q137" s="63" t="s">
        <v>137</v>
      </c>
      <c r="R137" s="63" t="s">
        <v>138</v>
      </c>
      <c r="S137" s="63" t="s">
        <v>139</v>
      </c>
      <c r="T137" s="64" t="s">
        <v>140</v>
      </c>
    </row>
    <row r="138" spans="2:65" s="1" customFormat="1" ht="22.9" customHeight="1" x14ac:dyDescent="0.25">
      <c r="B138" s="33"/>
      <c r="C138" s="67" t="s">
        <v>106</v>
      </c>
      <c r="J138" s="143">
        <f>BK138</f>
        <v>0</v>
      </c>
      <c r="L138" s="33"/>
      <c r="M138" s="65"/>
      <c r="N138" s="57"/>
      <c r="O138" s="57"/>
      <c r="P138" s="144">
        <f>P139+P169+P249</f>
        <v>0</v>
      </c>
      <c r="Q138" s="57"/>
      <c r="R138" s="144">
        <f>R139+R169+R249</f>
        <v>29.747618040000003</v>
      </c>
      <c r="S138" s="57"/>
      <c r="T138" s="145">
        <f>T139+T169+T249</f>
        <v>85.881761999999995</v>
      </c>
      <c r="AT138" s="16" t="s">
        <v>74</v>
      </c>
      <c r="AU138" s="16" t="s">
        <v>111</v>
      </c>
      <c r="BK138" s="146">
        <f>BK139+BK169+BK249</f>
        <v>0</v>
      </c>
    </row>
    <row r="139" spans="2:65" s="11" customFormat="1" ht="25.9" customHeight="1" x14ac:dyDescent="0.2">
      <c r="B139" s="147"/>
      <c r="D139" s="148" t="s">
        <v>74</v>
      </c>
      <c r="E139" s="149" t="s">
        <v>141</v>
      </c>
      <c r="F139" s="149" t="s">
        <v>142</v>
      </c>
      <c r="I139" s="150"/>
      <c r="J139" s="151">
        <f>BK139</f>
        <v>0</v>
      </c>
      <c r="L139" s="147"/>
      <c r="M139" s="152"/>
      <c r="P139" s="153">
        <f>P140+P143+P152+P167</f>
        <v>0</v>
      </c>
      <c r="R139" s="153">
        <f>R140+R143+R152+R167</f>
        <v>13.995647340000001</v>
      </c>
      <c r="T139" s="154">
        <f>T140+T143+T152+T167</f>
        <v>14.580974999999999</v>
      </c>
      <c r="AR139" s="148" t="s">
        <v>83</v>
      </c>
      <c r="AT139" s="155" t="s">
        <v>74</v>
      </c>
      <c r="AU139" s="155" t="s">
        <v>75</v>
      </c>
      <c r="AY139" s="148" t="s">
        <v>143</v>
      </c>
      <c r="BK139" s="156">
        <f>BK140+BK143+BK152+BK167</f>
        <v>0</v>
      </c>
    </row>
    <row r="140" spans="2:65" s="11" customFormat="1" ht="22.9" customHeight="1" x14ac:dyDescent="0.2">
      <c r="B140" s="147"/>
      <c r="D140" s="148" t="s">
        <v>74</v>
      </c>
      <c r="E140" s="157" t="s">
        <v>162</v>
      </c>
      <c r="F140" s="157" t="s">
        <v>320</v>
      </c>
      <c r="I140" s="150"/>
      <c r="J140" s="158">
        <f>BK140</f>
        <v>0</v>
      </c>
      <c r="L140" s="147"/>
      <c r="M140" s="152"/>
      <c r="P140" s="153">
        <f>SUM(P141:P142)</f>
        <v>0</v>
      </c>
      <c r="R140" s="153">
        <f>SUM(R141:R142)</f>
        <v>11.510618330000002</v>
      </c>
      <c r="T140" s="154">
        <f>SUM(T141:T142)</f>
        <v>0</v>
      </c>
      <c r="AR140" s="148" t="s">
        <v>83</v>
      </c>
      <c r="AT140" s="155" t="s">
        <v>74</v>
      </c>
      <c r="AU140" s="155" t="s">
        <v>83</v>
      </c>
      <c r="AY140" s="148" t="s">
        <v>143</v>
      </c>
      <c r="BK140" s="156">
        <f>SUM(BK141:BK142)</f>
        <v>0</v>
      </c>
    </row>
    <row r="141" spans="2:65" s="1" customFormat="1" ht="24.2" customHeight="1" x14ac:dyDescent="0.2">
      <c r="B141" s="132"/>
      <c r="C141" s="159" t="s">
        <v>83</v>
      </c>
      <c r="D141" s="159" t="s">
        <v>145</v>
      </c>
      <c r="E141" s="160" t="s">
        <v>321</v>
      </c>
      <c r="F141" s="161" t="s">
        <v>322</v>
      </c>
      <c r="G141" s="162" t="s">
        <v>323</v>
      </c>
      <c r="H141" s="163">
        <v>5.4370000000000003</v>
      </c>
      <c r="I141" s="164"/>
      <c r="J141" s="165">
        <f>ROUND(I141*H141,2)</f>
        <v>0</v>
      </c>
      <c r="K141" s="166"/>
      <c r="L141" s="33"/>
      <c r="M141" s="167" t="s">
        <v>1</v>
      </c>
      <c r="N141" s="131" t="s">
        <v>41</v>
      </c>
      <c r="P141" s="168">
        <f>O141*H141</f>
        <v>0</v>
      </c>
      <c r="Q141" s="168">
        <v>2.1170900000000001</v>
      </c>
      <c r="R141" s="168">
        <f>Q141*H141</f>
        <v>11.510618330000002</v>
      </c>
      <c r="S141" s="168">
        <v>0</v>
      </c>
      <c r="T141" s="169">
        <f>S141*H141</f>
        <v>0</v>
      </c>
      <c r="AR141" s="170" t="s">
        <v>149</v>
      </c>
      <c r="AT141" s="170" t="s">
        <v>145</v>
      </c>
      <c r="AU141" s="170" t="s">
        <v>122</v>
      </c>
      <c r="AY141" s="16" t="s">
        <v>143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6" t="s">
        <v>122</v>
      </c>
      <c r="BK141" s="96">
        <f>ROUND(I141*H141,2)</f>
        <v>0</v>
      </c>
      <c r="BL141" s="16" t="s">
        <v>149</v>
      </c>
      <c r="BM141" s="170" t="s">
        <v>324</v>
      </c>
    </row>
    <row r="142" spans="2:65" s="13" customFormat="1" x14ac:dyDescent="0.2">
      <c r="B142" s="178"/>
      <c r="D142" s="172" t="s">
        <v>151</v>
      </c>
      <c r="E142" s="179" t="s">
        <v>1</v>
      </c>
      <c r="F142" s="180" t="s">
        <v>325</v>
      </c>
      <c r="H142" s="181">
        <v>5.4370000000000003</v>
      </c>
      <c r="I142" s="182"/>
      <c r="L142" s="178"/>
      <c r="M142" s="183"/>
      <c r="T142" s="184"/>
      <c r="AT142" s="179" t="s">
        <v>151</v>
      </c>
      <c r="AU142" s="179" t="s">
        <v>122</v>
      </c>
      <c r="AV142" s="13" t="s">
        <v>122</v>
      </c>
      <c r="AW142" s="13" t="s">
        <v>29</v>
      </c>
      <c r="AX142" s="13" t="s">
        <v>83</v>
      </c>
      <c r="AY142" s="179" t="s">
        <v>143</v>
      </c>
    </row>
    <row r="143" spans="2:65" s="11" customFormat="1" ht="22.9" customHeight="1" x14ac:dyDescent="0.2">
      <c r="B143" s="147"/>
      <c r="D143" s="148" t="s">
        <v>74</v>
      </c>
      <c r="E143" s="157" t="s">
        <v>149</v>
      </c>
      <c r="F143" s="157" t="s">
        <v>326</v>
      </c>
      <c r="I143" s="150"/>
      <c r="J143" s="158">
        <f>BK143</f>
        <v>0</v>
      </c>
      <c r="L143" s="147"/>
      <c r="M143" s="152"/>
      <c r="P143" s="153">
        <f>SUM(P144:P151)</f>
        <v>0</v>
      </c>
      <c r="R143" s="153">
        <f>SUM(R144:R151)</f>
        <v>2.4850290099999999</v>
      </c>
      <c r="T143" s="154">
        <f>SUM(T144:T151)</f>
        <v>0</v>
      </c>
      <c r="AR143" s="148" t="s">
        <v>83</v>
      </c>
      <c r="AT143" s="155" t="s">
        <v>74</v>
      </c>
      <c r="AU143" s="155" t="s">
        <v>83</v>
      </c>
      <c r="AY143" s="148" t="s">
        <v>143</v>
      </c>
      <c r="BK143" s="156">
        <f>SUM(BK144:BK151)</f>
        <v>0</v>
      </c>
    </row>
    <row r="144" spans="2:65" s="1" customFormat="1" ht="21.75" customHeight="1" x14ac:dyDescent="0.2">
      <c r="B144" s="132"/>
      <c r="C144" s="159" t="s">
        <v>122</v>
      </c>
      <c r="D144" s="159" t="s">
        <v>145</v>
      </c>
      <c r="E144" s="160" t="s">
        <v>327</v>
      </c>
      <c r="F144" s="161" t="s">
        <v>328</v>
      </c>
      <c r="G144" s="162" t="s">
        <v>323</v>
      </c>
      <c r="H144" s="163">
        <v>1.087</v>
      </c>
      <c r="I144" s="164"/>
      <c r="J144" s="165">
        <f>ROUND(I144*H144,2)</f>
        <v>0</v>
      </c>
      <c r="K144" s="166"/>
      <c r="L144" s="33"/>
      <c r="M144" s="167" t="s">
        <v>1</v>
      </c>
      <c r="N144" s="131" t="s">
        <v>41</v>
      </c>
      <c r="P144" s="168">
        <f>O144*H144</f>
        <v>0</v>
      </c>
      <c r="Q144" s="168">
        <v>2.2128800000000002</v>
      </c>
      <c r="R144" s="168">
        <f>Q144*H144</f>
        <v>2.4054005599999999</v>
      </c>
      <c r="S144" s="168">
        <v>0</v>
      </c>
      <c r="T144" s="169">
        <f>S144*H144</f>
        <v>0</v>
      </c>
      <c r="AR144" s="170" t="s">
        <v>149</v>
      </c>
      <c r="AT144" s="170" t="s">
        <v>145</v>
      </c>
      <c r="AU144" s="170" t="s">
        <v>122</v>
      </c>
      <c r="AY144" s="16" t="s">
        <v>143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6" t="s">
        <v>122</v>
      </c>
      <c r="BK144" s="96">
        <f>ROUND(I144*H144,2)</f>
        <v>0</v>
      </c>
      <c r="BL144" s="16" t="s">
        <v>149</v>
      </c>
      <c r="BM144" s="170" t="s">
        <v>329</v>
      </c>
    </row>
    <row r="145" spans="2:65" s="13" customFormat="1" x14ac:dyDescent="0.2">
      <c r="B145" s="178"/>
      <c r="D145" s="172" t="s">
        <v>151</v>
      </c>
      <c r="E145" s="179" t="s">
        <v>1</v>
      </c>
      <c r="F145" s="180" t="s">
        <v>330</v>
      </c>
      <c r="H145" s="181">
        <v>1.087</v>
      </c>
      <c r="I145" s="182"/>
      <c r="L145" s="178"/>
      <c r="M145" s="183"/>
      <c r="T145" s="184"/>
      <c r="AT145" s="179" t="s">
        <v>151</v>
      </c>
      <c r="AU145" s="179" t="s">
        <v>122</v>
      </c>
      <c r="AV145" s="13" t="s">
        <v>122</v>
      </c>
      <c r="AW145" s="13" t="s">
        <v>29</v>
      </c>
      <c r="AX145" s="13" t="s">
        <v>83</v>
      </c>
      <c r="AY145" s="179" t="s">
        <v>143</v>
      </c>
    </row>
    <row r="146" spans="2:65" s="1" customFormat="1" ht="24.2" customHeight="1" x14ac:dyDescent="0.2">
      <c r="B146" s="132"/>
      <c r="C146" s="159" t="s">
        <v>162</v>
      </c>
      <c r="D146" s="159" t="s">
        <v>145</v>
      </c>
      <c r="E146" s="160" t="s">
        <v>331</v>
      </c>
      <c r="F146" s="161" t="s">
        <v>332</v>
      </c>
      <c r="G146" s="162" t="s">
        <v>148</v>
      </c>
      <c r="H146" s="163">
        <v>7.2489999999999997</v>
      </c>
      <c r="I146" s="164"/>
      <c r="J146" s="165">
        <f>ROUND(I146*H146,2)</f>
        <v>0</v>
      </c>
      <c r="K146" s="166"/>
      <c r="L146" s="33"/>
      <c r="M146" s="167" t="s">
        <v>1</v>
      </c>
      <c r="N146" s="131" t="s">
        <v>41</v>
      </c>
      <c r="P146" s="168">
        <f>O146*H146</f>
        <v>0</v>
      </c>
      <c r="Q146" s="168">
        <v>3.4099999999999998E-3</v>
      </c>
      <c r="R146" s="168">
        <f>Q146*H146</f>
        <v>2.4719089999999999E-2</v>
      </c>
      <c r="S146" s="168">
        <v>0</v>
      </c>
      <c r="T146" s="169">
        <f>S146*H146</f>
        <v>0</v>
      </c>
      <c r="AR146" s="170" t="s">
        <v>149</v>
      </c>
      <c r="AT146" s="170" t="s">
        <v>145</v>
      </c>
      <c r="AU146" s="170" t="s">
        <v>122</v>
      </c>
      <c r="AY146" s="16" t="s">
        <v>143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16" t="s">
        <v>122</v>
      </c>
      <c r="BK146" s="96">
        <f>ROUND(I146*H146,2)</f>
        <v>0</v>
      </c>
      <c r="BL146" s="16" t="s">
        <v>149</v>
      </c>
      <c r="BM146" s="170" t="s">
        <v>333</v>
      </c>
    </row>
    <row r="147" spans="2:65" s="13" customFormat="1" x14ac:dyDescent="0.2">
      <c r="B147" s="178"/>
      <c r="D147" s="172" t="s">
        <v>151</v>
      </c>
      <c r="E147" s="179" t="s">
        <v>1</v>
      </c>
      <c r="F147" s="180" t="s">
        <v>334</v>
      </c>
      <c r="H147" s="181">
        <v>7.2489999999999997</v>
      </c>
      <c r="I147" s="182"/>
      <c r="L147" s="178"/>
      <c r="M147" s="183"/>
      <c r="T147" s="184"/>
      <c r="AT147" s="179" t="s">
        <v>151</v>
      </c>
      <c r="AU147" s="179" t="s">
        <v>122</v>
      </c>
      <c r="AV147" s="13" t="s">
        <v>122</v>
      </c>
      <c r="AW147" s="13" t="s">
        <v>29</v>
      </c>
      <c r="AX147" s="13" t="s">
        <v>83</v>
      </c>
      <c r="AY147" s="179" t="s">
        <v>143</v>
      </c>
    </row>
    <row r="148" spans="2:65" s="1" customFormat="1" ht="24.2" customHeight="1" x14ac:dyDescent="0.2">
      <c r="B148" s="132"/>
      <c r="C148" s="159" t="s">
        <v>149</v>
      </c>
      <c r="D148" s="159" t="s">
        <v>145</v>
      </c>
      <c r="E148" s="160" t="s">
        <v>335</v>
      </c>
      <c r="F148" s="161" t="s">
        <v>336</v>
      </c>
      <c r="G148" s="162" t="s">
        <v>148</v>
      </c>
      <c r="H148" s="163">
        <v>7.2489999999999997</v>
      </c>
      <c r="I148" s="164"/>
      <c r="J148" s="165">
        <f>ROUND(I148*H148,2)</f>
        <v>0</v>
      </c>
      <c r="K148" s="166"/>
      <c r="L148" s="33"/>
      <c r="M148" s="167" t="s">
        <v>1</v>
      </c>
      <c r="N148" s="131" t="s">
        <v>41</v>
      </c>
      <c r="P148" s="168">
        <f>O148*H148</f>
        <v>0</v>
      </c>
      <c r="Q148" s="168">
        <v>0</v>
      </c>
      <c r="R148" s="168">
        <f>Q148*H148</f>
        <v>0</v>
      </c>
      <c r="S148" s="168">
        <v>0</v>
      </c>
      <c r="T148" s="169">
        <f>S148*H148</f>
        <v>0</v>
      </c>
      <c r="AR148" s="170" t="s">
        <v>149</v>
      </c>
      <c r="AT148" s="170" t="s">
        <v>145</v>
      </c>
      <c r="AU148" s="170" t="s">
        <v>122</v>
      </c>
      <c r="AY148" s="16" t="s">
        <v>143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16" t="s">
        <v>122</v>
      </c>
      <c r="BK148" s="96">
        <f>ROUND(I148*H148,2)</f>
        <v>0</v>
      </c>
      <c r="BL148" s="16" t="s">
        <v>149</v>
      </c>
      <c r="BM148" s="170" t="s">
        <v>337</v>
      </c>
    </row>
    <row r="149" spans="2:65" s="13" customFormat="1" x14ac:dyDescent="0.2">
      <c r="B149" s="178"/>
      <c r="D149" s="172" t="s">
        <v>151</v>
      </c>
      <c r="E149" s="179" t="s">
        <v>1</v>
      </c>
      <c r="F149" s="180" t="s">
        <v>334</v>
      </c>
      <c r="H149" s="181">
        <v>7.2489999999999997</v>
      </c>
      <c r="I149" s="182"/>
      <c r="L149" s="178"/>
      <c r="M149" s="183"/>
      <c r="T149" s="184"/>
      <c r="AT149" s="179" t="s">
        <v>151</v>
      </c>
      <c r="AU149" s="179" t="s">
        <v>122</v>
      </c>
      <c r="AV149" s="13" t="s">
        <v>122</v>
      </c>
      <c r="AW149" s="13" t="s">
        <v>29</v>
      </c>
      <c r="AX149" s="13" t="s">
        <v>83</v>
      </c>
      <c r="AY149" s="179" t="s">
        <v>143</v>
      </c>
    </row>
    <row r="150" spans="2:65" s="1" customFormat="1" ht="24.2" customHeight="1" x14ac:dyDescent="0.2">
      <c r="B150" s="132"/>
      <c r="C150" s="159" t="s">
        <v>175</v>
      </c>
      <c r="D150" s="159" t="s">
        <v>145</v>
      </c>
      <c r="E150" s="160" t="s">
        <v>338</v>
      </c>
      <c r="F150" s="161" t="s">
        <v>339</v>
      </c>
      <c r="G150" s="162" t="s">
        <v>215</v>
      </c>
      <c r="H150" s="163">
        <v>5.3999999999999999E-2</v>
      </c>
      <c r="I150" s="164"/>
      <c r="J150" s="165">
        <f>ROUND(I150*H150,2)</f>
        <v>0</v>
      </c>
      <c r="K150" s="166"/>
      <c r="L150" s="33"/>
      <c r="M150" s="167" t="s">
        <v>1</v>
      </c>
      <c r="N150" s="131" t="s">
        <v>41</v>
      </c>
      <c r="P150" s="168">
        <f>O150*H150</f>
        <v>0</v>
      </c>
      <c r="Q150" s="168">
        <v>1.01684</v>
      </c>
      <c r="R150" s="168">
        <f>Q150*H150</f>
        <v>5.4909359999999997E-2</v>
      </c>
      <c r="S150" s="168">
        <v>0</v>
      </c>
      <c r="T150" s="169">
        <f>S150*H150</f>
        <v>0</v>
      </c>
      <c r="AR150" s="170" t="s">
        <v>149</v>
      </c>
      <c r="AT150" s="170" t="s">
        <v>145</v>
      </c>
      <c r="AU150" s="170" t="s">
        <v>122</v>
      </c>
      <c r="AY150" s="16" t="s">
        <v>143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16" t="s">
        <v>122</v>
      </c>
      <c r="BK150" s="96">
        <f>ROUND(I150*H150,2)</f>
        <v>0</v>
      </c>
      <c r="BL150" s="16" t="s">
        <v>149</v>
      </c>
      <c r="BM150" s="170" t="s">
        <v>340</v>
      </c>
    </row>
    <row r="151" spans="2:65" s="13" customFormat="1" x14ac:dyDescent="0.2">
      <c r="B151" s="178"/>
      <c r="D151" s="172" t="s">
        <v>151</v>
      </c>
      <c r="E151" s="179" t="s">
        <v>1</v>
      </c>
      <c r="F151" s="180" t="s">
        <v>341</v>
      </c>
      <c r="H151" s="181">
        <v>5.3999999999999999E-2</v>
      </c>
      <c r="I151" s="182"/>
      <c r="L151" s="178"/>
      <c r="M151" s="183"/>
      <c r="T151" s="184"/>
      <c r="AT151" s="179" t="s">
        <v>151</v>
      </c>
      <c r="AU151" s="179" t="s">
        <v>122</v>
      </c>
      <c r="AV151" s="13" t="s">
        <v>122</v>
      </c>
      <c r="AW151" s="13" t="s">
        <v>29</v>
      </c>
      <c r="AX151" s="13" t="s">
        <v>83</v>
      </c>
      <c r="AY151" s="179" t="s">
        <v>143</v>
      </c>
    </row>
    <row r="152" spans="2:65" s="11" customFormat="1" ht="22.9" customHeight="1" x14ac:dyDescent="0.2">
      <c r="B152" s="147"/>
      <c r="D152" s="148" t="s">
        <v>74</v>
      </c>
      <c r="E152" s="157" t="s">
        <v>194</v>
      </c>
      <c r="F152" s="157" t="s">
        <v>250</v>
      </c>
      <c r="I152" s="150"/>
      <c r="J152" s="158">
        <f>BK152</f>
        <v>0</v>
      </c>
      <c r="L152" s="147"/>
      <c r="M152" s="152"/>
      <c r="P152" s="153">
        <f>SUM(P153:P166)</f>
        <v>0</v>
      </c>
      <c r="R152" s="153">
        <f>SUM(R153:R166)</f>
        <v>0</v>
      </c>
      <c r="T152" s="154">
        <f>SUM(T153:T166)</f>
        <v>14.580974999999999</v>
      </c>
      <c r="AR152" s="148" t="s">
        <v>83</v>
      </c>
      <c r="AT152" s="155" t="s">
        <v>74</v>
      </c>
      <c r="AU152" s="155" t="s">
        <v>83</v>
      </c>
      <c r="AY152" s="148" t="s">
        <v>143</v>
      </c>
      <c r="BK152" s="156">
        <f>SUM(BK153:BK166)</f>
        <v>0</v>
      </c>
    </row>
    <row r="153" spans="2:65" s="1" customFormat="1" ht="24.2" customHeight="1" x14ac:dyDescent="0.2">
      <c r="B153" s="132"/>
      <c r="C153" s="159" t="s">
        <v>169</v>
      </c>
      <c r="D153" s="159" t="s">
        <v>145</v>
      </c>
      <c r="E153" s="160" t="s">
        <v>342</v>
      </c>
      <c r="F153" s="161" t="s">
        <v>343</v>
      </c>
      <c r="G153" s="162" t="s">
        <v>148</v>
      </c>
      <c r="H153" s="163">
        <v>4741.8</v>
      </c>
      <c r="I153" s="164"/>
      <c r="J153" s="165">
        <f>ROUND(I153*H153,2)</f>
        <v>0</v>
      </c>
      <c r="K153" s="166"/>
      <c r="L153" s="33"/>
      <c r="M153" s="167" t="s">
        <v>1</v>
      </c>
      <c r="N153" s="131" t="s">
        <v>41</v>
      </c>
      <c r="P153" s="168">
        <f>O153*H153</f>
        <v>0</v>
      </c>
      <c r="Q153" s="168">
        <v>0</v>
      </c>
      <c r="R153" s="168">
        <f>Q153*H153</f>
        <v>0</v>
      </c>
      <c r="S153" s="168">
        <v>0</v>
      </c>
      <c r="T153" s="169">
        <f>S153*H153</f>
        <v>0</v>
      </c>
      <c r="AR153" s="170" t="s">
        <v>149</v>
      </c>
      <c r="AT153" s="170" t="s">
        <v>145</v>
      </c>
      <c r="AU153" s="170" t="s">
        <v>122</v>
      </c>
      <c r="AY153" s="16" t="s">
        <v>143</v>
      </c>
      <c r="BE153" s="96">
        <f>IF(N153="základná",J153,0)</f>
        <v>0</v>
      </c>
      <c r="BF153" s="96">
        <f>IF(N153="znížená",J153,0)</f>
        <v>0</v>
      </c>
      <c r="BG153" s="96">
        <f>IF(N153="zákl. prenesená",J153,0)</f>
        <v>0</v>
      </c>
      <c r="BH153" s="96">
        <f>IF(N153="zníž. prenesená",J153,0)</f>
        <v>0</v>
      </c>
      <c r="BI153" s="96">
        <f>IF(N153="nulová",J153,0)</f>
        <v>0</v>
      </c>
      <c r="BJ153" s="16" t="s">
        <v>122</v>
      </c>
      <c r="BK153" s="96">
        <f>ROUND(I153*H153,2)</f>
        <v>0</v>
      </c>
      <c r="BL153" s="16" t="s">
        <v>149</v>
      </c>
      <c r="BM153" s="170" t="s">
        <v>344</v>
      </c>
    </row>
    <row r="154" spans="2:65" s="13" customFormat="1" x14ac:dyDescent="0.2">
      <c r="B154" s="178"/>
      <c r="D154" s="172" t="s">
        <v>151</v>
      </c>
      <c r="E154" s="179" t="s">
        <v>1</v>
      </c>
      <c r="F154" s="180" t="s">
        <v>345</v>
      </c>
      <c r="H154" s="181">
        <v>4741.8</v>
      </c>
      <c r="I154" s="182"/>
      <c r="L154" s="178"/>
      <c r="M154" s="183"/>
      <c r="T154" s="184"/>
      <c r="AT154" s="179" t="s">
        <v>151</v>
      </c>
      <c r="AU154" s="179" t="s">
        <v>122</v>
      </c>
      <c r="AV154" s="13" t="s">
        <v>122</v>
      </c>
      <c r="AW154" s="13" t="s">
        <v>29</v>
      </c>
      <c r="AX154" s="13" t="s">
        <v>83</v>
      </c>
      <c r="AY154" s="179" t="s">
        <v>143</v>
      </c>
    </row>
    <row r="155" spans="2:65" s="1" customFormat="1" ht="33" customHeight="1" x14ac:dyDescent="0.2">
      <c r="B155" s="132"/>
      <c r="C155" s="159" t="s">
        <v>184</v>
      </c>
      <c r="D155" s="159" t="s">
        <v>145</v>
      </c>
      <c r="E155" s="160" t="s">
        <v>346</v>
      </c>
      <c r="F155" s="161" t="s">
        <v>347</v>
      </c>
      <c r="G155" s="162" t="s">
        <v>323</v>
      </c>
      <c r="H155" s="163">
        <v>2.1749999999999998</v>
      </c>
      <c r="I155" s="164"/>
      <c r="J155" s="165">
        <f>ROUND(I155*H155,2)</f>
        <v>0</v>
      </c>
      <c r="K155" s="166"/>
      <c r="L155" s="33"/>
      <c r="M155" s="167" t="s">
        <v>1</v>
      </c>
      <c r="N155" s="131" t="s">
        <v>41</v>
      </c>
      <c r="P155" s="168">
        <f>O155*H155</f>
        <v>0</v>
      </c>
      <c r="Q155" s="168">
        <v>0</v>
      </c>
      <c r="R155" s="168">
        <f>Q155*H155</f>
        <v>0</v>
      </c>
      <c r="S155" s="168">
        <v>1.905</v>
      </c>
      <c r="T155" s="169">
        <f>S155*H155</f>
        <v>4.1433749999999998</v>
      </c>
      <c r="AR155" s="170" t="s">
        <v>149</v>
      </c>
      <c r="AT155" s="170" t="s">
        <v>145</v>
      </c>
      <c r="AU155" s="170" t="s">
        <v>122</v>
      </c>
      <c r="AY155" s="16" t="s">
        <v>143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16" t="s">
        <v>122</v>
      </c>
      <c r="BK155" s="96">
        <f>ROUND(I155*H155,2)</f>
        <v>0</v>
      </c>
      <c r="BL155" s="16" t="s">
        <v>149</v>
      </c>
      <c r="BM155" s="170" t="s">
        <v>348</v>
      </c>
    </row>
    <row r="156" spans="2:65" s="13" customFormat="1" x14ac:dyDescent="0.2">
      <c r="B156" s="178"/>
      <c r="D156" s="172" t="s">
        <v>151</v>
      </c>
      <c r="E156" s="179" t="s">
        <v>1</v>
      </c>
      <c r="F156" s="180" t="s">
        <v>349</v>
      </c>
      <c r="H156" s="181">
        <v>2.1749999999999998</v>
      </c>
      <c r="I156" s="182"/>
      <c r="L156" s="178"/>
      <c r="M156" s="183"/>
      <c r="T156" s="184"/>
      <c r="AT156" s="179" t="s">
        <v>151</v>
      </c>
      <c r="AU156" s="179" t="s">
        <v>122</v>
      </c>
      <c r="AV156" s="13" t="s">
        <v>122</v>
      </c>
      <c r="AW156" s="13" t="s">
        <v>29</v>
      </c>
      <c r="AX156" s="13" t="s">
        <v>83</v>
      </c>
      <c r="AY156" s="179" t="s">
        <v>143</v>
      </c>
    </row>
    <row r="157" spans="2:65" s="1" customFormat="1" ht="24.2" customHeight="1" x14ac:dyDescent="0.2">
      <c r="B157" s="132"/>
      <c r="C157" s="159" t="s">
        <v>188</v>
      </c>
      <c r="D157" s="159" t="s">
        <v>145</v>
      </c>
      <c r="E157" s="160" t="s">
        <v>350</v>
      </c>
      <c r="F157" s="161" t="s">
        <v>351</v>
      </c>
      <c r="G157" s="162" t="s">
        <v>323</v>
      </c>
      <c r="H157" s="163">
        <v>4.3490000000000002</v>
      </c>
      <c r="I157" s="164"/>
      <c r="J157" s="165">
        <f>ROUND(I157*H157,2)</f>
        <v>0</v>
      </c>
      <c r="K157" s="166"/>
      <c r="L157" s="33"/>
      <c r="M157" s="167" t="s">
        <v>1</v>
      </c>
      <c r="N157" s="131" t="s">
        <v>41</v>
      </c>
      <c r="P157" s="168">
        <f>O157*H157</f>
        <v>0</v>
      </c>
      <c r="Q157" s="168">
        <v>0</v>
      </c>
      <c r="R157" s="168">
        <f>Q157*H157</f>
        <v>0</v>
      </c>
      <c r="S157" s="168">
        <v>2.4</v>
      </c>
      <c r="T157" s="169">
        <f>S157*H157</f>
        <v>10.4376</v>
      </c>
      <c r="AR157" s="170" t="s">
        <v>149</v>
      </c>
      <c r="AT157" s="170" t="s">
        <v>145</v>
      </c>
      <c r="AU157" s="170" t="s">
        <v>122</v>
      </c>
      <c r="AY157" s="16" t="s">
        <v>143</v>
      </c>
      <c r="BE157" s="96">
        <f>IF(N157="základná",J157,0)</f>
        <v>0</v>
      </c>
      <c r="BF157" s="96">
        <f>IF(N157="znížená",J157,0)</f>
        <v>0</v>
      </c>
      <c r="BG157" s="96">
        <f>IF(N157="zákl. prenesená",J157,0)</f>
        <v>0</v>
      </c>
      <c r="BH157" s="96">
        <f>IF(N157="zníž. prenesená",J157,0)</f>
        <v>0</v>
      </c>
      <c r="BI157" s="96">
        <f>IF(N157="nulová",J157,0)</f>
        <v>0</v>
      </c>
      <c r="BJ157" s="16" t="s">
        <v>122</v>
      </c>
      <c r="BK157" s="96">
        <f>ROUND(I157*H157,2)</f>
        <v>0</v>
      </c>
      <c r="BL157" s="16" t="s">
        <v>149</v>
      </c>
      <c r="BM157" s="170" t="s">
        <v>352</v>
      </c>
    </row>
    <row r="158" spans="2:65" s="13" customFormat="1" x14ac:dyDescent="0.2">
      <c r="B158" s="178"/>
      <c r="D158" s="172" t="s">
        <v>151</v>
      </c>
      <c r="E158" s="179" t="s">
        <v>1</v>
      </c>
      <c r="F158" s="180" t="s">
        <v>353</v>
      </c>
      <c r="H158" s="181">
        <v>4.3490000000000002</v>
      </c>
      <c r="I158" s="182"/>
      <c r="L158" s="178"/>
      <c r="M158" s="183"/>
      <c r="T158" s="184"/>
      <c r="AT158" s="179" t="s">
        <v>151</v>
      </c>
      <c r="AU158" s="179" t="s">
        <v>122</v>
      </c>
      <c r="AV158" s="13" t="s">
        <v>122</v>
      </c>
      <c r="AW158" s="13" t="s">
        <v>29</v>
      </c>
      <c r="AX158" s="13" t="s">
        <v>83</v>
      </c>
      <c r="AY158" s="179" t="s">
        <v>143</v>
      </c>
    </row>
    <row r="159" spans="2:65" s="1" customFormat="1" ht="21.75" customHeight="1" x14ac:dyDescent="0.2">
      <c r="B159" s="132"/>
      <c r="C159" s="159" t="s">
        <v>194</v>
      </c>
      <c r="D159" s="159" t="s">
        <v>145</v>
      </c>
      <c r="E159" s="160" t="s">
        <v>272</v>
      </c>
      <c r="F159" s="161" t="s">
        <v>273</v>
      </c>
      <c r="G159" s="162" t="s">
        <v>215</v>
      </c>
      <c r="H159" s="163">
        <v>85.882000000000005</v>
      </c>
      <c r="I159" s="164"/>
      <c r="J159" s="165">
        <f>ROUND(I159*H159,2)</f>
        <v>0</v>
      </c>
      <c r="K159" s="166"/>
      <c r="L159" s="33"/>
      <c r="M159" s="167" t="s">
        <v>1</v>
      </c>
      <c r="N159" s="131" t="s">
        <v>41</v>
      </c>
      <c r="P159" s="168">
        <f>O159*H159</f>
        <v>0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AR159" s="170" t="s">
        <v>149</v>
      </c>
      <c r="AT159" s="170" t="s">
        <v>145</v>
      </c>
      <c r="AU159" s="170" t="s">
        <v>122</v>
      </c>
      <c r="AY159" s="16" t="s">
        <v>143</v>
      </c>
      <c r="BE159" s="96">
        <f>IF(N159="základná",J159,0)</f>
        <v>0</v>
      </c>
      <c r="BF159" s="96">
        <f>IF(N159="znížená",J159,0)</f>
        <v>0</v>
      </c>
      <c r="BG159" s="96">
        <f>IF(N159="zákl. prenesená",J159,0)</f>
        <v>0</v>
      </c>
      <c r="BH159" s="96">
        <f>IF(N159="zníž. prenesená",J159,0)</f>
        <v>0</v>
      </c>
      <c r="BI159" s="96">
        <f>IF(N159="nulová",J159,0)</f>
        <v>0</v>
      </c>
      <c r="BJ159" s="16" t="s">
        <v>122</v>
      </c>
      <c r="BK159" s="96">
        <f>ROUND(I159*H159,2)</f>
        <v>0</v>
      </c>
      <c r="BL159" s="16" t="s">
        <v>149</v>
      </c>
      <c r="BM159" s="170" t="s">
        <v>354</v>
      </c>
    </row>
    <row r="160" spans="2:65" s="1" customFormat="1" ht="37.9" customHeight="1" x14ac:dyDescent="0.2">
      <c r="B160" s="132"/>
      <c r="C160" s="159" t="s">
        <v>198</v>
      </c>
      <c r="D160" s="159" t="s">
        <v>145</v>
      </c>
      <c r="E160" s="160" t="s">
        <v>275</v>
      </c>
      <c r="F160" s="161" t="s">
        <v>276</v>
      </c>
      <c r="G160" s="162" t="s">
        <v>215</v>
      </c>
      <c r="H160" s="163">
        <v>1202.348</v>
      </c>
      <c r="I160" s="164"/>
      <c r="J160" s="165">
        <f>ROUND(I160*H160,2)</f>
        <v>0</v>
      </c>
      <c r="K160" s="166"/>
      <c r="L160" s="33"/>
      <c r="M160" s="167" t="s">
        <v>1</v>
      </c>
      <c r="N160" s="131" t="s">
        <v>41</v>
      </c>
      <c r="P160" s="168">
        <f>O160*H160</f>
        <v>0</v>
      </c>
      <c r="Q160" s="168">
        <v>0</v>
      </c>
      <c r="R160" s="168">
        <f>Q160*H160</f>
        <v>0</v>
      </c>
      <c r="S160" s="168">
        <v>0</v>
      </c>
      <c r="T160" s="169">
        <f>S160*H160</f>
        <v>0</v>
      </c>
      <c r="AR160" s="170" t="s">
        <v>149</v>
      </c>
      <c r="AT160" s="170" t="s">
        <v>145</v>
      </c>
      <c r="AU160" s="170" t="s">
        <v>122</v>
      </c>
      <c r="AY160" s="16" t="s">
        <v>143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16" t="s">
        <v>122</v>
      </c>
      <c r="BK160" s="96">
        <f>ROUND(I160*H160,2)</f>
        <v>0</v>
      </c>
      <c r="BL160" s="16" t="s">
        <v>149</v>
      </c>
      <c r="BM160" s="170" t="s">
        <v>355</v>
      </c>
    </row>
    <row r="161" spans="2:65" s="13" customFormat="1" x14ac:dyDescent="0.2">
      <c r="B161" s="178"/>
      <c r="D161" s="172" t="s">
        <v>151</v>
      </c>
      <c r="F161" s="180" t="s">
        <v>356</v>
      </c>
      <c r="H161" s="181">
        <v>1202.348</v>
      </c>
      <c r="I161" s="182"/>
      <c r="L161" s="178"/>
      <c r="M161" s="183"/>
      <c r="T161" s="184"/>
      <c r="AT161" s="179" t="s">
        <v>151</v>
      </c>
      <c r="AU161" s="179" t="s">
        <v>122</v>
      </c>
      <c r="AV161" s="13" t="s">
        <v>122</v>
      </c>
      <c r="AW161" s="13" t="s">
        <v>3</v>
      </c>
      <c r="AX161" s="13" t="s">
        <v>83</v>
      </c>
      <c r="AY161" s="179" t="s">
        <v>143</v>
      </c>
    </row>
    <row r="162" spans="2:65" s="1" customFormat="1" ht="24.2" customHeight="1" x14ac:dyDescent="0.2">
      <c r="B162" s="132"/>
      <c r="C162" s="159" t="s">
        <v>203</v>
      </c>
      <c r="D162" s="159" t="s">
        <v>145</v>
      </c>
      <c r="E162" s="160" t="s">
        <v>269</v>
      </c>
      <c r="F162" s="161" t="s">
        <v>270</v>
      </c>
      <c r="G162" s="162" t="s">
        <v>215</v>
      </c>
      <c r="H162" s="163">
        <v>85.882000000000005</v>
      </c>
      <c r="I162" s="164"/>
      <c r="J162" s="165">
        <f>ROUND(I162*H162,2)</f>
        <v>0</v>
      </c>
      <c r="K162" s="166"/>
      <c r="L162" s="33"/>
      <c r="M162" s="167" t="s">
        <v>1</v>
      </c>
      <c r="N162" s="131" t="s">
        <v>41</v>
      </c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AR162" s="170" t="s">
        <v>149</v>
      </c>
      <c r="AT162" s="170" t="s">
        <v>145</v>
      </c>
      <c r="AU162" s="170" t="s">
        <v>122</v>
      </c>
      <c r="AY162" s="16" t="s">
        <v>143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16" t="s">
        <v>122</v>
      </c>
      <c r="BK162" s="96">
        <f>ROUND(I162*H162,2)</f>
        <v>0</v>
      </c>
      <c r="BL162" s="16" t="s">
        <v>149</v>
      </c>
      <c r="BM162" s="170" t="s">
        <v>357</v>
      </c>
    </row>
    <row r="163" spans="2:65" s="1" customFormat="1" ht="24.2" customHeight="1" x14ac:dyDescent="0.2">
      <c r="B163" s="132"/>
      <c r="C163" s="159" t="s">
        <v>212</v>
      </c>
      <c r="D163" s="159" t="s">
        <v>145</v>
      </c>
      <c r="E163" s="160" t="s">
        <v>279</v>
      </c>
      <c r="F163" s="161" t="s">
        <v>280</v>
      </c>
      <c r="G163" s="162" t="s">
        <v>215</v>
      </c>
      <c r="H163" s="163">
        <v>85.882000000000005</v>
      </c>
      <c r="I163" s="164"/>
      <c r="J163" s="165">
        <f>ROUND(I163*H163,2)</f>
        <v>0</v>
      </c>
      <c r="K163" s="166"/>
      <c r="L163" s="33"/>
      <c r="M163" s="167" t="s">
        <v>1</v>
      </c>
      <c r="N163" s="131" t="s">
        <v>41</v>
      </c>
      <c r="P163" s="168">
        <f>O163*H163</f>
        <v>0</v>
      </c>
      <c r="Q163" s="168">
        <v>0</v>
      </c>
      <c r="R163" s="168">
        <f>Q163*H163</f>
        <v>0</v>
      </c>
      <c r="S163" s="168">
        <v>0</v>
      </c>
      <c r="T163" s="169">
        <f>S163*H163</f>
        <v>0</v>
      </c>
      <c r="AR163" s="170" t="s">
        <v>149</v>
      </c>
      <c r="AT163" s="170" t="s">
        <v>145</v>
      </c>
      <c r="AU163" s="170" t="s">
        <v>122</v>
      </c>
      <c r="AY163" s="16" t="s">
        <v>143</v>
      </c>
      <c r="BE163" s="96">
        <f>IF(N163="základná",J163,0)</f>
        <v>0</v>
      </c>
      <c r="BF163" s="96">
        <f>IF(N163="znížená",J163,0)</f>
        <v>0</v>
      </c>
      <c r="BG163" s="96">
        <f>IF(N163="zákl. prenesená",J163,0)</f>
        <v>0</v>
      </c>
      <c r="BH163" s="96">
        <f>IF(N163="zníž. prenesená",J163,0)</f>
        <v>0</v>
      </c>
      <c r="BI163" s="96">
        <f>IF(N163="nulová",J163,0)</f>
        <v>0</v>
      </c>
      <c r="BJ163" s="16" t="s">
        <v>122</v>
      </c>
      <c r="BK163" s="96">
        <f>ROUND(I163*H163,2)</f>
        <v>0</v>
      </c>
      <c r="BL163" s="16" t="s">
        <v>149</v>
      </c>
      <c r="BM163" s="170" t="s">
        <v>358</v>
      </c>
    </row>
    <row r="164" spans="2:65" s="1" customFormat="1" ht="24.2" customHeight="1" x14ac:dyDescent="0.2">
      <c r="B164" s="132"/>
      <c r="C164" s="159" t="s">
        <v>221</v>
      </c>
      <c r="D164" s="159" t="s">
        <v>145</v>
      </c>
      <c r="E164" s="160" t="s">
        <v>282</v>
      </c>
      <c r="F164" s="161" t="s">
        <v>283</v>
      </c>
      <c r="G164" s="162" t="s">
        <v>215</v>
      </c>
      <c r="H164" s="163">
        <v>15.702999999999999</v>
      </c>
      <c r="I164" s="164"/>
      <c r="J164" s="165">
        <f>ROUND(I164*H164,2)</f>
        <v>0</v>
      </c>
      <c r="K164" s="166"/>
      <c r="L164" s="33"/>
      <c r="M164" s="167" t="s">
        <v>1</v>
      </c>
      <c r="N164" s="131" t="s">
        <v>41</v>
      </c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AR164" s="170" t="s">
        <v>149</v>
      </c>
      <c r="AT164" s="170" t="s">
        <v>145</v>
      </c>
      <c r="AU164" s="170" t="s">
        <v>122</v>
      </c>
      <c r="AY164" s="16" t="s">
        <v>143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16" t="s">
        <v>122</v>
      </c>
      <c r="BK164" s="96">
        <f>ROUND(I164*H164,2)</f>
        <v>0</v>
      </c>
      <c r="BL164" s="16" t="s">
        <v>149</v>
      </c>
      <c r="BM164" s="170" t="s">
        <v>359</v>
      </c>
    </row>
    <row r="165" spans="2:65" s="1" customFormat="1" ht="24.2" customHeight="1" x14ac:dyDescent="0.2">
      <c r="B165" s="132"/>
      <c r="C165" s="159" t="s">
        <v>227</v>
      </c>
      <c r="D165" s="159" t="s">
        <v>145</v>
      </c>
      <c r="E165" s="160" t="s">
        <v>360</v>
      </c>
      <c r="F165" s="161" t="s">
        <v>361</v>
      </c>
      <c r="G165" s="162" t="s">
        <v>215</v>
      </c>
      <c r="H165" s="163">
        <v>13.276999999999999</v>
      </c>
      <c r="I165" s="164"/>
      <c r="J165" s="165">
        <f>ROUND(I165*H165,2)</f>
        <v>0</v>
      </c>
      <c r="K165" s="166"/>
      <c r="L165" s="33"/>
      <c r="M165" s="167" t="s">
        <v>1</v>
      </c>
      <c r="N165" s="131" t="s">
        <v>41</v>
      </c>
      <c r="P165" s="168">
        <f>O165*H165</f>
        <v>0</v>
      </c>
      <c r="Q165" s="168">
        <v>0</v>
      </c>
      <c r="R165" s="168">
        <f>Q165*H165</f>
        <v>0</v>
      </c>
      <c r="S165" s="168">
        <v>0</v>
      </c>
      <c r="T165" s="169">
        <f>S165*H165</f>
        <v>0</v>
      </c>
      <c r="AR165" s="170" t="s">
        <v>149</v>
      </c>
      <c r="AT165" s="170" t="s">
        <v>145</v>
      </c>
      <c r="AU165" s="170" t="s">
        <v>122</v>
      </c>
      <c r="AY165" s="16" t="s">
        <v>143</v>
      </c>
      <c r="BE165" s="96">
        <f>IF(N165="základná",J165,0)</f>
        <v>0</v>
      </c>
      <c r="BF165" s="96">
        <f>IF(N165="znížená",J165,0)</f>
        <v>0</v>
      </c>
      <c r="BG165" s="96">
        <f>IF(N165="zákl. prenesená",J165,0)</f>
        <v>0</v>
      </c>
      <c r="BH165" s="96">
        <f>IF(N165="zníž. prenesená",J165,0)</f>
        <v>0</v>
      </c>
      <c r="BI165" s="96">
        <f>IF(N165="nulová",J165,0)</f>
        <v>0</v>
      </c>
      <c r="BJ165" s="16" t="s">
        <v>122</v>
      </c>
      <c r="BK165" s="96">
        <f>ROUND(I165*H165,2)</f>
        <v>0</v>
      </c>
      <c r="BL165" s="16" t="s">
        <v>149</v>
      </c>
      <c r="BM165" s="170" t="s">
        <v>362</v>
      </c>
    </row>
    <row r="166" spans="2:65" s="1" customFormat="1" ht="24.2" customHeight="1" x14ac:dyDescent="0.2">
      <c r="B166" s="132"/>
      <c r="C166" s="159" t="s">
        <v>234</v>
      </c>
      <c r="D166" s="159" t="s">
        <v>145</v>
      </c>
      <c r="E166" s="160" t="s">
        <v>363</v>
      </c>
      <c r="F166" s="161" t="s">
        <v>364</v>
      </c>
      <c r="G166" s="162" t="s">
        <v>215</v>
      </c>
      <c r="H166" s="163">
        <v>56.902000000000001</v>
      </c>
      <c r="I166" s="164"/>
      <c r="J166" s="165">
        <f>ROUND(I166*H166,2)</f>
        <v>0</v>
      </c>
      <c r="K166" s="166"/>
      <c r="L166" s="33"/>
      <c r="M166" s="167" t="s">
        <v>1</v>
      </c>
      <c r="N166" s="131" t="s">
        <v>41</v>
      </c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AR166" s="170" t="s">
        <v>149</v>
      </c>
      <c r="AT166" s="170" t="s">
        <v>145</v>
      </c>
      <c r="AU166" s="170" t="s">
        <v>122</v>
      </c>
      <c r="AY166" s="16" t="s">
        <v>143</v>
      </c>
      <c r="BE166" s="96">
        <f>IF(N166="základná",J166,0)</f>
        <v>0</v>
      </c>
      <c r="BF166" s="96">
        <f>IF(N166="znížená",J166,0)</f>
        <v>0</v>
      </c>
      <c r="BG166" s="96">
        <f>IF(N166="zákl. prenesená",J166,0)</f>
        <v>0</v>
      </c>
      <c r="BH166" s="96">
        <f>IF(N166="zníž. prenesená",J166,0)</f>
        <v>0</v>
      </c>
      <c r="BI166" s="96">
        <f>IF(N166="nulová",J166,0)</f>
        <v>0</v>
      </c>
      <c r="BJ166" s="16" t="s">
        <v>122</v>
      </c>
      <c r="BK166" s="96">
        <f>ROUND(I166*H166,2)</f>
        <v>0</v>
      </c>
      <c r="BL166" s="16" t="s">
        <v>149</v>
      </c>
      <c r="BM166" s="170" t="s">
        <v>365</v>
      </c>
    </row>
    <row r="167" spans="2:65" s="11" customFormat="1" ht="22.9" customHeight="1" x14ac:dyDescent="0.2">
      <c r="B167" s="147"/>
      <c r="D167" s="148" t="s">
        <v>74</v>
      </c>
      <c r="E167" s="157" t="s">
        <v>210</v>
      </c>
      <c r="F167" s="157" t="s">
        <v>211</v>
      </c>
      <c r="I167" s="150"/>
      <c r="J167" s="158">
        <f>BK167</f>
        <v>0</v>
      </c>
      <c r="L167" s="147"/>
      <c r="M167" s="152"/>
      <c r="P167" s="153">
        <f>P168</f>
        <v>0</v>
      </c>
      <c r="R167" s="153">
        <f>R168</f>
        <v>0</v>
      </c>
      <c r="T167" s="154">
        <f>T168</f>
        <v>0</v>
      </c>
      <c r="AR167" s="148" t="s">
        <v>83</v>
      </c>
      <c r="AT167" s="155" t="s">
        <v>74</v>
      </c>
      <c r="AU167" s="155" t="s">
        <v>83</v>
      </c>
      <c r="AY167" s="148" t="s">
        <v>143</v>
      </c>
      <c r="BK167" s="156">
        <f>BK168</f>
        <v>0</v>
      </c>
    </row>
    <row r="168" spans="2:65" s="1" customFormat="1" ht="24.2" customHeight="1" x14ac:dyDescent="0.2">
      <c r="B168" s="132"/>
      <c r="C168" s="159" t="s">
        <v>225</v>
      </c>
      <c r="D168" s="159" t="s">
        <v>145</v>
      </c>
      <c r="E168" s="160" t="s">
        <v>213</v>
      </c>
      <c r="F168" s="161" t="s">
        <v>214</v>
      </c>
      <c r="G168" s="162" t="s">
        <v>215</v>
      </c>
      <c r="H168" s="163">
        <v>13.996</v>
      </c>
      <c r="I168" s="164"/>
      <c r="J168" s="165">
        <f>ROUND(I168*H168,2)</f>
        <v>0</v>
      </c>
      <c r="K168" s="166"/>
      <c r="L168" s="33"/>
      <c r="M168" s="167" t="s">
        <v>1</v>
      </c>
      <c r="N168" s="131" t="s">
        <v>41</v>
      </c>
      <c r="P168" s="168">
        <f>O168*H168</f>
        <v>0</v>
      </c>
      <c r="Q168" s="168">
        <v>0</v>
      </c>
      <c r="R168" s="168">
        <f>Q168*H168</f>
        <v>0</v>
      </c>
      <c r="S168" s="168">
        <v>0</v>
      </c>
      <c r="T168" s="169">
        <f>S168*H168</f>
        <v>0</v>
      </c>
      <c r="AR168" s="170" t="s">
        <v>149</v>
      </c>
      <c r="AT168" s="170" t="s">
        <v>145</v>
      </c>
      <c r="AU168" s="170" t="s">
        <v>122</v>
      </c>
      <c r="AY168" s="16" t="s">
        <v>143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16" t="s">
        <v>122</v>
      </c>
      <c r="BK168" s="96">
        <f>ROUND(I168*H168,2)</f>
        <v>0</v>
      </c>
      <c r="BL168" s="16" t="s">
        <v>149</v>
      </c>
      <c r="BM168" s="170" t="s">
        <v>366</v>
      </c>
    </row>
    <row r="169" spans="2:65" s="11" customFormat="1" ht="25.9" customHeight="1" x14ac:dyDescent="0.2">
      <c r="B169" s="147"/>
      <c r="D169" s="148" t="s">
        <v>74</v>
      </c>
      <c r="E169" s="149" t="s">
        <v>217</v>
      </c>
      <c r="F169" s="149" t="s">
        <v>218</v>
      </c>
      <c r="I169" s="150"/>
      <c r="J169" s="151">
        <f>BK169</f>
        <v>0</v>
      </c>
      <c r="L169" s="147"/>
      <c r="M169" s="152"/>
      <c r="P169" s="153">
        <f>P170+P207+P216+P220</f>
        <v>0</v>
      </c>
      <c r="R169" s="153">
        <f>R170+R207+R216+R220</f>
        <v>15.588080700000004</v>
      </c>
      <c r="T169" s="154">
        <f>T170+T207+T216+T220</f>
        <v>71.300787</v>
      </c>
      <c r="AR169" s="148" t="s">
        <v>122</v>
      </c>
      <c r="AT169" s="155" t="s">
        <v>74</v>
      </c>
      <c r="AU169" s="155" t="s">
        <v>75</v>
      </c>
      <c r="AY169" s="148" t="s">
        <v>143</v>
      </c>
      <c r="BK169" s="156">
        <f>BK170+BK207+BK216+BK220</f>
        <v>0</v>
      </c>
    </row>
    <row r="170" spans="2:65" s="11" customFormat="1" ht="22.9" customHeight="1" x14ac:dyDescent="0.2">
      <c r="B170" s="147"/>
      <c r="D170" s="148" t="s">
        <v>74</v>
      </c>
      <c r="E170" s="157" t="s">
        <v>367</v>
      </c>
      <c r="F170" s="157" t="s">
        <v>368</v>
      </c>
      <c r="I170" s="150"/>
      <c r="J170" s="158">
        <f>BK170</f>
        <v>0</v>
      </c>
      <c r="L170" s="147"/>
      <c r="M170" s="152"/>
      <c r="P170" s="153">
        <f>SUM(P171:P206)</f>
        <v>0</v>
      </c>
      <c r="R170" s="153">
        <f>SUM(R171:R206)</f>
        <v>13.530855800000003</v>
      </c>
      <c r="T170" s="154">
        <f>SUM(T171:T206)</f>
        <v>56.901600000000002</v>
      </c>
      <c r="AR170" s="148" t="s">
        <v>122</v>
      </c>
      <c r="AT170" s="155" t="s">
        <v>74</v>
      </c>
      <c r="AU170" s="155" t="s">
        <v>83</v>
      </c>
      <c r="AY170" s="148" t="s">
        <v>143</v>
      </c>
      <c r="BK170" s="156">
        <f>SUM(BK171:BK206)</f>
        <v>0</v>
      </c>
    </row>
    <row r="171" spans="2:65" s="1" customFormat="1" ht="24.2" customHeight="1" x14ac:dyDescent="0.2">
      <c r="B171" s="132"/>
      <c r="C171" s="159" t="s">
        <v>243</v>
      </c>
      <c r="D171" s="159" t="s">
        <v>145</v>
      </c>
      <c r="E171" s="160" t="s">
        <v>369</v>
      </c>
      <c r="F171" s="161" t="s">
        <v>370</v>
      </c>
      <c r="G171" s="162" t="s">
        <v>148</v>
      </c>
      <c r="H171" s="163">
        <v>4741.8</v>
      </c>
      <c r="I171" s="164"/>
      <c r="J171" s="165">
        <f>ROUND(I171*H171,2)</f>
        <v>0</v>
      </c>
      <c r="K171" s="166"/>
      <c r="L171" s="33"/>
      <c r="M171" s="167" t="s">
        <v>1</v>
      </c>
      <c r="N171" s="131" t="s">
        <v>41</v>
      </c>
      <c r="P171" s="168">
        <f>O171*H171</f>
        <v>0</v>
      </c>
      <c r="Q171" s="168">
        <v>0</v>
      </c>
      <c r="R171" s="168">
        <f>Q171*H171</f>
        <v>0</v>
      </c>
      <c r="S171" s="168">
        <v>6.0000000000000001E-3</v>
      </c>
      <c r="T171" s="169">
        <f>S171*H171</f>
        <v>28.450800000000001</v>
      </c>
      <c r="AR171" s="170" t="s">
        <v>225</v>
      </c>
      <c r="AT171" s="170" t="s">
        <v>145</v>
      </c>
      <c r="AU171" s="170" t="s">
        <v>122</v>
      </c>
      <c r="AY171" s="16" t="s">
        <v>143</v>
      </c>
      <c r="BE171" s="96">
        <f>IF(N171="základná",J171,0)</f>
        <v>0</v>
      </c>
      <c r="BF171" s="96">
        <f>IF(N171="znížená",J171,0)</f>
        <v>0</v>
      </c>
      <c r="BG171" s="96">
        <f>IF(N171="zákl. prenesená",J171,0)</f>
        <v>0</v>
      </c>
      <c r="BH171" s="96">
        <f>IF(N171="zníž. prenesená",J171,0)</f>
        <v>0</v>
      </c>
      <c r="BI171" s="96">
        <f>IF(N171="nulová",J171,0)</f>
        <v>0</v>
      </c>
      <c r="BJ171" s="16" t="s">
        <v>122</v>
      </c>
      <c r="BK171" s="96">
        <f>ROUND(I171*H171,2)</f>
        <v>0</v>
      </c>
      <c r="BL171" s="16" t="s">
        <v>225</v>
      </c>
      <c r="BM171" s="170" t="s">
        <v>371</v>
      </c>
    </row>
    <row r="172" spans="2:65" s="13" customFormat="1" x14ac:dyDescent="0.2">
      <c r="B172" s="178"/>
      <c r="D172" s="172" t="s">
        <v>151</v>
      </c>
      <c r="E172" s="179" t="s">
        <v>1</v>
      </c>
      <c r="F172" s="180" t="s">
        <v>345</v>
      </c>
      <c r="H172" s="181">
        <v>4741.8</v>
      </c>
      <c r="I172" s="182"/>
      <c r="L172" s="178"/>
      <c r="M172" s="183"/>
      <c r="T172" s="184"/>
      <c r="AT172" s="179" t="s">
        <v>151</v>
      </c>
      <c r="AU172" s="179" t="s">
        <v>122</v>
      </c>
      <c r="AV172" s="13" t="s">
        <v>122</v>
      </c>
      <c r="AW172" s="13" t="s">
        <v>29</v>
      </c>
      <c r="AX172" s="13" t="s">
        <v>83</v>
      </c>
      <c r="AY172" s="179" t="s">
        <v>143</v>
      </c>
    </row>
    <row r="173" spans="2:65" s="1" customFormat="1" ht="24.2" customHeight="1" x14ac:dyDescent="0.2">
      <c r="B173" s="132"/>
      <c r="C173" s="159" t="s">
        <v>372</v>
      </c>
      <c r="D173" s="159" t="s">
        <v>145</v>
      </c>
      <c r="E173" s="160" t="s">
        <v>373</v>
      </c>
      <c r="F173" s="161" t="s">
        <v>374</v>
      </c>
      <c r="G173" s="162" t="s">
        <v>148</v>
      </c>
      <c r="H173" s="163">
        <v>4741.8</v>
      </c>
      <c r="I173" s="164"/>
      <c r="J173" s="165">
        <f>ROUND(I173*H173,2)</f>
        <v>0</v>
      </c>
      <c r="K173" s="166"/>
      <c r="L173" s="33"/>
      <c r="M173" s="167" t="s">
        <v>1</v>
      </c>
      <c r="N173" s="131" t="s">
        <v>41</v>
      </c>
      <c r="P173" s="168">
        <f>O173*H173</f>
        <v>0</v>
      </c>
      <c r="Q173" s="168">
        <v>0</v>
      </c>
      <c r="R173" s="168">
        <f>Q173*H173</f>
        <v>0</v>
      </c>
      <c r="S173" s="168">
        <v>6.0000000000000001E-3</v>
      </c>
      <c r="T173" s="169">
        <f>S173*H173</f>
        <v>28.450800000000001</v>
      </c>
      <c r="AR173" s="170" t="s">
        <v>225</v>
      </c>
      <c r="AT173" s="170" t="s">
        <v>145</v>
      </c>
      <c r="AU173" s="170" t="s">
        <v>122</v>
      </c>
      <c r="AY173" s="16" t="s">
        <v>143</v>
      </c>
      <c r="BE173" s="96">
        <f>IF(N173="základná",J173,0)</f>
        <v>0</v>
      </c>
      <c r="BF173" s="96">
        <f>IF(N173="znížená",J173,0)</f>
        <v>0</v>
      </c>
      <c r="BG173" s="96">
        <f>IF(N173="zákl. prenesená",J173,0)</f>
        <v>0</v>
      </c>
      <c r="BH173" s="96">
        <f>IF(N173="zníž. prenesená",J173,0)</f>
        <v>0</v>
      </c>
      <c r="BI173" s="96">
        <f>IF(N173="nulová",J173,0)</f>
        <v>0</v>
      </c>
      <c r="BJ173" s="16" t="s">
        <v>122</v>
      </c>
      <c r="BK173" s="96">
        <f>ROUND(I173*H173,2)</f>
        <v>0</v>
      </c>
      <c r="BL173" s="16" t="s">
        <v>225</v>
      </c>
      <c r="BM173" s="170" t="s">
        <v>375</v>
      </c>
    </row>
    <row r="174" spans="2:65" s="1" customFormat="1" ht="24.2" customHeight="1" x14ac:dyDescent="0.2">
      <c r="B174" s="132"/>
      <c r="C174" s="159" t="s">
        <v>376</v>
      </c>
      <c r="D174" s="159" t="s">
        <v>145</v>
      </c>
      <c r="E174" s="160" t="s">
        <v>377</v>
      </c>
      <c r="F174" s="161" t="s">
        <v>378</v>
      </c>
      <c r="G174" s="162" t="s">
        <v>148</v>
      </c>
      <c r="H174" s="163">
        <v>20</v>
      </c>
      <c r="I174" s="164"/>
      <c r="J174" s="165">
        <f>ROUND(I174*H174,2)</f>
        <v>0</v>
      </c>
      <c r="K174" s="166"/>
      <c r="L174" s="33"/>
      <c r="M174" s="167" t="s">
        <v>1</v>
      </c>
      <c r="N174" s="131" t="s">
        <v>41</v>
      </c>
      <c r="P174" s="168">
        <f>O174*H174</f>
        <v>0</v>
      </c>
      <c r="Q174" s="168">
        <v>0</v>
      </c>
      <c r="R174" s="168">
        <f>Q174*H174</f>
        <v>0</v>
      </c>
      <c r="S174" s="168">
        <v>0</v>
      </c>
      <c r="T174" s="169">
        <f>S174*H174</f>
        <v>0</v>
      </c>
      <c r="AR174" s="170" t="s">
        <v>225</v>
      </c>
      <c r="AT174" s="170" t="s">
        <v>145</v>
      </c>
      <c r="AU174" s="170" t="s">
        <v>122</v>
      </c>
      <c r="AY174" s="16" t="s">
        <v>143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16" t="s">
        <v>122</v>
      </c>
      <c r="BK174" s="96">
        <f>ROUND(I174*H174,2)</f>
        <v>0</v>
      </c>
      <c r="BL174" s="16" t="s">
        <v>225</v>
      </c>
      <c r="BM174" s="170" t="s">
        <v>379</v>
      </c>
    </row>
    <row r="175" spans="2:65" s="12" customFormat="1" x14ac:dyDescent="0.2">
      <c r="B175" s="171"/>
      <c r="D175" s="172" t="s">
        <v>151</v>
      </c>
      <c r="E175" s="173" t="s">
        <v>1</v>
      </c>
      <c r="F175" s="174" t="s">
        <v>380</v>
      </c>
      <c r="H175" s="173" t="s">
        <v>1</v>
      </c>
      <c r="I175" s="175"/>
      <c r="L175" s="171"/>
      <c r="M175" s="176"/>
      <c r="T175" s="177"/>
      <c r="AT175" s="173" t="s">
        <v>151</v>
      </c>
      <c r="AU175" s="173" t="s">
        <v>122</v>
      </c>
      <c r="AV175" s="12" t="s">
        <v>83</v>
      </c>
      <c r="AW175" s="12" t="s">
        <v>29</v>
      </c>
      <c r="AX175" s="12" t="s">
        <v>75</v>
      </c>
      <c r="AY175" s="173" t="s">
        <v>143</v>
      </c>
    </row>
    <row r="176" spans="2:65" s="13" customFormat="1" x14ac:dyDescent="0.2">
      <c r="B176" s="178"/>
      <c r="D176" s="172" t="s">
        <v>151</v>
      </c>
      <c r="E176" s="179" t="s">
        <v>1</v>
      </c>
      <c r="F176" s="180" t="s">
        <v>7</v>
      </c>
      <c r="H176" s="181">
        <v>20</v>
      </c>
      <c r="I176" s="182"/>
      <c r="L176" s="178"/>
      <c r="M176" s="183"/>
      <c r="T176" s="184"/>
      <c r="AT176" s="179" t="s">
        <v>151</v>
      </c>
      <c r="AU176" s="179" t="s">
        <v>122</v>
      </c>
      <c r="AV176" s="13" t="s">
        <v>122</v>
      </c>
      <c r="AW176" s="13" t="s">
        <v>29</v>
      </c>
      <c r="AX176" s="13" t="s">
        <v>75</v>
      </c>
      <c r="AY176" s="179" t="s">
        <v>143</v>
      </c>
    </row>
    <row r="177" spans="2:65" s="14" customFormat="1" x14ac:dyDescent="0.2">
      <c r="B177" s="185"/>
      <c r="D177" s="172" t="s">
        <v>151</v>
      </c>
      <c r="E177" s="186" t="s">
        <v>312</v>
      </c>
      <c r="F177" s="187" t="s">
        <v>156</v>
      </c>
      <c r="H177" s="188">
        <v>20</v>
      </c>
      <c r="I177" s="189"/>
      <c r="L177" s="185"/>
      <c r="M177" s="190"/>
      <c r="T177" s="191"/>
      <c r="AT177" s="186" t="s">
        <v>151</v>
      </c>
      <c r="AU177" s="186" t="s">
        <v>122</v>
      </c>
      <c r="AV177" s="14" t="s">
        <v>149</v>
      </c>
      <c r="AW177" s="14" t="s">
        <v>29</v>
      </c>
      <c r="AX177" s="14" t="s">
        <v>83</v>
      </c>
      <c r="AY177" s="186" t="s">
        <v>143</v>
      </c>
    </row>
    <row r="178" spans="2:65" s="1" customFormat="1" ht="16.5" customHeight="1" x14ac:dyDescent="0.2">
      <c r="B178" s="132"/>
      <c r="C178" s="202" t="s">
        <v>7</v>
      </c>
      <c r="D178" s="202" t="s">
        <v>381</v>
      </c>
      <c r="E178" s="203" t="s">
        <v>382</v>
      </c>
      <c r="F178" s="204" t="s">
        <v>383</v>
      </c>
      <c r="G178" s="205" t="s">
        <v>215</v>
      </c>
      <c r="H178" s="206">
        <v>7.0000000000000001E-3</v>
      </c>
      <c r="I178" s="207"/>
      <c r="J178" s="208">
        <f>ROUND(I178*H178,2)</f>
        <v>0</v>
      </c>
      <c r="K178" s="209"/>
      <c r="L178" s="210"/>
      <c r="M178" s="211" t="s">
        <v>1</v>
      </c>
      <c r="N178" s="212" t="s">
        <v>41</v>
      </c>
      <c r="P178" s="168">
        <f>O178*H178</f>
        <v>0</v>
      </c>
      <c r="Q178" s="168">
        <v>1</v>
      </c>
      <c r="R178" s="168">
        <f>Q178*H178</f>
        <v>7.0000000000000001E-3</v>
      </c>
      <c r="S178" s="168">
        <v>0</v>
      </c>
      <c r="T178" s="169">
        <f>S178*H178</f>
        <v>0</v>
      </c>
      <c r="AR178" s="170" t="s">
        <v>384</v>
      </c>
      <c r="AT178" s="170" t="s">
        <v>381</v>
      </c>
      <c r="AU178" s="170" t="s">
        <v>122</v>
      </c>
      <c r="AY178" s="16" t="s">
        <v>143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16" t="s">
        <v>122</v>
      </c>
      <c r="BK178" s="96">
        <f>ROUND(I178*H178,2)</f>
        <v>0</v>
      </c>
      <c r="BL178" s="16" t="s">
        <v>225</v>
      </c>
      <c r="BM178" s="170" t="s">
        <v>385</v>
      </c>
    </row>
    <row r="179" spans="2:65" s="13" customFormat="1" x14ac:dyDescent="0.2">
      <c r="B179" s="178"/>
      <c r="D179" s="172" t="s">
        <v>151</v>
      </c>
      <c r="E179" s="179" t="s">
        <v>1</v>
      </c>
      <c r="F179" s="180" t="s">
        <v>386</v>
      </c>
      <c r="H179" s="181">
        <v>7.0000000000000001E-3</v>
      </c>
      <c r="I179" s="182"/>
      <c r="L179" s="178"/>
      <c r="M179" s="183"/>
      <c r="T179" s="184"/>
      <c r="AT179" s="179" t="s">
        <v>151</v>
      </c>
      <c r="AU179" s="179" t="s">
        <v>122</v>
      </c>
      <c r="AV179" s="13" t="s">
        <v>122</v>
      </c>
      <c r="AW179" s="13" t="s">
        <v>29</v>
      </c>
      <c r="AX179" s="13" t="s">
        <v>83</v>
      </c>
      <c r="AY179" s="179" t="s">
        <v>143</v>
      </c>
    </row>
    <row r="180" spans="2:65" s="1" customFormat="1" ht="33" customHeight="1" x14ac:dyDescent="0.2">
      <c r="B180" s="132"/>
      <c r="C180" s="159" t="s">
        <v>387</v>
      </c>
      <c r="D180" s="159" t="s">
        <v>145</v>
      </c>
      <c r="E180" s="160" t="s">
        <v>388</v>
      </c>
      <c r="F180" s="161" t="s">
        <v>389</v>
      </c>
      <c r="G180" s="162" t="s">
        <v>148</v>
      </c>
      <c r="H180" s="163">
        <v>20</v>
      </c>
      <c r="I180" s="164"/>
      <c r="J180" s="165">
        <f>ROUND(I180*H180,2)</f>
        <v>0</v>
      </c>
      <c r="K180" s="166"/>
      <c r="L180" s="33"/>
      <c r="M180" s="167" t="s">
        <v>1</v>
      </c>
      <c r="N180" s="131" t="s">
        <v>41</v>
      </c>
      <c r="P180" s="168">
        <f>O180*H180</f>
        <v>0</v>
      </c>
      <c r="Q180" s="168">
        <v>5.4000000000000001E-4</v>
      </c>
      <c r="R180" s="168">
        <f>Q180*H180</f>
        <v>1.0800000000000001E-2</v>
      </c>
      <c r="S180" s="168">
        <v>0</v>
      </c>
      <c r="T180" s="169">
        <f>S180*H180</f>
        <v>0</v>
      </c>
      <c r="AR180" s="170" t="s">
        <v>225</v>
      </c>
      <c r="AT180" s="170" t="s">
        <v>145</v>
      </c>
      <c r="AU180" s="170" t="s">
        <v>122</v>
      </c>
      <c r="AY180" s="16" t="s">
        <v>143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16" t="s">
        <v>122</v>
      </c>
      <c r="BK180" s="96">
        <f>ROUND(I180*H180,2)</f>
        <v>0</v>
      </c>
      <c r="BL180" s="16" t="s">
        <v>225</v>
      </c>
      <c r="BM180" s="170" t="s">
        <v>390</v>
      </c>
    </row>
    <row r="181" spans="2:65" s="13" customFormat="1" x14ac:dyDescent="0.2">
      <c r="B181" s="178"/>
      <c r="D181" s="172" t="s">
        <v>151</v>
      </c>
      <c r="E181" s="179" t="s">
        <v>1</v>
      </c>
      <c r="F181" s="180" t="s">
        <v>312</v>
      </c>
      <c r="H181" s="181">
        <v>20</v>
      </c>
      <c r="I181" s="182"/>
      <c r="L181" s="178"/>
      <c r="M181" s="183"/>
      <c r="T181" s="184"/>
      <c r="AT181" s="179" t="s">
        <v>151</v>
      </c>
      <c r="AU181" s="179" t="s">
        <v>122</v>
      </c>
      <c r="AV181" s="13" t="s">
        <v>122</v>
      </c>
      <c r="AW181" s="13" t="s">
        <v>29</v>
      </c>
      <c r="AX181" s="13" t="s">
        <v>83</v>
      </c>
      <c r="AY181" s="179" t="s">
        <v>143</v>
      </c>
    </row>
    <row r="182" spans="2:65" s="1" customFormat="1" ht="21.75" customHeight="1" x14ac:dyDescent="0.2">
      <c r="B182" s="132"/>
      <c r="C182" s="202" t="s">
        <v>391</v>
      </c>
      <c r="D182" s="202" t="s">
        <v>381</v>
      </c>
      <c r="E182" s="203" t="s">
        <v>392</v>
      </c>
      <c r="F182" s="204" t="s">
        <v>393</v>
      </c>
      <c r="G182" s="205" t="s">
        <v>148</v>
      </c>
      <c r="H182" s="206">
        <v>23</v>
      </c>
      <c r="I182" s="207"/>
      <c r="J182" s="208">
        <f>ROUND(I182*H182,2)</f>
        <v>0</v>
      </c>
      <c r="K182" s="209"/>
      <c r="L182" s="210"/>
      <c r="M182" s="211" t="s">
        <v>1</v>
      </c>
      <c r="N182" s="212" t="s">
        <v>41</v>
      </c>
      <c r="P182" s="168">
        <f>O182*H182</f>
        <v>0</v>
      </c>
      <c r="Q182" s="168">
        <v>3.7499999999999999E-3</v>
      </c>
      <c r="R182" s="168">
        <f>Q182*H182</f>
        <v>8.6249999999999993E-2</v>
      </c>
      <c r="S182" s="168">
        <v>0</v>
      </c>
      <c r="T182" s="169">
        <f>S182*H182</f>
        <v>0</v>
      </c>
      <c r="AR182" s="170" t="s">
        <v>384</v>
      </c>
      <c r="AT182" s="170" t="s">
        <v>381</v>
      </c>
      <c r="AU182" s="170" t="s">
        <v>122</v>
      </c>
      <c r="AY182" s="16" t="s">
        <v>143</v>
      </c>
      <c r="BE182" s="96">
        <f>IF(N182="základná",J182,0)</f>
        <v>0</v>
      </c>
      <c r="BF182" s="96">
        <f>IF(N182="znížená",J182,0)</f>
        <v>0</v>
      </c>
      <c r="BG182" s="96">
        <f>IF(N182="zákl. prenesená",J182,0)</f>
        <v>0</v>
      </c>
      <c r="BH182" s="96">
        <f>IF(N182="zníž. prenesená",J182,0)</f>
        <v>0</v>
      </c>
      <c r="BI182" s="96">
        <f>IF(N182="nulová",J182,0)</f>
        <v>0</v>
      </c>
      <c r="BJ182" s="16" t="s">
        <v>122</v>
      </c>
      <c r="BK182" s="96">
        <f>ROUND(I182*H182,2)</f>
        <v>0</v>
      </c>
      <c r="BL182" s="16" t="s">
        <v>225</v>
      </c>
      <c r="BM182" s="170" t="s">
        <v>394</v>
      </c>
    </row>
    <row r="183" spans="2:65" s="13" customFormat="1" x14ac:dyDescent="0.2">
      <c r="B183" s="178"/>
      <c r="D183" s="172" t="s">
        <v>151</v>
      </c>
      <c r="E183" s="179" t="s">
        <v>1</v>
      </c>
      <c r="F183" s="180" t="s">
        <v>395</v>
      </c>
      <c r="H183" s="181">
        <v>23</v>
      </c>
      <c r="I183" s="182"/>
      <c r="L183" s="178"/>
      <c r="M183" s="183"/>
      <c r="T183" s="184"/>
      <c r="AT183" s="179" t="s">
        <v>151</v>
      </c>
      <c r="AU183" s="179" t="s">
        <v>122</v>
      </c>
      <c r="AV183" s="13" t="s">
        <v>122</v>
      </c>
      <c r="AW183" s="13" t="s">
        <v>29</v>
      </c>
      <c r="AX183" s="13" t="s">
        <v>83</v>
      </c>
      <c r="AY183" s="179" t="s">
        <v>143</v>
      </c>
    </row>
    <row r="184" spans="2:65" s="1" customFormat="1" ht="44.25" customHeight="1" x14ac:dyDescent="0.2">
      <c r="B184" s="132"/>
      <c r="C184" s="159" t="s">
        <v>396</v>
      </c>
      <c r="D184" s="159" t="s">
        <v>145</v>
      </c>
      <c r="E184" s="160" t="s">
        <v>397</v>
      </c>
      <c r="F184" s="161" t="s">
        <v>398</v>
      </c>
      <c r="G184" s="162" t="s">
        <v>148</v>
      </c>
      <c r="H184" s="163">
        <v>4800.5150000000003</v>
      </c>
      <c r="I184" s="164"/>
      <c r="J184" s="165">
        <f>ROUND(I184*H184,2)</f>
        <v>0</v>
      </c>
      <c r="K184" s="166"/>
      <c r="L184" s="33"/>
      <c r="M184" s="167" t="s">
        <v>1</v>
      </c>
      <c r="N184" s="131" t="s">
        <v>41</v>
      </c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AR184" s="170" t="s">
        <v>225</v>
      </c>
      <c r="AT184" s="170" t="s">
        <v>145</v>
      </c>
      <c r="AU184" s="170" t="s">
        <v>122</v>
      </c>
      <c r="AY184" s="16" t="s">
        <v>143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16" t="s">
        <v>122</v>
      </c>
      <c r="BK184" s="96">
        <f>ROUND(I184*H184,2)</f>
        <v>0</v>
      </c>
      <c r="BL184" s="16" t="s">
        <v>225</v>
      </c>
      <c r="BM184" s="170" t="s">
        <v>399</v>
      </c>
    </row>
    <row r="185" spans="2:65" s="13" customFormat="1" x14ac:dyDescent="0.2">
      <c r="B185" s="178"/>
      <c r="D185" s="172" t="s">
        <v>151</v>
      </c>
      <c r="E185" s="179" t="s">
        <v>1</v>
      </c>
      <c r="F185" s="180" t="s">
        <v>311</v>
      </c>
      <c r="H185" s="181">
        <v>4741.8</v>
      </c>
      <c r="I185" s="182"/>
      <c r="L185" s="178"/>
      <c r="M185" s="183"/>
      <c r="T185" s="184"/>
      <c r="AT185" s="179" t="s">
        <v>151</v>
      </c>
      <c r="AU185" s="179" t="s">
        <v>122</v>
      </c>
      <c r="AV185" s="13" t="s">
        <v>122</v>
      </c>
      <c r="AW185" s="13" t="s">
        <v>29</v>
      </c>
      <c r="AX185" s="13" t="s">
        <v>75</v>
      </c>
      <c r="AY185" s="179" t="s">
        <v>143</v>
      </c>
    </row>
    <row r="186" spans="2:65" s="14" customFormat="1" x14ac:dyDescent="0.2">
      <c r="B186" s="185"/>
      <c r="D186" s="172" t="s">
        <v>151</v>
      </c>
      <c r="E186" s="186" t="s">
        <v>310</v>
      </c>
      <c r="F186" s="187" t="s">
        <v>156</v>
      </c>
      <c r="H186" s="188">
        <v>4741.8</v>
      </c>
      <c r="I186" s="189"/>
      <c r="L186" s="185"/>
      <c r="M186" s="190"/>
      <c r="T186" s="191"/>
      <c r="AT186" s="186" t="s">
        <v>151</v>
      </c>
      <c r="AU186" s="186" t="s">
        <v>122</v>
      </c>
      <c r="AV186" s="14" t="s">
        <v>149</v>
      </c>
      <c r="AW186" s="14" t="s">
        <v>29</v>
      </c>
      <c r="AX186" s="14" t="s">
        <v>75</v>
      </c>
      <c r="AY186" s="186" t="s">
        <v>143</v>
      </c>
    </row>
    <row r="187" spans="2:65" s="13" customFormat="1" x14ac:dyDescent="0.2">
      <c r="B187" s="178"/>
      <c r="D187" s="172" t="s">
        <v>151</v>
      </c>
      <c r="E187" s="179" t="s">
        <v>1</v>
      </c>
      <c r="F187" s="180" t="s">
        <v>400</v>
      </c>
      <c r="H187" s="181">
        <v>4800.5150000000003</v>
      </c>
      <c r="I187" s="182"/>
      <c r="L187" s="178"/>
      <c r="M187" s="183"/>
      <c r="T187" s="184"/>
      <c r="AT187" s="179" t="s">
        <v>151</v>
      </c>
      <c r="AU187" s="179" t="s">
        <v>122</v>
      </c>
      <c r="AV187" s="13" t="s">
        <v>122</v>
      </c>
      <c r="AW187" s="13" t="s">
        <v>29</v>
      </c>
      <c r="AX187" s="13" t="s">
        <v>75</v>
      </c>
      <c r="AY187" s="179" t="s">
        <v>143</v>
      </c>
    </row>
    <row r="188" spans="2:65" s="14" customFormat="1" x14ac:dyDescent="0.2">
      <c r="B188" s="185"/>
      <c r="D188" s="172" t="s">
        <v>151</v>
      </c>
      <c r="E188" s="186" t="s">
        <v>1</v>
      </c>
      <c r="F188" s="187" t="s">
        <v>156</v>
      </c>
      <c r="H188" s="188">
        <v>4800.5150000000003</v>
      </c>
      <c r="I188" s="189"/>
      <c r="L188" s="185"/>
      <c r="M188" s="190"/>
      <c r="T188" s="191"/>
      <c r="AT188" s="186" t="s">
        <v>151</v>
      </c>
      <c r="AU188" s="186" t="s">
        <v>122</v>
      </c>
      <c r="AV188" s="14" t="s">
        <v>149</v>
      </c>
      <c r="AW188" s="14" t="s">
        <v>29</v>
      </c>
      <c r="AX188" s="14" t="s">
        <v>83</v>
      </c>
      <c r="AY188" s="186" t="s">
        <v>143</v>
      </c>
    </row>
    <row r="189" spans="2:65" s="1" customFormat="1" ht="21.75" customHeight="1" x14ac:dyDescent="0.2">
      <c r="B189" s="132"/>
      <c r="C189" s="202" t="s">
        <v>401</v>
      </c>
      <c r="D189" s="202" t="s">
        <v>381</v>
      </c>
      <c r="E189" s="203" t="s">
        <v>402</v>
      </c>
      <c r="F189" s="204" t="s">
        <v>403</v>
      </c>
      <c r="G189" s="205" t="s">
        <v>148</v>
      </c>
      <c r="H189" s="206">
        <v>5310.8159999999998</v>
      </c>
      <c r="I189" s="207"/>
      <c r="J189" s="208">
        <f>ROUND(I189*H189,2)</f>
        <v>0</v>
      </c>
      <c r="K189" s="209"/>
      <c r="L189" s="210"/>
      <c r="M189" s="211" t="s">
        <v>1</v>
      </c>
      <c r="N189" s="212" t="s">
        <v>41</v>
      </c>
      <c r="P189" s="168">
        <f>O189*H189</f>
        <v>0</v>
      </c>
      <c r="Q189" s="168">
        <v>2.2000000000000001E-3</v>
      </c>
      <c r="R189" s="168">
        <f>Q189*H189</f>
        <v>11.6837952</v>
      </c>
      <c r="S189" s="168">
        <v>0</v>
      </c>
      <c r="T189" s="169">
        <f>S189*H189</f>
        <v>0</v>
      </c>
      <c r="AR189" s="170" t="s">
        <v>384</v>
      </c>
      <c r="AT189" s="170" t="s">
        <v>381</v>
      </c>
      <c r="AU189" s="170" t="s">
        <v>122</v>
      </c>
      <c r="AY189" s="16" t="s">
        <v>143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16" t="s">
        <v>122</v>
      </c>
      <c r="BK189" s="96">
        <f>ROUND(I189*H189,2)</f>
        <v>0</v>
      </c>
      <c r="BL189" s="16" t="s">
        <v>225</v>
      </c>
      <c r="BM189" s="170" t="s">
        <v>404</v>
      </c>
    </row>
    <row r="190" spans="2:65" s="13" customFormat="1" x14ac:dyDescent="0.2">
      <c r="B190" s="178"/>
      <c r="D190" s="172" t="s">
        <v>151</v>
      </c>
      <c r="E190" s="179" t="s">
        <v>1</v>
      </c>
      <c r="F190" s="180" t="s">
        <v>405</v>
      </c>
      <c r="H190" s="181">
        <v>5310.8159999999998</v>
      </c>
      <c r="I190" s="182"/>
      <c r="L190" s="178"/>
      <c r="M190" s="183"/>
      <c r="T190" s="184"/>
      <c r="AT190" s="179" t="s">
        <v>151</v>
      </c>
      <c r="AU190" s="179" t="s">
        <v>122</v>
      </c>
      <c r="AV190" s="13" t="s">
        <v>122</v>
      </c>
      <c r="AW190" s="13" t="s">
        <v>29</v>
      </c>
      <c r="AX190" s="13" t="s">
        <v>83</v>
      </c>
      <c r="AY190" s="179" t="s">
        <v>143</v>
      </c>
    </row>
    <row r="191" spans="2:65" s="1" customFormat="1" ht="24.2" customHeight="1" x14ac:dyDescent="0.2">
      <c r="B191" s="132"/>
      <c r="C191" s="202" t="s">
        <v>406</v>
      </c>
      <c r="D191" s="202" t="s">
        <v>381</v>
      </c>
      <c r="E191" s="203" t="s">
        <v>407</v>
      </c>
      <c r="F191" s="204" t="s">
        <v>408</v>
      </c>
      <c r="G191" s="205" t="s">
        <v>148</v>
      </c>
      <c r="H191" s="206">
        <v>65.760999999999996</v>
      </c>
      <c r="I191" s="207"/>
      <c r="J191" s="208">
        <f>ROUND(I191*H191,2)</f>
        <v>0</v>
      </c>
      <c r="K191" s="209"/>
      <c r="L191" s="210"/>
      <c r="M191" s="211" t="s">
        <v>1</v>
      </c>
      <c r="N191" s="212" t="s">
        <v>41</v>
      </c>
      <c r="P191" s="168">
        <f>O191*H191</f>
        <v>0</v>
      </c>
      <c r="Q191" s="168">
        <v>2.2000000000000001E-3</v>
      </c>
      <c r="R191" s="168">
        <f>Q191*H191</f>
        <v>0.1446742</v>
      </c>
      <c r="S191" s="168">
        <v>0</v>
      </c>
      <c r="T191" s="169">
        <f>S191*H191</f>
        <v>0</v>
      </c>
      <c r="AR191" s="170" t="s">
        <v>384</v>
      </c>
      <c r="AT191" s="170" t="s">
        <v>381</v>
      </c>
      <c r="AU191" s="170" t="s">
        <v>122</v>
      </c>
      <c r="AY191" s="16" t="s">
        <v>143</v>
      </c>
      <c r="BE191" s="96">
        <f>IF(N191="základná",J191,0)</f>
        <v>0</v>
      </c>
      <c r="BF191" s="96">
        <f>IF(N191="znížená",J191,0)</f>
        <v>0</v>
      </c>
      <c r="BG191" s="96">
        <f>IF(N191="zákl. prenesená",J191,0)</f>
        <v>0</v>
      </c>
      <c r="BH191" s="96">
        <f>IF(N191="zníž. prenesená",J191,0)</f>
        <v>0</v>
      </c>
      <c r="BI191" s="96">
        <f>IF(N191="nulová",J191,0)</f>
        <v>0</v>
      </c>
      <c r="BJ191" s="16" t="s">
        <v>122</v>
      </c>
      <c r="BK191" s="96">
        <f>ROUND(I191*H191,2)</f>
        <v>0</v>
      </c>
      <c r="BL191" s="16" t="s">
        <v>225</v>
      </c>
      <c r="BM191" s="170" t="s">
        <v>409</v>
      </c>
    </row>
    <row r="192" spans="2:65" s="13" customFormat="1" x14ac:dyDescent="0.2">
      <c r="B192" s="178"/>
      <c r="D192" s="172" t="s">
        <v>151</v>
      </c>
      <c r="E192" s="179" t="s">
        <v>1</v>
      </c>
      <c r="F192" s="180" t="s">
        <v>410</v>
      </c>
      <c r="H192" s="181">
        <v>65.760999999999996</v>
      </c>
      <c r="I192" s="182"/>
      <c r="L192" s="178"/>
      <c r="M192" s="183"/>
      <c r="T192" s="184"/>
      <c r="AT192" s="179" t="s">
        <v>151</v>
      </c>
      <c r="AU192" s="179" t="s">
        <v>122</v>
      </c>
      <c r="AV192" s="13" t="s">
        <v>122</v>
      </c>
      <c r="AW192" s="13" t="s">
        <v>29</v>
      </c>
      <c r="AX192" s="13" t="s">
        <v>83</v>
      </c>
      <c r="AY192" s="179" t="s">
        <v>143</v>
      </c>
    </row>
    <row r="193" spans="2:65" s="1" customFormat="1" ht="24.2" customHeight="1" x14ac:dyDescent="0.2">
      <c r="B193" s="132"/>
      <c r="C193" s="202" t="s">
        <v>411</v>
      </c>
      <c r="D193" s="202" t="s">
        <v>381</v>
      </c>
      <c r="E193" s="203" t="s">
        <v>412</v>
      </c>
      <c r="F193" s="204" t="s">
        <v>413</v>
      </c>
      <c r="G193" s="205" t="s">
        <v>414</v>
      </c>
      <c r="H193" s="206">
        <v>714.56</v>
      </c>
      <c r="I193" s="207"/>
      <c r="J193" s="208">
        <f>ROUND(I193*H193,2)</f>
        <v>0</v>
      </c>
      <c r="K193" s="209"/>
      <c r="L193" s="210"/>
      <c r="M193" s="211" t="s">
        <v>1</v>
      </c>
      <c r="N193" s="212" t="s">
        <v>41</v>
      </c>
      <c r="P193" s="168">
        <f>O193*H193</f>
        <v>0</v>
      </c>
      <c r="Q193" s="168">
        <v>2.2000000000000001E-3</v>
      </c>
      <c r="R193" s="168">
        <f>Q193*H193</f>
        <v>1.5720319999999999</v>
      </c>
      <c r="S193" s="168">
        <v>0</v>
      </c>
      <c r="T193" s="169">
        <f>S193*H193</f>
        <v>0</v>
      </c>
      <c r="AR193" s="170" t="s">
        <v>384</v>
      </c>
      <c r="AT193" s="170" t="s">
        <v>381</v>
      </c>
      <c r="AU193" s="170" t="s">
        <v>122</v>
      </c>
      <c r="AY193" s="16" t="s">
        <v>143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16" t="s">
        <v>122</v>
      </c>
      <c r="BK193" s="96">
        <f>ROUND(I193*H193,2)</f>
        <v>0</v>
      </c>
      <c r="BL193" s="16" t="s">
        <v>225</v>
      </c>
      <c r="BM193" s="170" t="s">
        <v>415</v>
      </c>
    </row>
    <row r="194" spans="2:65" s="13" customFormat="1" x14ac:dyDescent="0.2">
      <c r="B194" s="178"/>
      <c r="D194" s="172" t="s">
        <v>151</v>
      </c>
      <c r="E194" s="179" t="s">
        <v>1</v>
      </c>
      <c r="F194" s="180" t="s">
        <v>416</v>
      </c>
      <c r="H194" s="181">
        <v>714.56</v>
      </c>
      <c r="I194" s="182"/>
      <c r="L194" s="178"/>
      <c r="M194" s="183"/>
      <c r="T194" s="184"/>
      <c r="AT194" s="179" t="s">
        <v>151</v>
      </c>
      <c r="AU194" s="179" t="s">
        <v>122</v>
      </c>
      <c r="AV194" s="13" t="s">
        <v>122</v>
      </c>
      <c r="AW194" s="13" t="s">
        <v>29</v>
      </c>
      <c r="AX194" s="13" t="s">
        <v>83</v>
      </c>
      <c r="AY194" s="179" t="s">
        <v>143</v>
      </c>
    </row>
    <row r="195" spans="2:65" s="1" customFormat="1" ht="24.2" customHeight="1" x14ac:dyDescent="0.2">
      <c r="B195" s="132"/>
      <c r="C195" s="159" t="s">
        <v>417</v>
      </c>
      <c r="D195" s="159" t="s">
        <v>145</v>
      </c>
      <c r="E195" s="160" t="s">
        <v>418</v>
      </c>
      <c r="F195" s="161" t="s">
        <v>419</v>
      </c>
      <c r="G195" s="162" t="s">
        <v>224</v>
      </c>
      <c r="H195" s="163">
        <v>51.5</v>
      </c>
      <c r="I195" s="164"/>
      <c r="J195" s="165">
        <f>ROUND(I195*H195,2)</f>
        <v>0</v>
      </c>
      <c r="K195" s="166"/>
      <c r="L195" s="33"/>
      <c r="M195" s="167" t="s">
        <v>1</v>
      </c>
      <c r="N195" s="131" t="s">
        <v>41</v>
      </c>
      <c r="P195" s="168">
        <f>O195*H195</f>
        <v>0</v>
      </c>
      <c r="Q195" s="168">
        <v>0</v>
      </c>
      <c r="R195" s="168">
        <f>Q195*H195</f>
        <v>0</v>
      </c>
      <c r="S195" s="168">
        <v>0</v>
      </c>
      <c r="T195" s="169">
        <f>S195*H195</f>
        <v>0</v>
      </c>
      <c r="AR195" s="170" t="s">
        <v>225</v>
      </c>
      <c r="AT195" s="170" t="s">
        <v>145</v>
      </c>
      <c r="AU195" s="170" t="s">
        <v>122</v>
      </c>
      <c r="AY195" s="16" t="s">
        <v>143</v>
      </c>
      <c r="BE195" s="96">
        <f>IF(N195="základná",J195,0)</f>
        <v>0</v>
      </c>
      <c r="BF195" s="96">
        <f>IF(N195="znížená",J195,0)</f>
        <v>0</v>
      </c>
      <c r="BG195" s="96">
        <f>IF(N195="zákl. prenesená",J195,0)</f>
        <v>0</v>
      </c>
      <c r="BH195" s="96">
        <f>IF(N195="zníž. prenesená",J195,0)</f>
        <v>0</v>
      </c>
      <c r="BI195" s="96">
        <f>IF(N195="nulová",J195,0)</f>
        <v>0</v>
      </c>
      <c r="BJ195" s="16" t="s">
        <v>122</v>
      </c>
      <c r="BK195" s="96">
        <f>ROUND(I195*H195,2)</f>
        <v>0</v>
      </c>
      <c r="BL195" s="16" t="s">
        <v>225</v>
      </c>
      <c r="BM195" s="170" t="s">
        <v>420</v>
      </c>
    </row>
    <row r="196" spans="2:65" s="13" customFormat="1" x14ac:dyDescent="0.2">
      <c r="B196" s="178"/>
      <c r="D196" s="172" t="s">
        <v>151</v>
      </c>
      <c r="E196" s="179" t="s">
        <v>1</v>
      </c>
      <c r="F196" s="180" t="s">
        <v>421</v>
      </c>
      <c r="H196" s="181">
        <v>51.5</v>
      </c>
      <c r="I196" s="182"/>
      <c r="L196" s="178"/>
      <c r="M196" s="183"/>
      <c r="T196" s="184"/>
      <c r="AT196" s="179" t="s">
        <v>151</v>
      </c>
      <c r="AU196" s="179" t="s">
        <v>122</v>
      </c>
      <c r="AV196" s="13" t="s">
        <v>122</v>
      </c>
      <c r="AW196" s="13" t="s">
        <v>29</v>
      </c>
      <c r="AX196" s="13" t="s">
        <v>83</v>
      </c>
      <c r="AY196" s="179" t="s">
        <v>143</v>
      </c>
    </row>
    <row r="197" spans="2:65" s="1" customFormat="1" ht="24.2" customHeight="1" x14ac:dyDescent="0.2">
      <c r="B197" s="132"/>
      <c r="C197" s="159" t="s">
        <v>422</v>
      </c>
      <c r="D197" s="159" t="s">
        <v>145</v>
      </c>
      <c r="E197" s="160" t="s">
        <v>423</v>
      </c>
      <c r="F197" s="161" t="s">
        <v>424</v>
      </c>
      <c r="G197" s="162" t="s">
        <v>256</v>
      </c>
      <c r="H197" s="163">
        <v>3</v>
      </c>
      <c r="I197" s="164"/>
      <c r="J197" s="165">
        <f>ROUND(I197*H197,2)</f>
        <v>0</v>
      </c>
      <c r="K197" s="166"/>
      <c r="L197" s="33"/>
      <c r="M197" s="167" t="s">
        <v>1</v>
      </c>
      <c r="N197" s="131" t="s">
        <v>41</v>
      </c>
      <c r="P197" s="168">
        <f>O197*H197</f>
        <v>0</v>
      </c>
      <c r="Q197" s="168">
        <v>0</v>
      </c>
      <c r="R197" s="168">
        <f>Q197*H197</f>
        <v>0</v>
      </c>
      <c r="S197" s="168">
        <v>0</v>
      </c>
      <c r="T197" s="169">
        <f>S197*H197</f>
        <v>0</v>
      </c>
      <c r="AR197" s="170" t="s">
        <v>225</v>
      </c>
      <c r="AT197" s="170" t="s">
        <v>145</v>
      </c>
      <c r="AU197" s="170" t="s">
        <v>122</v>
      </c>
      <c r="AY197" s="16" t="s">
        <v>143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16" t="s">
        <v>122</v>
      </c>
      <c r="BK197" s="96">
        <f>ROUND(I197*H197,2)</f>
        <v>0</v>
      </c>
      <c r="BL197" s="16" t="s">
        <v>225</v>
      </c>
      <c r="BM197" s="170" t="s">
        <v>425</v>
      </c>
    </row>
    <row r="198" spans="2:65" s="13" customFormat="1" x14ac:dyDescent="0.2">
      <c r="B198" s="178"/>
      <c r="D198" s="172" t="s">
        <v>151</v>
      </c>
      <c r="E198" s="179" t="s">
        <v>1</v>
      </c>
      <c r="F198" s="180" t="s">
        <v>162</v>
      </c>
      <c r="H198" s="181">
        <v>3</v>
      </c>
      <c r="I198" s="182"/>
      <c r="L198" s="178"/>
      <c r="M198" s="183"/>
      <c r="T198" s="184"/>
      <c r="AT198" s="179" t="s">
        <v>151</v>
      </c>
      <c r="AU198" s="179" t="s">
        <v>122</v>
      </c>
      <c r="AV198" s="13" t="s">
        <v>122</v>
      </c>
      <c r="AW198" s="13" t="s">
        <v>29</v>
      </c>
      <c r="AX198" s="13" t="s">
        <v>83</v>
      </c>
      <c r="AY198" s="179" t="s">
        <v>143</v>
      </c>
    </row>
    <row r="199" spans="2:65" s="1" customFormat="1" ht="24.2" customHeight="1" x14ac:dyDescent="0.2">
      <c r="B199" s="132"/>
      <c r="C199" s="159" t="s">
        <v>426</v>
      </c>
      <c r="D199" s="159" t="s">
        <v>145</v>
      </c>
      <c r="E199" s="160" t="s">
        <v>427</v>
      </c>
      <c r="F199" s="161" t="s">
        <v>428</v>
      </c>
      <c r="G199" s="162" t="s">
        <v>256</v>
      </c>
      <c r="H199" s="163">
        <v>11</v>
      </c>
      <c r="I199" s="164"/>
      <c r="J199" s="165">
        <f>ROUND(I199*H199,2)</f>
        <v>0</v>
      </c>
      <c r="K199" s="166"/>
      <c r="L199" s="33"/>
      <c r="M199" s="167" t="s">
        <v>1</v>
      </c>
      <c r="N199" s="131" t="s">
        <v>41</v>
      </c>
      <c r="P199" s="168">
        <f>O199*H199</f>
        <v>0</v>
      </c>
      <c r="Q199" s="168">
        <v>0</v>
      </c>
      <c r="R199" s="168">
        <f>Q199*H199</f>
        <v>0</v>
      </c>
      <c r="S199" s="168">
        <v>0</v>
      </c>
      <c r="T199" s="169">
        <f>S199*H199</f>
        <v>0</v>
      </c>
      <c r="AR199" s="170" t="s">
        <v>225</v>
      </c>
      <c r="AT199" s="170" t="s">
        <v>145</v>
      </c>
      <c r="AU199" s="170" t="s">
        <v>122</v>
      </c>
      <c r="AY199" s="16" t="s">
        <v>143</v>
      </c>
      <c r="BE199" s="96">
        <f>IF(N199="základná",J199,0)</f>
        <v>0</v>
      </c>
      <c r="BF199" s="96">
        <f>IF(N199="znížená",J199,0)</f>
        <v>0</v>
      </c>
      <c r="BG199" s="96">
        <f>IF(N199="zákl. prenesená",J199,0)</f>
        <v>0</v>
      </c>
      <c r="BH199" s="96">
        <f>IF(N199="zníž. prenesená",J199,0)</f>
        <v>0</v>
      </c>
      <c r="BI199" s="96">
        <f>IF(N199="nulová",J199,0)</f>
        <v>0</v>
      </c>
      <c r="BJ199" s="16" t="s">
        <v>122</v>
      </c>
      <c r="BK199" s="96">
        <f>ROUND(I199*H199,2)</f>
        <v>0</v>
      </c>
      <c r="BL199" s="16" t="s">
        <v>225</v>
      </c>
      <c r="BM199" s="170" t="s">
        <v>429</v>
      </c>
    </row>
    <row r="200" spans="2:65" s="13" customFormat="1" x14ac:dyDescent="0.2">
      <c r="B200" s="178"/>
      <c r="D200" s="172" t="s">
        <v>151</v>
      </c>
      <c r="E200" s="179" t="s">
        <v>1</v>
      </c>
      <c r="F200" s="180" t="s">
        <v>203</v>
      </c>
      <c r="H200" s="181">
        <v>11</v>
      </c>
      <c r="I200" s="182"/>
      <c r="L200" s="178"/>
      <c r="M200" s="183"/>
      <c r="T200" s="184"/>
      <c r="AT200" s="179" t="s">
        <v>151</v>
      </c>
      <c r="AU200" s="179" t="s">
        <v>122</v>
      </c>
      <c r="AV200" s="13" t="s">
        <v>122</v>
      </c>
      <c r="AW200" s="13" t="s">
        <v>29</v>
      </c>
      <c r="AX200" s="13" t="s">
        <v>83</v>
      </c>
      <c r="AY200" s="179" t="s">
        <v>143</v>
      </c>
    </row>
    <row r="201" spans="2:65" s="1" customFormat="1" ht="24.2" customHeight="1" x14ac:dyDescent="0.2">
      <c r="B201" s="132"/>
      <c r="C201" s="159" t="s">
        <v>430</v>
      </c>
      <c r="D201" s="159" t="s">
        <v>145</v>
      </c>
      <c r="E201" s="160" t="s">
        <v>431</v>
      </c>
      <c r="F201" s="161" t="s">
        <v>432</v>
      </c>
      <c r="G201" s="162" t="s">
        <v>148</v>
      </c>
      <c r="H201" s="163">
        <v>58.715000000000003</v>
      </c>
      <c r="I201" s="164"/>
      <c r="J201" s="165">
        <f>ROUND(I201*H201,2)</f>
        <v>0</v>
      </c>
      <c r="K201" s="166"/>
      <c r="L201" s="33"/>
      <c r="M201" s="167" t="s">
        <v>1</v>
      </c>
      <c r="N201" s="131" t="s">
        <v>41</v>
      </c>
      <c r="P201" s="168">
        <f>O201*H201</f>
        <v>0</v>
      </c>
      <c r="Q201" s="168">
        <v>0</v>
      </c>
      <c r="R201" s="168">
        <f>Q201*H201</f>
        <v>0</v>
      </c>
      <c r="S201" s="168">
        <v>0</v>
      </c>
      <c r="T201" s="169">
        <f>S201*H201</f>
        <v>0</v>
      </c>
      <c r="AR201" s="170" t="s">
        <v>225</v>
      </c>
      <c r="AT201" s="170" t="s">
        <v>145</v>
      </c>
      <c r="AU201" s="170" t="s">
        <v>122</v>
      </c>
      <c r="AY201" s="16" t="s">
        <v>143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16" t="s">
        <v>122</v>
      </c>
      <c r="BK201" s="96">
        <f>ROUND(I201*H201,2)</f>
        <v>0</v>
      </c>
      <c r="BL201" s="16" t="s">
        <v>225</v>
      </c>
      <c r="BM201" s="170" t="s">
        <v>433</v>
      </c>
    </row>
    <row r="202" spans="2:65" s="13" customFormat="1" x14ac:dyDescent="0.2">
      <c r="B202" s="178"/>
      <c r="D202" s="172" t="s">
        <v>151</v>
      </c>
      <c r="E202" s="179" t="s">
        <v>1</v>
      </c>
      <c r="F202" s="180" t="s">
        <v>434</v>
      </c>
      <c r="H202" s="181">
        <v>58.715000000000003</v>
      </c>
      <c r="I202" s="182"/>
      <c r="L202" s="178"/>
      <c r="M202" s="183"/>
      <c r="T202" s="184"/>
      <c r="AT202" s="179" t="s">
        <v>151</v>
      </c>
      <c r="AU202" s="179" t="s">
        <v>122</v>
      </c>
      <c r="AV202" s="13" t="s">
        <v>122</v>
      </c>
      <c r="AW202" s="13" t="s">
        <v>29</v>
      </c>
      <c r="AX202" s="13" t="s">
        <v>75</v>
      </c>
      <c r="AY202" s="179" t="s">
        <v>143</v>
      </c>
    </row>
    <row r="203" spans="2:65" s="14" customFormat="1" x14ac:dyDescent="0.2">
      <c r="B203" s="185"/>
      <c r="D203" s="172" t="s">
        <v>151</v>
      </c>
      <c r="E203" s="186" t="s">
        <v>308</v>
      </c>
      <c r="F203" s="187" t="s">
        <v>156</v>
      </c>
      <c r="H203" s="188">
        <v>58.715000000000003</v>
      </c>
      <c r="I203" s="189"/>
      <c r="L203" s="185"/>
      <c r="M203" s="190"/>
      <c r="T203" s="191"/>
      <c r="AT203" s="186" t="s">
        <v>151</v>
      </c>
      <c r="AU203" s="186" t="s">
        <v>122</v>
      </c>
      <c r="AV203" s="14" t="s">
        <v>149</v>
      </c>
      <c r="AW203" s="14" t="s">
        <v>29</v>
      </c>
      <c r="AX203" s="14" t="s">
        <v>83</v>
      </c>
      <c r="AY203" s="186" t="s">
        <v>143</v>
      </c>
    </row>
    <row r="204" spans="2:65" s="1" customFormat="1" ht="16.5" customHeight="1" x14ac:dyDescent="0.2">
      <c r="B204" s="132"/>
      <c r="C204" s="202" t="s">
        <v>435</v>
      </c>
      <c r="D204" s="202" t="s">
        <v>381</v>
      </c>
      <c r="E204" s="203" t="s">
        <v>436</v>
      </c>
      <c r="F204" s="204" t="s">
        <v>437</v>
      </c>
      <c r="G204" s="205" t="s">
        <v>148</v>
      </c>
      <c r="H204" s="206">
        <v>65.760999999999996</v>
      </c>
      <c r="I204" s="207"/>
      <c r="J204" s="208">
        <f>ROUND(I204*H204,2)</f>
        <v>0</v>
      </c>
      <c r="K204" s="209"/>
      <c r="L204" s="210"/>
      <c r="M204" s="211" t="s">
        <v>1</v>
      </c>
      <c r="N204" s="212" t="s">
        <v>41</v>
      </c>
      <c r="P204" s="168">
        <f>O204*H204</f>
        <v>0</v>
      </c>
      <c r="Q204" s="168">
        <v>4.0000000000000002E-4</v>
      </c>
      <c r="R204" s="168">
        <f>Q204*H204</f>
        <v>2.6304399999999999E-2</v>
      </c>
      <c r="S204" s="168">
        <v>0</v>
      </c>
      <c r="T204" s="169">
        <f>S204*H204</f>
        <v>0</v>
      </c>
      <c r="AR204" s="170" t="s">
        <v>384</v>
      </c>
      <c r="AT204" s="170" t="s">
        <v>381</v>
      </c>
      <c r="AU204" s="170" t="s">
        <v>122</v>
      </c>
      <c r="AY204" s="16" t="s">
        <v>143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16" t="s">
        <v>122</v>
      </c>
      <c r="BK204" s="96">
        <f>ROUND(I204*H204,2)</f>
        <v>0</v>
      </c>
      <c r="BL204" s="16" t="s">
        <v>225</v>
      </c>
      <c r="BM204" s="170" t="s">
        <v>438</v>
      </c>
    </row>
    <row r="205" spans="2:65" s="13" customFormat="1" x14ac:dyDescent="0.2">
      <c r="B205" s="178"/>
      <c r="D205" s="172" t="s">
        <v>151</v>
      </c>
      <c r="E205" s="179" t="s">
        <v>1</v>
      </c>
      <c r="F205" s="180" t="s">
        <v>410</v>
      </c>
      <c r="H205" s="181">
        <v>65.760999999999996</v>
      </c>
      <c r="I205" s="182"/>
      <c r="L205" s="178"/>
      <c r="M205" s="183"/>
      <c r="T205" s="184"/>
      <c r="AT205" s="179" t="s">
        <v>151</v>
      </c>
      <c r="AU205" s="179" t="s">
        <v>122</v>
      </c>
      <c r="AV205" s="13" t="s">
        <v>122</v>
      </c>
      <c r="AW205" s="13" t="s">
        <v>29</v>
      </c>
      <c r="AX205" s="13" t="s">
        <v>83</v>
      </c>
      <c r="AY205" s="179" t="s">
        <v>143</v>
      </c>
    </row>
    <row r="206" spans="2:65" s="1" customFormat="1" ht="24.2" customHeight="1" x14ac:dyDescent="0.2">
      <c r="B206" s="132"/>
      <c r="C206" s="159" t="s">
        <v>384</v>
      </c>
      <c r="D206" s="159" t="s">
        <v>145</v>
      </c>
      <c r="E206" s="160" t="s">
        <v>439</v>
      </c>
      <c r="F206" s="161" t="s">
        <v>440</v>
      </c>
      <c r="G206" s="162" t="s">
        <v>230</v>
      </c>
      <c r="H206" s="192"/>
      <c r="I206" s="164"/>
      <c r="J206" s="165">
        <f>ROUND(I206*H206,2)</f>
        <v>0</v>
      </c>
      <c r="K206" s="166"/>
      <c r="L206" s="33"/>
      <c r="M206" s="167" t="s">
        <v>1</v>
      </c>
      <c r="N206" s="131" t="s">
        <v>41</v>
      </c>
      <c r="P206" s="168">
        <f>O206*H206</f>
        <v>0</v>
      </c>
      <c r="Q206" s="168">
        <v>0</v>
      </c>
      <c r="R206" s="168">
        <f>Q206*H206</f>
        <v>0</v>
      </c>
      <c r="S206" s="168">
        <v>0</v>
      </c>
      <c r="T206" s="169">
        <f>S206*H206</f>
        <v>0</v>
      </c>
      <c r="AR206" s="170" t="s">
        <v>225</v>
      </c>
      <c r="AT206" s="170" t="s">
        <v>145</v>
      </c>
      <c r="AU206" s="170" t="s">
        <v>122</v>
      </c>
      <c r="AY206" s="16" t="s">
        <v>143</v>
      </c>
      <c r="BE206" s="96">
        <f>IF(N206="základná",J206,0)</f>
        <v>0</v>
      </c>
      <c r="BF206" s="96">
        <f>IF(N206="znížená",J206,0)</f>
        <v>0</v>
      </c>
      <c r="BG206" s="96">
        <f>IF(N206="zákl. prenesená",J206,0)</f>
        <v>0</v>
      </c>
      <c r="BH206" s="96">
        <f>IF(N206="zníž. prenesená",J206,0)</f>
        <v>0</v>
      </c>
      <c r="BI206" s="96">
        <f>IF(N206="nulová",J206,0)</f>
        <v>0</v>
      </c>
      <c r="BJ206" s="16" t="s">
        <v>122</v>
      </c>
      <c r="BK206" s="96">
        <f>ROUND(I206*H206,2)</f>
        <v>0</v>
      </c>
      <c r="BL206" s="16" t="s">
        <v>225</v>
      </c>
      <c r="BM206" s="170" t="s">
        <v>441</v>
      </c>
    </row>
    <row r="207" spans="2:65" s="11" customFormat="1" ht="22.9" customHeight="1" x14ac:dyDescent="0.2">
      <c r="B207" s="147"/>
      <c r="D207" s="148" t="s">
        <v>74</v>
      </c>
      <c r="E207" s="157" t="s">
        <v>442</v>
      </c>
      <c r="F207" s="157" t="s">
        <v>443</v>
      </c>
      <c r="I207" s="150"/>
      <c r="J207" s="158">
        <f>BK207</f>
        <v>0</v>
      </c>
      <c r="L207" s="147"/>
      <c r="M207" s="152"/>
      <c r="P207" s="153">
        <f>SUM(P208:P215)</f>
        <v>0</v>
      </c>
      <c r="R207" s="153">
        <f>SUM(R208:R215)</f>
        <v>4.0315499999999997E-2</v>
      </c>
      <c r="T207" s="154">
        <f>SUM(T208:T215)</f>
        <v>13.27704</v>
      </c>
      <c r="AR207" s="148" t="s">
        <v>122</v>
      </c>
      <c r="AT207" s="155" t="s">
        <v>74</v>
      </c>
      <c r="AU207" s="155" t="s">
        <v>83</v>
      </c>
      <c r="AY207" s="148" t="s">
        <v>143</v>
      </c>
      <c r="BK207" s="156">
        <f>SUM(BK208:BK215)</f>
        <v>0</v>
      </c>
    </row>
    <row r="208" spans="2:65" s="1" customFormat="1" ht="37.9" customHeight="1" x14ac:dyDescent="0.2">
      <c r="B208" s="132"/>
      <c r="C208" s="159" t="s">
        <v>444</v>
      </c>
      <c r="D208" s="159" t="s">
        <v>145</v>
      </c>
      <c r="E208" s="160" t="s">
        <v>445</v>
      </c>
      <c r="F208" s="161" t="s">
        <v>446</v>
      </c>
      <c r="G208" s="162" t="s">
        <v>148</v>
      </c>
      <c r="H208" s="163">
        <v>4741.8</v>
      </c>
      <c r="I208" s="164"/>
      <c r="J208" s="165">
        <f>ROUND(I208*H208,2)</f>
        <v>0</v>
      </c>
      <c r="K208" s="166"/>
      <c r="L208" s="33"/>
      <c r="M208" s="167" t="s">
        <v>1</v>
      </c>
      <c r="N208" s="131" t="s">
        <v>41</v>
      </c>
      <c r="P208" s="168">
        <f>O208*H208</f>
        <v>0</v>
      </c>
      <c r="Q208" s="168">
        <v>0</v>
      </c>
      <c r="R208" s="168">
        <f>Q208*H208</f>
        <v>0</v>
      </c>
      <c r="S208" s="168">
        <v>2.8E-3</v>
      </c>
      <c r="T208" s="169">
        <f>S208*H208</f>
        <v>13.27704</v>
      </c>
      <c r="AR208" s="170" t="s">
        <v>225</v>
      </c>
      <c r="AT208" s="170" t="s">
        <v>145</v>
      </c>
      <c r="AU208" s="170" t="s">
        <v>122</v>
      </c>
      <c r="AY208" s="16" t="s">
        <v>143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16" t="s">
        <v>122</v>
      </c>
      <c r="BK208" s="96">
        <f>ROUND(I208*H208,2)</f>
        <v>0</v>
      </c>
      <c r="BL208" s="16" t="s">
        <v>225</v>
      </c>
      <c r="BM208" s="170" t="s">
        <v>447</v>
      </c>
    </row>
    <row r="209" spans="2:65" s="12" customFormat="1" x14ac:dyDescent="0.2">
      <c r="B209" s="171"/>
      <c r="D209" s="172" t="s">
        <v>151</v>
      </c>
      <c r="E209" s="173" t="s">
        <v>1</v>
      </c>
      <c r="F209" s="174" t="s">
        <v>448</v>
      </c>
      <c r="H209" s="173" t="s">
        <v>1</v>
      </c>
      <c r="I209" s="175"/>
      <c r="L209" s="171"/>
      <c r="M209" s="176"/>
      <c r="T209" s="177"/>
      <c r="AT209" s="173" t="s">
        <v>151</v>
      </c>
      <c r="AU209" s="173" t="s">
        <v>122</v>
      </c>
      <c r="AV209" s="12" t="s">
        <v>83</v>
      </c>
      <c r="AW209" s="12" t="s">
        <v>29</v>
      </c>
      <c r="AX209" s="12" t="s">
        <v>75</v>
      </c>
      <c r="AY209" s="173" t="s">
        <v>143</v>
      </c>
    </row>
    <row r="210" spans="2:65" s="13" customFormat="1" x14ac:dyDescent="0.2">
      <c r="B210" s="178"/>
      <c r="D210" s="172" t="s">
        <v>151</v>
      </c>
      <c r="E210" s="179" t="s">
        <v>1</v>
      </c>
      <c r="F210" s="180" t="s">
        <v>311</v>
      </c>
      <c r="H210" s="181">
        <v>4741.8</v>
      </c>
      <c r="I210" s="182"/>
      <c r="L210" s="178"/>
      <c r="M210" s="183"/>
      <c r="T210" s="184"/>
      <c r="AT210" s="179" t="s">
        <v>151</v>
      </c>
      <c r="AU210" s="179" t="s">
        <v>122</v>
      </c>
      <c r="AV210" s="13" t="s">
        <v>122</v>
      </c>
      <c r="AW210" s="13" t="s">
        <v>29</v>
      </c>
      <c r="AX210" s="13" t="s">
        <v>83</v>
      </c>
      <c r="AY210" s="179" t="s">
        <v>143</v>
      </c>
    </row>
    <row r="211" spans="2:65" s="1" customFormat="1" ht="24.2" customHeight="1" x14ac:dyDescent="0.2">
      <c r="B211" s="132"/>
      <c r="C211" s="159" t="s">
        <v>449</v>
      </c>
      <c r="D211" s="159" t="s">
        <v>145</v>
      </c>
      <c r="E211" s="160" t="s">
        <v>450</v>
      </c>
      <c r="F211" s="161" t="s">
        <v>451</v>
      </c>
      <c r="G211" s="162" t="s">
        <v>224</v>
      </c>
      <c r="H211" s="163">
        <v>72.489999999999995</v>
      </c>
      <c r="I211" s="164"/>
      <c r="J211" s="165">
        <f>ROUND(I211*H211,2)</f>
        <v>0</v>
      </c>
      <c r="K211" s="166"/>
      <c r="L211" s="33"/>
      <c r="M211" s="167" t="s">
        <v>1</v>
      </c>
      <c r="N211" s="131" t="s">
        <v>41</v>
      </c>
      <c r="P211" s="168">
        <f>O211*H211</f>
        <v>0</v>
      </c>
      <c r="Q211" s="168">
        <v>0</v>
      </c>
      <c r="R211" s="168">
        <f>Q211*H211</f>
        <v>0</v>
      </c>
      <c r="S211" s="168">
        <v>0</v>
      </c>
      <c r="T211" s="169">
        <f>S211*H211</f>
        <v>0</v>
      </c>
      <c r="AR211" s="170" t="s">
        <v>225</v>
      </c>
      <c r="AT211" s="170" t="s">
        <v>145</v>
      </c>
      <c r="AU211" s="170" t="s">
        <v>122</v>
      </c>
      <c r="AY211" s="16" t="s">
        <v>143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16" t="s">
        <v>122</v>
      </c>
      <c r="BK211" s="96">
        <f>ROUND(I211*H211,2)</f>
        <v>0</v>
      </c>
      <c r="BL211" s="16" t="s">
        <v>225</v>
      </c>
      <c r="BM211" s="170" t="s">
        <v>452</v>
      </c>
    </row>
    <row r="212" spans="2:65" s="13" customFormat="1" x14ac:dyDescent="0.2">
      <c r="B212" s="178"/>
      <c r="D212" s="172" t="s">
        <v>151</v>
      </c>
      <c r="E212" s="179" t="s">
        <v>1</v>
      </c>
      <c r="F212" s="180" t="s">
        <v>306</v>
      </c>
      <c r="H212" s="181">
        <v>72.489999999999995</v>
      </c>
      <c r="I212" s="182"/>
      <c r="L212" s="178"/>
      <c r="M212" s="183"/>
      <c r="T212" s="184"/>
      <c r="AT212" s="179" t="s">
        <v>151</v>
      </c>
      <c r="AU212" s="179" t="s">
        <v>122</v>
      </c>
      <c r="AV212" s="13" t="s">
        <v>122</v>
      </c>
      <c r="AW212" s="13" t="s">
        <v>29</v>
      </c>
      <c r="AX212" s="13" t="s">
        <v>83</v>
      </c>
      <c r="AY212" s="179" t="s">
        <v>143</v>
      </c>
    </row>
    <row r="213" spans="2:65" s="1" customFormat="1" ht="24.2" customHeight="1" x14ac:dyDescent="0.2">
      <c r="B213" s="132"/>
      <c r="C213" s="202" t="s">
        <v>453</v>
      </c>
      <c r="D213" s="202" t="s">
        <v>381</v>
      </c>
      <c r="E213" s="203" t="s">
        <v>454</v>
      </c>
      <c r="F213" s="204" t="s">
        <v>455</v>
      </c>
      <c r="G213" s="205" t="s">
        <v>148</v>
      </c>
      <c r="H213" s="206">
        <v>44.795000000000002</v>
      </c>
      <c r="I213" s="207"/>
      <c r="J213" s="208">
        <f>ROUND(I213*H213,2)</f>
        <v>0</v>
      </c>
      <c r="K213" s="209"/>
      <c r="L213" s="210"/>
      <c r="M213" s="211" t="s">
        <v>1</v>
      </c>
      <c r="N213" s="212" t="s">
        <v>41</v>
      </c>
      <c r="P213" s="168">
        <f>O213*H213</f>
        <v>0</v>
      </c>
      <c r="Q213" s="168">
        <v>8.9999999999999998E-4</v>
      </c>
      <c r="R213" s="168">
        <f>Q213*H213</f>
        <v>4.0315499999999997E-2</v>
      </c>
      <c r="S213" s="168">
        <v>0</v>
      </c>
      <c r="T213" s="169">
        <f>S213*H213</f>
        <v>0</v>
      </c>
      <c r="AR213" s="170" t="s">
        <v>384</v>
      </c>
      <c r="AT213" s="170" t="s">
        <v>381</v>
      </c>
      <c r="AU213" s="170" t="s">
        <v>122</v>
      </c>
      <c r="AY213" s="16" t="s">
        <v>143</v>
      </c>
      <c r="BE213" s="96">
        <f>IF(N213="základná",J213,0)</f>
        <v>0</v>
      </c>
      <c r="BF213" s="96">
        <f>IF(N213="znížená",J213,0)</f>
        <v>0</v>
      </c>
      <c r="BG213" s="96">
        <f>IF(N213="zákl. prenesená",J213,0)</f>
        <v>0</v>
      </c>
      <c r="BH213" s="96">
        <f>IF(N213="zníž. prenesená",J213,0)</f>
        <v>0</v>
      </c>
      <c r="BI213" s="96">
        <f>IF(N213="nulová",J213,0)</f>
        <v>0</v>
      </c>
      <c r="BJ213" s="16" t="s">
        <v>122</v>
      </c>
      <c r="BK213" s="96">
        <f>ROUND(I213*H213,2)</f>
        <v>0</v>
      </c>
      <c r="BL213" s="16" t="s">
        <v>225</v>
      </c>
      <c r="BM213" s="170" t="s">
        <v>456</v>
      </c>
    </row>
    <row r="214" spans="2:65" s="13" customFormat="1" x14ac:dyDescent="0.2">
      <c r="B214" s="178"/>
      <c r="D214" s="172" t="s">
        <v>151</v>
      </c>
      <c r="E214" s="179" t="s">
        <v>1</v>
      </c>
      <c r="F214" s="180" t="s">
        <v>457</v>
      </c>
      <c r="H214" s="181">
        <v>44.795000000000002</v>
      </c>
      <c r="I214" s="182"/>
      <c r="L214" s="178"/>
      <c r="M214" s="183"/>
      <c r="T214" s="184"/>
      <c r="AT214" s="179" t="s">
        <v>151</v>
      </c>
      <c r="AU214" s="179" t="s">
        <v>122</v>
      </c>
      <c r="AV214" s="13" t="s">
        <v>122</v>
      </c>
      <c r="AW214" s="13" t="s">
        <v>29</v>
      </c>
      <c r="AX214" s="13" t="s">
        <v>83</v>
      </c>
      <c r="AY214" s="179" t="s">
        <v>143</v>
      </c>
    </row>
    <row r="215" spans="2:65" s="1" customFormat="1" ht="24.2" customHeight="1" x14ac:dyDescent="0.2">
      <c r="B215" s="132"/>
      <c r="C215" s="159" t="s">
        <v>458</v>
      </c>
      <c r="D215" s="159" t="s">
        <v>145</v>
      </c>
      <c r="E215" s="160" t="s">
        <v>459</v>
      </c>
      <c r="F215" s="161" t="s">
        <v>460</v>
      </c>
      <c r="G215" s="162" t="s">
        <v>230</v>
      </c>
      <c r="H215" s="192"/>
      <c r="I215" s="164"/>
      <c r="J215" s="165">
        <f>ROUND(I215*H215,2)</f>
        <v>0</v>
      </c>
      <c r="K215" s="166"/>
      <c r="L215" s="33"/>
      <c r="M215" s="167" t="s">
        <v>1</v>
      </c>
      <c r="N215" s="131" t="s">
        <v>41</v>
      </c>
      <c r="P215" s="168">
        <f>O215*H215</f>
        <v>0</v>
      </c>
      <c r="Q215" s="168">
        <v>0</v>
      </c>
      <c r="R215" s="168">
        <f>Q215*H215</f>
        <v>0</v>
      </c>
      <c r="S215" s="168">
        <v>0</v>
      </c>
      <c r="T215" s="169">
        <f>S215*H215</f>
        <v>0</v>
      </c>
      <c r="AR215" s="170" t="s">
        <v>225</v>
      </c>
      <c r="AT215" s="170" t="s">
        <v>145</v>
      </c>
      <c r="AU215" s="170" t="s">
        <v>122</v>
      </c>
      <c r="AY215" s="16" t="s">
        <v>143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16" t="s">
        <v>122</v>
      </c>
      <c r="BK215" s="96">
        <f>ROUND(I215*H215,2)</f>
        <v>0</v>
      </c>
      <c r="BL215" s="16" t="s">
        <v>225</v>
      </c>
      <c r="BM215" s="170" t="s">
        <v>461</v>
      </c>
    </row>
    <row r="216" spans="2:65" s="11" customFormat="1" ht="22.9" customHeight="1" x14ac:dyDescent="0.2">
      <c r="B216" s="147"/>
      <c r="D216" s="148" t="s">
        <v>74</v>
      </c>
      <c r="E216" s="157" t="s">
        <v>285</v>
      </c>
      <c r="F216" s="157" t="s">
        <v>286</v>
      </c>
      <c r="I216" s="150"/>
      <c r="J216" s="158">
        <f>BK216</f>
        <v>0</v>
      </c>
      <c r="L216" s="147"/>
      <c r="M216" s="152"/>
      <c r="P216" s="153">
        <f>SUM(P217:P219)</f>
        <v>0</v>
      </c>
      <c r="R216" s="153">
        <f>SUM(R217:R219)</f>
        <v>0.80173939999999999</v>
      </c>
      <c r="T216" s="154">
        <f>SUM(T217:T219)</f>
        <v>0</v>
      </c>
      <c r="AR216" s="148" t="s">
        <v>122</v>
      </c>
      <c r="AT216" s="155" t="s">
        <v>74</v>
      </c>
      <c r="AU216" s="155" t="s">
        <v>83</v>
      </c>
      <c r="AY216" s="148" t="s">
        <v>143</v>
      </c>
      <c r="BK216" s="156">
        <f>SUM(BK217:BK219)</f>
        <v>0</v>
      </c>
    </row>
    <row r="217" spans="2:65" s="1" customFormat="1" ht="24.2" customHeight="1" x14ac:dyDescent="0.2">
      <c r="B217" s="132"/>
      <c r="C217" s="159" t="s">
        <v>462</v>
      </c>
      <c r="D217" s="159" t="s">
        <v>145</v>
      </c>
      <c r="E217" s="160" t="s">
        <v>463</v>
      </c>
      <c r="F217" s="161" t="s">
        <v>464</v>
      </c>
      <c r="G217" s="162" t="s">
        <v>224</v>
      </c>
      <c r="H217" s="163">
        <v>72.489999999999995</v>
      </c>
      <c r="I217" s="164"/>
      <c r="J217" s="165">
        <f>ROUND(I217*H217,2)</f>
        <v>0</v>
      </c>
      <c r="K217" s="166"/>
      <c r="L217" s="33"/>
      <c r="M217" s="167" t="s">
        <v>1</v>
      </c>
      <c r="N217" s="131" t="s">
        <v>41</v>
      </c>
      <c r="P217" s="168">
        <f>O217*H217</f>
        <v>0</v>
      </c>
      <c r="Q217" s="168">
        <v>1.106E-2</v>
      </c>
      <c r="R217" s="168">
        <f>Q217*H217</f>
        <v>0.80173939999999999</v>
      </c>
      <c r="S217" s="168">
        <v>0</v>
      </c>
      <c r="T217" s="169">
        <f>S217*H217</f>
        <v>0</v>
      </c>
      <c r="AR217" s="170" t="s">
        <v>225</v>
      </c>
      <c r="AT217" s="170" t="s">
        <v>145</v>
      </c>
      <c r="AU217" s="170" t="s">
        <v>122</v>
      </c>
      <c r="AY217" s="16" t="s">
        <v>143</v>
      </c>
      <c r="BE217" s="96">
        <f>IF(N217="základná",J217,0)</f>
        <v>0</v>
      </c>
      <c r="BF217" s="96">
        <f>IF(N217="znížená",J217,0)</f>
        <v>0</v>
      </c>
      <c r="BG217" s="96">
        <f>IF(N217="zákl. prenesená",J217,0)</f>
        <v>0</v>
      </c>
      <c r="BH217" s="96">
        <f>IF(N217="zníž. prenesená",J217,0)</f>
        <v>0</v>
      </c>
      <c r="BI217" s="96">
        <f>IF(N217="nulová",J217,0)</f>
        <v>0</v>
      </c>
      <c r="BJ217" s="16" t="s">
        <v>122</v>
      </c>
      <c r="BK217" s="96">
        <f>ROUND(I217*H217,2)</f>
        <v>0</v>
      </c>
      <c r="BL217" s="16" t="s">
        <v>225</v>
      </c>
      <c r="BM217" s="170" t="s">
        <v>465</v>
      </c>
    </row>
    <row r="218" spans="2:65" s="13" customFormat="1" x14ac:dyDescent="0.2">
      <c r="B218" s="178"/>
      <c r="D218" s="172" t="s">
        <v>151</v>
      </c>
      <c r="E218" s="179" t="s">
        <v>1</v>
      </c>
      <c r="F218" s="180" t="s">
        <v>306</v>
      </c>
      <c r="H218" s="181">
        <v>72.489999999999995</v>
      </c>
      <c r="I218" s="182"/>
      <c r="L218" s="178"/>
      <c r="M218" s="183"/>
      <c r="T218" s="184"/>
      <c r="AT218" s="179" t="s">
        <v>151</v>
      </c>
      <c r="AU218" s="179" t="s">
        <v>122</v>
      </c>
      <c r="AV218" s="13" t="s">
        <v>122</v>
      </c>
      <c r="AW218" s="13" t="s">
        <v>29</v>
      </c>
      <c r="AX218" s="13" t="s">
        <v>83</v>
      </c>
      <c r="AY218" s="179" t="s">
        <v>143</v>
      </c>
    </row>
    <row r="219" spans="2:65" s="1" customFormat="1" ht="24.2" customHeight="1" x14ac:dyDescent="0.2">
      <c r="B219" s="132"/>
      <c r="C219" s="159" t="s">
        <v>466</v>
      </c>
      <c r="D219" s="159" t="s">
        <v>145</v>
      </c>
      <c r="E219" s="160" t="s">
        <v>298</v>
      </c>
      <c r="F219" s="161" t="s">
        <v>299</v>
      </c>
      <c r="G219" s="162" t="s">
        <v>230</v>
      </c>
      <c r="H219" s="192"/>
      <c r="I219" s="164"/>
      <c r="J219" s="165">
        <f>ROUND(I219*H219,2)</f>
        <v>0</v>
      </c>
      <c r="K219" s="166"/>
      <c r="L219" s="33"/>
      <c r="M219" s="167" t="s">
        <v>1</v>
      </c>
      <c r="N219" s="131" t="s">
        <v>41</v>
      </c>
      <c r="P219" s="168">
        <f>O219*H219</f>
        <v>0</v>
      </c>
      <c r="Q219" s="168">
        <v>0</v>
      </c>
      <c r="R219" s="168">
        <f>Q219*H219</f>
        <v>0</v>
      </c>
      <c r="S219" s="168">
        <v>0</v>
      </c>
      <c r="T219" s="169">
        <f>S219*H219</f>
        <v>0</v>
      </c>
      <c r="AR219" s="170" t="s">
        <v>225</v>
      </c>
      <c r="AT219" s="170" t="s">
        <v>145</v>
      </c>
      <c r="AU219" s="170" t="s">
        <v>122</v>
      </c>
      <c r="AY219" s="16" t="s">
        <v>143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16" t="s">
        <v>122</v>
      </c>
      <c r="BK219" s="96">
        <f>ROUND(I219*H219,2)</f>
        <v>0</v>
      </c>
      <c r="BL219" s="16" t="s">
        <v>225</v>
      </c>
      <c r="BM219" s="170" t="s">
        <v>467</v>
      </c>
    </row>
    <row r="220" spans="2:65" s="11" customFormat="1" ht="22.9" customHeight="1" x14ac:dyDescent="0.2">
      <c r="B220" s="147"/>
      <c r="D220" s="148" t="s">
        <v>74</v>
      </c>
      <c r="E220" s="157" t="s">
        <v>219</v>
      </c>
      <c r="F220" s="157" t="s">
        <v>220</v>
      </c>
      <c r="I220" s="150"/>
      <c r="J220" s="158">
        <f>BK220</f>
        <v>0</v>
      </c>
      <c r="L220" s="147"/>
      <c r="M220" s="152"/>
      <c r="P220" s="153">
        <f>SUM(P221:P248)</f>
        <v>0</v>
      </c>
      <c r="R220" s="153">
        <f>SUM(R221:R248)</f>
        <v>1.2151700000000001</v>
      </c>
      <c r="T220" s="154">
        <f>SUM(T221:T248)</f>
        <v>1.122147</v>
      </c>
      <c r="AR220" s="148" t="s">
        <v>122</v>
      </c>
      <c r="AT220" s="155" t="s">
        <v>74</v>
      </c>
      <c r="AU220" s="155" t="s">
        <v>83</v>
      </c>
      <c r="AY220" s="148" t="s">
        <v>143</v>
      </c>
      <c r="BK220" s="156">
        <f>SUM(BK221:BK248)</f>
        <v>0</v>
      </c>
    </row>
    <row r="221" spans="2:65" s="1" customFormat="1" ht="24.2" customHeight="1" x14ac:dyDescent="0.2">
      <c r="B221" s="132"/>
      <c r="C221" s="159" t="s">
        <v>468</v>
      </c>
      <c r="D221" s="159" t="s">
        <v>145</v>
      </c>
      <c r="E221" s="160" t="s">
        <v>469</v>
      </c>
      <c r="F221" s="161" t="s">
        <v>470</v>
      </c>
      <c r="G221" s="162" t="s">
        <v>224</v>
      </c>
      <c r="H221" s="163">
        <v>103</v>
      </c>
      <c r="I221" s="164"/>
      <c r="J221" s="165">
        <f>ROUND(I221*H221,2)</f>
        <v>0</v>
      </c>
      <c r="K221" s="166"/>
      <c r="L221" s="33"/>
      <c r="M221" s="167" t="s">
        <v>1</v>
      </c>
      <c r="N221" s="131" t="s">
        <v>41</v>
      </c>
      <c r="P221" s="168">
        <f>O221*H221</f>
        <v>0</v>
      </c>
      <c r="Q221" s="168">
        <v>0</v>
      </c>
      <c r="R221" s="168">
        <f>Q221*H221</f>
        <v>0</v>
      </c>
      <c r="S221" s="168">
        <v>3.47E-3</v>
      </c>
      <c r="T221" s="169">
        <f>S221*H221</f>
        <v>0.35741000000000001</v>
      </c>
      <c r="AR221" s="170" t="s">
        <v>225</v>
      </c>
      <c r="AT221" s="170" t="s">
        <v>145</v>
      </c>
      <c r="AU221" s="170" t="s">
        <v>122</v>
      </c>
      <c r="AY221" s="16" t="s">
        <v>143</v>
      </c>
      <c r="BE221" s="96">
        <f>IF(N221="základná",J221,0)</f>
        <v>0</v>
      </c>
      <c r="BF221" s="96">
        <f>IF(N221="znížená",J221,0)</f>
        <v>0</v>
      </c>
      <c r="BG221" s="96">
        <f>IF(N221="zákl. prenesená",J221,0)</f>
        <v>0</v>
      </c>
      <c r="BH221" s="96">
        <f>IF(N221="zníž. prenesená",J221,0)</f>
        <v>0</v>
      </c>
      <c r="BI221" s="96">
        <f>IF(N221="nulová",J221,0)</f>
        <v>0</v>
      </c>
      <c r="BJ221" s="16" t="s">
        <v>122</v>
      </c>
      <c r="BK221" s="96">
        <f>ROUND(I221*H221,2)</f>
        <v>0</v>
      </c>
      <c r="BL221" s="16" t="s">
        <v>225</v>
      </c>
      <c r="BM221" s="170" t="s">
        <v>471</v>
      </c>
    </row>
    <row r="222" spans="2:65" s="13" customFormat="1" x14ac:dyDescent="0.2">
      <c r="B222" s="178"/>
      <c r="D222" s="172" t="s">
        <v>151</v>
      </c>
      <c r="E222" s="179" t="s">
        <v>1</v>
      </c>
      <c r="F222" s="180" t="s">
        <v>472</v>
      </c>
      <c r="H222" s="181">
        <v>103</v>
      </c>
      <c r="I222" s="182"/>
      <c r="L222" s="178"/>
      <c r="M222" s="183"/>
      <c r="T222" s="184"/>
      <c r="AT222" s="179" t="s">
        <v>151</v>
      </c>
      <c r="AU222" s="179" t="s">
        <v>122</v>
      </c>
      <c r="AV222" s="13" t="s">
        <v>122</v>
      </c>
      <c r="AW222" s="13" t="s">
        <v>29</v>
      </c>
      <c r="AX222" s="13" t="s">
        <v>83</v>
      </c>
      <c r="AY222" s="179" t="s">
        <v>143</v>
      </c>
    </row>
    <row r="223" spans="2:65" s="1" customFormat="1" ht="16.5" customHeight="1" x14ac:dyDescent="0.2">
      <c r="B223" s="132"/>
      <c r="C223" s="159" t="s">
        <v>473</v>
      </c>
      <c r="D223" s="159" t="s">
        <v>145</v>
      </c>
      <c r="E223" s="160" t="s">
        <v>474</v>
      </c>
      <c r="F223" s="161" t="s">
        <v>475</v>
      </c>
      <c r="G223" s="162" t="s">
        <v>224</v>
      </c>
      <c r="H223" s="163">
        <v>157</v>
      </c>
      <c r="I223" s="164"/>
      <c r="J223" s="165">
        <f>ROUND(I223*H223,2)</f>
        <v>0</v>
      </c>
      <c r="K223" s="166"/>
      <c r="L223" s="33"/>
      <c r="M223" s="167" t="s">
        <v>1</v>
      </c>
      <c r="N223" s="131" t="s">
        <v>41</v>
      </c>
      <c r="P223" s="168">
        <f>O223*H223</f>
        <v>0</v>
      </c>
      <c r="Q223" s="168">
        <v>0</v>
      </c>
      <c r="R223" s="168">
        <f>Q223*H223</f>
        <v>0</v>
      </c>
      <c r="S223" s="168">
        <v>3.47E-3</v>
      </c>
      <c r="T223" s="169">
        <f>S223*H223</f>
        <v>0.54479</v>
      </c>
      <c r="AR223" s="170" t="s">
        <v>225</v>
      </c>
      <c r="AT223" s="170" t="s">
        <v>145</v>
      </c>
      <c r="AU223" s="170" t="s">
        <v>122</v>
      </c>
      <c r="AY223" s="16" t="s">
        <v>143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16" t="s">
        <v>122</v>
      </c>
      <c r="BK223" s="96">
        <f>ROUND(I223*H223,2)</f>
        <v>0</v>
      </c>
      <c r="BL223" s="16" t="s">
        <v>225</v>
      </c>
      <c r="BM223" s="170" t="s">
        <v>476</v>
      </c>
    </row>
    <row r="224" spans="2:65" s="13" customFormat="1" x14ac:dyDescent="0.2">
      <c r="B224" s="178"/>
      <c r="D224" s="172" t="s">
        <v>151</v>
      </c>
      <c r="E224" s="179" t="s">
        <v>1</v>
      </c>
      <c r="F224" s="180" t="s">
        <v>477</v>
      </c>
      <c r="H224" s="181">
        <v>157</v>
      </c>
      <c r="I224" s="182"/>
      <c r="L224" s="178"/>
      <c r="M224" s="183"/>
      <c r="T224" s="184"/>
      <c r="AT224" s="179" t="s">
        <v>151</v>
      </c>
      <c r="AU224" s="179" t="s">
        <v>122</v>
      </c>
      <c r="AV224" s="13" t="s">
        <v>122</v>
      </c>
      <c r="AW224" s="13" t="s">
        <v>29</v>
      </c>
      <c r="AX224" s="13" t="s">
        <v>83</v>
      </c>
      <c r="AY224" s="179" t="s">
        <v>143</v>
      </c>
    </row>
    <row r="225" spans="2:65" s="1" customFormat="1" ht="24.2" customHeight="1" x14ac:dyDescent="0.2">
      <c r="B225" s="132"/>
      <c r="C225" s="159" t="s">
        <v>478</v>
      </c>
      <c r="D225" s="159" t="s">
        <v>145</v>
      </c>
      <c r="E225" s="160" t="s">
        <v>479</v>
      </c>
      <c r="F225" s="161" t="s">
        <v>480</v>
      </c>
      <c r="G225" s="162" t="s">
        <v>224</v>
      </c>
      <c r="H225" s="163">
        <v>54</v>
      </c>
      <c r="I225" s="164"/>
      <c r="J225" s="165">
        <f>ROUND(I225*H225,2)</f>
        <v>0</v>
      </c>
      <c r="K225" s="166"/>
      <c r="L225" s="33"/>
      <c r="M225" s="167" t="s">
        <v>1</v>
      </c>
      <c r="N225" s="131" t="s">
        <v>41</v>
      </c>
      <c r="P225" s="168">
        <f>O225*H225</f>
        <v>0</v>
      </c>
      <c r="Q225" s="168">
        <v>2.2000000000000001E-3</v>
      </c>
      <c r="R225" s="168">
        <f>Q225*H225</f>
        <v>0.1188</v>
      </c>
      <c r="S225" s="168">
        <v>0</v>
      </c>
      <c r="T225" s="169">
        <f>S225*H225</f>
        <v>0</v>
      </c>
      <c r="AR225" s="170" t="s">
        <v>225</v>
      </c>
      <c r="AT225" s="170" t="s">
        <v>145</v>
      </c>
      <c r="AU225" s="170" t="s">
        <v>122</v>
      </c>
      <c r="AY225" s="16" t="s">
        <v>143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16" t="s">
        <v>122</v>
      </c>
      <c r="BK225" s="96">
        <f>ROUND(I225*H225,2)</f>
        <v>0</v>
      </c>
      <c r="BL225" s="16" t="s">
        <v>225</v>
      </c>
      <c r="BM225" s="170" t="s">
        <v>481</v>
      </c>
    </row>
    <row r="226" spans="2:65" s="13" customFormat="1" x14ac:dyDescent="0.2">
      <c r="B226" s="178"/>
      <c r="D226" s="172" t="s">
        <v>151</v>
      </c>
      <c r="E226" s="179" t="s">
        <v>1</v>
      </c>
      <c r="F226" s="180" t="s">
        <v>482</v>
      </c>
      <c r="H226" s="181">
        <v>54</v>
      </c>
      <c r="I226" s="182"/>
      <c r="L226" s="178"/>
      <c r="M226" s="183"/>
      <c r="T226" s="184"/>
      <c r="AT226" s="179" t="s">
        <v>151</v>
      </c>
      <c r="AU226" s="179" t="s">
        <v>122</v>
      </c>
      <c r="AV226" s="13" t="s">
        <v>122</v>
      </c>
      <c r="AW226" s="13" t="s">
        <v>29</v>
      </c>
      <c r="AX226" s="13" t="s">
        <v>83</v>
      </c>
      <c r="AY226" s="179" t="s">
        <v>143</v>
      </c>
    </row>
    <row r="227" spans="2:65" s="1" customFormat="1" ht="24.2" customHeight="1" x14ac:dyDescent="0.2">
      <c r="B227" s="132"/>
      <c r="C227" s="159" t="s">
        <v>483</v>
      </c>
      <c r="D227" s="159" t="s">
        <v>145</v>
      </c>
      <c r="E227" s="160" t="s">
        <v>484</v>
      </c>
      <c r="F227" s="161" t="s">
        <v>485</v>
      </c>
      <c r="G227" s="162" t="s">
        <v>224</v>
      </c>
      <c r="H227" s="163">
        <v>103</v>
      </c>
      <c r="I227" s="164"/>
      <c r="J227" s="165">
        <f>ROUND(I227*H227,2)</f>
        <v>0</v>
      </c>
      <c r="K227" s="166"/>
      <c r="L227" s="33"/>
      <c r="M227" s="167" t="s">
        <v>1</v>
      </c>
      <c r="N227" s="131" t="s">
        <v>41</v>
      </c>
      <c r="P227" s="168">
        <f>O227*H227</f>
        <v>0</v>
      </c>
      <c r="Q227" s="168">
        <v>2.2000000000000001E-3</v>
      </c>
      <c r="R227" s="168">
        <f>Q227*H227</f>
        <v>0.22660000000000002</v>
      </c>
      <c r="S227" s="168">
        <v>0</v>
      </c>
      <c r="T227" s="169">
        <f>S227*H227</f>
        <v>0</v>
      </c>
      <c r="AR227" s="170" t="s">
        <v>225</v>
      </c>
      <c r="AT227" s="170" t="s">
        <v>145</v>
      </c>
      <c r="AU227" s="170" t="s">
        <v>122</v>
      </c>
      <c r="AY227" s="16" t="s">
        <v>143</v>
      </c>
      <c r="BE227" s="96">
        <f>IF(N227="základná",J227,0)</f>
        <v>0</v>
      </c>
      <c r="BF227" s="96">
        <f>IF(N227="znížená",J227,0)</f>
        <v>0</v>
      </c>
      <c r="BG227" s="96">
        <f>IF(N227="zákl. prenesená",J227,0)</f>
        <v>0</v>
      </c>
      <c r="BH227" s="96">
        <f>IF(N227="zníž. prenesená",J227,0)</f>
        <v>0</v>
      </c>
      <c r="BI227" s="96">
        <f>IF(N227="nulová",J227,0)</f>
        <v>0</v>
      </c>
      <c r="BJ227" s="16" t="s">
        <v>122</v>
      </c>
      <c r="BK227" s="96">
        <f>ROUND(I227*H227,2)</f>
        <v>0</v>
      </c>
      <c r="BL227" s="16" t="s">
        <v>225</v>
      </c>
      <c r="BM227" s="170" t="s">
        <v>486</v>
      </c>
    </row>
    <row r="228" spans="2:65" s="13" customFormat="1" x14ac:dyDescent="0.2">
      <c r="B228" s="178"/>
      <c r="D228" s="172" t="s">
        <v>151</v>
      </c>
      <c r="E228" s="179" t="s">
        <v>1</v>
      </c>
      <c r="F228" s="180" t="s">
        <v>472</v>
      </c>
      <c r="H228" s="181">
        <v>103</v>
      </c>
      <c r="I228" s="182"/>
      <c r="L228" s="178"/>
      <c r="M228" s="183"/>
      <c r="T228" s="184"/>
      <c r="AT228" s="179" t="s">
        <v>151</v>
      </c>
      <c r="AU228" s="179" t="s">
        <v>122</v>
      </c>
      <c r="AV228" s="13" t="s">
        <v>122</v>
      </c>
      <c r="AW228" s="13" t="s">
        <v>29</v>
      </c>
      <c r="AX228" s="13" t="s">
        <v>83</v>
      </c>
      <c r="AY228" s="179" t="s">
        <v>143</v>
      </c>
    </row>
    <row r="229" spans="2:65" s="1" customFormat="1" ht="24.2" customHeight="1" x14ac:dyDescent="0.2">
      <c r="B229" s="132"/>
      <c r="C229" s="159" t="s">
        <v>487</v>
      </c>
      <c r="D229" s="159" t="s">
        <v>145</v>
      </c>
      <c r="E229" s="160" t="s">
        <v>488</v>
      </c>
      <c r="F229" s="161" t="s">
        <v>489</v>
      </c>
      <c r="G229" s="162" t="s">
        <v>224</v>
      </c>
      <c r="H229" s="163">
        <v>248.08</v>
      </c>
      <c r="I229" s="164"/>
      <c r="J229" s="165">
        <f>ROUND(I229*H229,2)</f>
        <v>0</v>
      </c>
      <c r="K229" s="166"/>
      <c r="L229" s="33"/>
      <c r="M229" s="167" t="s">
        <v>1</v>
      </c>
      <c r="N229" s="131" t="s">
        <v>41</v>
      </c>
      <c r="P229" s="168">
        <f>O229*H229</f>
        <v>0</v>
      </c>
      <c r="Q229" s="168">
        <v>2.2000000000000001E-3</v>
      </c>
      <c r="R229" s="168">
        <f>Q229*H229</f>
        <v>0.54577600000000004</v>
      </c>
      <c r="S229" s="168">
        <v>0</v>
      </c>
      <c r="T229" s="169">
        <f>S229*H229</f>
        <v>0</v>
      </c>
      <c r="AR229" s="170" t="s">
        <v>225</v>
      </c>
      <c r="AT229" s="170" t="s">
        <v>145</v>
      </c>
      <c r="AU229" s="170" t="s">
        <v>122</v>
      </c>
      <c r="AY229" s="16" t="s">
        <v>143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16" t="s">
        <v>122</v>
      </c>
      <c r="BK229" s="96">
        <f>ROUND(I229*H229,2)</f>
        <v>0</v>
      </c>
      <c r="BL229" s="16" t="s">
        <v>225</v>
      </c>
      <c r="BM229" s="170" t="s">
        <v>490</v>
      </c>
    </row>
    <row r="230" spans="2:65" s="13" customFormat="1" x14ac:dyDescent="0.2">
      <c r="B230" s="178"/>
      <c r="D230" s="172" t="s">
        <v>151</v>
      </c>
      <c r="E230" s="179" t="s">
        <v>1</v>
      </c>
      <c r="F230" s="180" t="s">
        <v>491</v>
      </c>
      <c r="H230" s="181">
        <v>248.08</v>
      </c>
      <c r="I230" s="182"/>
      <c r="L230" s="178"/>
      <c r="M230" s="183"/>
      <c r="T230" s="184"/>
      <c r="AT230" s="179" t="s">
        <v>151</v>
      </c>
      <c r="AU230" s="179" t="s">
        <v>122</v>
      </c>
      <c r="AV230" s="13" t="s">
        <v>122</v>
      </c>
      <c r="AW230" s="13" t="s">
        <v>29</v>
      </c>
      <c r="AX230" s="13" t="s">
        <v>83</v>
      </c>
      <c r="AY230" s="179" t="s">
        <v>143</v>
      </c>
    </row>
    <row r="231" spans="2:65" s="1" customFormat="1" ht="16.5" customHeight="1" x14ac:dyDescent="0.2">
      <c r="B231" s="132"/>
      <c r="C231" s="202" t="s">
        <v>492</v>
      </c>
      <c r="D231" s="202" t="s">
        <v>381</v>
      </c>
      <c r="E231" s="203" t="s">
        <v>493</v>
      </c>
      <c r="F231" s="204" t="s">
        <v>494</v>
      </c>
      <c r="G231" s="205" t="s">
        <v>224</v>
      </c>
      <c r="H231" s="206">
        <v>72.489999999999995</v>
      </c>
      <c r="I231" s="207"/>
      <c r="J231" s="208">
        <f>ROUND(I231*H231,2)</f>
        <v>0</v>
      </c>
      <c r="K231" s="209"/>
      <c r="L231" s="210"/>
      <c r="M231" s="211" t="s">
        <v>1</v>
      </c>
      <c r="N231" s="212" t="s">
        <v>41</v>
      </c>
      <c r="P231" s="168">
        <f>O231*H231</f>
        <v>0</v>
      </c>
      <c r="Q231" s="168">
        <v>2.9999999999999997E-4</v>
      </c>
      <c r="R231" s="168">
        <f>Q231*H231</f>
        <v>2.1746999999999996E-2</v>
      </c>
      <c r="S231" s="168">
        <v>0</v>
      </c>
      <c r="T231" s="169">
        <f>S231*H231</f>
        <v>0</v>
      </c>
      <c r="AR231" s="170" t="s">
        <v>384</v>
      </c>
      <c r="AT231" s="170" t="s">
        <v>381</v>
      </c>
      <c r="AU231" s="170" t="s">
        <v>122</v>
      </c>
      <c r="AY231" s="16" t="s">
        <v>143</v>
      </c>
      <c r="BE231" s="96">
        <f>IF(N231="základná",J231,0)</f>
        <v>0</v>
      </c>
      <c r="BF231" s="96">
        <f>IF(N231="znížená",J231,0)</f>
        <v>0</v>
      </c>
      <c r="BG231" s="96">
        <f>IF(N231="zákl. prenesená",J231,0)</f>
        <v>0</v>
      </c>
      <c r="BH231" s="96">
        <f>IF(N231="zníž. prenesená",J231,0)</f>
        <v>0</v>
      </c>
      <c r="BI231" s="96">
        <f>IF(N231="nulová",J231,0)</f>
        <v>0</v>
      </c>
      <c r="BJ231" s="16" t="s">
        <v>122</v>
      </c>
      <c r="BK231" s="96">
        <f>ROUND(I231*H231,2)</f>
        <v>0</v>
      </c>
      <c r="BL231" s="16" t="s">
        <v>225</v>
      </c>
      <c r="BM231" s="170" t="s">
        <v>495</v>
      </c>
    </row>
    <row r="232" spans="2:65" s="1" customFormat="1" ht="68.25" x14ac:dyDescent="0.2">
      <c r="B232" s="33"/>
      <c r="D232" s="172" t="s">
        <v>496</v>
      </c>
      <c r="F232" s="213" t="s">
        <v>497</v>
      </c>
      <c r="I232" s="133"/>
      <c r="L232" s="33"/>
      <c r="M232" s="214"/>
      <c r="T232" s="59"/>
      <c r="AT232" s="16" t="s">
        <v>496</v>
      </c>
      <c r="AU232" s="16" t="s">
        <v>122</v>
      </c>
    </row>
    <row r="233" spans="2:65" s="13" customFormat="1" x14ac:dyDescent="0.2">
      <c r="B233" s="178"/>
      <c r="D233" s="172" t="s">
        <v>151</v>
      </c>
      <c r="E233" s="179" t="s">
        <v>1</v>
      </c>
      <c r="F233" s="180" t="s">
        <v>498</v>
      </c>
      <c r="H233" s="181">
        <v>72.489999999999995</v>
      </c>
      <c r="I233" s="182"/>
      <c r="L233" s="178"/>
      <c r="M233" s="183"/>
      <c r="T233" s="184"/>
      <c r="AT233" s="179" t="s">
        <v>151</v>
      </c>
      <c r="AU233" s="179" t="s">
        <v>122</v>
      </c>
      <c r="AV233" s="13" t="s">
        <v>122</v>
      </c>
      <c r="AW233" s="13" t="s">
        <v>29</v>
      </c>
      <c r="AX233" s="13" t="s">
        <v>83</v>
      </c>
      <c r="AY233" s="179" t="s">
        <v>143</v>
      </c>
    </row>
    <row r="234" spans="2:65" s="1" customFormat="1" ht="21.75" customHeight="1" x14ac:dyDescent="0.2">
      <c r="B234" s="132"/>
      <c r="C234" s="202" t="s">
        <v>499</v>
      </c>
      <c r="D234" s="202" t="s">
        <v>381</v>
      </c>
      <c r="E234" s="203" t="s">
        <v>500</v>
      </c>
      <c r="F234" s="204" t="s">
        <v>501</v>
      </c>
      <c r="G234" s="205" t="s">
        <v>224</v>
      </c>
      <c r="H234" s="206">
        <v>175.59</v>
      </c>
      <c r="I234" s="207"/>
      <c r="J234" s="208">
        <f>ROUND(I234*H234,2)</f>
        <v>0</v>
      </c>
      <c r="K234" s="209"/>
      <c r="L234" s="210"/>
      <c r="M234" s="211" t="s">
        <v>1</v>
      </c>
      <c r="N234" s="212" t="s">
        <v>41</v>
      </c>
      <c r="P234" s="168">
        <f>O234*H234</f>
        <v>0</v>
      </c>
      <c r="Q234" s="168">
        <v>2.9999999999999997E-4</v>
      </c>
      <c r="R234" s="168">
        <f>Q234*H234</f>
        <v>5.2676999999999995E-2</v>
      </c>
      <c r="S234" s="168">
        <v>0</v>
      </c>
      <c r="T234" s="169">
        <f>S234*H234</f>
        <v>0</v>
      </c>
      <c r="AR234" s="170" t="s">
        <v>384</v>
      </c>
      <c r="AT234" s="170" t="s">
        <v>381</v>
      </c>
      <c r="AU234" s="170" t="s">
        <v>122</v>
      </c>
      <c r="AY234" s="16" t="s">
        <v>143</v>
      </c>
      <c r="BE234" s="96">
        <f>IF(N234="základná",J234,0)</f>
        <v>0</v>
      </c>
      <c r="BF234" s="96">
        <f>IF(N234="znížená",J234,0)</f>
        <v>0</v>
      </c>
      <c r="BG234" s="96">
        <f>IF(N234="zákl. prenesená",J234,0)</f>
        <v>0</v>
      </c>
      <c r="BH234" s="96">
        <f>IF(N234="zníž. prenesená",J234,0)</f>
        <v>0</v>
      </c>
      <c r="BI234" s="96">
        <f>IF(N234="nulová",J234,0)</f>
        <v>0</v>
      </c>
      <c r="BJ234" s="16" t="s">
        <v>122</v>
      </c>
      <c r="BK234" s="96">
        <f>ROUND(I234*H234,2)</f>
        <v>0</v>
      </c>
      <c r="BL234" s="16" t="s">
        <v>225</v>
      </c>
      <c r="BM234" s="170" t="s">
        <v>502</v>
      </c>
    </row>
    <row r="235" spans="2:65" s="1" customFormat="1" ht="68.25" x14ac:dyDescent="0.2">
      <c r="B235" s="33"/>
      <c r="D235" s="172" t="s">
        <v>496</v>
      </c>
      <c r="F235" s="213" t="s">
        <v>497</v>
      </c>
      <c r="I235" s="133"/>
      <c r="L235" s="33"/>
      <c r="M235" s="214"/>
      <c r="T235" s="59"/>
      <c r="AT235" s="16" t="s">
        <v>496</v>
      </c>
      <c r="AU235" s="16" t="s">
        <v>122</v>
      </c>
    </row>
    <row r="236" spans="2:65" s="13" customFormat="1" x14ac:dyDescent="0.2">
      <c r="B236" s="178"/>
      <c r="D236" s="172" t="s">
        <v>151</v>
      </c>
      <c r="E236" s="179" t="s">
        <v>1</v>
      </c>
      <c r="F236" s="180" t="s">
        <v>503</v>
      </c>
      <c r="H236" s="181">
        <v>175.59</v>
      </c>
      <c r="I236" s="182"/>
      <c r="L236" s="178"/>
      <c r="M236" s="183"/>
      <c r="T236" s="184"/>
      <c r="AT236" s="179" t="s">
        <v>151</v>
      </c>
      <c r="AU236" s="179" t="s">
        <v>122</v>
      </c>
      <c r="AV236" s="13" t="s">
        <v>122</v>
      </c>
      <c r="AW236" s="13" t="s">
        <v>29</v>
      </c>
      <c r="AX236" s="13" t="s">
        <v>83</v>
      </c>
      <c r="AY236" s="179" t="s">
        <v>143</v>
      </c>
    </row>
    <row r="237" spans="2:65" s="1" customFormat="1" ht="21.75" customHeight="1" x14ac:dyDescent="0.2">
      <c r="B237" s="132"/>
      <c r="C237" s="202" t="s">
        <v>504</v>
      </c>
      <c r="D237" s="202" t="s">
        <v>381</v>
      </c>
      <c r="E237" s="203" t="s">
        <v>505</v>
      </c>
      <c r="F237" s="204" t="s">
        <v>506</v>
      </c>
      <c r="G237" s="205" t="s">
        <v>224</v>
      </c>
      <c r="H237" s="206">
        <v>744</v>
      </c>
      <c r="I237" s="207"/>
      <c r="J237" s="208">
        <f>ROUND(I237*H237,2)</f>
        <v>0</v>
      </c>
      <c r="K237" s="209"/>
      <c r="L237" s="210"/>
      <c r="M237" s="211" t="s">
        <v>1</v>
      </c>
      <c r="N237" s="212" t="s">
        <v>41</v>
      </c>
      <c r="P237" s="168">
        <f>O237*H237</f>
        <v>0</v>
      </c>
      <c r="Q237" s="168">
        <v>2.9999999999999997E-4</v>
      </c>
      <c r="R237" s="168">
        <f>Q237*H237</f>
        <v>0.22319999999999998</v>
      </c>
      <c r="S237" s="168">
        <v>0</v>
      </c>
      <c r="T237" s="169">
        <f>S237*H237</f>
        <v>0</v>
      </c>
      <c r="AR237" s="170" t="s">
        <v>384</v>
      </c>
      <c r="AT237" s="170" t="s">
        <v>381</v>
      </c>
      <c r="AU237" s="170" t="s">
        <v>122</v>
      </c>
      <c r="AY237" s="16" t="s">
        <v>143</v>
      </c>
      <c r="BE237" s="96">
        <f>IF(N237="základná",J237,0)</f>
        <v>0</v>
      </c>
      <c r="BF237" s="96">
        <f>IF(N237="znížená",J237,0)</f>
        <v>0</v>
      </c>
      <c r="BG237" s="96">
        <f>IF(N237="zákl. prenesená",J237,0)</f>
        <v>0</v>
      </c>
      <c r="BH237" s="96">
        <f>IF(N237="zníž. prenesená",J237,0)</f>
        <v>0</v>
      </c>
      <c r="BI237" s="96">
        <f>IF(N237="nulová",J237,0)</f>
        <v>0</v>
      </c>
      <c r="BJ237" s="16" t="s">
        <v>122</v>
      </c>
      <c r="BK237" s="96">
        <f>ROUND(I237*H237,2)</f>
        <v>0</v>
      </c>
      <c r="BL237" s="16" t="s">
        <v>225</v>
      </c>
      <c r="BM237" s="170" t="s">
        <v>507</v>
      </c>
    </row>
    <row r="238" spans="2:65" s="1" customFormat="1" ht="68.25" x14ac:dyDescent="0.2">
      <c r="B238" s="33"/>
      <c r="D238" s="172" t="s">
        <v>496</v>
      </c>
      <c r="F238" s="213" t="s">
        <v>497</v>
      </c>
      <c r="I238" s="133"/>
      <c r="L238" s="33"/>
      <c r="M238" s="214"/>
      <c r="T238" s="59"/>
      <c r="AT238" s="16" t="s">
        <v>496</v>
      </c>
      <c r="AU238" s="16" t="s">
        <v>122</v>
      </c>
    </row>
    <row r="239" spans="2:65" s="13" customFormat="1" x14ac:dyDescent="0.2">
      <c r="B239" s="178"/>
      <c r="D239" s="172" t="s">
        <v>151</v>
      </c>
      <c r="E239" s="179" t="s">
        <v>1</v>
      </c>
      <c r="F239" s="180" t="s">
        <v>508</v>
      </c>
      <c r="H239" s="181">
        <v>744</v>
      </c>
      <c r="I239" s="182"/>
      <c r="L239" s="178"/>
      <c r="M239" s="183"/>
      <c r="T239" s="184"/>
      <c r="AT239" s="179" t="s">
        <v>151</v>
      </c>
      <c r="AU239" s="179" t="s">
        <v>122</v>
      </c>
      <c r="AV239" s="13" t="s">
        <v>122</v>
      </c>
      <c r="AW239" s="13" t="s">
        <v>29</v>
      </c>
      <c r="AX239" s="13" t="s">
        <v>83</v>
      </c>
      <c r="AY239" s="179" t="s">
        <v>143</v>
      </c>
    </row>
    <row r="240" spans="2:65" s="1" customFormat="1" ht="24.2" customHeight="1" x14ac:dyDescent="0.2">
      <c r="B240" s="132"/>
      <c r="C240" s="159" t="s">
        <v>509</v>
      </c>
      <c r="D240" s="159" t="s">
        <v>145</v>
      </c>
      <c r="E240" s="160" t="s">
        <v>510</v>
      </c>
      <c r="F240" s="161" t="s">
        <v>511</v>
      </c>
      <c r="G240" s="162" t="s">
        <v>224</v>
      </c>
      <c r="H240" s="163">
        <v>72.489999999999995</v>
      </c>
      <c r="I240" s="164"/>
      <c r="J240" s="165">
        <f>ROUND(I240*H240,2)</f>
        <v>0</v>
      </c>
      <c r="K240" s="166"/>
      <c r="L240" s="33"/>
      <c r="M240" s="167" t="s">
        <v>1</v>
      </c>
      <c r="N240" s="131" t="s">
        <v>41</v>
      </c>
      <c r="P240" s="168">
        <f>O240*H240</f>
        <v>0</v>
      </c>
      <c r="Q240" s="168">
        <v>0</v>
      </c>
      <c r="R240" s="168">
        <f>Q240*H240</f>
        <v>0</v>
      </c>
      <c r="S240" s="168">
        <v>2.3E-3</v>
      </c>
      <c r="T240" s="169">
        <f>S240*H240</f>
        <v>0.16672699999999999</v>
      </c>
      <c r="AR240" s="170" t="s">
        <v>225</v>
      </c>
      <c r="AT240" s="170" t="s">
        <v>145</v>
      </c>
      <c r="AU240" s="170" t="s">
        <v>122</v>
      </c>
      <c r="AY240" s="16" t="s">
        <v>143</v>
      </c>
      <c r="BE240" s="96">
        <f>IF(N240="základná",J240,0)</f>
        <v>0</v>
      </c>
      <c r="BF240" s="96">
        <f>IF(N240="znížená",J240,0)</f>
        <v>0</v>
      </c>
      <c r="BG240" s="96">
        <f>IF(N240="zákl. prenesená",J240,0)</f>
        <v>0</v>
      </c>
      <c r="BH240" s="96">
        <f>IF(N240="zníž. prenesená",J240,0)</f>
        <v>0</v>
      </c>
      <c r="BI240" s="96">
        <f>IF(N240="nulová",J240,0)</f>
        <v>0</v>
      </c>
      <c r="BJ240" s="16" t="s">
        <v>122</v>
      </c>
      <c r="BK240" s="96">
        <f>ROUND(I240*H240,2)</f>
        <v>0</v>
      </c>
      <c r="BL240" s="16" t="s">
        <v>225</v>
      </c>
      <c r="BM240" s="170" t="s">
        <v>512</v>
      </c>
    </row>
    <row r="241" spans="2:65" s="13" customFormat="1" x14ac:dyDescent="0.2">
      <c r="B241" s="178"/>
      <c r="D241" s="172" t="s">
        <v>151</v>
      </c>
      <c r="E241" s="179" t="s">
        <v>1</v>
      </c>
      <c r="F241" s="180" t="s">
        <v>498</v>
      </c>
      <c r="H241" s="181">
        <v>72.489999999999995</v>
      </c>
      <c r="I241" s="182"/>
      <c r="L241" s="178"/>
      <c r="M241" s="183"/>
      <c r="T241" s="184"/>
      <c r="AT241" s="179" t="s">
        <v>151</v>
      </c>
      <c r="AU241" s="179" t="s">
        <v>122</v>
      </c>
      <c r="AV241" s="13" t="s">
        <v>122</v>
      </c>
      <c r="AW241" s="13" t="s">
        <v>29</v>
      </c>
      <c r="AX241" s="13" t="s">
        <v>75</v>
      </c>
      <c r="AY241" s="179" t="s">
        <v>143</v>
      </c>
    </row>
    <row r="242" spans="2:65" s="14" customFormat="1" x14ac:dyDescent="0.2">
      <c r="B242" s="185"/>
      <c r="D242" s="172" t="s">
        <v>151</v>
      </c>
      <c r="E242" s="186" t="s">
        <v>306</v>
      </c>
      <c r="F242" s="187" t="s">
        <v>156</v>
      </c>
      <c r="H242" s="188">
        <v>72.489999999999995</v>
      </c>
      <c r="I242" s="189"/>
      <c r="L242" s="185"/>
      <c r="M242" s="190"/>
      <c r="T242" s="191"/>
      <c r="AT242" s="186" t="s">
        <v>151</v>
      </c>
      <c r="AU242" s="186" t="s">
        <v>122</v>
      </c>
      <c r="AV242" s="14" t="s">
        <v>149</v>
      </c>
      <c r="AW242" s="14" t="s">
        <v>29</v>
      </c>
      <c r="AX242" s="14" t="s">
        <v>83</v>
      </c>
      <c r="AY242" s="186" t="s">
        <v>143</v>
      </c>
    </row>
    <row r="243" spans="2:65" s="1" customFormat="1" ht="16.5" customHeight="1" x14ac:dyDescent="0.2">
      <c r="B243" s="132"/>
      <c r="C243" s="159" t="s">
        <v>513</v>
      </c>
      <c r="D243" s="159" t="s">
        <v>145</v>
      </c>
      <c r="E243" s="160" t="s">
        <v>514</v>
      </c>
      <c r="F243" s="161" t="s">
        <v>515</v>
      </c>
      <c r="G243" s="162" t="s">
        <v>224</v>
      </c>
      <c r="H243" s="163">
        <v>9</v>
      </c>
      <c r="I243" s="164"/>
      <c r="J243" s="165">
        <f>ROUND(I243*H243,2)</f>
        <v>0</v>
      </c>
      <c r="K243" s="166"/>
      <c r="L243" s="33"/>
      <c r="M243" s="167" t="s">
        <v>1</v>
      </c>
      <c r="N243" s="131" t="s">
        <v>41</v>
      </c>
      <c r="P243" s="168">
        <f>O243*H243</f>
        <v>0</v>
      </c>
      <c r="Q243" s="168">
        <v>0</v>
      </c>
      <c r="R243" s="168">
        <f>Q243*H243</f>
        <v>0</v>
      </c>
      <c r="S243" s="168">
        <v>4.1799999999999997E-3</v>
      </c>
      <c r="T243" s="169">
        <f>S243*H243</f>
        <v>3.7620000000000001E-2</v>
      </c>
      <c r="AR243" s="170" t="s">
        <v>225</v>
      </c>
      <c r="AT243" s="170" t="s">
        <v>145</v>
      </c>
      <c r="AU243" s="170" t="s">
        <v>122</v>
      </c>
      <c r="AY243" s="16" t="s">
        <v>143</v>
      </c>
      <c r="BE243" s="96">
        <f>IF(N243="základná",J243,0)</f>
        <v>0</v>
      </c>
      <c r="BF243" s="96">
        <f>IF(N243="znížená",J243,0)</f>
        <v>0</v>
      </c>
      <c r="BG243" s="96">
        <f>IF(N243="zákl. prenesená",J243,0)</f>
        <v>0</v>
      </c>
      <c r="BH243" s="96">
        <f>IF(N243="zníž. prenesená",J243,0)</f>
        <v>0</v>
      </c>
      <c r="BI243" s="96">
        <f>IF(N243="nulová",J243,0)</f>
        <v>0</v>
      </c>
      <c r="BJ243" s="16" t="s">
        <v>122</v>
      </c>
      <c r="BK243" s="96">
        <f>ROUND(I243*H243,2)</f>
        <v>0</v>
      </c>
      <c r="BL243" s="16" t="s">
        <v>225</v>
      </c>
      <c r="BM243" s="170" t="s">
        <v>516</v>
      </c>
    </row>
    <row r="244" spans="2:65" s="1" customFormat="1" ht="21.75" customHeight="1" x14ac:dyDescent="0.2">
      <c r="B244" s="132"/>
      <c r="C244" s="159" t="s">
        <v>517</v>
      </c>
      <c r="D244" s="159" t="s">
        <v>145</v>
      </c>
      <c r="E244" s="160" t="s">
        <v>518</v>
      </c>
      <c r="F244" s="161" t="s">
        <v>519</v>
      </c>
      <c r="G244" s="162" t="s">
        <v>256</v>
      </c>
      <c r="H244" s="163">
        <v>39</v>
      </c>
      <c r="I244" s="164"/>
      <c r="J244" s="165">
        <f>ROUND(I244*H244,2)</f>
        <v>0</v>
      </c>
      <c r="K244" s="166"/>
      <c r="L244" s="33"/>
      <c r="M244" s="167" t="s">
        <v>1</v>
      </c>
      <c r="N244" s="131" t="s">
        <v>41</v>
      </c>
      <c r="P244" s="168">
        <f>O244*H244</f>
        <v>0</v>
      </c>
      <c r="Q244" s="168">
        <v>0</v>
      </c>
      <c r="R244" s="168">
        <f>Q244*H244</f>
        <v>0</v>
      </c>
      <c r="S244" s="168">
        <v>2.0000000000000001E-4</v>
      </c>
      <c r="T244" s="169">
        <f>S244*H244</f>
        <v>7.8000000000000005E-3</v>
      </c>
      <c r="AR244" s="170" t="s">
        <v>225</v>
      </c>
      <c r="AT244" s="170" t="s">
        <v>145</v>
      </c>
      <c r="AU244" s="170" t="s">
        <v>122</v>
      </c>
      <c r="AY244" s="16" t="s">
        <v>143</v>
      </c>
      <c r="BE244" s="96">
        <f>IF(N244="základná",J244,0)</f>
        <v>0</v>
      </c>
      <c r="BF244" s="96">
        <f>IF(N244="znížená",J244,0)</f>
        <v>0</v>
      </c>
      <c r="BG244" s="96">
        <f>IF(N244="zákl. prenesená",J244,0)</f>
        <v>0</v>
      </c>
      <c r="BH244" s="96">
        <f>IF(N244="zníž. prenesená",J244,0)</f>
        <v>0</v>
      </c>
      <c r="BI244" s="96">
        <f>IF(N244="nulová",J244,0)</f>
        <v>0</v>
      </c>
      <c r="BJ244" s="16" t="s">
        <v>122</v>
      </c>
      <c r="BK244" s="96">
        <f>ROUND(I244*H244,2)</f>
        <v>0</v>
      </c>
      <c r="BL244" s="16" t="s">
        <v>225</v>
      </c>
      <c r="BM244" s="170" t="s">
        <v>520</v>
      </c>
    </row>
    <row r="245" spans="2:65" s="13" customFormat="1" x14ac:dyDescent="0.2">
      <c r="B245" s="178"/>
      <c r="D245" s="172" t="s">
        <v>151</v>
      </c>
      <c r="E245" s="179" t="s">
        <v>1</v>
      </c>
      <c r="F245" s="180" t="s">
        <v>521</v>
      </c>
      <c r="H245" s="181">
        <v>39</v>
      </c>
      <c r="I245" s="182"/>
      <c r="L245" s="178"/>
      <c r="M245" s="183"/>
      <c r="T245" s="184"/>
      <c r="AT245" s="179" t="s">
        <v>151</v>
      </c>
      <c r="AU245" s="179" t="s">
        <v>122</v>
      </c>
      <c r="AV245" s="13" t="s">
        <v>122</v>
      </c>
      <c r="AW245" s="13" t="s">
        <v>29</v>
      </c>
      <c r="AX245" s="13" t="s">
        <v>83</v>
      </c>
      <c r="AY245" s="179" t="s">
        <v>143</v>
      </c>
    </row>
    <row r="246" spans="2:65" s="1" customFormat="1" ht="21.75" customHeight="1" x14ac:dyDescent="0.2">
      <c r="B246" s="132"/>
      <c r="C246" s="159" t="s">
        <v>522</v>
      </c>
      <c r="D246" s="159" t="s">
        <v>145</v>
      </c>
      <c r="E246" s="160" t="s">
        <v>523</v>
      </c>
      <c r="F246" s="161" t="s">
        <v>524</v>
      </c>
      <c r="G246" s="162" t="s">
        <v>256</v>
      </c>
      <c r="H246" s="163">
        <v>39</v>
      </c>
      <c r="I246" s="164"/>
      <c r="J246" s="165">
        <f>ROUND(I246*H246,2)</f>
        <v>0</v>
      </c>
      <c r="K246" s="166"/>
      <c r="L246" s="33"/>
      <c r="M246" s="167" t="s">
        <v>1</v>
      </c>
      <c r="N246" s="131" t="s">
        <v>41</v>
      </c>
      <c r="P246" s="168">
        <f>O246*H246</f>
        <v>0</v>
      </c>
      <c r="Q246" s="168">
        <v>0</v>
      </c>
      <c r="R246" s="168">
        <f>Q246*H246</f>
        <v>0</v>
      </c>
      <c r="S246" s="168">
        <v>2.0000000000000001E-4</v>
      </c>
      <c r="T246" s="169">
        <f>S246*H246</f>
        <v>7.8000000000000005E-3</v>
      </c>
      <c r="AR246" s="170" t="s">
        <v>225</v>
      </c>
      <c r="AT246" s="170" t="s">
        <v>145</v>
      </c>
      <c r="AU246" s="170" t="s">
        <v>122</v>
      </c>
      <c r="AY246" s="16" t="s">
        <v>143</v>
      </c>
      <c r="BE246" s="96">
        <f>IF(N246="základná",J246,0)</f>
        <v>0</v>
      </c>
      <c r="BF246" s="96">
        <f>IF(N246="znížená",J246,0)</f>
        <v>0</v>
      </c>
      <c r="BG246" s="96">
        <f>IF(N246="zákl. prenesená",J246,0)</f>
        <v>0</v>
      </c>
      <c r="BH246" s="96">
        <f>IF(N246="zníž. prenesená",J246,0)</f>
        <v>0</v>
      </c>
      <c r="BI246" s="96">
        <f>IF(N246="nulová",J246,0)</f>
        <v>0</v>
      </c>
      <c r="BJ246" s="16" t="s">
        <v>122</v>
      </c>
      <c r="BK246" s="96">
        <f>ROUND(I246*H246,2)</f>
        <v>0</v>
      </c>
      <c r="BL246" s="16" t="s">
        <v>225</v>
      </c>
      <c r="BM246" s="170" t="s">
        <v>525</v>
      </c>
    </row>
    <row r="247" spans="2:65" s="1" customFormat="1" ht="16.5" customHeight="1" x14ac:dyDescent="0.2">
      <c r="B247" s="132"/>
      <c r="C247" s="159" t="s">
        <v>526</v>
      </c>
      <c r="D247" s="159" t="s">
        <v>145</v>
      </c>
      <c r="E247" s="160" t="s">
        <v>527</v>
      </c>
      <c r="F247" s="161" t="s">
        <v>528</v>
      </c>
      <c r="G247" s="162" t="s">
        <v>224</v>
      </c>
      <c r="H247" s="163">
        <v>9</v>
      </c>
      <c r="I247" s="164"/>
      <c r="J247" s="165">
        <f>ROUND(I247*H247,2)</f>
        <v>0</v>
      </c>
      <c r="K247" s="166"/>
      <c r="L247" s="33"/>
      <c r="M247" s="167" t="s">
        <v>1</v>
      </c>
      <c r="N247" s="131" t="s">
        <v>41</v>
      </c>
      <c r="P247" s="168">
        <f>O247*H247</f>
        <v>0</v>
      </c>
      <c r="Q247" s="168">
        <v>2.9299999999999999E-3</v>
      </c>
      <c r="R247" s="168">
        <f>Q247*H247</f>
        <v>2.6369999999999998E-2</v>
      </c>
      <c r="S247" s="168">
        <v>0</v>
      </c>
      <c r="T247" s="169">
        <f>S247*H247</f>
        <v>0</v>
      </c>
      <c r="AR247" s="170" t="s">
        <v>225</v>
      </c>
      <c r="AT247" s="170" t="s">
        <v>145</v>
      </c>
      <c r="AU247" s="170" t="s">
        <v>122</v>
      </c>
      <c r="AY247" s="16" t="s">
        <v>143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16" t="s">
        <v>122</v>
      </c>
      <c r="BK247" s="96">
        <f>ROUND(I247*H247,2)</f>
        <v>0</v>
      </c>
      <c r="BL247" s="16" t="s">
        <v>225</v>
      </c>
      <c r="BM247" s="170" t="s">
        <v>529</v>
      </c>
    </row>
    <row r="248" spans="2:65" s="1" customFormat="1" ht="24.2" customHeight="1" x14ac:dyDescent="0.2">
      <c r="B248" s="132"/>
      <c r="C248" s="159" t="s">
        <v>530</v>
      </c>
      <c r="D248" s="159" t="s">
        <v>145</v>
      </c>
      <c r="E248" s="160" t="s">
        <v>228</v>
      </c>
      <c r="F248" s="161" t="s">
        <v>229</v>
      </c>
      <c r="G248" s="162" t="s">
        <v>230</v>
      </c>
      <c r="H248" s="192"/>
      <c r="I248" s="164"/>
      <c r="J248" s="165">
        <f>ROUND(I248*H248,2)</f>
        <v>0</v>
      </c>
      <c r="K248" s="166"/>
      <c r="L248" s="33"/>
      <c r="M248" s="167" t="s">
        <v>1</v>
      </c>
      <c r="N248" s="131" t="s">
        <v>41</v>
      </c>
      <c r="P248" s="168">
        <f>O248*H248</f>
        <v>0</v>
      </c>
      <c r="Q248" s="168">
        <v>0</v>
      </c>
      <c r="R248" s="168">
        <f>Q248*H248</f>
        <v>0</v>
      </c>
      <c r="S248" s="168">
        <v>0</v>
      </c>
      <c r="T248" s="169">
        <f>S248*H248</f>
        <v>0</v>
      </c>
      <c r="AR248" s="170" t="s">
        <v>225</v>
      </c>
      <c r="AT248" s="170" t="s">
        <v>145</v>
      </c>
      <c r="AU248" s="170" t="s">
        <v>122</v>
      </c>
      <c r="AY248" s="16" t="s">
        <v>143</v>
      </c>
      <c r="BE248" s="96">
        <f>IF(N248="základná",J248,0)</f>
        <v>0</v>
      </c>
      <c r="BF248" s="96">
        <f>IF(N248="znížená",J248,0)</f>
        <v>0</v>
      </c>
      <c r="BG248" s="96">
        <f>IF(N248="zákl. prenesená",J248,0)</f>
        <v>0</v>
      </c>
      <c r="BH248" s="96">
        <f>IF(N248="zníž. prenesená",J248,0)</f>
        <v>0</v>
      </c>
      <c r="BI248" s="96">
        <f>IF(N248="nulová",J248,0)</f>
        <v>0</v>
      </c>
      <c r="BJ248" s="16" t="s">
        <v>122</v>
      </c>
      <c r="BK248" s="96">
        <f>ROUND(I248*H248,2)</f>
        <v>0</v>
      </c>
      <c r="BL248" s="16" t="s">
        <v>225</v>
      </c>
      <c r="BM248" s="170" t="s">
        <v>531</v>
      </c>
    </row>
    <row r="249" spans="2:65" s="11" customFormat="1" ht="25.9" customHeight="1" x14ac:dyDescent="0.2">
      <c r="B249" s="147"/>
      <c r="D249" s="148" t="s">
        <v>74</v>
      </c>
      <c r="E249" s="149" t="s">
        <v>381</v>
      </c>
      <c r="F249" s="149" t="s">
        <v>532</v>
      </c>
      <c r="I249" s="150"/>
      <c r="J249" s="151">
        <f>BK249</f>
        <v>0</v>
      </c>
      <c r="L249" s="147"/>
      <c r="M249" s="152"/>
      <c r="P249" s="153">
        <f>P250</f>
        <v>0</v>
      </c>
      <c r="R249" s="153">
        <f>R250</f>
        <v>0.16389000000000001</v>
      </c>
      <c r="T249" s="154">
        <f>T250</f>
        <v>0</v>
      </c>
      <c r="AR249" s="148" t="s">
        <v>162</v>
      </c>
      <c r="AT249" s="155" t="s">
        <v>74</v>
      </c>
      <c r="AU249" s="155" t="s">
        <v>75</v>
      </c>
      <c r="AY249" s="148" t="s">
        <v>143</v>
      </c>
      <c r="BK249" s="156">
        <f>BK250</f>
        <v>0</v>
      </c>
    </row>
    <row r="250" spans="2:65" s="11" customFormat="1" ht="22.9" customHeight="1" x14ac:dyDescent="0.2">
      <c r="B250" s="147"/>
      <c r="D250" s="148" t="s">
        <v>74</v>
      </c>
      <c r="E250" s="157" t="s">
        <v>533</v>
      </c>
      <c r="F250" s="157" t="s">
        <v>534</v>
      </c>
      <c r="I250" s="150"/>
      <c r="J250" s="158">
        <f>BK250</f>
        <v>0</v>
      </c>
      <c r="L250" s="147"/>
      <c r="M250" s="152"/>
      <c r="P250" s="153">
        <f>SUM(P251:P253)</f>
        <v>0</v>
      </c>
      <c r="R250" s="153">
        <f>SUM(R251:R253)</f>
        <v>0.16389000000000001</v>
      </c>
      <c r="T250" s="154">
        <f>SUM(T251:T253)</f>
        <v>0</v>
      </c>
      <c r="AR250" s="148" t="s">
        <v>162</v>
      </c>
      <c r="AT250" s="155" t="s">
        <v>74</v>
      </c>
      <c r="AU250" s="155" t="s">
        <v>83</v>
      </c>
      <c r="AY250" s="148" t="s">
        <v>143</v>
      </c>
      <c r="BK250" s="156">
        <f>SUM(BK251:BK253)</f>
        <v>0</v>
      </c>
    </row>
    <row r="251" spans="2:65" s="1" customFormat="1" ht="24.2" customHeight="1" x14ac:dyDescent="0.2">
      <c r="B251" s="132"/>
      <c r="C251" s="159" t="s">
        <v>535</v>
      </c>
      <c r="D251" s="159" t="s">
        <v>145</v>
      </c>
      <c r="E251" s="160" t="s">
        <v>536</v>
      </c>
      <c r="F251" s="161" t="s">
        <v>537</v>
      </c>
      <c r="G251" s="162" t="s">
        <v>538</v>
      </c>
      <c r="H251" s="163">
        <v>42</v>
      </c>
      <c r="I251" s="164"/>
      <c r="J251" s="165">
        <f>ROUND(I251*H251,2)</f>
        <v>0</v>
      </c>
      <c r="K251" s="166"/>
      <c r="L251" s="33"/>
      <c r="M251" s="167" t="s">
        <v>1</v>
      </c>
      <c r="N251" s="131" t="s">
        <v>41</v>
      </c>
      <c r="P251" s="168">
        <f>O251*H251</f>
        <v>0</v>
      </c>
      <c r="Q251" s="168">
        <v>0</v>
      </c>
      <c r="R251" s="168">
        <f>Q251*H251</f>
        <v>0</v>
      </c>
      <c r="S251" s="168">
        <v>0</v>
      </c>
      <c r="T251" s="169">
        <f>S251*H251</f>
        <v>0</v>
      </c>
      <c r="AR251" s="170" t="s">
        <v>539</v>
      </c>
      <c r="AT251" s="170" t="s">
        <v>145</v>
      </c>
      <c r="AU251" s="170" t="s">
        <v>122</v>
      </c>
      <c r="AY251" s="16" t="s">
        <v>143</v>
      </c>
      <c r="BE251" s="96">
        <f>IF(N251="základná",J251,0)</f>
        <v>0</v>
      </c>
      <c r="BF251" s="96">
        <f>IF(N251="znížená",J251,0)</f>
        <v>0</v>
      </c>
      <c r="BG251" s="96">
        <f>IF(N251="zákl. prenesená",J251,0)</f>
        <v>0</v>
      </c>
      <c r="BH251" s="96">
        <f>IF(N251="zníž. prenesená",J251,0)</f>
        <v>0</v>
      </c>
      <c r="BI251" s="96">
        <f>IF(N251="nulová",J251,0)</f>
        <v>0</v>
      </c>
      <c r="BJ251" s="16" t="s">
        <v>122</v>
      </c>
      <c r="BK251" s="96">
        <f>ROUND(I251*H251,2)</f>
        <v>0</v>
      </c>
      <c r="BL251" s="16" t="s">
        <v>539</v>
      </c>
      <c r="BM251" s="170" t="s">
        <v>540</v>
      </c>
    </row>
    <row r="252" spans="2:65" s="1" customFormat="1" ht="24.2" customHeight="1" x14ac:dyDescent="0.2">
      <c r="B252" s="132"/>
      <c r="C252" s="202" t="s">
        <v>541</v>
      </c>
      <c r="D252" s="202" t="s">
        <v>381</v>
      </c>
      <c r="E252" s="203" t="s">
        <v>542</v>
      </c>
      <c r="F252" s="204" t="s">
        <v>543</v>
      </c>
      <c r="G252" s="205" t="s">
        <v>224</v>
      </c>
      <c r="H252" s="206">
        <v>54.63</v>
      </c>
      <c r="I252" s="207"/>
      <c r="J252" s="208">
        <f>ROUND(I252*H252,2)</f>
        <v>0</v>
      </c>
      <c r="K252" s="209"/>
      <c r="L252" s="210"/>
      <c r="M252" s="211" t="s">
        <v>1</v>
      </c>
      <c r="N252" s="212" t="s">
        <v>41</v>
      </c>
      <c r="P252" s="168">
        <f>O252*H252</f>
        <v>0</v>
      </c>
      <c r="Q252" s="168">
        <v>3.0000000000000001E-3</v>
      </c>
      <c r="R252" s="168">
        <f>Q252*H252</f>
        <v>0.16389000000000001</v>
      </c>
      <c r="S252" s="168">
        <v>0</v>
      </c>
      <c r="T252" s="169">
        <f>S252*H252</f>
        <v>0</v>
      </c>
      <c r="AR252" s="170" t="s">
        <v>544</v>
      </c>
      <c r="AT252" s="170" t="s">
        <v>381</v>
      </c>
      <c r="AU252" s="170" t="s">
        <v>122</v>
      </c>
      <c r="AY252" s="16" t="s">
        <v>143</v>
      </c>
      <c r="BE252" s="96">
        <f>IF(N252="základná",J252,0)</f>
        <v>0</v>
      </c>
      <c r="BF252" s="96">
        <f>IF(N252="znížená",J252,0)</f>
        <v>0</v>
      </c>
      <c r="BG252" s="96">
        <f>IF(N252="zákl. prenesená",J252,0)</f>
        <v>0</v>
      </c>
      <c r="BH252" s="96">
        <f>IF(N252="zníž. prenesená",J252,0)</f>
        <v>0</v>
      </c>
      <c r="BI252" s="96">
        <f>IF(N252="nulová",J252,0)</f>
        <v>0</v>
      </c>
      <c r="BJ252" s="16" t="s">
        <v>122</v>
      </c>
      <c r="BK252" s="96">
        <f>ROUND(I252*H252,2)</f>
        <v>0</v>
      </c>
      <c r="BL252" s="16" t="s">
        <v>539</v>
      </c>
      <c r="BM252" s="170" t="s">
        <v>545</v>
      </c>
    </row>
    <row r="253" spans="2:65" s="1" customFormat="1" ht="37.15" customHeight="1" x14ac:dyDescent="0.2">
      <c r="B253" s="33"/>
      <c r="D253" s="172" t="s">
        <v>496</v>
      </c>
      <c r="F253" s="213" t="s">
        <v>546</v>
      </c>
      <c r="I253" s="133"/>
      <c r="L253" s="33"/>
      <c r="M253" s="215"/>
      <c r="N253" s="195"/>
      <c r="O253" s="195"/>
      <c r="P253" s="195"/>
      <c r="Q253" s="195"/>
      <c r="R253" s="195"/>
      <c r="S253" s="195"/>
      <c r="T253" s="216"/>
      <c r="AT253" s="16" t="s">
        <v>496</v>
      </c>
      <c r="AU253" s="16" t="s">
        <v>122</v>
      </c>
    </row>
    <row r="254" spans="2:65" s="1" customFormat="1" ht="37.15" customHeight="1" x14ac:dyDescent="0.2">
      <c r="B254" s="33"/>
      <c r="D254" s="172"/>
      <c r="F254" s="213"/>
      <c r="I254" s="133"/>
      <c r="L254" s="33"/>
      <c r="AT254" s="16"/>
      <c r="AU254" s="16"/>
    </row>
    <row r="255" spans="2:65" s="1" customFormat="1" ht="37.15" customHeight="1" x14ac:dyDescent="0.2">
      <c r="B255" s="33"/>
      <c r="D255" s="172"/>
      <c r="F255" s="213"/>
      <c r="I255" s="133"/>
      <c r="L255" s="33"/>
      <c r="AT255" s="16"/>
      <c r="AU255" s="16"/>
    </row>
    <row r="256" spans="2:65" s="1" customFormat="1" ht="32.450000000000003" customHeight="1" x14ac:dyDescent="0.2">
      <c r="B256" s="33"/>
      <c r="C256" s="224" t="s">
        <v>873</v>
      </c>
      <c r="D256" s="217"/>
      <c r="E256" s="218"/>
      <c r="F256" s="219"/>
      <c r="G256" s="220"/>
      <c r="H256" s="221"/>
      <c r="I256" s="222"/>
      <c r="J256" s="222"/>
      <c r="L256" s="33"/>
      <c r="AT256" s="16"/>
      <c r="AU256" s="16"/>
    </row>
    <row r="257" spans="2:47" s="1" customFormat="1" ht="124.9" customHeight="1" x14ac:dyDescent="0.2">
      <c r="B257" s="33"/>
      <c r="C257" s="277" t="s">
        <v>874</v>
      </c>
      <c r="D257" s="277"/>
      <c r="E257" s="277"/>
      <c r="F257" s="277"/>
      <c r="G257" s="277"/>
      <c r="H257" s="277"/>
      <c r="I257" s="277"/>
      <c r="J257" s="277"/>
      <c r="L257" s="33"/>
      <c r="AT257" s="16"/>
      <c r="AU257" s="16"/>
    </row>
    <row r="258" spans="2:47" s="1" customFormat="1" ht="6.95" customHeight="1" x14ac:dyDescent="0.2">
      <c r="B258" s="48"/>
      <c r="C258" s="49"/>
      <c r="D258" s="49"/>
      <c r="E258" s="49"/>
      <c r="F258" s="49"/>
      <c r="G258" s="49"/>
      <c r="H258" s="49"/>
      <c r="I258" s="49"/>
      <c r="J258" s="49"/>
      <c r="K258" s="49"/>
      <c r="L258" s="33"/>
    </row>
  </sheetData>
  <autoFilter ref="C137:K253" xr:uid="{00000000-0009-0000-0000-000003000000}"/>
  <mergeCells count="15">
    <mergeCell ref="D116:F116"/>
    <mergeCell ref="E128:H128"/>
    <mergeCell ref="E130:H130"/>
    <mergeCell ref="L2:V2"/>
    <mergeCell ref="C257:J257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98"/>
  <sheetViews>
    <sheetView showGridLines="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92</v>
      </c>
      <c r="AZ2" s="201" t="s">
        <v>306</v>
      </c>
      <c r="BA2" s="201" t="s">
        <v>1</v>
      </c>
      <c r="BB2" s="201" t="s">
        <v>1</v>
      </c>
      <c r="BC2" s="201" t="s">
        <v>307</v>
      </c>
      <c r="BD2" s="201" t="s">
        <v>122</v>
      </c>
    </row>
    <row r="3" spans="2:5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201" t="s">
        <v>308</v>
      </c>
      <c r="BA3" s="201" t="s">
        <v>1</v>
      </c>
      <c r="BB3" s="201" t="s">
        <v>1</v>
      </c>
      <c r="BC3" s="201" t="s">
        <v>309</v>
      </c>
      <c r="BD3" s="201" t="s">
        <v>122</v>
      </c>
    </row>
    <row r="4" spans="2:56" ht="24.95" customHeight="1" x14ac:dyDescent="0.2">
      <c r="B4" s="19"/>
      <c r="D4" s="20" t="s">
        <v>102</v>
      </c>
      <c r="L4" s="19"/>
      <c r="M4" s="103" t="s">
        <v>9</v>
      </c>
      <c r="AT4" s="16" t="s">
        <v>3</v>
      </c>
      <c r="AZ4" s="201" t="s">
        <v>547</v>
      </c>
      <c r="BA4" s="201" t="s">
        <v>1</v>
      </c>
      <c r="BB4" s="201" t="s">
        <v>1</v>
      </c>
      <c r="BC4" s="201" t="s">
        <v>548</v>
      </c>
      <c r="BD4" s="201" t="s">
        <v>122</v>
      </c>
    </row>
    <row r="5" spans="2:56" ht="6.95" customHeight="1" x14ac:dyDescent="0.2">
      <c r="B5" s="19"/>
      <c r="L5" s="19"/>
      <c r="AZ5" s="201" t="s">
        <v>549</v>
      </c>
      <c r="BA5" s="201" t="s">
        <v>1</v>
      </c>
      <c r="BB5" s="201" t="s">
        <v>1</v>
      </c>
      <c r="BC5" s="201" t="s">
        <v>550</v>
      </c>
      <c r="BD5" s="201" t="s">
        <v>122</v>
      </c>
    </row>
    <row r="6" spans="2:56" ht="12" customHeight="1" x14ac:dyDescent="0.2">
      <c r="B6" s="19"/>
      <c r="D6" s="26" t="s">
        <v>14</v>
      </c>
      <c r="L6" s="19"/>
      <c r="AZ6" s="201" t="s">
        <v>551</v>
      </c>
      <c r="BA6" s="201" t="s">
        <v>1</v>
      </c>
      <c r="BB6" s="201" t="s">
        <v>1</v>
      </c>
      <c r="BC6" s="201" t="s">
        <v>462</v>
      </c>
      <c r="BD6" s="201" t="s">
        <v>122</v>
      </c>
    </row>
    <row r="7" spans="2:56" ht="16.5" customHeight="1" x14ac:dyDescent="0.2">
      <c r="B7" s="19"/>
      <c r="E7" s="274" t="str">
        <f>'Rekapitulácia stavby'!K6</f>
        <v xml:space="preserve">Zateplenie a obnova skladu Budovateľská 7 </v>
      </c>
      <c r="F7" s="275"/>
      <c r="G7" s="275"/>
      <c r="H7" s="275"/>
      <c r="L7" s="19"/>
    </row>
    <row r="8" spans="2:56" s="1" customFormat="1" ht="12" customHeight="1" x14ac:dyDescent="0.2">
      <c r="B8" s="33"/>
      <c r="D8" s="26" t="s">
        <v>103</v>
      </c>
      <c r="L8" s="33"/>
    </row>
    <row r="9" spans="2:56" s="1" customFormat="1" ht="16.5" customHeight="1" x14ac:dyDescent="0.2">
      <c r="B9" s="33"/>
      <c r="E9" s="264" t="s">
        <v>552</v>
      </c>
      <c r="F9" s="276"/>
      <c r="G9" s="276"/>
      <c r="H9" s="276"/>
      <c r="L9" s="33"/>
    </row>
    <row r="10" spans="2:56" s="1" customFormat="1" x14ac:dyDescent="0.2">
      <c r="B10" s="33"/>
      <c r="L10" s="33"/>
    </row>
    <row r="11" spans="2:56" s="1" customFormat="1" ht="12" customHeight="1" x14ac:dyDescent="0.2">
      <c r="B11" s="33"/>
      <c r="D11" s="26" t="s">
        <v>15</v>
      </c>
      <c r="F11" s="24" t="s">
        <v>1</v>
      </c>
      <c r="I11" s="26" t="s">
        <v>16</v>
      </c>
      <c r="J11" s="24" t="s">
        <v>1</v>
      </c>
      <c r="L11" s="33"/>
    </row>
    <row r="12" spans="2:56" s="1" customFormat="1" ht="12" customHeight="1" x14ac:dyDescent="0.2">
      <c r="B12" s="33"/>
      <c r="D12" s="26" t="s">
        <v>17</v>
      </c>
      <c r="F12" s="24" t="s">
        <v>18</v>
      </c>
      <c r="I12" s="26" t="s">
        <v>19</v>
      </c>
      <c r="J12" s="56" t="str">
        <f>'Rekapitulácia stavby'!AN8</f>
        <v>8. 6. 2023</v>
      </c>
      <c r="L12" s="33"/>
    </row>
    <row r="13" spans="2:56" s="1" customFormat="1" ht="10.9" customHeight="1" x14ac:dyDescent="0.2">
      <c r="B13" s="33"/>
      <c r="L13" s="33"/>
    </row>
    <row r="14" spans="2:56" s="1" customFormat="1" ht="12" customHeight="1" x14ac:dyDescent="0.2">
      <c r="B14" s="33"/>
      <c r="D14" s="26" t="s">
        <v>21</v>
      </c>
      <c r="I14" s="26" t="s">
        <v>22</v>
      </c>
      <c r="J14" s="24" t="s">
        <v>1</v>
      </c>
      <c r="L14" s="33"/>
    </row>
    <row r="15" spans="2:56" s="1" customFormat="1" ht="18" customHeight="1" x14ac:dyDescent="0.2">
      <c r="B15" s="33"/>
      <c r="E15" s="24" t="s">
        <v>105</v>
      </c>
      <c r="I15" s="26" t="s">
        <v>24</v>
      </c>
      <c r="J15" s="24" t="s">
        <v>1</v>
      </c>
      <c r="L15" s="33"/>
    </row>
    <row r="16" spans="2:5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6" t="s">
        <v>25</v>
      </c>
      <c r="I17" s="26" t="s">
        <v>22</v>
      </c>
      <c r="J17" s="27" t="str">
        <f>'Rekapitulácia stavby'!AN13</f>
        <v>Vyplň údaj</v>
      </c>
      <c r="L17" s="33"/>
    </row>
    <row r="18" spans="2:12" s="1" customFormat="1" ht="18" customHeight="1" x14ac:dyDescent="0.2">
      <c r="B18" s="33"/>
      <c r="E18" s="278" t="str">
        <f>'Rekapitulácia stavby'!E14</f>
        <v>Vyplň údaj</v>
      </c>
      <c r="F18" s="241"/>
      <c r="G18" s="241"/>
      <c r="H18" s="241"/>
      <c r="I18" s="26" t="s">
        <v>24</v>
      </c>
      <c r="J18" s="27" t="str">
        <f>'Rekapitulácia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6" t="s">
        <v>27</v>
      </c>
      <c r="I20" s="26" t="s">
        <v>22</v>
      </c>
      <c r="J20" s="24" t="s">
        <v>1</v>
      </c>
      <c r="L20" s="33"/>
    </row>
    <row r="21" spans="2:12" s="1" customFormat="1" ht="18" customHeight="1" x14ac:dyDescent="0.2">
      <c r="B21" s="33"/>
      <c r="E21" s="24" t="s">
        <v>28</v>
      </c>
      <c r="I21" s="26" t="s">
        <v>24</v>
      </c>
      <c r="J21" s="24" t="s">
        <v>1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6" t="s">
        <v>30</v>
      </c>
      <c r="I23" s="26" t="s">
        <v>22</v>
      </c>
      <c r="J23" s="24" t="s">
        <v>1</v>
      </c>
      <c r="L23" s="33"/>
    </row>
    <row r="24" spans="2:12" s="1" customFormat="1" ht="18" customHeight="1" x14ac:dyDescent="0.2">
      <c r="B24" s="33"/>
      <c r="E24" s="24" t="s">
        <v>31</v>
      </c>
      <c r="I24" s="26" t="s">
        <v>24</v>
      </c>
      <c r="J24" s="24" t="s">
        <v>1</v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6" t="s">
        <v>32</v>
      </c>
      <c r="L26" s="33"/>
    </row>
    <row r="27" spans="2:12" s="7" customFormat="1" ht="16.5" customHeight="1" x14ac:dyDescent="0.2">
      <c r="B27" s="104"/>
      <c r="E27" s="245" t="s">
        <v>1</v>
      </c>
      <c r="F27" s="245"/>
      <c r="G27" s="245"/>
      <c r="H27" s="245"/>
      <c r="L27" s="104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7"/>
      <c r="E29" s="57"/>
      <c r="F29" s="57"/>
      <c r="G29" s="57"/>
      <c r="H29" s="57"/>
      <c r="I29" s="57"/>
      <c r="J29" s="57"/>
      <c r="K29" s="57"/>
      <c r="L29" s="33"/>
    </row>
    <row r="30" spans="2:12" s="1" customFormat="1" ht="14.45" customHeight="1" x14ac:dyDescent="0.2">
      <c r="B30" s="33"/>
      <c r="D30" s="24" t="s">
        <v>106</v>
      </c>
      <c r="J30" s="32">
        <f>J96</f>
        <v>0</v>
      </c>
      <c r="L30" s="33"/>
    </row>
    <row r="31" spans="2:12" s="1" customFormat="1" ht="14.45" customHeight="1" x14ac:dyDescent="0.2">
      <c r="B31" s="33"/>
      <c r="D31" s="31" t="s">
        <v>96</v>
      </c>
      <c r="J31" s="32">
        <f>J114</f>
        <v>0</v>
      </c>
      <c r="L31" s="33"/>
    </row>
    <row r="32" spans="2:12" s="1" customFormat="1" ht="25.35" customHeight="1" x14ac:dyDescent="0.2">
      <c r="B32" s="33"/>
      <c r="D32" s="105" t="s">
        <v>35</v>
      </c>
      <c r="J32" s="69">
        <f>ROUND(J30 + J31, 2)</f>
        <v>0</v>
      </c>
      <c r="L32" s="33"/>
    </row>
    <row r="33" spans="2:12" s="1" customFormat="1" ht="6.95" customHeight="1" x14ac:dyDescent="0.2">
      <c r="B33" s="33"/>
      <c r="D33" s="57"/>
      <c r="E33" s="57"/>
      <c r="F33" s="57"/>
      <c r="G33" s="57"/>
      <c r="H33" s="57"/>
      <c r="I33" s="57"/>
      <c r="J33" s="57"/>
      <c r="K33" s="57"/>
      <c r="L33" s="33"/>
    </row>
    <row r="34" spans="2:12" s="1" customFormat="1" ht="14.45" customHeight="1" x14ac:dyDescent="0.2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 x14ac:dyDescent="0.2">
      <c r="B35" s="33"/>
      <c r="D35" s="106" t="s">
        <v>39</v>
      </c>
      <c r="E35" s="38" t="s">
        <v>40</v>
      </c>
      <c r="F35" s="107">
        <f>ROUND((SUM(BE114:BE121) + SUM(BE141:BE393)),  2)</f>
        <v>0</v>
      </c>
      <c r="G35" s="108"/>
      <c r="H35" s="108"/>
      <c r="I35" s="109">
        <v>0.2</v>
      </c>
      <c r="J35" s="107">
        <f>ROUND(((SUM(BE114:BE121) + SUM(BE141:BE393))*I35),  2)</f>
        <v>0</v>
      </c>
      <c r="L35" s="33"/>
    </row>
    <row r="36" spans="2:12" s="1" customFormat="1" ht="14.45" customHeight="1" x14ac:dyDescent="0.2">
      <c r="B36" s="33"/>
      <c r="E36" s="38" t="s">
        <v>41</v>
      </c>
      <c r="F36" s="107">
        <f>ROUND((SUM(BF114:BF121) + SUM(BF141:BF393)),  2)</f>
        <v>0</v>
      </c>
      <c r="G36" s="108"/>
      <c r="H36" s="108"/>
      <c r="I36" s="109">
        <v>0.2</v>
      </c>
      <c r="J36" s="107">
        <f>ROUND(((SUM(BF114:BF121) + SUM(BF141:BF393))*I36),  2)</f>
        <v>0</v>
      </c>
      <c r="L36" s="33"/>
    </row>
    <row r="37" spans="2:12" s="1" customFormat="1" ht="14.45" hidden="1" customHeight="1" x14ac:dyDescent="0.2">
      <c r="B37" s="33"/>
      <c r="E37" s="26" t="s">
        <v>42</v>
      </c>
      <c r="F37" s="110">
        <f>ROUND((SUM(BG114:BG121) + SUM(BG141:BG393)),  2)</f>
        <v>0</v>
      </c>
      <c r="I37" s="111">
        <v>0.2</v>
      </c>
      <c r="J37" s="110">
        <f>0</f>
        <v>0</v>
      </c>
      <c r="L37" s="33"/>
    </row>
    <row r="38" spans="2:12" s="1" customFormat="1" ht="14.45" hidden="1" customHeight="1" x14ac:dyDescent="0.2">
      <c r="B38" s="33"/>
      <c r="E38" s="26" t="s">
        <v>43</v>
      </c>
      <c r="F38" s="110">
        <f>ROUND((SUM(BH114:BH121) + SUM(BH141:BH393)),  2)</f>
        <v>0</v>
      </c>
      <c r="I38" s="111">
        <v>0.2</v>
      </c>
      <c r="J38" s="110">
        <f>0</f>
        <v>0</v>
      </c>
      <c r="L38" s="33"/>
    </row>
    <row r="39" spans="2:12" s="1" customFormat="1" ht="14.45" hidden="1" customHeight="1" x14ac:dyDescent="0.2">
      <c r="B39" s="33"/>
      <c r="E39" s="38" t="s">
        <v>44</v>
      </c>
      <c r="F39" s="107">
        <f>ROUND((SUM(BI114:BI121) + SUM(BI141:BI393)),  2)</f>
        <v>0</v>
      </c>
      <c r="G39" s="108"/>
      <c r="H39" s="108"/>
      <c r="I39" s="109">
        <v>0</v>
      </c>
      <c r="J39" s="107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101"/>
      <c r="D41" s="112" t="s">
        <v>45</v>
      </c>
      <c r="E41" s="60"/>
      <c r="F41" s="60"/>
      <c r="G41" s="113" t="s">
        <v>46</v>
      </c>
      <c r="H41" s="114" t="s">
        <v>47</v>
      </c>
      <c r="I41" s="60"/>
      <c r="J41" s="115">
        <f>SUM(J32:J39)</f>
        <v>0</v>
      </c>
      <c r="K41" s="116"/>
      <c r="L41" s="33"/>
    </row>
    <row r="42" spans="2:12" s="1" customFormat="1" ht="14.45" customHeight="1" x14ac:dyDescent="0.2">
      <c r="B42" s="33"/>
      <c r="L42" s="33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3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33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3"/>
      <c r="D61" s="47" t="s">
        <v>50</v>
      </c>
      <c r="E61" s="35"/>
      <c r="F61" s="117" t="s">
        <v>51</v>
      </c>
      <c r="G61" s="47" t="s">
        <v>50</v>
      </c>
      <c r="H61" s="35"/>
      <c r="I61" s="35"/>
      <c r="J61" s="118" t="s">
        <v>51</v>
      </c>
      <c r="K61" s="35"/>
      <c r="L61" s="33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3"/>
      <c r="D65" s="45" t="s">
        <v>52</v>
      </c>
      <c r="E65" s="46"/>
      <c r="F65" s="46"/>
      <c r="G65" s="45" t="s">
        <v>53</v>
      </c>
      <c r="H65" s="46"/>
      <c r="I65" s="46"/>
      <c r="J65" s="46"/>
      <c r="K65" s="46"/>
      <c r="L65" s="33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3"/>
      <c r="D76" s="47" t="s">
        <v>50</v>
      </c>
      <c r="E76" s="35"/>
      <c r="F76" s="117" t="s">
        <v>51</v>
      </c>
      <c r="G76" s="47" t="s">
        <v>50</v>
      </c>
      <c r="H76" s="35"/>
      <c r="I76" s="35"/>
      <c r="J76" s="118" t="s">
        <v>51</v>
      </c>
      <c r="K76" s="35"/>
      <c r="L76" s="33"/>
    </row>
    <row r="77" spans="2:12" s="1" customFormat="1" ht="14.45" customHeight="1" x14ac:dyDescent="0.2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33"/>
    </row>
    <row r="81" spans="2:47" s="1" customFormat="1" ht="6.95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33"/>
    </row>
    <row r="82" spans="2:47" s="1" customFormat="1" ht="24.95" customHeight="1" x14ac:dyDescent="0.2">
      <c r="B82" s="33"/>
      <c r="C82" s="20" t="s">
        <v>107</v>
      </c>
      <c r="L82" s="33"/>
    </row>
    <row r="83" spans="2:47" s="1" customFormat="1" ht="6.95" customHeight="1" x14ac:dyDescent="0.2">
      <c r="B83" s="33"/>
      <c r="L83" s="33"/>
    </row>
    <row r="84" spans="2:47" s="1" customFormat="1" ht="12" customHeight="1" x14ac:dyDescent="0.2">
      <c r="B84" s="33"/>
      <c r="C84" s="26" t="s">
        <v>14</v>
      </c>
      <c r="L84" s="33"/>
    </row>
    <row r="85" spans="2:47" s="1" customFormat="1" ht="16.5" customHeight="1" x14ac:dyDescent="0.2">
      <c r="B85" s="33"/>
      <c r="E85" s="274" t="str">
        <f>E7</f>
        <v xml:space="preserve">Zateplenie a obnova skladu Budovateľská 7 </v>
      </c>
      <c r="F85" s="275"/>
      <c r="G85" s="275"/>
      <c r="H85" s="275"/>
      <c r="L85" s="33"/>
    </row>
    <row r="86" spans="2:47" s="1" customFormat="1" ht="12" customHeight="1" x14ac:dyDescent="0.2">
      <c r="B86" s="33"/>
      <c r="C86" s="26" t="s">
        <v>103</v>
      </c>
      <c r="L86" s="33"/>
    </row>
    <row r="87" spans="2:47" s="1" customFormat="1" ht="16.5" customHeight="1" x14ac:dyDescent="0.2">
      <c r="B87" s="33"/>
      <c r="E87" s="264" t="str">
        <f>E9</f>
        <v xml:space="preserve">D - Zateplenie </v>
      </c>
      <c r="F87" s="276"/>
      <c r="G87" s="276"/>
      <c r="H87" s="276"/>
      <c r="L87" s="33"/>
    </row>
    <row r="88" spans="2:47" s="1" customFormat="1" ht="6.95" customHeight="1" x14ac:dyDescent="0.2">
      <c r="B88" s="33"/>
      <c r="L88" s="33"/>
    </row>
    <row r="89" spans="2:47" s="1" customFormat="1" ht="12" customHeight="1" x14ac:dyDescent="0.2">
      <c r="B89" s="33"/>
      <c r="C89" s="26" t="s">
        <v>17</v>
      </c>
      <c r="F89" s="24" t="str">
        <f>F12</f>
        <v xml:space="preserve"> </v>
      </c>
      <c r="I89" s="26" t="s">
        <v>19</v>
      </c>
      <c r="J89" s="56" t="str">
        <f>IF(J12="","",J12)</f>
        <v>8. 6. 2023</v>
      </c>
      <c r="L89" s="33"/>
    </row>
    <row r="90" spans="2:47" s="1" customFormat="1" ht="6.95" customHeight="1" x14ac:dyDescent="0.2">
      <c r="B90" s="33"/>
      <c r="L90" s="33"/>
    </row>
    <row r="91" spans="2:47" s="1" customFormat="1" ht="15.2" customHeight="1" x14ac:dyDescent="0.2">
      <c r="B91" s="33"/>
      <c r="C91" s="26" t="s">
        <v>21</v>
      </c>
      <c r="F91" s="24" t="str">
        <f>E15</f>
        <v>Mc Carter a.s.</v>
      </c>
      <c r="I91" s="26" t="s">
        <v>27</v>
      </c>
      <c r="J91" s="29" t="str">
        <f>E21</f>
        <v>SMF MARKO, s.r.o.</v>
      </c>
      <c r="L91" s="33"/>
    </row>
    <row r="92" spans="2:47" s="1" customFormat="1" ht="15.2" customHeight="1" x14ac:dyDescent="0.2">
      <c r="B92" s="33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Rosoft,s.r.o.</v>
      </c>
      <c r="L92" s="33"/>
    </row>
    <row r="93" spans="2:47" s="1" customFormat="1" ht="10.35" customHeight="1" x14ac:dyDescent="0.2">
      <c r="B93" s="33"/>
      <c r="L93" s="33"/>
    </row>
    <row r="94" spans="2:47" s="1" customFormat="1" ht="29.25" customHeight="1" x14ac:dyDescent="0.2">
      <c r="B94" s="33"/>
      <c r="C94" s="119" t="s">
        <v>108</v>
      </c>
      <c r="D94" s="101"/>
      <c r="E94" s="101"/>
      <c r="F94" s="101"/>
      <c r="G94" s="101"/>
      <c r="H94" s="101"/>
      <c r="I94" s="101"/>
      <c r="J94" s="120" t="s">
        <v>109</v>
      </c>
      <c r="K94" s="101"/>
      <c r="L94" s="33"/>
    </row>
    <row r="95" spans="2:47" s="1" customFormat="1" ht="10.35" customHeight="1" x14ac:dyDescent="0.2">
      <c r="B95" s="33"/>
      <c r="L95" s="33"/>
    </row>
    <row r="96" spans="2:47" s="1" customFormat="1" ht="22.9" customHeight="1" x14ac:dyDescent="0.2">
      <c r="B96" s="33"/>
      <c r="C96" s="121" t="s">
        <v>110</v>
      </c>
      <c r="J96" s="69">
        <f>J141</f>
        <v>0</v>
      </c>
      <c r="L96" s="33"/>
      <c r="AU96" s="16" t="s">
        <v>111</v>
      </c>
    </row>
    <row r="97" spans="2:12" s="8" customFormat="1" ht="24.95" customHeight="1" x14ac:dyDescent="0.2">
      <c r="B97" s="122"/>
      <c r="D97" s="123" t="s">
        <v>112</v>
      </c>
      <c r="E97" s="124"/>
      <c r="F97" s="124"/>
      <c r="G97" s="124"/>
      <c r="H97" s="124"/>
      <c r="I97" s="124"/>
      <c r="J97" s="125">
        <f>J142</f>
        <v>0</v>
      </c>
      <c r="L97" s="122"/>
    </row>
    <row r="98" spans="2:12" s="9" customFormat="1" ht="19.899999999999999" customHeight="1" x14ac:dyDescent="0.2">
      <c r="B98" s="126"/>
      <c r="D98" s="127" t="s">
        <v>553</v>
      </c>
      <c r="E98" s="128"/>
      <c r="F98" s="128"/>
      <c r="G98" s="128"/>
      <c r="H98" s="128"/>
      <c r="I98" s="128"/>
      <c r="J98" s="129">
        <f>J143</f>
        <v>0</v>
      </c>
      <c r="L98" s="126"/>
    </row>
    <row r="99" spans="2:12" s="9" customFormat="1" ht="19.899999999999999" customHeight="1" x14ac:dyDescent="0.2">
      <c r="B99" s="126"/>
      <c r="D99" s="127" t="s">
        <v>113</v>
      </c>
      <c r="E99" s="128"/>
      <c r="F99" s="128"/>
      <c r="G99" s="128"/>
      <c r="H99" s="128"/>
      <c r="I99" s="128"/>
      <c r="J99" s="129">
        <f>J154</f>
        <v>0</v>
      </c>
      <c r="L99" s="126"/>
    </row>
    <row r="100" spans="2:12" s="9" customFormat="1" ht="19.899999999999999" customHeight="1" x14ac:dyDescent="0.2">
      <c r="B100" s="126"/>
      <c r="D100" s="127" t="s">
        <v>314</v>
      </c>
      <c r="E100" s="128"/>
      <c r="F100" s="128"/>
      <c r="G100" s="128"/>
      <c r="H100" s="128"/>
      <c r="I100" s="128"/>
      <c r="J100" s="129">
        <f>J168</f>
        <v>0</v>
      </c>
      <c r="L100" s="126"/>
    </row>
    <row r="101" spans="2:12" s="9" customFormat="1" ht="19.899999999999999" customHeight="1" x14ac:dyDescent="0.2">
      <c r="B101" s="126"/>
      <c r="D101" s="127" t="s">
        <v>315</v>
      </c>
      <c r="E101" s="128"/>
      <c r="F101" s="128"/>
      <c r="G101" s="128"/>
      <c r="H101" s="128"/>
      <c r="I101" s="128"/>
      <c r="J101" s="129">
        <f>J175</f>
        <v>0</v>
      </c>
      <c r="L101" s="126"/>
    </row>
    <row r="102" spans="2:12" s="9" customFormat="1" ht="19.899999999999999" customHeight="1" x14ac:dyDescent="0.2">
      <c r="B102" s="126"/>
      <c r="D102" s="127" t="s">
        <v>114</v>
      </c>
      <c r="E102" s="128"/>
      <c r="F102" s="128"/>
      <c r="G102" s="128"/>
      <c r="H102" s="128"/>
      <c r="I102" s="128"/>
      <c r="J102" s="129">
        <f>J184</f>
        <v>0</v>
      </c>
      <c r="L102" s="126"/>
    </row>
    <row r="103" spans="2:12" s="9" customFormat="1" ht="19.899999999999999" customHeight="1" x14ac:dyDescent="0.2">
      <c r="B103" s="126"/>
      <c r="D103" s="127" t="s">
        <v>248</v>
      </c>
      <c r="E103" s="128"/>
      <c r="F103" s="128"/>
      <c r="G103" s="128"/>
      <c r="H103" s="128"/>
      <c r="I103" s="128"/>
      <c r="J103" s="129">
        <f>J207</f>
        <v>0</v>
      </c>
      <c r="L103" s="126"/>
    </row>
    <row r="104" spans="2:12" s="9" customFormat="1" ht="19.899999999999999" customHeight="1" x14ac:dyDescent="0.2">
      <c r="B104" s="126"/>
      <c r="D104" s="127" t="s">
        <v>115</v>
      </c>
      <c r="E104" s="128"/>
      <c r="F104" s="128"/>
      <c r="G104" s="128"/>
      <c r="H104" s="128"/>
      <c r="I104" s="128"/>
      <c r="J104" s="129">
        <f>J250</f>
        <v>0</v>
      </c>
      <c r="L104" s="126"/>
    </row>
    <row r="105" spans="2:12" s="8" customFormat="1" ht="24.95" customHeight="1" x14ac:dyDescent="0.2">
      <c r="B105" s="122"/>
      <c r="D105" s="123" t="s">
        <v>116</v>
      </c>
      <c r="E105" s="124"/>
      <c r="F105" s="124"/>
      <c r="G105" s="124"/>
      <c r="H105" s="124"/>
      <c r="I105" s="124"/>
      <c r="J105" s="125">
        <f>J252</f>
        <v>0</v>
      </c>
      <c r="L105" s="122"/>
    </row>
    <row r="106" spans="2:12" s="9" customFormat="1" ht="19.899999999999999" customHeight="1" x14ac:dyDescent="0.2">
      <c r="B106" s="126"/>
      <c r="D106" s="127" t="s">
        <v>316</v>
      </c>
      <c r="E106" s="128"/>
      <c r="F106" s="128"/>
      <c r="G106" s="128"/>
      <c r="H106" s="128"/>
      <c r="I106" s="128"/>
      <c r="J106" s="129">
        <f>J253</f>
        <v>0</v>
      </c>
      <c r="L106" s="126"/>
    </row>
    <row r="107" spans="2:12" s="9" customFormat="1" ht="19.899999999999999" customHeight="1" x14ac:dyDescent="0.2">
      <c r="B107" s="126"/>
      <c r="D107" s="127" t="s">
        <v>317</v>
      </c>
      <c r="E107" s="128"/>
      <c r="F107" s="128"/>
      <c r="G107" s="128"/>
      <c r="H107" s="128"/>
      <c r="I107" s="128"/>
      <c r="J107" s="129">
        <f>J285</f>
        <v>0</v>
      </c>
      <c r="L107" s="126"/>
    </row>
    <row r="108" spans="2:12" s="9" customFormat="1" ht="19.899999999999999" customHeight="1" x14ac:dyDescent="0.2">
      <c r="B108" s="126"/>
      <c r="D108" s="127" t="s">
        <v>249</v>
      </c>
      <c r="E108" s="128"/>
      <c r="F108" s="128"/>
      <c r="G108" s="128"/>
      <c r="H108" s="128"/>
      <c r="I108" s="128"/>
      <c r="J108" s="129">
        <f>J339</f>
        <v>0</v>
      </c>
      <c r="L108" s="126"/>
    </row>
    <row r="109" spans="2:12" s="9" customFormat="1" ht="19.899999999999999" customHeight="1" x14ac:dyDescent="0.2">
      <c r="B109" s="126"/>
      <c r="D109" s="127" t="s">
        <v>117</v>
      </c>
      <c r="E109" s="128"/>
      <c r="F109" s="128"/>
      <c r="G109" s="128"/>
      <c r="H109" s="128"/>
      <c r="I109" s="128"/>
      <c r="J109" s="129">
        <f>J349</f>
        <v>0</v>
      </c>
      <c r="L109" s="126"/>
    </row>
    <row r="110" spans="2:12" s="9" customFormat="1" ht="19.899999999999999" customHeight="1" x14ac:dyDescent="0.2">
      <c r="B110" s="126"/>
      <c r="D110" s="127" t="s">
        <v>554</v>
      </c>
      <c r="E110" s="128"/>
      <c r="F110" s="128"/>
      <c r="G110" s="128"/>
      <c r="H110" s="128"/>
      <c r="I110" s="128"/>
      <c r="J110" s="129">
        <f>J382</f>
        <v>0</v>
      </c>
      <c r="L110" s="126"/>
    </row>
    <row r="111" spans="2:12" s="9" customFormat="1" ht="19.899999999999999" customHeight="1" x14ac:dyDescent="0.2">
      <c r="B111" s="126"/>
      <c r="D111" s="127" t="s">
        <v>555</v>
      </c>
      <c r="E111" s="128"/>
      <c r="F111" s="128"/>
      <c r="G111" s="128"/>
      <c r="H111" s="128"/>
      <c r="I111" s="128"/>
      <c r="J111" s="129">
        <f>J385</f>
        <v>0</v>
      </c>
      <c r="L111" s="126"/>
    </row>
    <row r="112" spans="2:12" s="1" customFormat="1" ht="21.75" customHeight="1" x14ac:dyDescent="0.2">
      <c r="B112" s="33"/>
      <c r="L112" s="33"/>
    </row>
    <row r="113" spans="2:65" s="1" customFormat="1" ht="6.95" customHeight="1" x14ac:dyDescent="0.2">
      <c r="B113" s="33"/>
      <c r="L113" s="33"/>
    </row>
    <row r="114" spans="2:65" s="1" customFormat="1" ht="29.25" customHeight="1" x14ac:dyDescent="0.2">
      <c r="B114" s="33"/>
      <c r="C114" s="121" t="s">
        <v>119</v>
      </c>
      <c r="J114" s="130">
        <f>ROUND(J115 + J116 + J117 + J118 + J119 + J120,2)</f>
        <v>0</v>
      </c>
      <c r="L114" s="33"/>
      <c r="N114" s="131" t="s">
        <v>39</v>
      </c>
    </row>
    <row r="115" spans="2:65" s="1" customFormat="1" ht="18" customHeight="1" x14ac:dyDescent="0.2">
      <c r="B115" s="132"/>
      <c r="C115" s="133"/>
      <c r="D115" s="250" t="s">
        <v>120</v>
      </c>
      <c r="E115" s="273"/>
      <c r="F115" s="273"/>
      <c r="G115" s="133"/>
      <c r="H115" s="133"/>
      <c r="I115" s="133"/>
      <c r="J115" s="92">
        <v>0</v>
      </c>
      <c r="K115" s="133"/>
      <c r="L115" s="132"/>
      <c r="M115" s="133"/>
      <c r="N115" s="135" t="s">
        <v>41</v>
      </c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6" t="s">
        <v>121</v>
      </c>
      <c r="AZ115" s="133"/>
      <c r="BA115" s="133"/>
      <c r="BB115" s="133"/>
      <c r="BC115" s="133"/>
      <c r="BD115" s="133"/>
      <c r="BE115" s="137">
        <f t="shared" ref="BE115:BE120" si="0">IF(N115="základná",J115,0)</f>
        <v>0</v>
      </c>
      <c r="BF115" s="137">
        <f t="shared" ref="BF115:BF120" si="1">IF(N115="znížená",J115,0)</f>
        <v>0</v>
      </c>
      <c r="BG115" s="137">
        <f t="shared" ref="BG115:BG120" si="2">IF(N115="zákl. prenesená",J115,0)</f>
        <v>0</v>
      </c>
      <c r="BH115" s="137">
        <f t="shared" ref="BH115:BH120" si="3">IF(N115="zníž. prenesená",J115,0)</f>
        <v>0</v>
      </c>
      <c r="BI115" s="137">
        <f t="shared" ref="BI115:BI120" si="4">IF(N115="nulová",J115,0)</f>
        <v>0</v>
      </c>
      <c r="BJ115" s="136" t="s">
        <v>122</v>
      </c>
      <c r="BK115" s="133"/>
      <c r="BL115" s="133"/>
      <c r="BM115" s="133"/>
    </row>
    <row r="116" spans="2:65" s="1" customFormat="1" ht="18" customHeight="1" x14ac:dyDescent="0.2">
      <c r="B116" s="132"/>
      <c r="C116" s="133"/>
      <c r="D116" s="250" t="s">
        <v>123</v>
      </c>
      <c r="E116" s="273"/>
      <c r="F116" s="273"/>
      <c r="G116" s="133"/>
      <c r="H116" s="133"/>
      <c r="I116" s="133"/>
      <c r="J116" s="92">
        <v>0</v>
      </c>
      <c r="K116" s="133"/>
      <c r="L116" s="132"/>
      <c r="M116" s="133"/>
      <c r="N116" s="135" t="s">
        <v>41</v>
      </c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6" t="s">
        <v>121</v>
      </c>
      <c r="AZ116" s="133"/>
      <c r="BA116" s="133"/>
      <c r="BB116" s="133"/>
      <c r="BC116" s="133"/>
      <c r="BD116" s="133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122</v>
      </c>
      <c r="BK116" s="133"/>
      <c r="BL116" s="133"/>
      <c r="BM116" s="133"/>
    </row>
    <row r="117" spans="2:65" s="1" customFormat="1" ht="18" customHeight="1" x14ac:dyDescent="0.2">
      <c r="B117" s="132"/>
      <c r="C117" s="133"/>
      <c r="D117" s="250" t="s">
        <v>124</v>
      </c>
      <c r="E117" s="273"/>
      <c r="F117" s="273"/>
      <c r="G117" s="133"/>
      <c r="H117" s="133"/>
      <c r="I117" s="133"/>
      <c r="J117" s="92">
        <v>0</v>
      </c>
      <c r="K117" s="133"/>
      <c r="L117" s="132"/>
      <c r="M117" s="133"/>
      <c r="N117" s="135" t="s">
        <v>41</v>
      </c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6" t="s">
        <v>121</v>
      </c>
      <c r="AZ117" s="133"/>
      <c r="BA117" s="133"/>
      <c r="BB117" s="133"/>
      <c r="BC117" s="133"/>
      <c r="BD117" s="133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122</v>
      </c>
      <c r="BK117" s="133"/>
      <c r="BL117" s="133"/>
      <c r="BM117" s="133"/>
    </row>
    <row r="118" spans="2:65" s="1" customFormat="1" ht="18" customHeight="1" x14ac:dyDescent="0.2">
      <c r="B118" s="132"/>
      <c r="C118" s="133"/>
      <c r="D118" s="250" t="s">
        <v>125</v>
      </c>
      <c r="E118" s="273"/>
      <c r="F118" s="273"/>
      <c r="G118" s="133"/>
      <c r="H118" s="133"/>
      <c r="I118" s="133"/>
      <c r="J118" s="92">
        <v>0</v>
      </c>
      <c r="K118" s="133"/>
      <c r="L118" s="132"/>
      <c r="M118" s="133"/>
      <c r="N118" s="135" t="s">
        <v>41</v>
      </c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6" t="s">
        <v>121</v>
      </c>
      <c r="AZ118" s="133"/>
      <c r="BA118" s="133"/>
      <c r="BB118" s="133"/>
      <c r="BC118" s="133"/>
      <c r="BD118" s="133"/>
      <c r="BE118" s="137">
        <f t="shared" si="0"/>
        <v>0</v>
      </c>
      <c r="BF118" s="137">
        <f t="shared" si="1"/>
        <v>0</v>
      </c>
      <c r="BG118" s="137">
        <f t="shared" si="2"/>
        <v>0</v>
      </c>
      <c r="BH118" s="137">
        <f t="shared" si="3"/>
        <v>0</v>
      </c>
      <c r="BI118" s="137">
        <f t="shared" si="4"/>
        <v>0</v>
      </c>
      <c r="BJ118" s="136" t="s">
        <v>122</v>
      </c>
      <c r="BK118" s="133"/>
      <c r="BL118" s="133"/>
      <c r="BM118" s="133"/>
    </row>
    <row r="119" spans="2:65" s="1" customFormat="1" ht="18" customHeight="1" x14ac:dyDescent="0.2">
      <c r="B119" s="132"/>
      <c r="C119" s="133"/>
      <c r="D119" s="250" t="s">
        <v>126</v>
      </c>
      <c r="E119" s="273"/>
      <c r="F119" s="273"/>
      <c r="G119" s="133"/>
      <c r="H119" s="133"/>
      <c r="I119" s="133"/>
      <c r="J119" s="92">
        <v>0</v>
      </c>
      <c r="K119" s="133"/>
      <c r="L119" s="132"/>
      <c r="M119" s="133"/>
      <c r="N119" s="135" t="s">
        <v>41</v>
      </c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6" t="s">
        <v>121</v>
      </c>
      <c r="AZ119" s="133"/>
      <c r="BA119" s="133"/>
      <c r="BB119" s="133"/>
      <c r="BC119" s="133"/>
      <c r="BD119" s="133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122</v>
      </c>
      <c r="BK119" s="133"/>
      <c r="BL119" s="133"/>
      <c r="BM119" s="133"/>
    </row>
    <row r="120" spans="2:65" s="1" customFormat="1" ht="18" customHeight="1" x14ac:dyDescent="0.2">
      <c r="B120" s="132"/>
      <c r="C120" s="133"/>
      <c r="D120" s="134" t="s">
        <v>127</v>
      </c>
      <c r="E120" s="133"/>
      <c r="F120" s="133"/>
      <c r="G120" s="133"/>
      <c r="H120" s="133"/>
      <c r="I120" s="133"/>
      <c r="J120" s="92">
        <f>ROUND(J30*T120,2)</f>
        <v>0</v>
      </c>
      <c r="K120" s="133"/>
      <c r="L120" s="132"/>
      <c r="M120" s="133"/>
      <c r="N120" s="135" t="s">
        <v>41</v>
      </c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6" t="s">
        <v>128</v>
      </c>
      <c r="AZ120" s="133"/>
      <c r="BA120" s="133"/>
      <c r="BB120" s="133"/>
      <c r="BC120" s="133"/>
      <c r="BD120" s="133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122</v>
      </c>
      <c r="BK120" s="133"/>
      <c r="BL120" s="133"/>
      <c r="BM120" s="133"/>
    </row>
    <row r="121" spans="2:65" s="1" customFormat="1" x14ac:dyDescent="0.2">
      <c r="B121" s="33"/>
      <c r="L121" s="33"/>
    </row>
    <row r="122" spans="2:65" s="1" customFormat="1" ht="29.25" customHeight="1" x14ac:dyDescent="0.2">
      <c r="B122" s="33"/>
      <c r="C122" s="100" t="s">
        <v>101</v>
      </c>
      <c r="D122" s="101"/>
      <c r="E122" s="101"/>
      <c r="F122" s="101"/>
      <c r="G122" s="101"/>
      <c r="H122" s="101"/>
      <c r="I122" s="101"/>
      <c r="J122" s="102">
        <f>ROUND(J96+J114,2)</f>
        <v>0</v>
      </c>
      <c r="K122" s="101"/>
      <c r="L122" s="33"/>
    </row>
    <row r="123" spans="2:65" s="1" customFormat="1" ht="6.95" customHeight="1" x14ac:dyDescent="0.2"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33"/>
    </row>
    <row r="127" spans="2:65" s="1" customFormat="1" ht="6.95" customHeight="1" x14ac:dyDescent="0.2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33"/>
    </row>
    <row r="128" spans="2:65" s="1" customFormat="1" ht="24.95" customHeight="1" x14ac:dyDescent="0.2">
      <c r="B128" s="33"/>
      <c r="C128" s="20" t="s">
        <v>129</v>
      </c>
      <c r="L128" s="33"/>
    </row>
    <row r="129" spans="2:65" s="1" customFormat="1" ht="6.95" customHeight="1" x14ac:dyDescent="0.2">
      <c r="B129" s="33"/>
      <c r="L129" s="33"/>
    </row>
    <row r="130" spans="2:65" s="1" customFormat="1" ht="12" customHeight="1" x14ac:dyDescent="0.2">
      <c r="B130" s="33"/>
      <c r="C130" s="26" t="s">
        <v>14</v>
      </c>
      <c r="L130" s="33"/>
    </row>
    <row r="131" spans="2:65" s="1" customFormat="1" ht="16.5" customHeight="1" x14ac:dyDescent="0.2">
      <c r="B131" s="33"/>
      <c r="E131" s="274" t="str">
        <f>E7</f>
        <v xml:space="preserve">Zateplenie a obnova skladu Budovateľská 7 </v>
      </c>
      <c r="F131" s="275"/>
      <c r="G131" s="275"/>
      <c r="H131" s="275"/>
      <c r="L131" s="33"/>
    </row>
    <row r="132" spans="2:65" s="1" customFormat="1" ht="12" customHeight="1" x14ac:dyDescent="0.2">
      <c r="B132" s="33"/>
      <c r="C132" s="26" t="s">
        <v>103</v>
      </c>
      <c r="L132" s="33"/>
    </row>
    <row r="133" spans="2:65" s="1" customFormat="1" ht="16.5" customHeight="1" x14ac:dyDescent="0.2">
      <c r="B133" s="33"/>
      <c r="E133" s="264" t="str">
        <f>E9</f>
        <v xml:space="preserve">D - Zateplenie </v>
      </c>
      <c r="F133" s="276"/>
      <c r="G133" s="276"/>
      <c r="H133" s="276"/>
      <c r="L133" s="33"/>
    </row>
    <row r="134" spans="2:65" s="1" customFormat="1" ht="6.95" customHeight="1" x14ac:dyDescent="0.2">
      <c r="B134" s="33"/>
      <c r="L134" s="33"/>
    </row>
    <row r="135" spans="2:65" s="1" customFormat="1" ht="12" customHeight="1" x14ac:dyDescent="0.2">
      <c r="B135" s="33"/>
      <c r="C135" s="26" t="s">
        <v>17</v>
      </c>
      <c r="F135" s="24" t="str">
        <f>F12</f>
        <v xml:space="preserve"> </v>
      </c>
      <c r="I135" s="26" t="s">
        <v>19</v>
      </c>
      <c r="J135" s="56" t="str">
        <f>IF(J12="","",J12)</f>
        <v>8. 6. 2023</v>
      </c>
      <c r="L135" s="33"/>
    </row>
    <row r="136" spans="2:65" s="1" customFormat="1" ht="6.95" customHeight="1" x14ac:dyDescent="0.2">
      <c r="B136" s="33"/>
      <c r="L136" s="33"/>
    </row>
    <row r="137" spans="2:65" s="1" customFormat="1" ht="15.2" customHeight="1" x14ac:dyDescent="0.2">
      <c r="B137" s="33"/>
      <c r="C137" s="26" t="s">
        <v>21</v>
      </c>
      <c r="F137" s="24" t="str">
        <f>E15</f>
        <v>Mc Carter a.s.</v>
      </c>
      <c r="I137" s="26" t="s">
        <v>27</v>
      </c>
      <c r="J137" s="29" t="str">
        <f>E21</f>
        <v>SMF MARKO, s.r.o.</v>
      </c>
      <c r="L137" s="33"/>
    </row>
    <row r="138" spans="2:65" s="1" customFormat="1" ht="15.2" customHeight="1" x14ac:dyDescent="0.2">
      <c r="B138" s="33"/>
      <c r="C138" s="26" t="s">
        <v>25</v>
      </c>
      <c r="F138" s="24" t="str">
        <f>IF(E18="","",E18)</f>
        <v>Vyplň údaj</v>
      </c>
      <c r="I138" s="26" t="s">
        <v>30</v>
      </c>
      <c r="J138" s="29" t="str">
        <f>E24</f>
        <v>Rosoft,s.r.o.</v>
      </c>
      <c r="L138" s="33"/>
    </row>
    <row r="139" spans="2:65" s="1" customFormat="1" ht="10.35" customHeight="1" x14ac:dyDescent="0.2">
      <c r="B139" s="33"/>
      <c r="L139" s="33"/>
    </row>
    <row r="140" spans="2:65" s="10" customFormat="1" ht="29.25" customHeight="1" x14ac:dyDescent="0.2">
      <c r="B140" s="138"/>
      <c r="C140" s="139" t="s">
        <v>130</v>
      </c>
      <c r="D140" s="140" t="s">
        <v>60</v>
      </c>
      <c r="E140" s="140" t="s">
        <v>56</v>
      </c>
      <c r="F140" s="140" t="s">
        <v>57</v>
      </c>
      <c r="G140" s="140" t="s">
        <v>131</v>
      </c>
      <c r="H140" s="140" t="s">
        <v>132</v>
      </c>
      <c r="I140" s="140" t="s">
        <v>133</v>
      </c>
      <c r="J140" s="141" t="s">
        <v>109</v>
      </c>
      <c r="K140" s="142" t="s">
        <v>134</v>
      </c>
      <c r="L140" s="138"/>
      <c r="M140" s="62" t="s">
        <v>1</v>
      </c>
      <c r="N140" s="63" t="s">
        <v>39</v>
      </c>
      <c r="O140" s="63" t="s">
        <v>135</v>
      </c>
      <c r="P140" s="63" t="s">
        <v>136</v>
      </c>
      <c r="Q140" s="63" t="s">
        <v>137</v>
      </c>
      <c r="R140" s="63" t="s">
        <v>138</v>
      </c>
      <c r="S140" s="63" t="s">
        <v>139</v>
      </c>
      <c r="T140" s="64" t="s">
        <v>140</v>
      </c>
    </row>
    <row r="141" spans="2:65" s="1" customFormat="1" ht="22.9" customHeight="1" x14ac:dyDescent="0.25">
      <c r="B141" s="33"/>
      <c r="C141" s="67" t="s">
        <v>106</v>
      </c>
      <c r="J141" s="143">
        <f>BK141</f>
        <v>0</v>
      </c>
      <c r="L141" s="33"/>
      <c r="M141" s="65"/>
      <c r="N141" s="57"/>
      <c r="O141" s="57"/>
      <c r="P141" s="144">
        <f>P142+P252</f>
        <v>0</v>
      </c>
      <c r="Q141" s="57"/>
      <c r="R141" s="144">
        <f>R142+R252</f>
        <v>93.459699430000001</v>
      </c>
      <c r="S141" s="57"/>
      <c r="T141" s="145">
        <f>T142+T252</f>
        <v>63.5954105</v>
      </c>
      <c r="AT141" s="16" t="s">
        <v>74</v>
      </c>
      <c r="AU141" s="16" t="s">
        <v>111</v>
      </c>
      <c r="BK141" s="146">
        <f>BK142+BK252</f>
        <v>0</v>
      </c>
    </row>
    <row r="142" spans="2:65" s="11" customFormat="1" ht="25.9" customHeight="1" x14ac:dyDescent="0.2">
      <c r="B142" s="147"/>
      <c r="D142" s="148" t="s">
        <v>74</v>
      </c>
      <c r="E142" s="149" t="s">
        <v>141</v>
      </c>
      <c r="F142" s="149" t="s">
        <v>142</v>
      </c>
      <c r="I142" s="150"/>
      <c r="J142" s="151">
        <f>BK142</f>
        <v>0</v>
      </c>
      <c r="L142" s="147"/>
      <c r="M142" s="152"/>
      <c r="P142" s="153">
        <f>P143+P154+P168+P175+P184+P207+P250</f>
        <v>0</v>
      </c>
      <c r="R142" s="153">
        <f>R143+R154+R168+R175+R184+R207+R250</f>
        <v>63.632065340000004</v>
      </c>
      <c r="T142" s="154">
        <f>T143+T154+T168+T175+T184+T207+T250</f>
        <v>22.441962999999998</v>
      </c>
      <c r="AR142" s="148" t="s">
        <v>83</v>
      </c>
      <c r="AT142" s="155" t="s">
        <v>74</v>
      </c>
      <c r="AU142" s="155" t="s">
        <v>75</v>
      </c>
      <c r="AY142" s="148" t="s">
        <v>143</v>
      </c>
      <c r="BK142" s="156">
        <f>BK143+BK154+BK168+BK175+BK184+BK207+BK250</f>
        <v>0</v>
      </c>
    </row>
    <row r="143" spans="2:65" s="11" customFormat="1" ht="22.9" customHeight="1" x14ac:dyDescent="0.2">
      <c r="B143" s="147"/>
      <c r="D143" s="148" t="s">
        <v>74</v>
      </c>
      <c r="E143" s="157" t="s">
        <v>83</v>
      </c>
      <c r="F143" s="157" t="s">
        <v>556</v>
      </c>
      <c r="I143" s="150"/>
      <c r="J143" s="158">
        <f>BK143</f>
        <v>0</v>
      </c>
      <c r="L143" s="147"/>
      <c r="M143" s="152"/>
      <c r="P143" s="153">
        <f>SUM(P144:P153)</f>
        <v>0</v>
      </c>
      <c r="R143" s="153">
        <f>SUM(R144:R153)</f>
        <v>9.3239999999999998</v>
      </c>
      <c r="T143" s="154">
        <f>SUM(T144:T153)</f>
        <v>0</v>
      </c>
      <c r="AR143" s="148" t="s">
        <v>83</v>
      </c>
      <c r="AT143" s="155" t="s">
        <v>74</v>
      </c>
      <c r="AU143" s="155" t="s">
        <v>83</v>
      </c>
      <c r="AY143" s="148" t="s">
        <v>143</v>
      </c>
      <c r="BK143" s="156">
        <f>SUM(BK144:BK153)</f>
        <v>0</v>
      </c>
    </row>
    <row r="144" spans="2:65" s="1" customFormat="1" ht="24.2" customHeight="1" x14ac:dyDescent="0.2">
      <c r="B144" s="132"/>
      <c r="C144" s="159" t="s">
        <v>83</v>
      </c>
      <c r="D144" s="159" t="s">
        <v>145</v>
      </c>
      <c r="E144" s="160" t="s">
        <v>557</v>
      </c>
      <c r="F144" s="161" t="s">
        <v>558</v>
      </c>
      <c r="G144" s="162" t="s">
        <v>323</v>
      </c>
      <c r="H144" s="163">
        <v>7.4</v>
      </c>
      <c r="I144" s="164"/>
      <c r="J144" s="165">
        <f>ROUND(I144*H144,2)</f>
        <v>0</v>
      </c>
      <c r="K144" s="166"/>
      <c r="L144" s="33"/>
      <c r="M144" s="167" t="s">
        <v>1</v>
      </c>
      <c r="N144" s="131" t="s">
        <v>41</v>
      </c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AR144" s="170" t="s">
        <v>149</v>
      </c>
      <c r="AT144" s="170" t="s">
        <v>145</v>
      </c>
      <c r="AU144" s="170" t="s">
        <v>122</v>
      </c>
      <c r="AY144" s="16" t="s">
        <v>143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6" t="s">
        <v>122</v>
      </c>
      <c r="BK144" s="96">
        <f>ROUND(I144*H144,2)</f>
        <v>0</v>
      </c>
      <c r="BL144" s="16" t="s">
        <v>149</v>
      </c>
      <c r="BM144" s="170" t="s">
        <v>559</v>
      </c>
    </row>
    <row r="145" spans="2:65" s="13" customFormat="1" x14ac:dyDescent="0.2">
      <c r="B145" s="178"/>
      <c r="D145" s="172" t="s">
        <v>151</v>
      </c>
      <c r="E145" s="179" t="s">
        <v>1</v>
      </c>
      <c r="F145" s="180" t="s">
        <v>560</v>
      </c>
      <c r="H145" s="181">
        <v>7.4</v>
      </c>
      <c r="I145" s="182"/>
      <c r="L145" s="178"/>
      <c r="M145" s="183"/>
      <c r="T145" s="184"/>
      <c r="AT145" s="179" t="s">
        <v>151</v>
      </c>
      <c r="AU145" s="179" t="s">
        <v>122</v>
      </c>
      <c r="AV145" s="13" t="s">
        <v>122</v>
      </c>
      <c r="AW145" s="13" t="s">
        <v>29</v>
      </c>
      <c r="AX145" s="13" t="s">
        <v>83</v>
      </c>
      <c r="AY145" s="179" t="s">
        <v>143</v>
      </c>
    </row>
    <row r="146" spans="2:65" s="1" customFormat="1" ht="33" customHeight="1" x14ac:dyDescent="0.2">
      <c r="B146" s="132"/>
      <c r="C146" s="159" t="s">
        <v>122</v>
      </c>
      <c r="D146" s="159" t="s">
        <v>145</v>
      </c>
      <c r="E146" s="160" t="s">
        <v>561</v>
      </c>
      <c r="F146" s="161" t="s">
        <v>562</v>
      </c>
      <c r="G146" s="162" t="s">
        <v>323</v>
      </c>
      <c r="H146" s="163">
        <v>7.4</v>
      </c>
      <c r="I146" s="164"/>
      <c r="J146" s="165">
        <f>ROUND(I146*H146,2)</f>
        <v>0</v>
      </c>
      <c r="K146" s="166"/>
      <c r="L146" s="33"/>
      <c r="M146" s="167" t="s">
        <v>1</v>
      </c>
      <c r="N146" s="131" t="s">
        <v>41</v>
      </c>
      <c r="P146" s="168">
        <f>O146*H146</f>
        <v>0</v>
      </c>
      <c r="Q146" s="168">
        <v>0</v>
      </c>
      <c r="R146" s="168">
        <f>Q146*H146</f>
        <v>0</v>
      </c>
      <c r="S146" s="168">
        <v>0</v>
      </c>
      <c r="T146" s="169">
        <f>S146*H146</f>
        <v>0</v>
      </c>
      <c r="AR146" s="170" t="s">
        <v>149</v>
      </c>
      <c r="AT146" s="170" t="s">
        <v>145</v>
      </c>
      <c r="AU146" s="170" t="s">
        <v>122</v>
      </c>
      <c r="AY146" s="16" t="s">
        <v>143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16" t="s">
        <v>122</v>
      </c>
      <c r="BK146" s="96">
        <f>ROUND(I146*H146,2)</f>
        <v>0</v>
      </c>
      <c r="BL146" s="16" t="s">
        <v>149</v>
      </c>
      <c r="BM146" s="170" t="s">
        <v>563</v>
      </c>
    </row>
    <row r="147" spans="2:65" s="1" customFormat="1" ht="37.9" customHeight="1" x14ac:dyDescent="0.2">
      <c r="B147" s="132"/>
      <c r="C147" s="159" t="s">
        <v>162</v>
      </c>
      <c r="D147" s="159" t="s">
        <v>145</v>
      </c>
      <c r="E147" s="160" t="s">
        <v>564</v>
      </c>
      <c r="F147" s="161" t="s">
        <v>565</v>
      </c>
      <c r="G147" s="162" t="s">
        <v>323</v>
      </c>
      <c r="H147" s="163">
        <v>88.8</v>
      </c>
      <c r="I147" s="164"/>
      <c r="J147" s="165">
        <f>ROUND(I147*H147,2)</f>
        <v>0</v>
      </c>
      <c r="K147" s="166"/>
      <c r="L147" s="33"/>
      <c r="M147" s="167" t="s">
        <v>1</v>
      </c>
      <c r="N147" s="131" t="s">
        <v>41</v>
      </c>
      <c r="P147" s="168">
        <f>O147*H147</f>
        <v>0</v>
      </c>
      <c r="Q147" s="168">
        <v>0</v>
      </c>
      <c r="R147" s="168">
        <f>Q147*H147</f>
        <v>0</v>
      </c>
      <c r="S147" s="168">
        <v>0</v>
      </c>
      <c r="T147" s="169">
        <f>S147*H147</f>
        <v>0</v>
      </c>
      <c r="AR147" s="170" t="s">
        <v>149</v>
      </c>
      <c r="AT147" s="170" t="s">
        <v>145</v>
      </c>
      <c r="AU147" s="170" t="s">
        <v>122</v>
      </c>
      <c r="AY147" s="16" t="s">
        <v>143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16" t="s">
        <v>122</v>
      </c>
      <c r="BK147" s="96">
        <f>ROUND(I147*H147,2)</f>
        <v>0</v>
      </c>
      <c r="BL147" s="16" t="s">
        <v>149</v>
      </c>
      <c r="BM147" s="170" t="s">
        <v>566</v>
      </c>
    </row>
    <row r="148" spans="2:65" s="13" customFormat="1" x14ac:dyDescent="0.2">
      <c r="B148" s="178"/>
      <c r="D148" s="172" t="s">
        <v>151</v>
      </c>
      <c r="E148" s="179" t="s">
        <v>1</v>
      </c>
      <c r="F148" s="180" t="s">
        <v>567</v>
      </c>
      <c r="H148" s="181">
        <v>88.8</v>
      </c>
      <c r="I148" s="182"/>
      <c r="L148" s="178"/>
      <c r="M148" s="183"/>
      <c r="T148" s="184"/>
      <c r="AT148" s="179" t="s">
        <v>151</v>
      </c>
      <c r="AU148" s="179" t="s">
        <v>122</v>
      </c>
      <c r="AV148" s="13" t="s">
        <v>122</v>
      </c>
      <c r="AW148" s="13" t="s">
        <v>29</v>
      </c>
      <c r="AX148" s="13" t="s">
        <v>83</v>
      </c>
      <c r="AY148" s="179" t="s">
        <v>143</v>
      </c>
    </row>
    <row r="149" spans="2:65" s="1" customFormat="1" ht="24.2" customHeight="1" x14ac:dyDescent="0.2">
      <c r="B149" s="132"/>
      <c r="C149" s="159" t="s">
        <v>149</v>
      </c>
      <c r="D149" s="159" t="s">
        <v>145</v>
      </c>
      <c r="E149" s="160" t="s">
        <v>568</v>
      </c>
      <c r="F149" s="161" t="s">
        <v>569</v>
      </c>
      <c r="G149" s="162" t="s">
        <v>323</v>
      </c>
      <c r="H149" s="163">
        <v>7.4</v>
      </c>
      <c r="I149" s="164"/>
      <c r="J149" s="165">
        <f>ROUND(I149*H149,2)</f>
        <v>0</v>
      </c>
      <c r="K149" s="166"/>
      <c r="L149" s="33"/>
      <c r="M149" s="167" t="s">
        <v>1</v>
      </c>
      <c r="N149" s="131" t="s">
        <v>41</v>
      </c>
      <c r="P149" s="168">
        <f>O149*H149</f>
        <v>0</v>
      </c>
      <c r="Q149" s="168">
        <v>0</v>
      </c>
      <c r="R149" s="168">
        <f>Q149*H149</f>
        <v>0</v>
      </c>
      <c r="S149" s="168">
        <v>0</v>
      </c>
      <c r="T149" s="169">
        <f>S149*H149</f>
        <v>0</v>
      </c>
      <c r="AR149" s="170" t="s">
        <v>149</v>
      </c>
      <c r="AT149" s="170" t="s">
        <v>145</v>
      </c>
      <c r="AU149" s="170" t="s">
        <v>122</v>
      </c>
      <c r="AY149" s="16" t="s">
        <v>143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16" t="s">
        <v>122</v>
      </c>
      <c r="BK149" s="96">
        <f>ROUND(I149*H149,2)</f>
        <v>0</v>
      </c>
      <c r="BL149" s="16" t="s">
        <v>149</v>
      </c>
      <c r="BM149" s="170" t="s">
        <v>570</v>
      </c>
    </row>
    <row r="150" spans="2:65" s="1" customFormat="1" ht="24.2" customHeight="1" x14ac:dyDescent="0.2">
      <c r="B150" s="132"/>
      <c r="C150" s="159" t="s">
        <v>175</v>
      </c>
      <c r="D150" s="159" t="s">
        <v>145</v>
      </c>
      <c r="E150" s="160" t="s">
        <v>571</v>
      </c>
      <c r="F150" s="161" t="s">
        <v>572</v>
      </c>
      <c r="G150" s="162" t="s">
        <v>323</v>
      </c>
      <c r="H150" s="163">
        <v>5.18</v>
      </c>
      <c r="I150" s="164"/>
      <c r="J150" s="165">
        <f>ROUND(I150*H150,2)</f>
        <v>0</v>
      </c>
      <c r="K150" s="166"/>
      <c r="L150" s="33"/>
      <c r="M150" s="167" t="s">
        <v>1</v>
      </c>
      <c r="N150" s="131" t="s">
        <v>41</v>
      </c>
      <c r="P150" s="168">
        <f>O150*H150</f>
        <v>0</v>
      </c>
      <c r="Q150" s="168">
        <v>0</v>
      </c>
      <c r="R150" s="168">
        <f>Q150*H150</f>
        <v>0</v>
      </c>
      <c r="S150" s="168">
        <v>0</v>
      </c>
      <c r="T150" s="169">
        <f>S150*H150</f>
        <v>0</v>
      </c>
      <c r="AR150" s="170" t="s">
        <v>149</v>
      </c>
      <c r="AT150" s="170" t="s">
        <v>145</v>
      </c>
      <c r="AU150" s="170" t="s">
        <v>122</v>
      </c>
      <c r="AY150" s="16" t="s">
        <v>143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16" t="s">
        <v>122</v>
      </c>
      <c r="BK150" s="96">
        <f>ROUND(I150*H150,2)</f>
        <v>0</v>
      </c>
      <c r="BL150" s="16" t="s">
        <v>149</v>
      </c>
      <c r="BM150" s="170" t="s">
        <v>573</v>
      </c>
    </row>
    <row r="151" spans="2:65" s="13" customFormat="1" x14ac:dyDescent="0.2">
      <c r="B151" s="178"/>
      <c r="D151" s="172" t="s">
        <v>151</v>
      </c>
      <c r="E151" s="179" t="s">
        <v>1</v>
      </c>
      <c r="F151" s="180" t="s">
        <v>574</v>
      </c>
      <c r="H151" s="181">
        <v>5.18</v>
      </c>
      <c r="I151" s="182"/>
      <c r="L151" s="178"/>
      <c r="M151" s="183"/>
      <c r="T151" s="184"/>
      <c r="AT151" s="179" t="s">
        <v>151</v>
      </c>
      <c r="AU151" s="179" t="s">
        <v>122</v>
      </c>
      <c r="AV151" s="13" t="s">
        <v>122</v>
      </c>
      <c r="AW151" s="13" t="s">
        <v>29</v>
      </c>
      <c r="AX151" s="13" t="s">
        <v>83</v>
      </c>
      <c r="AY151" s="179" t="s">
        <v>143</v>
      </c>
    </row>
    <row r="152" spans="2:65" s="1" customFormat="1" ht="16.5" customHeight="1" x14ac:dyDescent="0.2">
      <c r="B152" s="132"/>
      <c r="C152" s="202" t="s">
        <v>169</v>
      </c>
      <c r="D152" s="202" t="s">
        <v>381</v>
      </c>
      <c r="E152" s="203" t="s">
        <v>575</v>
      </c>
      <c r="F152" s="204" t="s">
        <v>576</v>
      </c>
      <c r="G152" s="205" t="s">
        <v>215</v>
      </c>
      <c r="H152" s="206">
        <v>9.3239999999999998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41</v>
      </c>
      <c r="P152" s="168">
        <f>O152*H152</f>
        <v>0</v>
      </c>
      <c r="Q152" s="168">
        <v>1</v>
      </c>
      <c r="R152" s="168">
        <f>Q152*H152</f>
        <v>9.3239999999999998</v>
      </c>
      <c r="S152" s="168">
        <v>0</v>
      </c>
      <c r="T152" s="169">
        <f>S152*H152</f>
        <v>0</v>
      </c>
      <c r="AR152" s="170" t="s">
        <v>188</v>
      </c>
      <c r="AT152" s="170" t="s">
        <v>381</v>
      </c>
      <c r="AU152" s="170" t="s">
        <v>122</v>
      </c>
      <c r="AY152" s="16" t="s">
        <v>143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16" t="s">
        <v>122</v>
      </c>
      <c r="BK152" s="96">
        <f>ROUND(I152*H152,2)</f>
        <v>0</v>
      </c>
      <c r="BL152" s="16" t="s">
        <v>149</v>
      </c>
      <c r="BM152" s="170" t="s">
        <v>577</v>
      </c>
    </row>
    <row r="153" spans="2:65" s="13" customFormat="1" x14ac:dyDescent="0.2">
      <c r="B153" s="178"/>
      <c r="D153" s="172" t="s">
        <v>151</v>
      </c>
      <c r="E153" s="179" t="s">
        <v>1</v>
      </c>
      <c r="F153" s="180" t="s">
        <v>578</v>
      </c>
      <c r="H153" s="181">
        <v>9.3239999999999998</v>
      </c>
      <c r="I153" s="182"/>
      <c r="L153" s="178"/>
      <c r="M153" s="183"/>
      <c r="T153" s="184"/>
      <c r="AT153" s="179" t="s">
        <v>151</v>
      </c>
      <c r="AU153" s="179" t="s">
        <v>122</v>
      </c>
      <c r="AV153" s="13" t="s">
        <v>122</v>
      </c>
      <c r="AW153" s="13" t="s">
        <v>29</v>
      </c>
      <c r="AX153" s="13" t="s">
        <v>83</v>
      </c>
      <c r="AY153" s="179" t="s">
        <v>143</v>
      </c>
    </row>
    <row r="154" spans="2:65" s="11" customFormat="1" ht="22.9" customHeight="1" x14ac:dyDescent="0.2">
      <c r="B154" s="147"/>
      <c r="D154" s="148" t="s">
        <v>74</v>
      </c>
      <c r="E154" s="157" t="s">
        <v>122</v>
      </c>
      <c r="F154" s="157" t="s">
        <v>144</v>
      </c>
      <c r="I154" s="150"/>
      <c r="J154" s="158">
        <f>BK154</f>
        <v>0</v>
      </c>
      <c r="L154" s="147"/>
      <c r="M154" s="152"/>
      <c r="P154" s="153">
        <f>SUM(P155:P167)</f>
        <v>0</v>
      </c>
      <c r="R154" s="153">
        <f>SUM(R155:R167)</f>
        <v>12.823461200000001</v>
      </c>
      <c r="T154" s="154">
        <f>SUM(T155:T167)</f>
        <v>0</v>
      </c>
      <c r="AR154" s="148" t="s">
        <v>83</v>
      </c>
      <c r="AT154" s="155" t="s">
        <v>74</v>
      </c>
      <c r="AU154" s="155" t="s">
        <v>83</v>
      </c>
      <c r="AY154" s="148" t="s">
        <v>143</v>
      </c>
      <c r="BK154" s="156">
        <f>SUM(BK155:BK167)</f>
        <v>0</v>
      </c>
    </row>
    <row r="155" spans="2:65" s="1" customFormat="1" ht="33" customHeight="1" x14ac:dyDescent="0.2">
      <c r="B155" s="132"/>
      <c r="C155" s="159" t="s">
        <v>184</v>
      </c>
      <c r="D155" s="159" t="s">
        <v>145</v>
      </c>
      <c r="E155" s="160" t="s">
        <v>579</v>
      </c>
      <c r="F155" s="161" t="s">
        <v>580</v>
      </c>
      <c r="G155" s="162" t="s">
        <v>148</v>
      </c>
      <c r="H155" s="163">
        <v>55.5</v>
      </c>
      <c r="I155" s="164"/>
      <c r="J155" s="165">
        <f>ROUND(I155*H155,2)</f>
        <v>0</v>
      </c>
      <c r="K155" s="166"/>
      <c r="L155" s="33"/>
      <c r="M155" s="167" t="s">
        <v>1</v>
      </c>
      <c r="N155" s="131" t="s">
        <v>41</v>
      </c>
      <c r="P155" s="168">
        <f>O155*H155</f>
        <v>0</v>
      </c>
      <c r="Q155" s="168">
        <v>1.8000000000000001E-4</v>
      </c>
      <c r="R155" s="168">
        <f>Q155*H155</f>
        <v>9.9900000000000006E-3</v>
      </c>
      <c r="S155" s="168">
        <v>0</v>
      </c>
      <c r="T155" s="169">
        <f>S155*H155</f>
        <v>0</v>
      </c>
      <c r="AR155" s="170" t="s">
        <v>149</v>
      </c>
      <c r="AT155" s="170" t="s">
        <v>145</v>
      </c>
      <c r="AU155" s="170" t="s">
        <v>122</v>
      </c>
      <c r="AY155" s="16" t="s">
        <v>143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16" t="s">
        <v>122</v>
      </c>
      <c r="BK155" s="96">
        <f>ROUND(I155*H155,2)</f>
        <v>0</v>
      </c>
      <c r="BL155" s="16" t="s">
        <v>149</v>
      </c>
      <c r="BM155" s="170" t="s">
        <v>581</v>
      </c>
    </row>
    <row r="156" spans="2:65" s="13" customFormat="1" x14ac:dyDescent="0.2">
      <c r="B156" s="178"/>
      <c r="D156" s="172" t="s">
        <v>151</v>
      </c>
      <c r="E156" s="179" t="s">
        <v>1</v>
      </c>
      <c r="F156" s="180" t="s">
        <v>582</v>
      </c>
      <c r="H156" s="181">
        <v>55.5</v>
      </c>
      <c r="I156" s="182"/>
      <c r="L156" s="178"/>
      <c r="M156" s="183"/>
      <c r="T156" s="184"/>
      <c r="AT156" s="179" t="s">
        <v>151</v>
      </c>
      <c r="AU156" s="179" t="s">
        <v>122</v>
      </c>
      <c r="AV156" s="13" t="s">
        <v>122</v>
      </c>
      <c r="AW156" s="13" t="s">
        <v>29</v>
      </c>
      <c r="AX156" s="13" t="s">
        <v>75</v>
      </c>
      <c r="AY156" s="179" t="s">
        <v>143</v>
      </c>
    </row>
    <row r="157" spans="2:65" s="14" customFormat="1" x14ac:dyDescent="0.2">
      <c r="B157" s="185"/>
      <c r="D157" s="172" t="s">
        <v>151</v>
      </c>
      <c r="E157" s="186" t="s">
        <v>1</v>
      </c>
      <c r="F157" s="187" t="s">
        <v>156</v>
      </c>
      <c r="H157" s="188">
        <v>55.5</v>
      </c>
      <c r="I157" s="189"/>
      <c r="L157" s="185"/>
      <c r="M157" s="190"/>
      <c r="T157" s="191"/>
      <c r="AT157" s="186" t="s">
        <v>151</v>
      </c>
      <c r="AU157" s="186" t="s">
        <v>122</v>
      </c>
      <c r="AV157" s="14" t="s">
        <v>149</v>
      </c>
      <c r="AW157" s="14" t="s">
        <v>29</v>
      </c>
      <c r="AX157" s="14" t="s">
        <v>83</v>
      </c>
      <c r="AY157" s="186" t="s">
        <v>143</v>
      </c>
    </row>
    <row r="158" spans="2:65" s="1" customFormat="1" ht="21.75" customHeight="1" x14ac:dyDescent="0.2">
      <c r="B158" s="132"/>
      <c r="C158" s="202" t="s">
        <v>188</v>
      </c>
      <c r="D158" s="202" t="s">
        <v>381</v>
      </c>
      <c r="E158" s="203" t="s">
        <v>583</v>
      </c>
      <c r="F158" s="204" t="s">
        <v>584</v>
      </c>
      <c r="G158" s="205" t="s">
        <v>148</v>
      </c>
      <c r="H158" s="206">
        <v>63.825000000000003</v>
      </c>
      <c r="I158" s="207"/>
      <c r="J158" s="208">
        <f>ROUND(I158*H158,2)</f>
        <v>0</v>
      </c>
      <c r="K158" s="209"/>
      <c r="L158" s="210"/>
      <c r="M158" s="211" t="s">
        <v>1</v>
      </c>
      <c r="N158" s="212" t="s">
        <v>41</v>
      </c>
      <c r="P158" s="168">
        <f>O158*H158</f>
        <v>0</v>
      </c>
      <c r="Q158" s="168">
        <v>4.0000000000000002E-4</v>
      </c>
      <c r="R158" s="168">
        <f>Q158*H158</f>
        <v>2.5530000000000004E-2</v>
      </c>
      <c r="S158" s="168">
        <v>0</v>
      </c>
      <c r="T158" s="169">
        <f>S158*H158</f>
        <v>0</v>
      </c>
      <c r="AR158" s="170" t="s">
        <v>188</v>
      </c>
      <c r="AT158" s="170" t="s">
        <v>381</v>
      </c>
      <c r="AU158" s="170" t="s">
        <v>122</v>
      </c>
      <c r="AY158" s="16" t="s">
        <v>143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16" t="s">
        <v>122</v>
      </c>
      <c r="BK158" s="96">
        <f>ROUND(I158*H158,2)</f>
        <v>0</v>
      </c>
      <c r="BL158" s="16" t="s">
        <v>149</v>
      </c>
      <c r="BM158" s="170" t="s">
        <v>585</v>
      </c>
    </row>
    <row r="159" spans="2:65" s="13" customFormat="1" x14ac:dyDescent="0.2">
      <c r="B159" s="178"/>
      <c r="D159" s="172" t="s">
        <v>151</v>
      </c>
      <c r="E159" s="179" t="s">
        <v>1</v>
      </c>
      <c r="F159" s="180" t="s">
        <v>586</v>
      </c>
      <c r="H159" s="181">
        <v>63.825000000000003</v>
      </c>
      <c r="I159" s="182"/>
      <c r="L159" s="178"/>
      <c r="M159" s="183"/>
      <c r="T159" s="184"/>
      <c r="AT159" s="179" t="s">
        <v>151</v>
      </c>
      <c r="AU159" s="179" t="s">
        <v>122</v>
      </c>
      <c r="AV159" s="13" t="s">
        <v>122</v>
      </c>
      <c r="AW159" s="13" t="s">
        <v>29</v>
      </c>
      <c r="AX159" s="13" t="s">
        <v>83</v>
      </c>
      <c r="AY159" s="179" t="s">
        <v>143</v>
      </c>
    </row>
    <row r="160" spans="2:65" s="1" customFormat="1" ht="24.2" customHeight="1" x14ac:dyDescent="0.2">
      <c r="B160" s="132"/>
      <c r="C160" s="159" t="s">
        <v>194</v>
      </c>
      <c r="D160" s="159" t="s">
        <v>145</v>
      </c>
      <c r="E160" s="160" t="s">
        <v>587</v>
      </c>
      <c r="F160" s="161" t="s">
        <v>588</v>
      </c>
      <c r="G160" s="162" t="s">
        <v>323</v>
      </c>
      <c r="H160" s="163">
        <v>2.2200000000000002</v>
      </c>
      <c r="I160" s="164"/>
      <c r="J160" s="165">
        <f>ROUND(I160*H160,2)</f>
        <v>0</v>
      </c>
      <c r="K160" s="166"/>
      <c r="L160" s="33"/>
      <c r="M160" s="167" t="s">
        <v>1</v>
      </c>
      <c r="N160" s="131" t="s">
        <v>41</v>
      </c>
      <c r="P160" s="168">
        <f>O160*H160</f>
        <v>0</v>
      </c>
      <c r="Q160" s="168">
        <v>1.63</v>
      </c>
      <c r="R160" s="168">
        <f>Q160*H160</f>
        <v>3.6186000000000003</v>
      </c>
      <c r="S160" s="168">
        <v>0</v>
      </c>
      <c r="T160" s="169">
        <f>S160*H160</f>
        <v>0</v>
      </c>
      <c r="AR160" s="170" t="s">
        <v>149</v>
      </c>
      <c r="AT160" s="170" t="s">
        <v>145</v>
      </c>
      <c r="AU160" s="170" t="s">
        <v>122</v>
      </c>
      <c r="AY160" s="16" t="s">
        <v>143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16" t="s">
        <v>122</v>
      </c>
      <c r="BK160" s="96">
        <f>ROUND(I160*H160,2)</f>
        <v>0</v>
      </c>
      <c r="BL160" s="16" t="s">
        <v>149</v>
      </c>
      <c r="BM160" s="170" t="s">
        <v>589</v>
      </c>
    </row>
    <row r="161" spans="2:65" s="13" customFormat="1" x14ac:dyDescent="0.2">
      <c r="B161" s="178"/>
      <c r="D161" s="172" t="s">
        <v>151</v>
      </c>
      <c r="E161" s="179" t="s">
        <v>1</v>
      </c>
      <c r="F161" s="180" t="s">
        <v>590</v>
      </c>
      <c r="H161" s="181">
        <v>2.2200000000000002</v>
      </c>
      <c r="I161" s="182"/>
      <c r="L161" s="178"/>
      <c r="M161" s="183"/>
      <c r="T161" s="184"/>
      <c r="AT161" s="179" t="s">
        <v>151</v>
      </c>
      <c r="AU161" s="179" t="s">
        <v>122</v>
      </c>
      <c r="AV161" s="13" t="s">
        <v>122</v>
      </c>
      <c r="AW161" s="13" t="s">
        <v>29</v>
      </c>
      <c r="AX161" s="13" t="s">
        <v>83</v>
      </c>
      <c r="AY161" s="179" t="s">
        <v>143</v>
      </c>
    </row>
    <row r="162" spans="2:65" s="1" customFormat="1" ht="16.5" customHeight="1" x14ac:dyDescent="0.2">
      <c r="B162" s="132"/>
      <c r="C162" s="159" t="s">
        <v>198</v>
      </c>
      <c r="D162" s="159" t="s">
        <v>145</v>
      </c>
      <c r="E162" s="160" t="s">
        <v>591</v>
      </c>
      <c r="F162" s="161" t="s">
        <v>592</v>
      </c>
      <c r="G162" s="162" t="s">
        <v>224</v>
      </c>
      <c r="H162" s="163">
        <v>37</v>
      </c>
      <c r="I162" s="164"/>
      <c r="J162" s="165">
        <f>ROUND(I162*H162,2)</f>
        <v>0</v>
      </c>
      <c r="K162" s="166"/>
      <c r="L162" s="33"/>
      <c r="M162" s="167" t="s">
        <v>1</v>
      </c>
      <c r="N162" s="131" t="s">
        <v>41</v>
      </c>
      <c r="P162" s="168">
        <f>O162*H162</f>
        <v>0</v>
      </c>
      <c r="Q162" s="168">
        <v>0.24678</v>
      </c>
      <c r="R162" s="168">
        <f>Q162*H162</f>
        <v>9.1308600000000002</v>
      </c>
      <c r="S162" s="168">
        <v>0</v>
      </c>
      <c r="T162" s="169">
        <f>S162*H162</f>
        <v>0</v>
      </c>
      <c r="AR162" s="170" t="s">
        <v>149</v>
      </c>
      <c r="AT162" s="170" t="s">
        <v>145</v>
      </c>
      <c r="AU162" s="170" t="s">
        <v>122</v>
      </c>
      <c r="AY162" s="16" t="s">
        <v>143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16" t="s">
        <v>122</v>
      </c>
      <c r="BK162" s="96">
        <f>ROUND(I162*H162,2)</f>
        <v>0</v>
      </c>
      <c r="BL162" s="16" t="s">
        <v>149</v>
      </c>
      <c r="BM162" s="170" t="s">
        <v>593</v>
      </c>
    </row>
    <row r="163" spans="2:65" s="13" customFormat="1" x14ac:dyDescent="0.2">
      <c r="B163" s="178"/>
      <c r="D163" s="172" t="s">
        <v>151</v>
      </c>
      <c r="E163" s="179" t="s">
        <v>1</v>
      </c>
      <c r="F163" s="180" t="s">
        <v>462</v>
      </c>
      <c r="H163" s="181">
        <v>37</v>
      </c>
      <c r="I163" s="182"/>
      <c r="L163" s="178"/>
      <c r="M163" s="183"/>
      <c r="T163" s="184"/>
      <c r="AT163" s="179" t="s">
        <v>151</v>
      </c>
      <c r="AU163" s="179" t="s">
        <v>122</v>
      </c>
      <c r="AV163" s="13" t="s">
        <v>122</v>
      </c>
      <c r="AW163" s="13" t="s">
        <v>29</v>
      </c>
      <c r="AX163" s="13" t="s">
        <v>75</v>
      </c>
      <c r="AY163" s="179" t="s">
        <v>143</v>
      </c>
    </row>
    <row r="164" spans="2:65" s="14" customFormat="1" x14ac:dyDescent="0.2">
      <c r="B164" s="185"/>
      <c r="D164" s="172" t="s">
        <v>151</v>
      </c>
      <c r="E164" s="186" t="s">
        <v>551</v>
      </c>
      <c r="F164" s="187" t="s">
        <v>156</v>
      </c>
      <c r="H164" s="188">
        <v>37</v>
      </c>
      <c r="I164" s="189"/>
      <c r="L164" s="185"/>
      <c r="M164" s="190"/>
      <c r="T164" s="191"/>
      <c r="AT164" s="186" t="s">
        <v>151</v>
      </c>
      <c r="AU164" s="186" t="s">
        <v>122</v>
      </c>
      <c r="AV164" s="14" t="s">
        <v>149</v>
      </c>
      <c r="AW164" s="14" t="s">
        <v>29</v>
      </c>
      <c r="AX164" s="14" t="s">
        <v>83</v>
      </c>
      <c r="AY164" s="186" t="s">
        <v>143</v>
      </c>
    </row>
    <row r="165" spans="2:65" s="1" customFormat="1" ht="33" customHeight="1" x14ac:dyDescent="0.2">
      <c r="B165" s="132"/>
      <c r="C165" s="159" t="s">
        <v>203</v>
      </c>
      <c r="D165" s="159" t="s">
        <v>145</v>
      </c>
      <c r="E165" s="160" t="s">
        <v>157</v>
      </c>
      <c r="F165" s="161" t="s">
        <v>158</v>
      </c>
      <c r="G165" s="162" t="s">
        <v>148</v>
      </c>
      <c r="H165" s="163">
        <v>962.03</v>
      </c>
      <c r="I165" s="164"/>
      <c r="J165" s="165">
        <f>ROUND(I165*H165,2)</f>
        <v>0</v>
      </c>
      <c r="K165" s="166"/>
      <c r="L165" s="33"/>
      <c r="M165" s="167" t="s">
        <v>1</v>
      </c>
      <c r="N165" s="131" t="s">
        <v>41</v>
      </c>
      <c r="P165" s="168">
        <f>O165*H165</f>
        <v>0</v>
      </c>
      <c r="Q165" s="168">
        <v>4.0000000000000003E-5</v>
      </c>
      <c r="R165" s="168">
        <f>Q165*H165</f>
        <v>3.84812E-2</v>
      </c>
      <c r="S165" s="168">
        <v>0</v>
      </c>
      <c r="T165" s="169">
        <f>S165*H165</f>
        <v>0</v>
      </c>
      <c r="AR165" s="170" t="s">
        <v>149</v>
      </c>
      <c r="AT165" s="170" t="s">
        <v>145</v>
      </c>
      <c r="AU165" s="170" t="s">
        <v>122</v>
      </c>
      <c r="AY165" s="16" t="s">
        <v>143</v>
      </c>
      <c r="BE165" s="96">
        <f>IF(N165="základná",J165,0)</f>
        <v>0</v>
      </c>
      <c r="BF165" s="96">
        <f>IF(N165="znížená",J165,0)</f>
        <v>0</v>
      </c>
      <c r="BG165" s="96">
        <f>IF(N165="zákl. prenesená",J165,0)</f>
        <v>0</v>
      </c>
      <c r="BH165" s="96">
        <f>IF(N165="zníž. prenesená",J165,0)</f>
        <v>0</v>
      </c>
      <c r="BI165" s="96">
        <f>IF(N165="nulová",J165,0)</f>
        <v>0</v>
      </c>
      <c r="BJ165" s="16" t="s">
        <v>122</v>
      </c>
      <c r="BK165" s="96">
        <f>ROUND(I165*H165,2)</f>
        <v>0</v>
      </c>
      <c r="BL165" s="16" t="s">
        <v>149</v>
      </c>
      <c r="BM165" s="170" t="s">
        <v>594</v>
      </c>
    </row>
    <row r="166" spans="2:65" s="12" customFormat="1" x14ac:dyDescent="0.2">
      <c r="B166" s="171"/>
      <c r="D166" s="172" t="s">
        <v>151</v>
      </c>
      <c r="E166" s="173" t="s">
        <v>1</v>
      </c>
      <c r="F166" s="174" t="s">
        <v>595</v>
      </c>
      <c r="H166" s="173" t="s">
        <v>1</v>
      </c>
      <c r="I166" s="175"/>
      <c r="L166" s="171"/>
      <c r="M166" s="176"/>
      <c r="T166" s="177"/>
      <c r="AT166" s="173" t="s">
        <v>151</v>
      </c>
      <c r="AU166" s="173" t="s">
        <v>122</v>
      </c>
      <c r="AV166" s="12" t="s">
        <v>83</v>
      </c>
      <c r="AW166" s="12" t="s">
        <v>29</v>
      </c>
      <c r="AX166" s="12" t="s">
        <v>75</v>
      </c>
      <c r="AY166" s="173" t="s">
        <v>143</v>
      </c>
    </row>
    <row r="167" spans="2:65" s="13" customFormat="1" x14ac:dyDescent="0.2">
      <c r="B167" s="178"/>
      <c r="D167" s="172" t="s">
        <v>151</v>
      </c>
      <c r="E167" s="179" t="s">
        <v>1</v>
      </c>
      <c r="F167" s="180" t="s">
        <v>596</v>
      </c>
      <c r="H167" s="181">
        <v>962.03</v>
      </c>
      <c r="I167" s="182"/>
      <c r="L167" s="178"/>
      <c r="M167" s="183"/>
      <c r="T167" s="184"/>
      <c r="AT167" s="179" t="s">
        <v>151</v>
      </c>
      <c r="AU167" s="179" t="s">
        <v>122</v>
      </c>
      <c r="AV167" s="13" t="s">
        <v>122</v>
      </c>
      <c r="AW167" s="13" t="s">
        <v>29</v>
      </c>
      <c r="AX167" s="13" t="s">
        <v>83</v>
      </c>
      <c r="AY167" s="179" t="s">
        <v>143</v>
      </c>
    </row>
    <row r="168" spans="2:65" s="11" customFormat="1" ht="22.9" customHeight="1" x14ac:dyDescent="0.2">
      <c r="B168" s="147"/>
      <c r="D168" s="148" t="s">
        <v>74</v>
      </c>
      <c r="E168" s="157" t="s">
        <v>162</v>
      </c>
      <c r="F168" s="157" t="s">
        <v>320</v>
      </c>
      <c r="I168" s="150"/>
      <c r="J168" s="158">
        <f>BK168</f>
        <v>0</v>
      </c>
      <c r="L168" s="147"/>
      <c r="M168" s="152"/>
      <c r="P168" s="153">
        <f>SUM(P169:P174)</f>
        <v>0</v>
      </c>
      <c r="R168" s="153">
        <f>SUM(R169:R174)</f>
        <v>12.092179430000002</v>
      </c>
      <c r="T168" s="154">
        <f>SUM(T169:T174)</f>
        <v>0</v>
      </c>
      <c r="AR168" s="148" t="s">
        <v>83</v>
      </c>
      <c r="AT168" s="155" t="s">
        <v>74</v>
      </c>
      <c r="AU168" s="155" t="s">
        <v>83</v>
      </c>
      <c r="AY168" s="148" t="s">
        <v>143</v>
      </c>
      <c r="BK168" s="156">
        <f>SUM(BK169:BK174)</f>
        <v>0</v>
      </c>
    </row>
    <row r="169" spans="2:65" s="1" customFormat="1" ht="33" customHeight="1" x14ac:dyDescent="0.2">
      <c r="B169" s="132"/>
      <c r="C169" s="159" t="s">
        <v>212</v>
      </c>
      <c r="D169" s="159" t="s">
        <v>145</v>
      </c>
      <c r="E169" s="160" t="s">
        <v>597</v>
      </c>
      <c r="F169" s="161" t="s">
        <v>598</v>
      </c>
      <c r="G169" s="162" t="s">
        <v>323</v>
      </c>
      <c r="H169" s="163">
        <v>0.33</v>
      </c>
      <c r="I169" s="164"/>
      <c r="J169" s="165">
        <f>ROUND(I169*H169,2)</f>
        <v>0</v>
      </c>
      <c r="K169" s="166"/>
      <c r="L169" s="33"/>
      <c r="M169" s="167" t="s">
        <v>1</v>
      </c>
      <c r="N169" s="131" t="s">
        <v>41</v>
      </c>
      <c r="P169" s="168">
        <f>O169*H169</f>
        <v>0</v>
      </c>
      <c r="Q169" s="168">
        <v>1.1760699999999999</v>
      </c>
      <c r="R169" s="168">
        <f>Q169*H169</f>
        <v>0.38810309999999998</v>
      </c>
      <c r="S169" s="168">
        <v>0</v>
      </c>
      <c r="T169" s="169">
        <f>S169*H169</f>
        <v>0</v>
      </c>
      <c r="AR169" s="170" t="s">
        <v>149</v>
      </c>
      <c r="AT169" s="170" t="s">
        <v>145</v>
      </c>
      <c r="AU169" s="170" t="s">
        <v>122</v>
      </c>
      <c r="AY169" s="16" t="s">
        <v>143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16" t="s">
        <v>122</v>
      </c>
      <c r="BK169" s="96">
        <f>ROUND(I169*H169,2)</f>
        <v>0</v>
      </c>
      <c r="BL169" s="16" t="s">
        <v>149</v>
      </c>
      <c r="BM169" s="170" t="s">
        <v>599</v>
      </c>
    </row>
    <row r="170" spans="2:65" s="12" customFormat="1" x14ac:dyDescent="0.2">
      <c r="B170" s="171"/>
      <c r="D170" s="172" t="s">
        <v>151</v>
      </c>
      <c r="E170" s="173" t="s">
        <v>1</v>
      </c>
      <c r="F170" s="174" t="s">
        <v>600</v>
      </c>
      <c r="H170" s="173" t="s">
        <v>1</v>
      </c>
      <c r="I170" s="175"/>
      <c r="L170" s="171"/>
      <c r="M170" s="176"/>
      <c r="T170" s="177"/>
      <c r="AT170" s="173" t="s">
        <v>151</v>
      </c>
      <c r="AU170" s="173" t="s">
        <v>122</v>
      </c>
      <c r="AV170" s="12" t="s">
        <v>83</v>
      </c>
      <c r="AW170" s="12" t="s">
        <v>29</v>
      </c>
      <c r="AX170" s="12" t="s">
        <v>75</v>
      </c>
      <c r="AY170" s="173" t="s">
        <v>143</v>
      </c>
    </row>
    <row r="171" spans="2:65" s="13" customFormat="1" x14ac:dyDescent="0.2">
      <c r="B171" s="178"/>
      <c r="D171" s="172" t="s">
        <v>151</v>
      </c>
      <c r="E171" s="179" t="s">
        <v>1</v>
      </c>
      <c r="F171" s="180" t="s">
        <v>601</v>
      </c>
      <c r="H171" s="181">
        <v>0.33</v>
      </c>
      <c r="I171" s="182"/>
      <c r="L171" s="178"/>
      <c r="M171" s="183"/>
      <c r="T171" s="184"/>
      <c r="AT171" s="179" t="s">
        <v>151</v>
      </c>
      <c r="AU171" s="179" t="s">
        <v>122</v>
      </c>
      <c r="AV171" s="13" t="s">
        <v>122</v>
      </c>
      <c r="AW171" s="13" t="s">
        <v>29</v>
      </c>
      <c r="AX171" s="13" t="s">
        <v>83</v>
      </c>
      <c r="AY171" s="179" t="s">
        <v>143</v>
      </c>
    </row>
    <row r="172" spans="2:65" s="1" customFormat="1" ht="24.2" customHeight="1" x14ac:dyDescent="0.2">
      <c r="B172" s="132"/>
      <c r="C172" s="159" t="s">
        <v>221</v>
      </c>
      <c r="D172" s="159" t="s">
        <v>145</v>
      </c>
      <c r="E172" s="160" t="s">
        <v>321</v>
      </c>
      <c r="F172" s="161" t="s">
        <v>322</v>
      </c>
      <c r="G172" s="162" t="s">
        <v>323</v>
      </c>
      <c r="H172" s="163">
        <v>5.4370000000000003</v>
      </c>
      <c r="I172" s="164"/>
      <c r="J172" s="165">
        <f>ROUND(I172*H172,2)</f>
        <v>0</v>
      </c>
      <c r="K172" s="166"/>
      <c r="L172" s="33"/>
      <c r="M172" s="167" t="s">
        <v>1</v>
      </c>
      <c r="N172" s="131" t="s">
        <v>41</v>
      </c>
      <c r="P172" s="168">
        <f>O172*H172</f>
        <v>0</v>
      </c>
      <c r="Q172" s="168">
        <v>2.1170900000000001</v>
      </c>
      <c r="R172" s="168">
        <f>Q172*H172</f>
        <v>11.510618330000002</v>
      </c>
      <c r="S172" s="168">
        <v>0</v>
      </c>
      <c r="T172" s="169">
        <f>S172*H172</f>
        <v>0</v>
      </c>
      <c r="AR172" s="170" t="s">
        <v>149</v>
      </c>
      <c r="AT172" s="170" t="s">
        <v>145</v>
      </c>
      <c r="AU172" s="170" t="s">
        <v>122</v>
      </c>
      <c r="AY172" s="16" t="s">
        <v>143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16" t="s">
        <v>122</v>
      </c>
      <c r="BK172" s="96">
        <f>ROUND(I172*H172,2)</f>
        <v>0</v>
      </c>
      <c r="BL172" s="16" t="s">
        <v>149</v>
      </c>
      <c r="BM172" s="170" t="s">
        <v>602</v>
      </c>
    </row>
    <row r="173" spans="2:65" s="13" customFormat="1" x14ac:dyDescent="0.2">
      <c r="B173" s="178"/>
      <c r="D173" s="172" t="s">
        <v>151</v>
      </c>
      <c r="E173" s="179" t="s">
        <v>1</v>
      </c>
      <c r="F173" s="180" t="s">
        <v>325</v>
      </c>
      <c r="H173" s="181">
        <v>5.4370000000000003</v>
      </c>
      <c r="I173" s="182"/>
      <c r="L173" s="178"/>
      <c r="M173" s="183"/>
      <c r="T173" s="184"/>
      <c r="AT173" s="179" t="s">
        <v>151</v>
      </c>
      <c r="AU173" s="179" t="s">
        <v>122</v>
      </c>
      <c r="AV173" s="13" t="s">
        <v>122</v>
      </c>
      <c r="AW173" s="13" t="s">
        <v>29</v>
      </c>
      <c r="AX173" s="13" t="s">
        <v>83</v>
      </c>
      <c r="AY173" s="179" t="s">
        <v>143</v>
      </c>
    </row>
    <row r="174" spans="2:65" s="1" customFormat="1" ht="24.2" customHeight="1" x14ac:dyDescent="0.2">
      <c r="B174" s="132"/>
      <c r="C174" s="159" t="s">
        <v>227</v>
      </c>
      <c r="D174" s="159" t="s">
        <v>145</v>
      </c>
      <c r="E174" s="160" t="s">
        <v>603</v>
      </c>
      <c r="F174" s="161" t="s">
        <v>604</v>
      </c>
      <c r="G174" s="162" t="s">
        <v>148</v>
      </c>
      <c r="H174" s="163">
        <v>2.85</v>
      </c>
      <c r="I174" s="164"/>
      <c r="J174" s="165">
        <f>ROUND(I174*H174,2)</f>
        <v>0</v>
      </c>
      <c r="K174" s="166"/>
      <c r="L174" s="33"/>
      <c r="M174" s="167" t="s">
        <v>1</v>
      </c>
      <c r="N174" s="131" t="s">
        <v>41</v>
      </c>
      <c r="P174" s="168">
        <f>O174*H174</f>
        <v>0</v>
      </c>
      <c r="Q174" s="168">
        <v>6.7879999999999996E-2</v>
      </c>
      <c r="R174" s="168">
        <f>Q174*H174</f>
        <v>0.19345799999999999</v>
      </c>
      <c r="S174" s="168">
        <v>0</v>
      </c>
      <c r="T174" s="169">
        <f>S174*H174</f>
        <v>0</v>
      </c>
      <c r="AR174" s="170" t="s">
        <v>149</v>
      </c>
      <c r="AT174" s="170" t="s">
        <v>145</v>
      </c>
      <c r="AU174" s="170" t="s">
        <v>122</v>
      </c>
      <c r="AY174" s="16" t="s">
        <v>143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16" t="s">
        <v>122</v>
      </c>
      <c r="BK174" s="96">
        <f>ROUND(I174*H174,2)</f>
        <v>0</v>
      </c>
      <c r="BL174" s="16" t="s">
        <v>149</v>
      </c>
      <c r="BM174" s="170" t="s">
        <v>605</v>
      </c>
    </row>
    <row r="175" spans="2:65" s="11" customFormat="1" ht="22.9" customHeight="1" x14ac:dyDescent="0.2">
      <c r="B175" s="147"/>
      <c r="D175" s="148" t="s">
        <v>74</v>
      </c>
      <c r="E175" s="157" t="s">
        <v>149</v>
      </c>
      <c r="F175" s="157" t="s">
        <v>326</v>
      </c>
      <c r="I175" s="150"/>
      <c r="J175" s="158">
        <f>BK175</f>
        <v>0</v>
      </c>
      <c r="L175" s="147"/>
      <c r="M175" s="152"/>
      <c r="P175" s="153">
        <f>SUM(P176:P183)</f>
        <v>0</v>
      </c>
      <c r="R175" s="153">
        <f>SUM(R176:R183)</f>
        <v>2.4850290099999999</v>
      </c>
      <c r="T175" s="154">
        <f>SUM(T176:T183)</f>
        <v>0</v>
      </c>
      <c r="AR175" s="148" t="s">
        <v>83</v>
      </c>
      <c r="AT175" s="155" t="s">
        <v>74</v>
      </c>
      <c r="AU175" s="155" t="s">
        <v>83</v>
      </c>
      <c r="AY175" s="148" t="s">
        <v>143</v>
      </c>
      <c r="BK175" s="156">
        <f>SUM(BK176:BK183)</f>
        <v>0</v>
      </c>
    </row>
    <row r="176" spans="2:65" s="1" customFormat="1" ht="21.75" customHeight="1" x14ac:dyDescent="0.2">
      <c r="B176" s="132"/>
      <c r="C176" s="159" t="s">
        <v>234</v>
      </c>
      <c r="D176" s="159" t="s">
        <v>145</v>
      </c>
      <c r="E176" s="160" t="s">
        <v>327</v>
      </c>
      <c r="F176" s="161" t="s">
        <v>328</v>
      </c>
      <c r="G176" s="162" t="s">
        <v>323</v>
      </c>
      <c r="H176" s="163">
        <v>1.087</v>
      </c>
      <c r="I176" s="164"/>
      <c r="J176" s="165">
        <f>ROUND(I176*H176,2)</f>
        <v>0</v>
      </c>
      <c r="K176" s="166"/>
      <c r="L176" s="33"/>
      <c r="M176" s="167" t="s">
        <v>1</v>
      </c>
      <c r="N176" s="131" t="s">
        <v>41</v>
      </c>
      <c r="P176" s="168">
        <f>O176*H176</f>
        <v>0</v>
      </c>
      <c r="Q176" s="168">
        <v>2.2128800000000002</v>
      </c>
      <c r="R176" s="168">
        <f>Q176*H176</f>
        <v>2.4054005599999999</v>
      </c>
      <c r="S176" s="168">
        <v>0</v>
      </c>
      <c r="T176" s="169">
        <f>S176*H176</f>
        <v>0</v>
      </c>
      <c r="AR176" s="170" t="s">
        <v>149</v>
      </c>
      <c r="AT176" s="170" t="s">
        <v>145</v>
      </c>
      <c r="AU176" s="170" t="s">
        <v>122</v>
      </c>
      <c r="AY176" s="16" t="s">
        <v>143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16" t="s">
        <v>122</v>
      </c>
      <c r="BK176" s="96">
        <f>ROUND(I176*H176,2)</f>
        <v>0</v>
      </c>
      <c r="BL176" s="16" t="s">
        <v>149</v>
      </c>
      <c r="BM176" s="170" t="s">
        <v>606</v>
      </c>
    </row>
    <row r="177" spans="2:65" s="13" customFormat="1" x14ac:dyDescent="0.2">
      <c r="B177" s="178"/>
      <c r="D177" s="172" t="s">
        <v>151</v>
      </c>
      <c r="E177" s="179" t="s">
        <v>1</v>
      </c>
      <c r="F177" s="180" t="s">
        <v>330</v>
      </c>
      <c r="H177" s="181">
        <v>1.087</v>
      </c>
      <c r="I177" s="182"/>
      <c r="L177" s="178"/>
      <c r="M177" s="183"/>
      <c r="T177" s="184"/>
      <c r="AT177" s="179" t="s">
        <v>151</v>
      </c>
      <c r="AU177" s="179" t="s">
        <v>122</v>
      </c>
      <c r="AV177" s="13" t="s">
        <v>122</v>
      </c>
      <c r="AW177" s="13" t="s">
        <v>29</v>
      </c>
      <c r="AX177" s="13" t="s">
        <v>83</v>
      </c>
      <c r="AY177" s="179" t="s">
        <v>143</v>
      </c>
    </row>
    <row r="178" spans="2:65" s="1" customFormat="1" ht="24.2" customHeight="1" x14ac:dyDescent="0.2">
      <c r="B178" s="132"/>
      <c r="C178" s="159" t="s">
        <v>225</v>
      </c>
      <c r="D178" s="159" t="s">
        <v>145</v>
      </c>
      <c r="E178" s="160" t="s">
        <v>331</v>
      </c>
      <c r="F178" s="161" t="s">
        <v>332</v>
      </c>
      <c r="G178" s="162" t="s">
        <v>148</v>
      </c>
      <c r="H178" s="163">
        <v>7.2489999999999997</v>
      </c>
      <c r="I178" s="164"/>
      <c r="J178" s="165">
        <f>ROUND(I178*H178,2)</f>
        <v>0</v>
      </c>
      <c r="K178" s="166"/>
      <c r="L178" s="33"/>
      <c r="M178" s="167" t="s">
        <v>1</v>
      </c>
      <c r="N178" s="131" t="s">
        <v>41</v>
      </c>
      <c r="P178" s="168">
        <f>O178*H178</f>
        <v>0</v>
      </c>
      <c r="Q178" s="168">
        <v>3.4099999999999998E-3</v>
      </c>
      <c r="R178" s="168">
        <f>Q178*H178</f>
        <v>2.4719089999999999E-2</v>
      </c>
      <c r="S178" s="168">
        <v>0</v>
      </c>
      <c r="T178" s="169">
        <f>S178*H178</f>
        <v>0</v>
      </c>
      <c r="AR178" s="170" t="s">
        <v>149</v>
      </c>
      <c r="AT178" s="170" t="s">
        <v>145</v>
      </c>
      <c r="AU178" s="170" t="s">
        <v>122</v>
      </c>
      <c r="AY178" s="16" t="s">
        <v>143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16" t="s">
        <v>122</v>
      </c>
      <c r="BK178" s="96">
        <f>ROUND(I178*H178,2)</f>
        <v>0</v>
      </c>
      <c r="BL178" s="16" t="s">
        <v>149</v>
      </c>
      <c r="BM178" s="170" t="s">
        <v>607</v>
      </c>
    </row>
    <row r="179" spans="2:65" s="13" customFormat="1" x14ac:dyDescent="0.2">
      <c r="B179" s="178"/>
      <c r="D179" s="172" t="s">
        <v>151</v>
      </c>
      <c r="E179" s="179" t="s">
        <v>1</v>
      </c>
      <c r="F179" s="180" t="s">
        <v>334</v>
      </c>
      <c r="H179" s="181">
        <v>7.2489999999999997</v>
      </c>
      <c r="I179" s="182"/>
      <c r="L179" s="178"/>
      <c r="M179" s="183"/>
      <c r="T179" s="184"/>
      <c r="AT179" s="179" t="s">
        <v>151</v>
      </c>
      <c r="AU179" s="179" t="s">
        <v>122</v>
      </c>
      <c r="AV179" s="13" t="s">
        <v>122</v>
      </c>
      <c r="AW179" s="13" t="s">
        <v>29</v>
      </c>
      <c r="AX179" s="13" t="s">
        <v>83</v>
      </c>
      <c r="AY179" s="179" t="s">
        <v>143</v>
      </c>
    </row>
    <row r="180" spans="2:65" s="1" customFormat="1" ht="24.2" customHeight="1" x14ac:dyDescent="0.2">
      <c r="B180" s="132"/>
      <c r="C180" s="159" t="s">
        <v>243</v>
      </c>
      <c r="D180" s="159" t="s">
        <v>145</v>
      </c>
      <c r="E180" s="160" t="s">
        <v>335</v>
      </c>
      <c r="F180" s="161" t="s">
        <v>336</v>
      </c>
      <c r="G180" s="162" t="s">
        <v>148</v>
      </c>
      <c r="H180" s="163">
        <v>7.2489999999999997</v>
      </c>
      <c r="I180" s="164"/>
      <c r="J180" s="165">
        <f>ROUND(I180*H180,2)</f>
        <v>0</v>
      </c>
      <c r="K180" s="166"/>
      <c r="L180" s="33"/>
      <c r="M180" s="167" t="s">
        <v>1</v>
      </c>
      <c r="N180" s="131" t="s">
        <v>41</v>
      </c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AR180" s="170" t="s">
        <v>149</v>
      </c>
      <c r="AT180" s="170" t="s">
        <v>145</v>
      </c>
      <c r="AU180" s="170" t="s">
        <v>122</v>
      </c>
      <c r="AY180" s="16" t="s">
        <v>143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16" t="s">
        <v>122</v>
      </c>
      <c r="BK180" s="96">
        <f>ROUND(I180*H180,2)</f>
        <v>0</v>
      </c>
      <c r="BL180" s="16" t="s">
        <v>149</v>
      </c>
      <c r="BM180" s="170" t="s">
        <v>608</v>
      </c>
    </row>
    <row r="181" spans="2:65" s="13" customFormat="1" x14ac:dyDescent="0.2">
      <c r="B181" s="178"/>
      <c r="D181" s="172" t="s">
        <v>151</v>
      </c>
      <c r="E181" s="179" t="s">
        <v>1</v>
      </c>
      <c r="F181" s="180" t="s">
        <v>334</v>
      </c>
      <c r="H181" s="181">
        <v>7.2489999999999997</v>
      </c>
      <c r="I181" s="182"/>
      <c r="L181" s="178"/>
      <c r="M181" s="183"/>
      <c r="T181" s="184"/>
      <c r="AT181" s="179" t="s">
        <v>151</v>
      </c>
      <c r="AU181" s="179" t="s">
        <v>122</v>
      </c>
      <c r="AV181" s="13" t="s">
        <v>122</v>
      </c>
      <c r="AW181" s="13" t="s">
        <v>29</v>
      </c>
      <c r="AX181" s="13" t="s">
        <v>83</v>
      </c>
      <c r="AY181" s="179" t="s">
        <v>143</v>
      </c>
    </row>
    <row r="182" spans="2:65" s="1" customFormat="1" ht="24.2" customHeight="1" x14ac:dyDescent="0.2">
      <c r="B182" s="132"/>
      <c r="C182" s="159" t="s">
        <v>372</v>
      </c>
      <c r="D182" s="159" t="s">
        <v>145</v>
      </c>
      <c r="E182" s="160" t="s">
        <v>338</v>
      </c>
      <c r="F182" s="161" t="s">
        <v>339</v>
      </c>
      <c r="G182" s="162" t="s">
        <v>215</v>
      </c>
      <c r="H182" s="163">
        <v>5.3999999999999999E-2</v>
      </c>
      <c r="I182" s="164"/>
      <c r="J182" s="165">
        <f>ROUND(I182*H182,2)</f>
        <v>0</v>
      </c>
      <c r="K182" s="166"/>
      <c r="L182" s="33"/>
      <c r="M182" s="167" t="s">
        <v>1</v>
      </c>
      <c r="N182" s="131" t="s">
        <v>41</v>
      </c>
      <c r="P182" s="168">
        <f>O182*H182</f>
        <v>0</v>
      </c>
      <c r="Q182" s="168">
        <v>1.01684</v>
      </c>
      <c r="R182" s="168">
        <f>Q182*H182</f>
        <v>5.4909359999999997E-2</v>
      </c>
      <c r="S182" s="168">
        <v>0</v>
      </c>
      <c r="T182" s="169">
        <f>S182*H182</f>
        <v>0</v>
      </c>
      <c r="AR182" s="170" t="s">
        <v>149</v>
      </c>
      <c r="AT182" s="170" t="s">
        <v>145</v>
      </c>
      <c r="AU182" s="170" t="s">
        <v>122</v>
      </c>
      <c r="AY182" s="16" t="s">
        <v>143</v>
      </c>
      <c r="BE182" s="96">
        <f>IF(N182="základná",J182,0)</f>
        <v>0</v>
      </c>
      <c r="BF182" s="96">
        <f>IF(N182="znížená",J182,0)</f>
        <v>0</v>
      </c>
      <c r="BG182" s="96">
        <f>IF(N182="zákl. prenesená",J182,0)</f>
        <v>0</v>
      </c>
      <c r="BH182" s="96">
        <f>IF(N182="zníž. prenesená",J182,0)</f>
        <v>0</v>
      </c>
      <c r="BI182" s="96">
        <f>IF(N182="nulová",J182,0)</f>
        <v>0</v>
      </c>
      <c r="BJ182" s="16" t="s">
        <v>122</v>
      </c>
      <c r="BK182" s="96">
        <f>ROUND(I182*H182,2)</f>
        <v>0</v>
      </c>
      <c r="BL182" s="16" t="s">
        <v>149</v>
      </c>
      <c r="BM182" s="170" t="s">
        <v>609</v>
      </c>
    </row>
    <row r="183" spans="2:65" s="13" customFormat="1" x14ac:dyDescent="0.2">
      <c r="B183" s="178"/>
      <c r="D183" s="172" t="s">
        <v>151</v>
      </c>
      <c r="E183" s="179" t="s">
        <v>1</v>
      </c>
      <c r="F183" s="180" t="s">
        <v>341</v>
      </c>
      <c r="H183" s="181">
        <v>5.3999999999999999E-2</v>
      </c>
      <c r="I183" s="182"/>
      <c r="L183" s="178"/>
      <c r="M183" s="183"/>
      <c r="T183" s="184"/>
      <c r="AT183" s="179" t="s">
        <v>151</v>
      </c>
      <c r="AU183" s="179" t="s">
        <v>122</v>
      </c>
      <c r="AV183" s="13" t="s">
        <v>122</v>
      </c>
      <c r="AW183" s="13" t="s">
        <v>29</v>
      </c>
      <c r="AX183" s="13" t="s">
        <v>83</v>
      </c>
      <c r="AY183" s="179" t="s">
        <v>143</v>
      </c>
    </row>
    <row r="184" spans="2:65" s="11" customFormat="1" ht="22.9" customHeight="1" x14ac:dyDescent="0.2">
      <c r="B184" s="147"/>
      <c r="D184" s="148" t="s">
        <v>74</v>
      </c>
      <c r="E184" s="157" t="s">
        <v>169</v>
      </c>
      <c r="F184" s="157" t="s">
        <v>170</v>
      </c>
      <c r="I184" s="150"/>
      <c r="J184" s="158">
        <f>BK184</f>
        <v>0</v>
      </c>
      <c r="L184" s="147"/>
      <c r="M184" s="152"/>
      <c r="P184" s="153">
        <f>SUM(P185:P206)</f>
        <v>0</v>
      </c>
      <c r="R184" s="153">
        <f>SUM(R185:R206)</f>
        <v>15.9452201</v>
      </c>
      <c r="T184" s="154">
        <f>SUM(T185:T206)</f>
        <v>0</v>
      </c>
      <c r="AR184" s="148" t="s">
        <v>83</v>
      </c>
      <c r="AT184" s="155" t="s">
        <v>74</v>
      </c>
      <c r="AU184" s="155" t="s">
        <v>83</v>
      </c>
      <c r="AY184" s="148" t="s">
        <v>143</v>
      </c>
      <c r="BK184" s="156">
        <f>SUM(BK185:BK206)</f>
        <v>0</v>
      </c>
    </row>
    <row r="185" spans="2:65" s="1" customFormat="1" ht="49.15" customHeight="1" x14ac:dyDescent="0.2">
      <c r="B185" s="132"/>
      <c r="C185" s="159" t="s">
        <v>376</v>
      </c>
      <c r="D185" s="159" t="s">
        <v>145</v>
      </c>
      <c r="E185" s="160" t="s">
        <v>610</v>
      </c>
      <c r="F185" s="161" t="s">
        <v>611</v>
      </c>
      <c r="G185" s="162" t="s">
        <v>148</v>
      </c>
      <c r="H185" s="163">
        <v>1194.19</v>
      </c>
      <c r="I185" s="164"/>
      <c r="J185" s="165">
        <f>ROUND(I185*H185,2)</f>
        <v>0</v>
      </c>
      <c r="K185" s="166"/>
      <c r="L185" s="33"/>
      <c r="M185" s="167" t="s">
        <v>1</v>
      </c>
      <c r="N185" s="131" t="s">
        <v>41</v>
      </c>
      <c r="P185" s="168">
        <f>O185*H185</f>
        <v>0</v>
      </c>
      <c r="Q185" s="168">
        <v>1.0529999999999999E-2</v>
      </c>
      <c r="R185" s="168">
        <f>Q185*H185</f>
        <v>12.5748207</v>
      </c>
      <c r="S185" s="168">
        <v>0</v>
      </c>
      <c r="T185" s="169">
        <f>S185*H185</f>
        <v>0</v>
      </c>
      <c r="AR185" s="170" t="s">
        <v>149</v>
      </c>
      <c r="AT185" s="170" t="s">
        <v>145</v>
      </c>
      <c r="AU185" s="170" t="s">
        <v>122</v>
      </c>
      <c r="AY185" s="16" t="s">
        <v>143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16" t="s">
        <v>122</v>
      </c>
      <c r="BK185" s="96">
        <f>ROUND(I185*H185,2)</f>
        <v>0</v>
      </c>
      <c r="BL185" s="16" t="s">
        <v>149</v>
      </c>
      <c r="BM185" s="170" t="s">
        <v>612</v>
      </c>
    </row>
    <row r="186" spans="2:65" s="12" customFormat="1" ht="22.5" x14ac:dyDescent="0.2">
      <c r="B186" s="171"/>
      <c r="D186" s="172" t="s">
        <v>151</v>
      </c>
      <c r="E186" s="173" t="s">
        <v>1</v>
      </c>
      <c r="F186" s="174" t="s">
        <v>613</v>
      </c>
      <c r="H186" s="173" t="s">
        <v>1</v>
      </c>
      <c r="I186" s="175"/>
      <c r="L186" s="171"/>
      <c r="M186" s="176"/>
      <c r="T186" s="177"/>
      <c r="AT186" s="173" t="s">
        <v>151</v>
      </c>
      <c r="AU186" s="173" t="s">
        <v>122</v>
      </c>
      <c r="AV186" s="12" t="s">
        <v>83</v>
      </c>
      <c r="AW186" s="12" t="s">
        <v>29</v>
      </c>
      <c r="AX186" s="12" t="s">
        <v>75</v>
      </c>
      <c r="AY186" s="173" t="s">
        <v>143</v>
      </c>
    </row>
    <row r="187" spans="2:65" s="13" customFormat="1" x14ac:dyDescent="0.2">
      <c r="B187" s="178"/>
      <c r="D187" s="172" t="s">
        <v>151</v>
      </c>
      <c r="E187" s="179" t="s">
        <v>1</v>
      </c>
      <c r="F187" s="180" t="s">
        <v>614</v>
      </c>
      <c r="H187" s="181">
        <v>232.16</v>
      </c>
      <c r="I187" s="182"/>
      <c r="L187" s="178"/>
      <c r="M187" s="183"/>
      <c r="T187" s="184"/>
      <c r="AT187" s="179" t="s">
        <v>151</v>
      </c>
      <c r="AU187" s="179" t="s">
        <v>122</v>
      </c>
      <c r="AV187" s="13" t="s">
        <v>122</v>
      </c>
      <c r="AW187" s="13" t="s">
        <v>29</v>
      </c>
      <c r="AX187" s="13" t="s">
        <v>75</v>
      </c>
      <c r="AY187" s="179" t="s">
        <v>143</v>
      </c>
    </row>
    <row r="188" spans="2:65" s="12" customFormat="1" x14ac:dyDescent="0.2">
      <c r="B188" s="171"/>
      <c r="D188" s="172" t="s">
        <v>151</v>
      </c>
      <c r="E188" s="173" t="s">
        <v>1</v>
      </c>
      <c r="F188" s="174" t="s">
        <v>615</v>
      </c>
      <c r="H188" s="173" t="s">
        <v>1</v>
      </c>
      <c r="I188" s="175"/>
      <c r="L188" s="171"/>
      <c r="M188" s="176"/>
      <c r="T188" s="177"/>
      <c r="AT188" s="173" t="s">
        <v>151</v>
      </c>
      <c r="AU188" s="173" t="s">
        <v>122</v>
      </c>
      <c r="AV188" s="12" t="s">
        <v>83</v>
      </c>
      <c r="AW188" s="12" t="s">
        <v>29</v>
      </c>
      <c r="AX188" s="12" t="s">
        <v>75</v>
      </c>
      <c r="AY188" s="173" t="s">
        <v>143</v>
      </c>
    </row>
    <row r="189" spans="2:65" s="13" customFormat="1" x14ac:dyDescent="0.2">
      <c r="B189" s="178"/>
      <c r="D189" s="172" t="s">
        <v>151</v>
      </c>
      <c r="E189" s="179" t="s">
        <v>1</v>
      </c>
      <c r="F189" s="180" t="s">
        <v>596</v>
      </c>
      <c r="H189" s="181">
        <v>962.03</v>
      </c>
      <c r="I189" s="182"/>
      <c r="L189" s="178"/>
      <c r="M189" s="183"/>
      <c r="T189" s="184"/>
      <c r="AT189" s="179" t="s">
        <v>151</v>
      </c>
      <c r="AU189" s="179" t="s">
        <v>122</v>
      </c>
      <c r="AV189" s="13" t="s">
        <v>122</v>
      </c>
      <c r="AW189" s="13" t="s">
        <v>29</v>
      </c>
      <c r="AX189" s="13" t="s">
        <v>75</v>
      </c>
      <c r="AY189" s="179" t="s">
        <v>143</v>
      </c>
    </row>
    <row r="190" spans="2:65" s="14" customFormat="1" x14ac:dyDescent="0.2">
      <c r="B190" s="185"/>
      <c r="D190" s="172" t="s">
        <v>151</v>
      </c>
      <c r="E190" s="186" t="s">
        <v>1</v>
      </c>
      <c r="F190" s="187" t="s">
        <v>156</v>
      </c>
      <c r="H190" s="188">
        <v>1194.19</v>
      </c>
      <c r="I190" s="189"/>
      <c r="L190" s="185"/>
      <c r="M190" s="190"/>
      <c r="T190" s="191"/>
      <c r="AT190" s="186" t="s">
        <v>151</v>
      </c>
      <c r="AU190" s="186" t="s">
        <v>122</v>
      </c>
      <c r="AV190" s="14" t="s">
        <v>149</v>
      </c>
      <c r="AW190" s="14" t="s">
        <v>29</v>
      </c>
      <c r="AX190" s="14" t="s">
        <v>83</v>
      </c>
      <c r="AY190" s="186" t="s">
        <v>143</v>
      </c>
    </row>
    <row r="191" spans="2:65" s="12" customFormat="1" ht="22.5" x14ac:dyDescent="0.2">
      <c r="B191" s="171"/>
      <c r="D191" s="172" t="s">
        <v>151</v>
      </c>
      <c r="E191" s="173" t="s">
        <v>1</v>
      </c>
      <c r="F191" s="174" t="s">
        <v>209</v>
      </c>
      <c r="H191" s="173" t="s">
        <v>1</v>
      </c>
      <c r="I191" s="175"/>
      <c r="L191" s="171"/>
      <c r="M191" s="176"/>
      <c r="T191" s="177"/>
      <c r="AT191" s="173" t="s">
        <v>151</v>
      </c>
      <c r="AU191" s="173" t="s">
        <v>122</v>
      </c>
      <c r="AV191" s="12" t="s">
        <v>83</v>
      </c>
      <c r="AW191" s="12" t="s">
        <v>29</v>
      </c>
      <c r="AX191" s="12" t="s">
        <v>75</v>
      </c>
      <c r="AY191" s="173" t="s">
        <v>143</v>
      </c>
    </row>
    <row r="192" spans="2:65" s="1" customFormat="1" ht="49.15" customHeight="1" x14ac:dyDescent="0.2">
      <c r="B192" s="132"/>
      <c r="C192" s="159" t="s">
        <v>7</v>
      </c>
      <c r="D192" s="159" t="s">
        <v>145</v>
      </c>
      <c r="E192" s="160" t="s">
        <v>616</v>
      </c>
      <c r="F192" s="161" t="s">
        <v>617</v>
      </c>
      <c r="G192" s="162" t="s">
        <v>148</v>
      </c>
      <c r="H192" s="163">
        <v>25.8</v>
      </c>
      <c r="I192" s="164"/>
      <c r="J192" s="165">
        <f>ROUND(I192*H192,2)</f>
        <v>0</v>
      </c>
      <c r="K192" s="166"/>
      <c r="L192" s="33"/>
      <c r="M192" s="167" t="s">
        <v>1</v>
      </c>
      <c r="N192" s="131" t="s">
        <v>41</v>
      </c>
      <c r="P192" s="168">
        <f>O192*H192</f>
        <v>0</v>
      </c>
      <c r="Q192" s="168">
        <v>1.0529999999999999E-2</v>
      </c>
      <c r="R192" s="168">
        <f>Q192*H192</f>
        <v>0.27167399999999997</v>
      </c>
      <c r="S192" s="168">
        <v>0</v>
      </c>
      <c r="T192" s="169">
        <f>S192*H192</f>
        <v>0</v>
      </c>
      <c r="AR192" s="170" t="s">
        <v>149</v>
      </c>
      <c r="AT192" s="170" t="s">
        <v>145</v>
      </c>
      <c r="AU192" s="170" t="s">
        <v>122</v>
      </c>
      <c r="AY192" s="16" t="s">
        <v>143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16" t="s">
        <v>122</v>
      </c>
      <c r="BK192" s="96">
        <f>ROUND(I192*H192,2)</f>
        <v>0</v>
      </c>
      <c r="BL192" s="16" t="s">
        <v>149</v>
      </c>
      <c r="BM192" s="170" t="s">
        <v>618</v>
      </c>
    </row>
    <row r="193" spans="2:65" s="12" customFormat="1" x14ac:dyDescent="0.2">
      <c r="B193" s="171"/>
      <c r="D193" s="172" t="s">
        <v>151</v>
      </c>
      <c r="E193" s="173" t="s">
        <v>1</v>
      </c>
      <c r="F193" s="174" t="s">
        <v>619</v>
      </c>
      <c r="H193" s="173" t="s">
        <v>1</v>
      </c>
      <c r="I193" s="175"/>
      <c r="L193" s="171"/>
      <c r="M193" s="176"/>
      <c r="T193" s="177"/>
      <c r="AT193" s="173" t="s">
        <v>151</v>
      </c>
      <c r="AU193" s="173" t="s">
        <v>122</v>
      </c>
      <c r="AV193" s="12" t="s">
        <v>83</v>
      </c>
      <c r="AW193" s="12" t="s">
        <v>29</v>
      </c>
      <c r="AX193" s="12" t="s">
        <v>75</v>
      </c>
      <c r="AY193" s="173" t="s">
        <v>143</v>
      </c>
    </row>
    <row r="194" spans="2:65" s="13" customFormat="1" x14ac:dyDescent="0.2">
      <c r="B194" s="178"/>
      <c r="D194" s="172" t="s">
        <v>151</v>
      </c>
      <c r="E194" s="179" t="s">
        <v>1</v>
      </c>
      <c r="F194" s="180" t="s">
        <v>620</v>
      </c>
      <c r="H194" s="181">
        <v>25.8</v>
      </c>
      <c r="I194" s="182"/>
      <c r="L194" s="178"/>
      <c r="M194" s="183"/>
      <c r="T194" s="184"/>
      <c r="AT194" s="179" t="s">
        <v>151</v>
      </c>
      <c r="AU194" s="179" t="s">
        <v>122</v>
      </c>
      <c r="AV194" s="13" t="s">
        <v>122</v>
      </c>
      <c r="AW194" s="13" t="s">
        <v>29</v>
      </c>
      <c r="AX194" s="13" t="s">
        <v>75</v>
      </c>
      <c r="AY194" s="179" t="s">
        <v>143</v>
      </c>
    </row>
    <row r="195" spans="2:65" s="14" customFormat="1" x14ac:dyDescent="0.2">
      <c r="B195" s="185"/>
      <c r="D195" s="172" t="s">
        <v>151</v>
      </c>
      <c r="E195" s="186" t="s">
        <v>1</v>
      </c>
      <c r="F195" s="187" t="s">
        <v>156</v>
      </c>
      <c r="H195" s="188">
        <v>25.8</v>
      </c>
      <c r="I195" s="189"/>
      <c r="L195" s="185"/>
      <c r="M195" s="190"/>
      <c r="T195" s="191"/>
      <c r="AT195" s="186" t="s">
        <v>151</v>
      </c>
      <c r="AU195" s="186" t="s">
        <v>122</v>
      </c>
      <c r="AV195" s="14" t="s">
        <v>149</v>
      </c>
      <c r="AW195" s="14" t="s">
        <v>29</v>
      </c>
      <c r="AX195" s="14" t="s">
        <v>83</v>
      </c>
      <c r="AY195" s="186" t="s">
        <v>143</v>
      </c>
    </row>
    <row r="196" spans="2:65" s="12" customFormat="1" ht="22.5" x14ac:dyDescent="0.2">
      <c r="B196" s="171"/>
      <c r="D196" s="172" t="s">
        <v>151</v>
      </c>
      <c r="E196" s="173" t="s">
        <v>1</v>
      </c>
      <c r="F196" s="174" t="s">
        <v>209</v>
      </c>
      <c r="H196" s="173" t="s">
        <v>1</v>
      </c>
      <c r="I196" s="175"/>
      <c r="L196" s="171"/>
      <c r="M196" s="176"/>
      <c r="T196" s="177"/>
      <c r="AT196" s="173" t="s">
        <v>151</v>
      </c>
      <c r="AU196" s="173" t="s">
        <v>122</v>
      </c>
      <c r="AV196" s="12" t="s">
        <v>83</v>
      </c>
      <c r="AW196" s="12" t="s">
        <v>29</v>
      </c>
      <c r="AX196" s="12" t="s">
        <v>75</v>
      </c>
      <c r="AY196" s="173" t="s">
        <v>143</v>
      </c>
    </row>
    <row r="197" spans="2:65" s="1" customFormat="1" ht="49.15" customHeight="1" x14ac:dyDescent="0.2">
      <c r="B197" s="132"/>
      <c r="C197" s="159" t="s">
        <v>387</v>
      </c>
      <c r="D197" s="159" t="s">
        <v>145</v>
      </c>
      <c r="E197" s="160" t="s">
        <v>621</v>
      </c>
      <c r="F197" s="161" t="s">
        <v>622</v>
      </c>
      <c r="G197" s="162" t="s">
        <v>148</v>
      </c>
      <c r="H197" s="163">
        <v>244.58</v>
      </c>
      <c r="I197" s="164"/>
      <c r="J197" s="165">
        <f>ROUND(I197*H197,2)</f>
        <v>0</v>
      </c>
      <c r="K197" s="166"/>
      <c r="L197" s="33"/>
      <c r="M197" s="167" t="s">
        <v>1</v>
      </c>
      <c r="N197" s="131" t="s">
        <v>41</v>
      </c>
      <c r="P197" s="168">
        <f>O197*H197</f>
        <v>0</v>
      </c>
      <c r="Q197" s="168">
        <v>1.217E-2</v>
      </c>
      <c r="R197" s="168">
        <f>Q197*H197</f>
        <v>2.9765386</v>
      </c>
      <c r="S197" s="168">
        <v>0</v>
      </c>
      <c r="T197" s="169">
        <f>S197*H197</f>
        <v>0</v>
      </c>
      <c r="AR197" s="170" t="s">
        <v>149</v>
      </c>
      <c r="AT197" s="170" t="s">
        <v>145</v>
      </c>
      <c r="AU197" s="170" t="s">
        <v>122</v>
      </c>
      <c r="AY197" s="16" t="s">
        <v>143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16" t="s">
        <v>122</v>
      </c>
      <c r="BK197" s="96">
        <f>ROUND(I197*H197,2)</f>
        <v>0</v>
      </c>
      <c r="BL197" s="16" t="s">
        <v>149</v>
      </c>
      <c r="BM197" s="170" t="s">
        <v>623</v>
      </c>
    </row>
    <row r="198" spans="2:65" s="12" customFormat="1" ht="22.5" x14ac:dyDescent="0.2">
      <c r="B198" s="171"/>
      <c r="D198" s="172" t="s">
        <v>151</v>
      </c>
      <c r="E198" s="173" t="s">
        <v>1</v>
      </c>
      <c r="F198" s="174" t="s">
        <v>624</v>
      </c>
      <c r="H198" s="173" t="s">
        <v>1</v>
      </c>
      <c r="I198" s="175"/>
      <c r="L198" s="171"/>
      <c r="M198" s="176"/>
      <c r="T198" s="177"/>
      <c r="AT198" s="173" t="s">
        <v>151</v>
      </c>
      <c r="AU198" s="173" t="s">
        <v>122</v>
      </c>
      <c r="AV198" s="12" t="s">
        <v>83</v>
      </c>
      <c r="AW198" s="12" t="s">
        <v>29</v>
      </c>
      <c r="AX198" s="12" t="s">
        <v>75</v>
      </c>
      <c r="AY198" s="173" t="s">
        <v>143</v>
      </c>
    </row>
    <row r="199" spans="2:65" s="13" customFormat="1" x14ac:dyDescent="0.2">
      <c r="B199" s="178"/>
      <c r="D199" s="172" t="s">
        <v>151</v>
      </c>
      <c r="E199" s="179" t="s">
        <v>1</v>
      </c>
      <c r="F199" s="180" t="s">
        <v>625</v>
      </c>
      <c r="H199" s="181">
        <v>244.58</v>
      </c>
      <c r="I199" s="182"/>
      <c r="L199" s="178"/>
      <c r="M199" s="183"/>
      <c r="T199" s="184"/>
      <c r="AT199" s="179" t="s">
        <v>151</v>
      </c>
      <c r="AU199" s="179" t="s">
        <v>122</v>
      </c>
      <c r="AV199" s="13" t="s">
        <v>122</v>
      </c>
      <c r="AW199" s="13" t="s">
        <v>29</v>
      </c>
      <c r="AX199" s="13" t="s">
        <v>75</v>
      </c>
      <c r="AY199" s="179" t="s">
        <v>143</v>
      </c>
    </row>
    <row r="200" spans="2:65" s="14" customFormat="1" x14ac:dyDescent="0.2">
      <c r="B200" s="185"/>
      <c r="D200" s="172" t="s">
        <v>151</v>
      </c>
      <c r="E200" s="186" t="s">
        <v>1</v>
      </c>
      <c r="F200" s="187" t="s">
        <v>156</v>
      </c>
      <c r="H200" s="188">
        <v>244.58</v>
      </c>
      <c r="I200" s="189"/>
      <c r="L200" s="185"/>
      <c r="M200" s="190"/>
      <c r="T200" s="191"/>
      <c r="AT200" s="186" t="s">
        <v>151</v>
      </c>
      <c r="AU200" s="186" t="s">
        <v>122</v>
      </c>
      <c r="AV200" s="14" t="s">
        <v>149</v>
      </c>
      <c r="AW200" s="14" t="s">
        <v>29</v>
      </c>
      <c r="AX200" s="14" t="s">
        <v>83</v>
      </c>
      <c r="AY200" s="186" t="s">
        <v>143</v>
      </c>
    </row>
    <row r="201" spans="2:65" s="12" customFormat="1" ht="22.5" x14ac:dyDescent="0.2">
      <c r="B201" s="171"/>
      <c r="D201" s="172" t="s">
        <v>151</v>
      </c>
      <c r="E201" s="173" t="s">
        <v>1</v>
      </c>
      <c r="F201" s="174" t="s">
        <v>209</v>
      </c>
      <c r="H201" s="173" t="s">
        <v>1</v>
      </c>
      <c r="I201" s="175"/>
      <c r="L201" s="171"/>
      <c r="M201" s="176"/>
      <c r="T201" s="177"/>
      <c r="AT201" s="173" t="s">
        <v>151</v>
      </c>
      <c r="AU201" s="173" t="s">
        <v>122</v>
      </c>
      <c r="AV201" s="12" t="s">
        <v>83</v>
      </c>
      <c r="AW201" s="12" t="s">
        <v>29</v>
      </c>
      <c r="AX201" s="12" t="s">
        <v>75</v>
      </c>
      <c r="AY201" s="173" t="s">
        <v>143</v>
      </c>
    </row>
    <row r="202" spans="2:65" s="1" customFormat="1" ht="49.15" customHeight="1" x14ac:dyDescent="0.2">
      <c r="B202" s="132"/>
      <c r="C202" s="159" t="s">
        <v>391</v>
      </c>
      <c r="D202" s="159" t="s">
        <v>145</v>
      </c>
      <c r="E202" s="160" t="s">
        <v>626</v>
      </c>
      <c r="F202" s="161" t="s">
        <v>627</v>
      </c>
      <c r="G202" s="162" t="s">
        <v>148</v>
      </c>
      <c r="H202" s="163">
        <v>10.039999999999999</v>
      </c>
      <c r="I202" s="164"/>
      <c r="J202" s="165">
        <f>ROUND(I202*H202,2)</f>
        <v>0</v>
      </c>
      <c r="K202" s="166"/>
      <c r="L202" s="33"/>
      <c r="M202" s="167" t="s">
        <v>1</v>
      </c>
      <c r="N202" s="131" t="s">
        <v>41</v>
      </c>
      <c r="P202" s="168">
        <f>O202*H202</f>
        <v>0</v>
      </c>
      <c r="Q202" s="168">
        <v>1.217E-2</v>
      </c>
      <c r="R202" s="168">
        <f>Q202*H202</f>
        <v>0.1221868</v>
      </c>
      <c r="S202" s="168">
        <v>0</v>
      </c>
      <c r="T202" s="169">
        <f>S202*H202</f>
        <v>0</v>
      </c>
      <c r="AR202" s="170" t="s">
        <v>149</v>
      </c>
      <c r="AT202" s="170" t="s">
        <v>145</v>
      </c>
      <c r="AU202" s="170" t="s">
        <v>122</v>
      </c>
      <c r="AY202" s="16" t="s">
        <v>143</v>
      </c>
      <c r="BE202" s="96">
        <f>IF(N202="základná",J202,0)</f>
        <v>0</v>
      </c>
      <c r="BF202" s="96">
        <f>IF(N202="znížená",J202,0)</f>
        <v>0</v>
      </c>
      <c r="BG202" s="96">
        <f>IF(N202="zákl. prenesená",J202,0)</f>
        <v>0</v>
      </c>
      <c r="BH202" s="96">
        <f>IF(N202="zníž. prenesená",J202,0)</f>
        <v>0</v>
      </c>
      <c r="BI202" s="96">
        <f>IF(N202="nulová",J202,0)</f>
        <v>0</v>
      </c>
      <c r="BJ202" s="16" t="s">
        <v>122</v>
      </c>
      <c r="BK202" s="96">
        <f>ROUND(I202*H202,2)</f>
        <v>0</v>
      </c>
      <c r="BL202" s="16" t="s">
        <v>149</v>
      </c>
      <c r="BM202" s="170" t="s">
        <v>628</v>
      </c>
    </row>
    <row r="203" spans="2:65" s="12" customFormat="1" x14ac:dyDescent="0.2">
      <c r="B203" s="171"/>
      <c r="D203" s="172" t="s">
        <v>151</v>
      </c>
      <c r="E203" s="173" t="s">
        <v>1</v>
      </c>
      <c r="F203" s="174" t="s">
        <v>629</v>
      </c>
      <c r="H203" s="173" t="s">
        <v>1</v>
      </c>
      <c r="I203" s="175"/>
      <c r="L203" s="171"/>
      <c r="M203" s="176"/>
      <c r="T203" s="177"/>
      <c r="AT203" s="173" t="s">
        <v>151</v>
      </c>
      <c r="AU203" s="173" t="s">
        <v>122</v>
      </c>
      <c r="AV203" s="12" t="s">
        <v>83</v>
      </c>
      <c r="AW203" s="12" t="s">
        <v>29</v>
      </c>
      <c r="AX203" s="12" t="s">
        <v>75</v>
      </c>
      <c r="AY203" s="173" t="s">
        <v>143</v>
      </c>
    </row>
    <row r="204" spans="2:65" s="13" customFormat="1" x14ac:dyDescent="0.2">
      <c r="B204" s="178"/>
      <c r="D204" s="172" t="s">
        <v>151</v>
      </c>
      <c r="E204" s="179" t="s">
        <v>1</v>
      </c>
      <c r="F204" s="180" t="s">
        <v>630</v>
      </c>
      <c r="H204" s="181">
        <v>10.039999999999999</v>
      </c>
      <c r="I204" s="182"/>
      <c r="L204" s="178"/>
      <c r="M204" s="183"/>
      <c r="T204" s="184"/>
      <c r="AT204" s="179" t="s">
        <v>151</v>
      </c>
      <c r="AU204" s="179" t="s">
        <v>122</v>
      </c>
      <c r="AV204" s="13" t="s">
        <v>122</v>
      </c>
      <c r="AW204" s="13" t="s">
        <v>29</v>
      </c>
      <c r="AX204" s="13" t="s">
        <v>75</v>
      </c>
      <c r="AY204" s="179" t="s">
        <v>143</v>
      </c>
    </row>
    <row r="205" spans="2:65" s="14" customFormat="1" x14ac:dyDescent="0.2">
      <c r="B205" s="185"/>
      <c r="D205" s="172" t="s">
        <v>151</v>
      </c>
      <c r="E205" s="186" t="s">
        <v>1</v>
      </c>
      <c r="F205" s="187" t="s">
        <v>156</v>
      </c>
      <c r="H205" s="188">
        <v>10.039999999999999</v>
      </c>
      <c r="I205" s="189"/>
      <c r="L205" s="185"/>
      <c r="M205" s="190"/>
      <c r="T205" s="191"/>
      <c r="AT205" s="186" t="s">
        <v>151</v>
      </c>
      <c r="AU205" s="186" t="s">
        <v>122</v>
      </c>
      <c r="AV205" s="14" t="s">
        <v>149</v>
      </c>
      <c r="AW205" s="14" t="s">
        <v>29</v>
      </c>
      <c r="AX205" s="14" t="s">
        <v>83</v>
      </c>
      <c r="AY205" s="186" t="s">
        <v>143</v>
      </c>
    </row>
    <row r="206" spans="2:65" s="12" customFormat="1" ht="22.5" x14ac:dyDescent="0.2">
      <c r="B206" s="171"/>
      <c r="D206" s="172" t="s">
        <v>151</v>
      </c>
      <c r="E206" s="173" t="s">
        <v>1</v>
      </c>
      <c r="F206" s="174" t="s">
        <v>209</v>
      </c>
      <c r="H206" s="173" t="s">
        <v>1</v>
      </c>
      <c r="I206" s="175"/>
      <c r="L206" s="171"/>
      <c r="M206" s="176"/>
      <c r="T206" s="177"/>
      <c r="AT206" s="173" t="s">
        <v>151</v>
      </c>
      <c r="AU206" s="173" t="s">
        <v>122</v>
      </c>
      <c r="AV206" s="12" t="s">
        <v>83</v>
      </c>
      <c r="AW206" s="12" t="s">
        <v>29</v>
      </c>
      <c r="AX206" s="12" t="s">
        <v>75</v>
      </c>
      <c r="AY206" s="173" t="s">
        <v>143</v>
      </c>
    </row>
    <row r="207" spans="2:65" s="11" customFormat="1" ht="22.9" customHeight="1" x14ac:dyDescent="0.2">
      <c r="B207" s="147"/>
      <c r="D207" s="148" t="s">
        <v>74</v>
      </c>
      <c r="E207" s="157" t="s">
        <v>194</v>
      </c>
      <c r="F207" s="157" t="s">
        <v>250</v>
      </c>
      <c r="I207" s="150"/>
      <c r="J207" s="158">
        <f>BK207</f>
        <v>0</v>
      </c>
      <c r="L207" s="147"/>
      <c r="M207" s="152"/>
      <c r="P207" s="153">
        <f>SUM(P208:P249)</f>
        <v>0</v>
      </c>
      <c r="R207" s="153">
        <f>SUM(R208:R249)</f>
        <v>10.9621756</v>
      </c>
      <c r="T207" s="154">
        <f>SUM(T208:T249)</f>
        <v>22.441962999999998</v>
      </c>
      <c r="AR207" s="148" t="s">
        <v>83</v>
      </c>
      <c r="AT207" s="155" t="s">
        <v>74</v>
      </c>
      <c r="AU207" s="155" t="s">
        <v>83</v>
      </c>
      <c r="AY207" s="148" t="s">
        <v>143</v>
      </c>
      <c r="BK207" s="156">
        <f>SUM(BK208:BK249)</f>
        <v>0</v>
      </c>
    </row>
    <row r="208" spans="2:65" s="1" customFormat="1" ht="33" customHeight="1" x14ac:dyDescent="0.2">
      <c r="B208" s="132"/>
      <c r="C208" s="159" t="s">
        <v>396</v>
      </c>
      <c r="D208" s="159" t="s">
        <v>145</v>
      </c>
      <c r="E208" s="160" t="s">
        <v>631</v>
      </c>
      <c r="F208" s="161" t="s">
        <v>632</v>
      </c>
      <c r="G208" s="162" t="s">
        <v>148</v>
      </c>
      <c r="H208" s="163">
        <v>5489.18</v>
      </c>
      <c r="I208" s="164"/>
      <c r="J208" s="165">
        <f>ROUND(I208*H208,2)</f>
        <v>0</v>
      </c>
      <c r="K208" s="166"/>
      <c r="L208" s="33"/>
      <c r="M208" s="167" t="s">
        <v>1</v>
      </c>
      <c r="N208" s="131" t="s">
        <v>41</v>
      </c>
      <c r="P208" s="168">
        <f>O208*H208</f>
        <v>0</v>
      </c>
      <c r="Q208" s="168">
        <v>1.92E-3</v>
      </c>
      <c r="R208" s="168">
        <f>Q208*H208</f>
        <v>10.5392256</v>
      </c>
      <c r="S208" s="168">
        <v>0</v>
      </c>
      <c r="T208" s="169">
        <f>S208*H208</f>
        <v>0</v>
      </c>
      <c r="AR208" s="170" t="s">
        <v>149</v>
      </c>
      <c r="AT208" s="170" t="s">
        <v>145</v>
      </c>
      <c r="AU208" s="170" t="s">
        <v>122</v>
      </c>
      <c r="AY208" s="16" t="s">
        <v>143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16" t="s">
        <v>122</v>
      </c>
      <c r="BK208" s="96">
        <f>ROUND(I208*H208,2)</f>
        <v>0</v>
      </c>
      <c r="BL208" s="16" t="s">
        <v>149</v>
      </c>
      <c r="BM208" s="170" t="s">
        <v>633</v>
      </c>
    </row>
    <row r="209" spans="2:65" s="13" customFormat="1" x14ac:dyDescent="0.2">
      <c r="B209" s="178"/>
      <c r="D209" s="172" t="s">
        <v>151</v>
      </c>
      <c r="E209" s="179" t="s">
        <v>1</v>
      </c>
      <c r="F209" s="180" t="s">
        <v>634</v>
      </c>
      <c r="H209" s="181">
        <v>4706.95</v>
      </c>
      <c r="I209" s="182"/>
      <c r="L209" s="178"/>
      <c r="M209" s="183"/>
      <c r="T209" s="184"/>
      <c r="AT209" s="179" t="s">
        <v>151</v>
      </c>
      <c r="AU209" s="179" t="s">
        <v>122</v>
      </c>
      <c r="AV209" s="13" t="s">
        <v>122</v>
      </c>
      <c r="AW209" s="13" t="s">
        <v>29</v>
      </c>
      <c r="AX209" s="13" t="s">
        <v>75</v>
      </c>
      <c r="AY209" s="179" t="s">
        <v>143</v>
      </c>
    </row>
    <row r="210" spans="2:65" s="13" customFormat="1" x14ac:dyDescent="0.2">
      <c r="B210" s="178"/>
      <c r="D210" s="172" t="s">
        <v>151</v>
      </c>
      <c r="E210" s="179" t="s">
        <v>1</v>
      </c>
      <c r="F210" s="180" t="s">
        <v>635</v>
      </c>
      <c r="H210" s="181">
        <v>782.23</v>
      </c>
      <c r="I210" s="182"/>
      <c r="L210" s="178"/>
      <c r="M210" s="183"/>
      <c r="T210" s="184"/>
      <c r="AT210" s="179" t="s">
        <v>151</v>
      </c>
      <c r="AU210" s="179" t="s">
        <v>122</v>
      </c>
      <c r="AV210" s="13" t="s">
        <v>122</v>
      </c>
      <c r="AW210" s="13" t="s">
        <v>29</v>
      </c>
      <c r="AX210" s="13" t="s">
        <v>75</v>
      </c>
      <c r="AY210" s="179" t="s">
        <v>143</v>
      </c>
    </row>
    <row r="211" spans="2:65" s="14" customFormat="1" x14ac:dyDescent="0.2">
      <c r="B211" s="185"/>
      <c r="D211" s="172" t="s">
        <v>151</v>
      </c>
      <c r="E211" s="186" t="s">
        <v>1</v>
      </c>
      <c r="F211" s="187" t="s">
        <v>156</v>
      </c>
      <c r="H211" s="188">
        <v>5489.18</v>
      </c>
      <c r="I211" s="189"/>
      <c r="L211" s="185"/>
      <c r="M211" s="190"/>
      <c r="T211" s="191"/>
      <c r="AT211" s="186" t="s">
        <v>151</v>
      </c>
      <c r="AU211" s="186" t="s">
        <v>122</v>
      </c>
      <c r="AV211" s="14" t="s">
        <v>149</v>
      </c>
      <c r="AW211" s="14" t="s">
        <v>29</v>
      </c>
      <c r="AX211" s="14" t="s">
        <v>83</v>
      </c>
      <c r="AY211" s="186" t="s">
        <v>143</v>
      </c>
    </row>
    <row r="212" spans="2:65" s="1" customFormat="1" ht="24.2" customHeight="1" x14ac:dyDescent="0.2">
      <c r="B212" s="132"/>
      <c r="C212" s="159" t="s">
        <v>401</v>
      </c>
      <c r="D212" s="159" t="s">
        <v>145</v>
      </c>
      <c r="E212" s="160" t="s">
        <v>636</v>
      </c>
      <c r="F212" s="161" t="s">
        <v>637</v>
      </c>
      <c r="G212" s="162" t="s">
        <v>148</v>
      </c>
      <c r="H212" s="163">
        <v>8459</v>
      </c>
      <c r="I212" s="164"/>
      <c r="J212" s="165">
        <f>ROUND(I212*H212,2)</f>
        <v>0</v>
      </c>
      <c r="K212" s="166"/>
      <c r="L212" s="33"/>
      <c r="M212" s="167" t="s">
        <v>1</v>
      </c>
      <c r="N212" s="131" t="s">
        <v>41</v>
      </c>
      <c r="P212" s="168">
        <f>O212*H212</f>
        <v>0</v>
      </c>
      <c r="Q212" s="168">
        <v>5.0000000000000002E-5</v>
      </c>
      <c r="R212" s="168">
        <f>Q212*H212</f>
        <v>0.42294999999999999</v>
      </c>
      <c r="S212" s="168">
        <v>0</v>
      </c>
      <c r="T212" s="169">
        <f>S212*H212</f>
        <v>0</v>
      </c>
      <c r="AR212" s="170" t="s">
        <v>149</v>
      </c>
      <c r="AT212" s="170" t="s">
        <v>145</v>
      </c>
      <c r="AU212" s="170" t="s">
        <v>122</v>
      </c>
      <c r="AY212" s="16" t="s">
        <v>143</v>
      </c>
      <c r="BE212" s="96">
        <f>IF(N212="základná",J212,0)</f>
        <v>0</v>
      </c>
      <c r="BF212" s="96">
        <f>IF(N212="znížená",J212,0)</f>
        <v>0</v>
      </c>
      <c r="BG212" s="96">
        <f>IF(N212="zákl. prenesená",J212,0)</f>
        <v>0</v>
      </c>
      <c r="BH212" s="96">
        <f>IF(N212="zníž. prenesená",J212,0)</f>
        <v>0</v>
      </c>
      <c r="BI212" s="96">
        <f>IF(N212="nulová",J212,0)</f>
        <v>0</v>
      </c>
      <c r="BJ212" s="16" t="s">
        <v>122</v>
      </c>
      <c r="BK212" s="96">
        <f>ROUND(I212*H212,2)</f>
        <v>0</v>
      </c>
      <c r="BL212" s="16" t="s">
        <v>149</v>
      </c>
      <c r="BM212" s="170" t="s">
        <v>638</v>
      </c>
    </row>
    <row r="213" spans="2:65" s="13" customFormat="1" x14ac:dyDescent="0.2">
      <c r="B213" s="178"/>
      <c r="D213" s="172" t="s">
        <v>151</v>
      </c>
      <c r="E213" s="179" t="s">
        <v>1</v>
      </c>
      <c r="F213" s="180" t="s">
        <v>639</v>
      </c>
      <c r="H213" s="181">
        <v>7405.2</v>
      </c>
      <c r="I213" s="182"/>
      <c r="L213" s="178"/>
      <c r="M213" s="183"/>
      <c r="T213" s="184"/>
      <c r="AT213" s="179" t="s">
        <v>151</v>
      </c>
      <c r="AU213" s="179" t="s">
        <v>122</v>
      </c>
      <c r="AV213" s="13" t="s">
        <v>122</v>
      </c>
      <c r="AW213" s="13" t="s">
        <v>29</v>
      </c>
      <c r="AX213" s="13" t="s">
        <v>75</v>
      </c>
      <c r="AY213" s="179" t="s">
        <v>143</v>
      </c>
    </row>
    <row r="214" spans="2:65" s="13" customFormat="1" x14ac:dyDescent="0.2">
      <c r="B214" s="178"/>
      <c r="D214" s="172" t="s">
        <v>151</v>
      </c>
      <c r="E214" s="179" t="s">
        <v>1</v>
      </c>
      <c r="F214" s="180" t="s">
        <v>640</v>
      </c>
      <c r="H214" s="181">
        <v>1053.8</v>
      </c>
      <c r="I214" s="182"/>
      <c r="L214" s="178"/>
      <c r="M214" s="183"/>
      <c r="T214" s="184"/>
      <c r="AT214" s="179" t="s">
        <v>151</v>
      </c>
      <c r="AU214" s="179" t="s">
        <v>122</v>
      </c>
      <c r="AV214" s="13" t="s">
        <v>122</v>
      </c>
      <c r="AW214" s="13" t="s">
        <v>29</v>
      </c>
      <c r="AX214" s="13" t="s">
        <v>75</v>
      </c>
      <c r="AY214" s="179" t="s">
        <v>143</v>
      </c>
    </row>
    <row r="215" spans="2:65" s="14" customFormat="1" x14ac:dyDescent="0.2">
      <c r="B215" s="185"/>
      <c r="D215" s="172" t="s">
        <v>151</v>
      </c>
      <c r="E215" s="186" t="s">
        <v>1</v>
      </c>
      <c r="F215" s="187" t="s">
        <v>156</v>
      </c>
      <c r="H215" s="188">
        <v>8459</v>
      </c>
      <c r="I215" s="189"/>
      <c r="L215" s="185"/>
      <c r="M215" s="190"/>
      <c r="T215" s="191"/>
      <c r="AT215" s="186" t="s">
        <v>151</v>
      </c>
      <c r="AU215" s="186" t="s">
        <v>122</v>
      </c>
      <c r="AV215" s="14" t="s">
        <v>149</v>
      </c>
      <c r="AW215" s="14" t="s">
        <v>29</v>
      </c>
      <c r="AX215" s="14" t="s">
        <v>83</v>
      </c>
      <c r="AY215" s="186" t="s">
        <v>143</v>
      </c>
    </row>
    <row r="216" spans="2:65" s="1" customFormat="1" ht="24.2" customHeight="1" x14ac:dyDescent="0.2">
      <c r="B216" s="132"/>
      <c r="C216" s="159" t="s">
        <v>406</v>
      </c>
      <c r="D216" s="159" t="s">
        <v>145</v>
      </c>
      <c r="E216" s="160" t="s">
        <v>342</v>
      </c>
      <c r="F216" s="161" t="s">
        <v>343</v>
      </c>
      <c r="G216" s="162" t="s">
        <v>148</v>
      </c>
      <c r="H216" s="163">
        <v>2702.56</v>
      </c>
      <c r="I216" s="164"/>
      <c r="J216" s="165">
        <f>ROUND(I216*H216,2)</f>
        <v>0</v>
      </c>
      <c r="K216" s="166"/>
      <c r="L216" s="33"/>
      <c r="M216" s="167" t="s">
        <v>1</v>
      </c>
      <c r="N216" s="131" t="s">
        <v>41</v>
      </c>
      <c r="P216" s="168">
        <f>O216*H216</f>
        <v>0</v>
      </c>
      <c r="Q216" s="168">
        <v>0</v>
      </c>
      <c r="R216" s="168">
        <f>Q216*H216</f>
        <v>0</v>
      </c>
      <c r="S216" s="168">
        <v>0</v>
      </c>
      <c r="T216" s="169">
        <f>S216*H216</f>
        <v>0</v>
      </c>
      <c r="AR216" s="170" t="s">
        <v>149</v>
      </c>
      <c r="AT216" s="170" t="s">
        <v>145</v>
      </c>
      <c r="AU216" s="170" t="s">
        <v>122</v>
      </c>
      <c r="AY216" s="16" t="s">
        <v>143</v>
      </c>
      <c r="BE216" s="96">
        <f>IF(N216="základná",J216,0)</f>
        <v>0</v>
      </c>
      <c r="BF216" s="96">
        <f>IF(N216="znížená",J216,0)</f>
        <v>0</v>
      </c>
      <c r="BG216" s="96">
        <f>IF(N216="zákl. prenesená",J216,0)</f>
        <v>0</v>
      </c>
      <c r="BH216" s="96">
        <f>IF(N216="zníž. prenesená",J216,0)</f>
        <v>0</v>
      </c>
      <c r="BI216" s="96">
        <f>IF(N216="nulová",J216,0)</f>
        <v>0</v>
      </c>
      <c r="BJ216" s="16" t="s">
        <v>122</v>
      </c>
      <c r="BK216" s="96">
        <f>ROUND(I216*H216,2)</f>
        <v>0</v>
      </c>
      <c r="BL216" s="16" t="s">
        <v>149</v>
      </c>
      <c r="BM216" s="170" t="s">
        <v>641</v>
      </c>
    </row>
    <row r="217" spans="2:65" s="12" customFormat="1" x14ac:dyDescent="0.2">
      <c r="B217" s="171"/>
      <c r="D217" s="172" t="s">
        <v>151</v>
      </c>
      <c r="E217" s="173" t="s">
        <v>1</v>
      </c>
      <c r="F217" s="174" t="s">
        <v>642</v>
      </c>
      <c r="H217" s="173" t="s">
        <v>1</v>
      </c>
      <c r="I217" s="175"/>
      <c r="L217" s="171"/>
      <c r="M217" s="176"/>
      <c r="T217" s="177"/>
      <c r="AT217" s="173" t="s">
        <v>151</v>
      </c>
      <c r="AU217" s="173" t="s">
        <v>122</v>
      </c>
      <c r="AV217" s="12" t="s">
        <v>83</v>
      </c>
      <c r="AW217" s="12" t="s">
        <v>29</v>
      </c>
      <c r="AX217" s="12" t="s">
        <v>75</v>
      </c>
      <c r="AY217" s="173" t="s">
        <v>143</v>
      </c>
    </row>
    <row r="218" spans="2:65" s="13" customFormat="1" x14ac:dyDescent="0.2">
      <c r="B218" s="178"/>
      <c r="D218" s="172" t="s">
        <v>151</v>
      </c>
      <c r="E218" s="179" t="s">
        <v>1</v>
      </c>
      <c r="F218" s="180" t="s">
        <v>548</v>
      </c>
      <c r="H218" s="181">
        <v>2702.56</v>
      </c>
      <c r="I218" s="182"/>
      <c r="L218" s="178"/>
      <c r="M218" s="183"/>
      <c r="T218" s="184"/>
      <c r="AT218" s="179" t="s">
        <v>151</v>
      </c>
      <c r="AU218" s="179" t="s">
        <v>122</v>
      </c>
      <c r="AV218" s="13" t="s">
        <v>122</v>
      </c>
      <c r="AW218" s="13" t="s">
        <v>29</v>
      </c>
      <c r="AX218" s="13" t="s">
        <v>83</v>
      </c>
      <c r="AY218" s="179" t="s">
        <v>143</v>
      </c>
    </row>
    <row r="219" spans="2:65" s="1" customFormat="1" ht="16.5" customHeight="1" x14ac:dyDescent="0.2">
      <c r="B219" s="132"/>
      <c r="C219" s="159" t="s">
        <v>411</v>
      </c>
      <c r="D219" s="159" t="s">
        <v>145</v>
      </c>
      <c r="E219" s="160" t="s">
        <v>251</v>
      </c>
      <c r="F219" s="161" t="s">
        <v>252</v>
      </c>
      <c r="G219" s="162" t="s">
        <v>148</v>
      </c>
      <c r="H219" s="163">
        <v>12</v>
      </c>
      <c r="I219" s="164"/>
      <c r="J219" s="165">
        <f>ROUND(I219*H219,2)</f>
        <v>0</v>
      </c>
      <c r="K219" s="166"/>
      <c r="L219" s="33"/>
      <c r="M219" s="167" t="s">
        <v>1</v>
      </c>
      <c r="N219" s="131" t="s">
        <v>41</v>
      </c>
      <c r="P219" s="168">
        <f>O219*H219</f>
        <v>0</v>
      </c>
      <c r="Q219" s="168">
        <v>0</v>
      </c>
      <c r="R219" s="168">
        <f>Q219*H219</f>
        <v>0</v>
      </c>
      <c r="S219" s="168">
        <v>0.19600000000000001</v>
      </c>
      <c r="T219" s="169">
        <f>S219*H219</f>
        <v>2.3520000000000003</v>
      </c>
      <c r="AR219" s="170" t="s">
        <v>225</v>
      </c>
      <c r="AT219" s="170" t="s">
        <v>145</v>
      </c>
      <c r="AU219" s="170" t="s">
        <v>122</v>
      </c>
      <c r="AY219" s="16" t="s">
        <v>143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16" t="s">
        <v>122</v>
      </c>
      <c r="BK219" s="96">
        <f>ROUND(I219*H219,2)</f>
        <v>0</v>
      </c>
      <c r="BL219" s="16" t="s">
        <v>225</v>
      </c>
      <c r="BM219" s="170" t="s">
        <v>643</v>
      </c>
    </row>
    <row r="220" spans="2:65" s="1" customFormat="1" ht="33" customHeight="1" x14ac:dyDescent="0.2">
      <c r="B220" s="132"/>
      <c r="C220" s="159" t="s">
        <v>417</v>
      </c>
      <c r="D220" s="159" t="s">
        <v>145</v>
      </c>
      <c r="E220" s="160" t="s">
        <v>346</v>
      </c>
      <c r="F220" s="161" t="s">
        <v>347</v>
      </c>
      <c r="G220" s="162" t="s">
        <v>323</v>
      </c>
      <c r="H220" s="163">
        <v>2.1749999999999998</v>
      </c>
      <c r="I220" s="164"/>
      <c r="J220" s="165">
        <f>ROUND(I220*H220,2)</f>
        <v>0</v>
      </c>
      <c r="K220" s="166"/>
      <c r="L220" s="33"/>
      <c r="M220" s="167" t="s">
        <v>1</v>
      </c>
      <c r="N220" s="131" t="s">
        <v>41</v>
      </c>
      <c r="P220" s="168">
        <f>O220*H220</f>
        <v>0</v>
      </c>
      <c r="Q220" s="168">
        <v>0</v>
      </c>
      <c r="R220" s="168">
        <f>Q220*H220</f>
        <v>0</v>
      </c>
      <c r="S220" s="168">
        <v>1.905</v>
      </c>
      <c r="T220" s="169">
        <f>S220*H220</f>
        <v>4.1433749999999998</v>
      </c>
      <c r="AR220" s="170" t="s">
        <v>149</v>
      </c>
      <c r="AT220" s="170" t="s">
        <v>145</v>
      </c>
      <c r="AU220" s="170" t="s">
        <v>122</v>
      </c>
      <c r="AY220" s="16" t="s">
        <v>143</v>
      </c>
      <c r="BE220" s="96">
        <f>IF(N220="základná",J220,0)</f>
        <v>0</v>
      </c>
      <c r="BF220" s="96">
        <f>IF(N220="znížená",J220,0)</f>
        <v>0</v>
      </c>
      <c r="BG220" s="96">
        <f>IF(N220="zákl. prenesená",J220,0)</f>
        <v>0</v>
      </c>
      <c r="BH220" s="96">
        <f>IF(N220="zníž. prenesená",J220,0)</f>
        <v>0</v>
      </c>
      <c r="BI220" s="96">
        <f>IF(N220="nulová",J220,0)</f>
        <v>0</v>
      </c>
      <c r="BJ220" s="16" t="s">
        <v>122</v>
      </c>
      <c r="BK220" s="96">
        <f>ROUND(I220*H220,2)</f>
        <v>0</v>
      </c>
      <c r="BL220" s="16" t="s">
        <v>149</v>
      </c>
      <c r="BM220" s="170" t="s">
        <v>644</v>
      </c>
    </row>
    <row r="221" spans="2:65" s="13" customFormat="1" x14ac:dyDescent="0.2">
      <c r="B221" s="178"/>
      <c r="D221" s="172" t="s">
        <v>151</v>
      </c>
      <c r="E221" s="179" t="s">
        <v>1</v>
      </c>
      <c r="F221" s="180" t="s">
        <v>349</v>
      </c>
      <c r="H221" s="181">
        <v>2.1749999999999998</v>
      </c>
      <c r="I221" s="182"/>
      <c r="L221" s="178"/>
      <c r="M221" s="183"/>
      <c r="T221" s="184"/>
      <c r="AT221" s="179" t="s">
        <v>151</v>
      </c>
      <c r="AU221" s="179" t="s">
        <v>122</v>
      </c>
      <c r="AV221" s="13" t="s">
        <v>122</v>
      </c>
      <c r="AW221" s="13" t="s">
        <v>29</v>
      </c>
      <c r="AX221" s="13" t="s">
        <v>83</v>
      </c>
      <c r="AY221" s="179" t="s">
        <v>143</v>
      </c>
    </row>
    <row r="222" spans="2:65" s="1" customFormat="1" ht="24.2" customHeight="1" x14ac:dyDescent="0.2">
      <c r="B222" s="132"/>
      <c r="C222" s="159" t="s">
        <v>422</v>
      </c>
      <c r="D222" s="159" t="s">
        <v>145</v>
      </c>
      <c r="E222" s="160" t="s">
        <v>350</v>
      </c>
      <c r="F222" s="161" t="s">
        <v>351</v>
      </c>
      <c r="G222" s="162" t="s">
        <v>323</v>
      </c>
      <c r="H222" s="163">
        <v>4.3490000000000002</v>
      </c>
      <c r="I222" s="164"/>
      <c r="J222" s="165">
        <f>ROUND(I222*H222,2)</f>
        <v>0</v>
      </c>
      <c r="K222" s="166"/>
      <c r="L222" s="33"/>
      <c r="M222" s="167" t="s">
        <v>1</v>
      </c>
      <c r="N222" s="131" t="s">
        <v>41</v>
      </c>
      <c r="P222" s="168">
        <f>O222*H222</f>
        <v>0</v>
      </c>
      <c r="Q222" s="168">
        <v>0</v>
      </c>
      <c r="R222" s="168">
        <f>Q222*H222</f>
        <v>0</v>
      </c>
      <c r="S222" s="168">
        <v>2.4</v>
      </c>
      <c r="T222" s="169">
        <f>S222*H222</f>
        <v>10.4376</v>
      </c>
      <c r="AR222" s="170" t="s">
        <v>149</v>
      </c>
      <c r="AT222" s="170" t="s">
        <v>145</v>
      </c>
      <c r="AU222" s="170" t="s">
        <v>122</v>
      </c>
      <c r="AY222" s="16" t="s">
        <v>143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16" t="s">
        <v>122</v>
      </c>
      <c r="BK222" s="96">
        <f>ROUND(I222*H222,2)</f>
        <v>0</v>
      </c>
      <c r="BL222" s="16" t="s">
        <v>149</v>
      </c>
      <c r="BM222" s="170" t="s">
        <v>645</v>
      </c>
    </row>
    <row r="223" spans="2:65" s="13" customFormat="1" x14ac:dyDescent="0.2">
      <c r="B223" s="178"/>
      <c r="D223" s="172" t="s">
        <v>151</v>
      </c>
      <c r="E223" s="179" t="s">
        <v>1</v>
      </c>
      <c r="F223" s="180" t="s">
        <v>353</v>
      </c>
      <c r="H223" s="181">
        <v>4.3490000000000002</v>
      </c>
      <c r="I223" s="182"/>
      <c r="L223" s="178"/>
      <c r="M223" s="183"/>
      <c r="T223" s="184"/>
      <c r="AT223" s="179" t="s">
        <v>151</v>
      </c>
      <c r="AU223" s="179" t="s">
        <v>122</v>
      </c>
      <c r="AV223" s="13" t="s">
        <v>122</v>
      </c>
      <c r="AW223" s="13" t="s">
        <v>29</v>
      </c>
      <c r="AX223" s="13" t="s">
        <v>83</v>
      </c>
      <c r="AY223" s="179" t="s">
        <v>143</v>
      </c>
    </row>
    <row r="224" spans="2:65" s="1" customFormat="1" ht="24.2" customHeight="1" x14ac:dyDescent="0.2">
      <c r="B224" s="132"/>
      <c r="C224" s="159" t="s">
        <v>426</v>
      </c>
      <c r="D224" s="159" t="s">
        <v>145</v>
      </c>
      <c r="E224" s="160" t="s">
        <v>254</v>
      </c>
      <c r="F224" s="161" t="s">
        <v>646</v>
      </c>
      <c r="G224" s="162" t="s">
        <v>256</v>
      </c>
      <c r="H224" s="163">
        <v>6</v>
      </c>
      <c r="I224" s="164"/>
      <c r="J224" s="165">
        <f>ROUND(I224*H224,2)</f>
        <v>0</v>
      </c>
      <c r="K224" s="166"/>
      <c r="L224" s="33"/>
      <c r="M224" s="167" t="s">
        <v>1</v>
      </c>
      <c r="N224" s="131" t="s">
        <v>41</v>
      </c>
      <c r="P224" s="168">
        <f>O224*H224</f>
        <v>0</v>
      </c>
      <c r="Q224" s="168">
        <v>0</v>
      </c>
      <c r="R224" s="168">
        <f>Q224*H224</f>
        <v>0</v>
      </c>
      <c r="S224" s="168">
        <v>0.06</v>
      </c>
      <c r="T224" s="169">
        <f>S224*H224</f>
        <v>0.36</v>
      </c>
      <c r="AR224" s="170" t="s">
        <v>149</v>
      </c>
      <c r="AT224" s="170" t="s">
        <v>145</v>
      </c>
      <c r="AU224" s="170" t="s">
        <v>122</v>
      </c>
      <c r="AY224" s="16" t="s">
        <v>143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16" t="s">
        <v>122</v>
      </c>
      <c r="BK224" s="96">
        <f>ROUND(I224*H224,2)</f>
        <v>0</v>
      </c>
      <c r="BL224" s="16" t="s">
        <v>149</v>
      </c>
      <c r="BM224" s="170" t="s">
        <v>647</v>
      </c>
    </row>
    <row r="225" spans="2:65" s="12" customFormat="1" x14ac:dyDescent="0.2">
      <c r="B225" s="171"/>
      <c r="D225" s="172" t="s">
        <v>151</v>
      </c>
      <c r="E225" s="173" t="s">
        <v>1</v>
      </c>
      <c r="F225" s="174" t="s">
        <v>648</v>
      </c>
      <c r="H225" s="173" t="s">
        <v>1</v>
      </c>
      <c r="I225" s="175"/>
      <c r="L225" s="171"/>
      <c r="M225" s="176"/>
      <c r="T225" s="177"/>
      <c r="AT225" s="173" t="s">
        <v>151</v>
      </c>
      <c r="AU225" s="173" t="s">
        <v>122</v>
      </c>
      <c r="AV225" s="12" t="s">
        <v>83</v>
      </c>
      <c r="AW225" s="12" t="s">
        <v>29</v>
      </c>
      <c r="AX225" s="12" t="s">
        <v>75</v>
      </c>
      <c r="AY225" s="173" t="s">
        <v>143</v>
      </c>
    </row>
    <row r="226" spans="2:65" s="13" customFormat="1" x14ac:dyDescent="0.2">
      <c r="B226" s="178"/>
      <c r="D226" s="172" t="s">
        <v>151</v>
      </c>
      <c r="E226" s="179" t="s">
        <v>1</v>
      </c>
      <c r="F226" s="180" t="s">
        <v>649</v>
      </c>
      <c r="H226" s="181">
        <v>6</v>
      </c>
      <c r="I226" s="182"/>
      <c r="L226" s="178"/>
      <c r="M226" s="183"/>
      <c r="T226" s="184"/>
      <c r="AT226" s="179" t="s">
        <v>151</v>
      </c>
      <c r="AU226" s="179" t="s">
        <v>122</v>
      </c>
      <c r="AV226" s="13" t="s">
        <v>122</v>
      </c>
      <c r="AW226" s="13" t="s">
        <v>29</v>
      </c>
      <c r="AX226" s="13" t="s">
        <v>83</v>
      </c>
      <c r="AY226" s="179" t="s">
        <v>143</v>
      </c>
    </row>
    <row r="227" spans="2:65" s="1" customFormat="1" ht="21.75" customHeight="1" x14ac:dyDescent="0.2">
      <c r="B227" s="132"/>
      <c r="C227" s="159" t="s">
        <v>430</v>
      </c>
      <c r="D227" s="159" t="s">
        <v>145</v>
      </c>
      <c r="E227" s="160" t="s">
        <v>650</v>
      </c>
      <c r="F227" s="161" t="s">
        <v>651</v>
      </c>
      <c r="G227" s="162" t="s">
        <v>256</v>
      </c>
      <c r="H227" s="163">
        <v>2</v>
      </c>
      <c r="I227" s="164"/>
      <c r="J227" s="165">
        <f>ROUND(I227*H227,2)</f>
        <v>0</v>
      </c>
      <c r="K227" s="166"/>
      <c r="L227" s="33"/>
      <c r="M227" s="167" t="s">
        <v>1</v>
      </c>
      <c r="N227" s="131" t="s">
        <v>41</v>
      </c>
      <c r="P227" s="168">
        <f>O227*H227</f>
        <v>0</v>
      </c>
      <c r="Q227" s="168">
        <v>0</v>
      </c>
      <c r="R227" s="168">
        <f>Q227*H227</f>
        <v>0</v>
      </c>
      <c r="S227" s="168">
        <v>6.0000000000000001E-3</v>
      </c>
      <c r="T227" s="169">
        <f>S227*H227</f>
        <v>1.2E-2</v>
      </c>
      <c r="AR227" s="170" t="s">
        <v>149</v>
      </c>
      <c r="AT227" s="170" t="s">
        <v>145</v>
      </c>
      <c r="AU227" s="170" t="s">
        <v>122</v>
      </c>
      <c r="AY227" s="16" t="s">
        <v>143</v>
      </c>
      <c r="BE227" s="96">
        <f>IF(N227="základná",J227,0)</f>
        <v>0</v>
      </c>
      <c r="BF227" s="96">
        <f>IF(N227="znížená",J227,0)</f>
        <v>0</v>
      </c>
      <c r="BG227" s="96">
        <f>IF(N227="zákl. prenesená",J227,0)</f>
        <v>0</v>
      </c>
      <c r="BH227" s="96">
        <f>IF(N227="zníž. prenesená",J227,0)</f>
        <v>0</v>
      </c>
      <c r="BI227" s="96">
        <f>IF(N227="nulová",J227,0)</f>
        <v>0</v>
      </c>
      <c r="BJ227" s="16" t="s">
        <v>122</v>
      </c>
      <c r="BK227" s="96">
        <f>ROUND(I227*H227,2)</f>
        <v>0</v>
      </c>
      <c r="BL227" s="16" t="s">
        <v>149</v>
      </c>
      <c r="BM227" s="170" t="s">
        <v>652</v>
      </c>
    </row>
    <row r="228" spans="2:65" s="1" customFormat="1" ht="24.2" customHeight="1" x14ac:dyDescent="0.2">
      <c r="B228" s="132"/>
      <c r="C228" s="159" t="s">
        <v>435</v>
      </c>
      <c r="D228" s="159" t="s">
        <v>145</v>
      </c>
      <c r="E228" s="160" t="s">
        <v>653</v>
      </c>
      <c r="F228" s="161" t="s">
        <v>654</v>
      </c>
      <c r="G228" s="162" t="s">
        <v>148</v>
      </c>
      <c r="H228" s="163">
        <v>3.1520000000000001</v>
      </c>
      <c r="I228" s="164"/>
      <c r="J228" s="165">
        <f>ROUND(I228*H228,2)</f>
        <v>0</v>
      </c>
      <c r="K228" s="166"/>
      <c r="L228" s="33"/>
      <c r="M228" s="167" t="s">
        <v>1</v>
      </c>
      <c r="N228" s="131" t="s">
        <v>41</v>
      </c>
      <c r="P228" s="168">
        <f>O228*H228</f>
        <v>0</v>
      </c>
      <c r="Q228" s="168">
        <v>0</v>
      </c>
      <c r="R228" s="168">
        <f>Q228*H228</f>
        <v>0</v>
      </c>
      <c r="S228" s="168">
        <v>7.5999999999999998E-2</v>
      </c>
      <c r="T228" s="169">
        <f>S228*H228</f>
        <v>0.23955200000000001</v>
      </c>
      <c r="AR228" s="170" t="s">
        <v>149</v>
      </c>
      <c r="AT228" s="170" t="s">
        <v>145</v>
      </c>
      <c r="AU228" s="170" t="s">
        <v>122</v>
      </c>
      <c r="AY228" s="16" t="s">
        <v>143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16" t="s">
        <v>122</v>
      </c>
      <c r="BK228" s="96">
        <f>ROUND(I228*H228,2)</f>
        <v>0</v>
      </c>
      <c r="BL228" s="16" t="s">
        <v>149</v>
      </c>
      <c r="BM228" s="170" t="s">
        <v>655</v>
      </c>
    </row>
    <row r="229" spans="2:65" s="13" customFormat="1" x14ac:dyDescent="0.2">
      <c r="B229" s="178"/>
      <c r="D229" s="172" t="s">
        <v>151</v>
      </c>
      <c r="E229" s="179" t="s">
        <v>1</v>
      </c>
      <c r="F229" s="180" t="s">
        <v>656</v>
      </c>
      <c r="H229" s="181">
        <v>3.1520000000000001</v>
      </c>
      <c r="I229" s="182"/>
      <c r="L229" s="178"/>
      <c r="M229" s="183"/>
      <c r="T229" s="184"/>
      <c r="AT229" s="179" t="s">
        <v>151</v>
      </c>
      <c r="AU229" s="179" t="s">
        <v>122</v>
      </c>
      <c r="AV229" s="13" t="s">
        <v>122</v>
      </c>
      <c r="AW229" s="13" t="s">
        <v>29</v>
      </c>
      <c r="AX229" s="13" t="s">
        <v>83</v>
      </c>
      <c r="AY229" s="179" t="s">
        <v>143</v>
      </c>
    </row>
    <row r="230" spans="2:65" s="1" customFormat="1" ht="24.2" customHeight="1" x14ac:dyDescent="0.2">
      <c r="B230" s="132"/>
      <c r="C230" s="159" t="s">
        <v>384</v>
      </c>
      <c r="D230" s="159" t="s">
        <v>145</v>
      </c>
      <c r="E230" s="160" t="s">
        <v>260</v>
      </c>
      <c r="F230" s="161" t="s">
        <v>261</v>
      </c>
      <c r="G230" s="162" t="s">
        <v>148</v>
      </c>
      <c r="H230" s="163">
        <v>6.9119999999999999</v>
      </c>
      <c r="I230" s="164"/>
      <c r="J230" s="165">
        <f>ROUND(I230*H230,2)</f>
        <v>0</v>
      </c>
      <c r="K230" s="166"/>
      <c r="L230" s="33"/>
      <c r="M230" s="167" t="s">
        <v>1</v>
      </c>
      <c r="N230" s="131" t="s">
        <v>41</v>
      </c>
      <c r="P230" s="168">
        <f>O230*H230</f>
        <v>0</v>
      </c>
      <c r="Q230" s="168">
        <v>0</v>
      </c>
      <c r="R230" s="168">
        <f>Q230*H230</f>
        <v>0</v>
      </c>
      <c r="S230" s="168">
        <v>6.3E-2</v>
      </c>
      <c r="T230" s="169">
        <f>S230*H230</f>
        <v>0.43545600000000001</v>
      </c>
      <c r="AR230" s="170" t="s">
        <v>149</v>
      </c>
      <c r="AT230" s="170" t="s">
        <v>145</v>
      </c>
      <c r="AU230" s="170" t="s">
        <v>122</v>
      </c>
      <c r="AY230" s="16" t="s">
        <v>143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16" t="s">
        <v>122</v>
      </c>
      <c r="BK230" s="96">
        <f>ROUND(I230*H230,2)</f>
        <v>0</v>
      </c>
      <c r="BL230" s="16" t="s">
        <v>149</v>
      </c>
      <c r="BM230" s="170" t="s">
        <v>657</v>
      </c>
    </row>
    <row r="231" spans="2:65" s="13" customFormat="1" x14ac:dyDescent="0.2">
      <c r="B231" s="178"/>
      <c r="D231" s="172" t="s">
        <v>151</v>
      </c>
      <c r="E231" s="179" t="s">
        <v>1</v>
      </c>
      <c r="F231" s="180" t="s">
        <v>658</v>
      </c>
      <c r="H231" s="181">
        <v>6.9119999999999999</v>
      </c>
      <c r="I231" s="182"/>
      <c r="L231" s="178"/>
      <c r="M231" s="183"/>
      <c r="T231" s="184"/>
      <c r="AT231" s="179" t="s">
        <v>151</v>
      </c>
      <c r="AU231" s="179" t="s">
        <v>122</v>
      </c>
      <c r="AV231" s="13" t="s">
        <v>122</v>
      </c>
      <c r="AW231" s="13" t="s">
        <v>29</v>
      </c>
      <c r="AX231" s="13" t="s">
        <v>83</v>
      </c>
      <c r="AY231" s="179" t="s">
        <v>143</v>
      </c>
    </row>
    <row r="232" spans="2:65" s="1" customFormat="1" ht="21.75" customHeight="1" x14ac:dyDescent="0.2">
      <c r="B232" s="132"/>
      <c r="C232" s="159" t="s">
        <v>444</v>
      </c>
      <c r="D232" s="159" t="s">
        <v>145</v>
      </c>
      <c r="E232" s="160" t="s">
        <v>659</v>
      </c>
      <c r="F232" s="161" t="s">
        <v>660</v>
      </c>
      <c r="G232" s="162" t="s">
        <v>148</v>
      </c>
      <c r="H232" s="163">
        <v>13.68</v>
      </c>
      <c r="I232" s="164"/>
      <c r="J232" s="165">
        <f>ROUND(I232*H232,2)</f>
        <v>0</v>
      </c>
      <c r="K232" s="166"/>
      <c r="L232" s="33"/>
      <c r="M232" s="167" t="s">
        <v>1</v>
      </c>
      <c r="N232" s="131" t="s">
        <v>41</v>
      </c>
      <c r="P232" s="168">
        <f>O232*H232</f>
        <v>0</v>
      </c>
      <c r="Q232" s="168">
        <v>0</v>
      </c>
      <c r="R232" s="168">
        <f>Q232*H232</f>
        <v>0</v>
      </c>
      <c r="S232" s="168">
        <v>6.6000000000000003E-2</v>
      </c>
      <c r="T232" s="169">
        <f>S232*H232</f>
        <v>0.90288000000000002</v>
      </c>
      <c r="AR232" s="170" t="s">
        <v>149</v>
      </c>
      <c r="AT232" s="170" t="s">
        <v>145</v>
      </c>
      <c r="AU232" s="170" t="s">
        <v>122</v>
      </c>
      <c r="AY232" s="16" t="s">
        <v>143</v>
      </c>
      <c r="BE232" s="96">
        <f>IF(N232="základná",J232,0)</f>
        <v>0</v>
      </c>
      <c r="BF232" s="96">
        <f>IF(N232="znížená",J232,0)</f>
        <v>0</v>
      </c>
      <c r="BG232" s="96">
        <f>IF(N232="zákl. prenesená",J232,0)</f>
        <v>0</v>
      </c>
      <c r="BH232" s="96">
        <f>IF(N232="zníž. prenesená",J232,0)</f>
        <v>0</v>
      </c>
      <c r="BI232" s="96">
        <f>IF(N232="nulová",J232,0)</f>
        <v>0</v>
      </c>
      <c r="BJ232" s="16" t="s">
        <v>122</v>
      </c>
      <c r="BK232" s="96">
        <f>ROUND(I232*H232,2)</f>
        <v>0</v>
      </c>
      <c r="BL232" s="16" t="s">
        <v>149</v>
      </c>
      <c r="BM232" s="170" t="s">
        <v>661</v>
      </c>
    </row>
    <row r="233" spans="2:65" s="12" customFormat="1" x14ac:dyDescent="0.2">
      <c r="B233" s="171"/>
      <c r="D233" s="172" t="s">
        <v>151</v>
      </c>
      <c r="E233" s="173" t="s">
        <v>1</v>
      </c>
      <c r="F233" s="174" t="s">
        <v>662</v>
      </c>
      <c r="H233" s="173" t="s">
        <v>1</v>
      </c>
      <c r="I233" s="175"/>
      <c r="L233" s="171"/>
      <c r="M233" s="176"/>
      <c r="T233" s="177"/>
      <c r="AT233" s="173" t="s">
        <v>151</v>
      </c>
      <c r="AU233" s="173" t="s">
        <v>122</v>
      </c>
      <c r="AV233" s="12" t="s">
        <v>83</v>
      </c>
      <c r="AW233" s="12" t="s">
        <v>29</v>
      </c>
      <c r="AX233" s="12" t="s">
        <v>75</v>
      </c>
      <c r="AY233" s="173" t="s">
        <v>143</v>
      </c>
    </row>
    <row r="234" spans="2:65" s="13" customFormat="1" x14ac:dyDescent="0.2">
      <c r="B234" s="178"/>
      <c r="D234" s="172" t="s">
        <v>151</v>
      </c>
      <c r="E234" s="179" t="s">
        <v>1</v>
      </c>
      <c r="F234" s="180" t="s">
        <v>663</v>
      </c>
      <c r="H234" s="181">
        <v>13.68</v>
      </c>
      <c r="I234" s="182"/>
      <c r="L234" s="178"/>
      <c r="M234" s="183"/>
      <c r="T234" s="184"/>
      <c r="AT234" s="179" t="s">
        <v>151</v>
      </c>
      <c r="AU234" s="179" t="s">
        <v>122</v>
      </c>
      <c r="AV234" s="13" t="s">
        <v>122</v>
      </c>
      <c r="AW234" s="13" t="s">
        <v>29</v>
      </c>
      <c r="AX234" s="13" t="s">
        <v>83</v>
      </c>
      <c r="AY234" s="179" t="s">
        <v>143</v>
      </c>
    </row>
    <row r="235" spans="2:65" s="1" customFormat="1" ht="37.9" customHeight="1" x14ac:dyDescent="0.2">
      <c r="B235" s="132"/>
      <c r="C235" s="159" t="s">
        <v>449</v>
      </c>
      <c r="D235" s="159" t="s">
        <v>145</v>
      </c>
      <c r="E235" s="160" t="s">
        <v>264</v>
      </c>
      <c r="F235" s="161" t="s">
        <v>664</v>
      </c>
      <c r="G235" s="162" t="s">
        <v>148</v>
      </c>
      <c r="H235" s="163">
        <v>8.0500000000000007</v>
      </c>
      <c r="I235" s="164"/>
      <c r="J235" s="165">
        <f>ROUND(I235*H235,2)</f>
        <v>0</v>
      </c>
      <c r="K235" s="166"/>
      <c r="L235" s="33"/>
      <c r="M235" s="167" t="s">
        <v>1</v>
      </c>
      <c r="N235" s="131" t="s">
        <v>41</v>
      </c>
      <c r="P235" s="168">
        <f>O235*H235</f>
        <v>0</v>
      </c>
      <c r="Q235" s="168">
        <v>0</v>
      </c>
      <c r="R235" s="168">
        <f>Q235*H235</f>
        <v>0</v>
      </c>
      <c r="S235" s="168">
        <v>0</v>
      </c>
      <c r="T235" s="169">
        <f>S235*H235</f>
        <v>0</v>
      </c>
      <c r="AR235" s="170" t="s">
        <v>149</v>
      </c>
      <c r="AT235" s="170" t="s">
        <v>145</v>
      </c>
      <c r="AU235" s="170" t="s">
        <v>122</v>
      </c>
      <c r="AY235" s="16" t="s">
        <v>143</v>
      </c>
      <c r="BE235" s="96">
        <f>IF(N235="základná",J235,0)</f>
        <v>0</v>
      </c>
      <c r="BF235" s="96">
        <f>IF(N235="znížená",J235,0)</f>
        <v>0</v>
      </c>
      <c r="BG235" s="96">
        <f>IF(N235="zákl. prenesená",J235,0)</f>
        <v>0</v>
      </c>
      <c r="BH235" s="96">
        <f>IF(N235="zníž. prenesená",J235,0)</f>
        <v>0</v>
      </c>
      <c r="BI235" s="96">
        <f>IF(N235="nulová",J235,0)</f>
        <v>0</v>
      </c>
      <c r="BJ235" s="16" t="s">
        <v>122</v>
      </c>
      <c r="BK235" s="96">
        <f>ROUND(I235*H235,2)</f>
        <v>0</v>
      </c>
      <c r="BL235" s="16" t="s">
        <v>149</v>
      </c>
      <c r="BM235" s="170" t="s">
        <v>665</v>
      </c>
    </row>
    <row r="236" spans="2:65" s="1" customFormat="1" ht="24.2" customHeight="1" x14ac:dyDescent="0.2">
      <c r="B236" s="132"/>
      <c r="C236" s="159" t="s">
        <v>453</v>
      </c>
      <c r="D236" s="159" t="s">
        <v>145</v>
      </c>
      <c r="E236" s="160" t="s">
        <v>666</v>
      </c>
      <c r="F236" s="161" t="s">
        <v>667</v>
      </c>
      <c r="G236" s="162" t="s">
        <v>323</v>
      </c>
      <c r="H236" s="163">
        <v>0.66</v>
      </c>
      <c r="I236" s="164"/>
      <c r="J236" s="165">
        <f>ROUND(I236*H236,2)</f>
        <v>0</v>
      </c>
      <c r="K236" s="166"/>
      <c r="L236" s="33"/>
      <c r="M236" s="167" t="s">
        <v>1</v>
      </c>
      <c r="N236" s="131" t="s">
        <v>41</v>
      </c>
      <c r="P236" s="168">
        <f>O236*H236</f>
        <v>0</v>
      </c>
      <c r="Q236" s="168">
        <v>0</v>
      </c>
      <c r="R236" s="168">
        <f>Q236*H236</f>
        <v>0</v>
      </c>
      <c r="S236" s="168">
        <v>1.875</v>
      </c>
      <c r="T236" s="169">
        <f>S236*H236</f>
        <v>1.2375</v>
      </c>
      <c r="AR236" s="170" t="s">
        <v>149</v>
      </c>
      <c r="AT236" s="170" t="s">
        <v>145</v>
      </c>
      <c r="AU236" s="170" t="s">
        <v>122</v>
      </c>
      <c r="AY236" s="16" t="s">
        <v>143</v>
      </c>
      <c r="BE236" s="96">
        <f>IF(N236="základná",J236,0)</f>
        <v>0</v>
      </c>
      <c r="BF236" s="96">
        <f>IF(N236="znížená",J236,0)</f>
        <v>0</v>
      </c>
      <c r="BG236" s="96">
        <f>IF(N236="zákl. prenesená",J236,0)</f>
        <v>0</v>
      </c>
      <c r="BH236" s="96">
        <f>IF(N236="zníž. prenesená",J236,0)</f>
        <v>0</v>
      </c>
      <c r="BI236" s="96">
        <f>IF(N236="nulová",J236,0)</f>
        <v>0</v>
      </c>
      <c r="BJ236" s="16" t="s">
        <v>122</v>
      </c>
      <c r="BK236" s="96">
        <f>ROUND(I236*H236,2)</f>
        <v>0</v>
      </c>
      <c r="BL236" s="16" t="s">
        <v>149</v>
      </c>
      <c r="BM236" s="170" t="s">
        <v>668</v>
      </c>
    </row>
    <row r="237" spans="2:65" s="12" customFormat="1" x14ac:dyDescent="0.2">
      <c r="B237" s="171"/>
      <c r="D237" s="172" t="s">
        <v>151</v>
      </c>
      <c r="E237" s="173" t="s">
        <v>1</v>
      </c>
      <c r="F237" s="174" t="s">
        <v>600</v>
      </c>
      <c r="H237" s="173" t="s">
        <v>1</v>
      </c>
      <c r="I237" s="175"/>
      <c r="L237" s="171"/>
      <c r="M237" s="176"/>
      <c r="T237" s="177"/>
      <c r="AT237" s="173" t="s">
        <v>151</v>
      </c>
      <c r="AU237" s="173" t="s">
        <v>122</v>
      </c>
      <c r="AV237" s="12" t="s">
        <v>83</v>
      </c>
      <c r="AW237" s="12" t="s">
        <v>29</v>
      </c>
      <c r="AX237" s="12" t="s">
        <v>75</v>
      </c>
      <c r="AY237" s="173" t="s">
        <v>143</v>
      </c>
    </row>
    <row r="238" spans="2:65" s="13" customFormat="1" x14ac:dyDescent="0.2">
      <c r="B238" s="178"/>
      <c r="D238" s="172" t="s">
        <v>151</v>
      </c>
      <c r="E238" s="179" t="s">
        <v>1</v>
      </c>
      <c r="F238" s="180" t="s">
        <v>669</v>
      </c>
      <c r="H238" s="181">
        <v>0.66</v>
      </c>
      <c r="I238" s="182"/>
      <c r="L238" s="178"/>
      <c r="M238" s="183"/>
      <c r="T238" s="184"/>
      <c r="AT238" s="179" t="s">
        <v>151</v>
      </c>
      <c r="AU238" s="179" t="s">
        <v>122</v>
      </c>
      <c r="AV238" s="13" t="s">
        <v>122</v>
      </c>
      <c r="AW238" s="13" t="s">
        <v>29</v>
      </c>
      <c r="AX238" s="13" t="s">
        <v>83</v>
      </c>
      <c r="AY238" s="179" t="s">
        <v>143</v>
      </c>
    </row>
    <row r="239" spans="2:65" s="1" customFormat="1" ht="33" customHeight="1" x14ac:dyDescent="0.2">
      <c r="B239" s="132"/>
      <c r="C239" s="159" t="s">
        <v>458</v>
      </c>
      <c r="D239" s="159" t="s">
        <v>145</v>
      </c>
      <c r="E239" s="160" t="s">
        <v>670</v>
      </c>
      <c r="F239" s="161" t="s">
        <v>671</v>
      </c>
      <c r="G239" s="162" t="s">
        <v>148</v>
      </c>
      <c r="H239" s="163">
        <v>232.16</v>
      </c>
      <c r="I239" s="164"/>
      <c r="J239" s="165">
        <f>ROUND(I239*H239,2)</f>
        <v>0</v>
      </c>
      <c r="K239" s="166"/>
      <c r="L239" s="33"/>
      <c r="M239" s="167" t="s">
        <v>1</v>
      </c>
      <c r="N239" s="131" t="s">
        <v>41</v>
      </c>
      <c r="P239" s="168">
        <f>O239*H239</f>
        <v>0</v>
      </c>
      <c r="Q239" s="168">
        <v>0</v>
      </c>
      <c r="R239" s="168">
        <f>Q239*H239</f>
        <v>0</v>
      </c>
      <c r="S239" s="168">
        <v>0.01</v>
      </c>
      <c r="T239" s="169">
        <f>S239*H239</f>
        <v>2.3216000000000001</v>
      </c>
      <c r="AR239" s="170" t="s">
        <v>149</v>
      </c>
      <c r="AT239" s="170" t="s">
        <v>145</v>
      </c>
      <c r="AU239" s="170" t="s">
        <v>122</v>
      </c>
      <c r="AY239" s="16" t="s">
        <v>143</v>
      </c>
      <c r="BE239" s="96">
        <f>IF(N239="základná",J239,0)</f>
        <v>0</v>
      </c>
      <c r="BF239" s="96">
        <f>IF(N239="znížená",J239,0)</f>
        <v>0</v>
      </c>
      <c r="BG239" s="96">
        <f>IF(N239="zákl. prenesená",J239,0)</f>
        <v>0</v>
      </c>
      <c r="BH239" s="96">
        <f>IF(N239="zníž. prenesená",J239,0)</f>
        <v>0</v>
      </c>
      <c r="BI239" s="96">
        <f>IF(N239="nulová",J239,0)</f>
        <v>0</v>
      </c>
      <c r="BJ239" s="16" t="s">
        <v>122</v>
      </c>
      <c r="BK239" s="96">
        <f>ROUND(I239*H239,2)</f>
        <v>0</v>
      </c>
      <c r="BL239" s="16" t="s">
        <v>149</v>
      </c>
      <c r="BM239" s="170" t="s">
        <v>672</v>
      </c>
    </row>
    <row r="240" spans="2:65" s="12" customFormat="1" x14ac:dyDescent="0.2">
      <c r="B240" s="171"/>
      <c r="D240" s="172" t="s">
        <v>151</v>
      </c>
      <c r="E240" s="173" t="s">
        <v>1</v>
      </c>
      <c r="F240" s="174" t="s">
        <v>673</v>
      </c>
      <c r="H240" s="173" t="s">
        <v>1</v>
      </c>
      <c r="I240" s="175"/>
      <c r="L240" s="171"/>
      <c r="M240" s="176"/>
      <c r="T240" s="177"/>
      <c r="AT240" s="173" t="s">
        <v>151</v>
      </c>
      <c r="AU240" s="173" t="s">
        <v>122</v>
      </c>
      <c r="AV240" s="12" t="s">
        <v>83</v>
      </c>
      <c r="AW240" s="12" t="s">
        <v>29</v>
      </c>
      <c r="AX240" s="12" t="s">
        <v>75</v>
      </c>
      <c r="AY240" s="173" t="s">
        <v>143</v>
      </c>
    </row>
    <row r="241" spans="2:65" s="13" customFormat="1" x14ac:dyDescent="0.2">
      <c r="B241" s="178"/>
      <c r="D241" s="172" t="s">
        <v>151</v>
      </c>
      <c r="E241" s="179" t="s">
        <v>1</v>
      </c>
      <c r="F241" s="180" t="s">
        <v>614</v>
      </c>
      <c r="H241" s="181">
        <v>232.16</v>
      </c>
      <c r="I241" s="182"/>
      <c r="L241" s="178"/>
      <c r="M241" s="183"/>
      <c r="T241" s="184"/>
      <c r="AT241" s="179" t="s">
        <v>151</v>
      </c>
      <c r="AU241" s="179" t="s">
        <v>122</v>
      </c>
      <c r="AV241" s="13" t="s">
        <v>122</v>
      </c>
      <c r="AW241" s="13" t="s">
        <v>29</v>
      </c>
      <c r="AX241" s="13" t="s">
        <v>83</v>
      </c>
      <c r="AY241" s="179" t="s">
        <v>143</v>
      </c>
    </row>
    <row r="242" spans="2:65" s="1" customFormat="1" ht="24.2" customHeight="1" x14ac:dyDescent="0.2">
      <c r="B242" s="132"/>
      <c r="C242" s="159" t="s">
        <v>462</v>
      </c>
      <c r="D242" s="159" t="s">
        <v>145</v>
      </c>
      <c r="E242" s="160" t="s">
        <v>269</v>
      </c>
      <c r="F242" s="161" t="s">
        <v>270</v>
      </c>
      <c r="G242" s="162" t="s">
        <v>215</v>
      </c>
      <c r="H242" s="163">
        <v>63.594999999999999</v>
      </c>
      <c r="I242" s="164"/>
      <c r="J242" s="165">
        <f>ROUND(I242*H242,2)</f>
        <v>0</v>
      </c>
      <c r="K242" s="166"/>
      <c r="L242" s="33"/>
      <c r="M242" s="167" t="s">
        <v>1</v>
      </c>
      <c r="N242" s="131" t="s">
        <v>41</v>
      </c>
      <c r="P242" s="168">
        <f>O242*H242</f>
        <v>0</v>
      </c>
      <c r="Q242" s="168">
        <v>0</v>
      </c>
      <c r="R242" s="168">
        <f>Q242*H242</f>
        <v>0</v>
      </c>
      <c r="S242" s="168">
        <v>0</v>
      </c>
      <c r="T242" s="169">
        <f>S242*H242</f>
        <v>0</v>
      </c>
      <c r="AR242" s="170" t="s">
        <v>149</v>
      </c>
      <c r="AT242" s="170" t="s">
        <v>145</v>
      </c>
      <c r="AU242" s="170" t="s">
        <v>122</v>
      </c>
      <c r="AY242" s="16" t="s">
        <v>143</v>
      </c>
      <c r="BE242" s="96">
        <f>IF(N242="základná",J242,0)</f>
        <v>0</v>
      </c>
      <c r="BF242" s="96">
        <f>IF(N242="znížená",J242,0)</f>
        <v>0</v>
      </c>
      <c r="BG242" s="96">
        <f>IF(N242="zákl. prenesená",J242,0)</f>
        <v>0</v>
      </c>
      <c r="BH242" s="96">
        <f>IF(N242="zníž. prenesená",J242,0)</f>
        <v>0</v>
      </c>
      <c r="BI242" s="96">
        <f>IF(N242="nulová",J242,0)</f>
        <v>0</v>
      </c>
      <c r="BJ242" s="16" t="s">
        <v>122</v>
      </c>
      <c r="BK242" s="96">
        <f>ROUND(I242*H242,2)</f>
        <v>0</v>
      </c>
      <c r="BL242" s="16" t="s">
        <v>149</v>
      </c>
      <c r="BM242" s="170" t="s">
        <v>674</v>
      </c>
    </row>
    <row r="243" spans="2:65" s="1" customFormat="1" ht="21.75" customHeight="1" x14ac:dyDescent="0.2">
      <c r="B243" s="132"/>
      <c r="C243" s="159" t="s">
        <v>466</v>
      </c>
      <c r="D243" s="159" t="s">
        <v>145</v>
      </c>
      <c r="E243" s="160" t="s">
        <v>272</v>
      </c>
      <c r="F243" s="161" t="s">
        <v>273</v>
      </c>
      <c r="G243" s="162" t="s">
        <v>215</v>
      </c>
      <c r="H243" s="163">
        <v>63.594999999999999</v>
      </c>
      <c r="I243" s="164"/>
      <c r="J243" s="165">
        <f>ROUND(I243*H243,2)</f>
        <v>0</v>
      </c>
      <c r="K243" s="166"/>
      <c r="L243" s="33"/>
      <c r="M243" s="167" t="s">
        <v>1</v>
      </c>
      <c r="N243" s="131" t="s">
        <v>41</v>
      </c>
      <c r="P243" s="168">
        <f>O243*H243</f>
        <v>0</v>
      </c>
      <c r="Q243" s="168">
        <v>0</v>
      </c>
      <c r="R243" s="168">
        <f>Q243*H243</f>
        <v>0</v>
      </c>
      <c r="S243" s="168">
        <v>0</v>
      </c>
      <c r="T243" s="169">
        <f>S243*H243</f>
        <v>0</v>
      </c>
      <c r="AR243" s="170" t="s">
        <v>149</v>
      </c>
      <c r="AT243" s="170" t="s">
        <v>145</v>
      </c>
      <c r="AU243" s="170" t="s">
        <v>122</v>
      </c>
      <c r="AY243" s="16" t="s">
        <v>143</v>
      </c>
      <c r="BE243" s="96">
        <f>IF(N243="základná",J243,0)</f>
        <v>0</v>
      </c>
      <c r="BF243" s="96">
        <f>IF(N243="znížená",J243,0)</f>
        <v>0</v>
      </c>
      <c r="BG243" s="96">
        <f>IF(N243="zákl. prenesená",J243,0)</f>
        <v>0</v>
      </c>
      <c r="BH243" s="96">
        <f>IF(N243="zníž. prenesená",J243,0)</f>
        <v>0</v>
      </c>
      <c r="BI243" s="96">
        <f>IF(N243="nulová",J243,0)</f>
        <v>0</v>
      </c>
      <c r="BJ243" s="16" t="s">
        <v>122</v>
      </c>
      <c r="BK243" s="96">
        <f>ROUND(I243*H243,2)</f>
        <v>0</v>
      </c>
      <c r="BL243" s="16" t="s">
        <v>149</v>
      </c>
      <c r="BM243" s="170" t="s">
        <v>675</v>
      </c>
    </row>
    <row r="244" spans="2:65" s="1" customFormat="1" ht="37.9" customHeight="1" x14ac:dyDescent="0.2">
      <c r="B244" s="132"/>
      <c r="C244" s="159" t="s">
        <v>468</v>
      </c>
      <c r="D244" s="159" t="s">
        <v>145</v>
      </c>
      <c r="E244" s="160" t="s">
        <v>275</v>
      </c>
      <c r="F244" s="161" t="s">
        <v>276</v>
      </c>
      <c r="G244" s="162" t="s">
        <v>215</v>
      </c>
      <c r="H244" s="163">
        <v>890.33</v>
      </c>
      <c r="I244" s="164"/>
      <c r="J244" s="165">
        <f>ROUND(I244*H244,2)</f>
        <v>0</v>
      </c>
      <c r="K244" s="166"/>
      <c r="L244" s="33"/>
      <c r="M244" s="167" t="s">
        <v>1</v>
      </c>
      <c r="N244" s="131" t="s">
        <v>41</v>
      </c>
      <c r="P244" s="168">
        <f>O244*H244</f>
        <v>0</v>
      </c>
      <c r="Q244" s="168">
        <v>0</v>
      </c>
      <c r="R244" s="168">
        <f>Q244*H244</f>
        <v>0</v>
      </c>
      <c r="S244" s="168">
        <v>0</v>
      </c>
      <c r="T244" s="169">
        <f>S244*H244</f>
        <v>0</v>
      </c>
      <c r="AR244" s="170" t="s">
        <v>149</v>
      </c>
      <c r="AT244" s="170" t="s">
        <v>145</v>
      </c>
      <c r="AU244" s="170" t="s">
        <v>122</v>
      </c>
      <c r="AY244" s="16" t="s">
        <v>143</v>
      </c>
      <c r="BE244" s="96">
        <f>IF(N244="základná",J244,0)</f>
        <v>0</v>
      </c>
      <c r="BF244" s="96">
        <f>IF(N244="znížená",J244,0)</f>
        <v>0</v>
      </c>
      <c r="BG244" s="96">
        <f>IF(N244="zákl. prenesená",J244,0)</f>
        <v>0</v>
      </c>
      <c r="BH244" s="96">
        <f>IF(N244="zníž. prenesená",J244,0)</f>
        <v>0</v>
      </c>
      <c r="BI244" s="96">
        <f>IF(N244="nulová",J244,0)</f>
        <v>0</v>
      </c>
      <c r="BJ244" s="16" t="s">
        <v>122</v>
      </c>
      <c r="BK244" s="96">
        <f>ROUND(I244*H244,2)</f>
        <v>0</v>
      </c>
      <c r="BL244" s="16" t="s">
        <v>149</v>
      </c>
      <c r="BM244" s="170" t="s">
        <v>676</v>
      </c>
    </row>
    <row r="245" spans="2:65" s="13" customFormat="1" x14ac:dyDescent="0.2">
      <c r="B245" s="178"/>
      <c r="D245" s="172" t="s">
        <v>151</v>
      </c>
      <c r="F245" s="180" t="s">
        <v>677</v>
      </c>
      <c r="H245" s="181">
        <v>890.33</v>
      </c>
      <c r="I245" s="182"/>
      <c r="L245" s="178"/>
      <c r="M245" s="183"/>
      <c r="T245" s="184"/>
      <c r="AT245" s="179" t="s">
        <v>151</v>
      </c>
      <c r="AU245" s="179" t="s">
        <v>122</v>
      </c>
      <c r="AV245" s="13" t="s">
        <v>122</v>
      </c>
      <c r="AW245" s="13" t="s">
        <v>3</v>
      </c>
      <c r="AX245" s="13" t="s">
        <v>83</v>
      </c>
      <c r="AY245" s="179" t="s">
        <v>143</v>
      </c>
    </row>
    <row r="246" spans="2:65" s="1" customFormat="1" ht="24.2" customHeight="1" x14ac:dyDescent="0.2">
      <c r="B246" s="132"/>
      <c r="C246" s="159" t="s">
        <v>473</v>
      </c>
      <c r="D246" s="159" t="s">
        <v>145</v>
      </c>
      <c r="E246" s="160" t="s">
        <v>279</v>
      </c>
      <c r="F246" s="161" t="s">
        <v>280</v>
      </c>
      <c r="G246" s="162" t="s">
        <v>215</v>
      </c>
      <c r="H246" s="163">
        <v>63.594999999999999</v>
      </c>
      <c r="I246" s="164"/>
      <c r="J246" s="165">
        <f>ROUND(I246*H246,2)</f>
        <v>0</v>
      </c>
      <c r="K246" s="166"/>
      <c r="L246" s="33"/>
      <c r="M246" s="167" t="s">
        <v>1</v>
      </c>
      <c r="N246" s="131" t="s">
        <v>41</v>
      </c>
      <c r="P246" s="168">
        <f>O246*H246</f>
        <v>0</v>
      </c>
      <c r="Q246" s="168">
        <v>0</v>
      </c>
      <c r="R246" s="168">
        <f>Q246*H246</f>
        <v>0</v>
      </c>
      <c r="S246" s="168">
        <v>0</v>
      </c>
      <c r="T246" s="169">
        <f>S246*H246</f>
        <v>0</v>
      </c>
      <c r="AR246" s="170" t="s">
        <v>149</v>
      </c>
      <c r="AT246" s="170" t="s">
        <v>145</v>
      </c>
      <c r="AU246" s="170" t="s">
        <v>122</v>
      </c>
      <c r="AY246" s="16" t="s">
        <v>143</v>
      </c>
      <c r="BE246" s="96">
        <f>IF(N246="základná",J246,0)</f>
        <v>0</v>
      </c>
      <c r="BF246" s="96">
        <f>IF(N246="znížená",J246,0)</f>
        <v>0</v>
      </c>
      <c r="BG246" s="96">
        <f>IF(N246="zákl. prenesená",J246,0)</f>
        <v>0</v>
      </c>
      <c r="BH246" s="96">
        <f>IF(N246="zníž. prenesená",J246,0)</f>
        <v>0</v>
      </c>
      <c r="BI246" s="96">
        <f>IF(N246="nulová",J246,0)</f>
        <v>0</v>
      </c>
      <c r="BJ246" s="16" t="s">
        <v>122</v>
      </c>
      <c r="BK246" s="96">
        <f>ROUND(I246*H246,2)</f>
        <v>0</v>
      </c>
      <c r="BL246" s="16" t="s">
        <v>149</v>
      </c>
      <c r="BM246" s="170" t="s">
        <v>678</v>
      </c>
    </row>
    <row r="247" spans="2:65" s="1" customFormat="1" ht="24.2" customHeight="1" x14ac:dyDescent="0.2">
      <c r="B247" s="132"/>
      <c r="C247" s="159" t="s">
        <v>478</v>
      </c>
      <c r="D247" s="159" t="s">
        <v>145</v>
      </c>
      <c r="E247" s="160" t="s">
        <v>282</v>
      </c>
      <c r="F247" s="161" t="s">
        <v>283</v>
      </c>
      <c r="G247" s="162" t="s">
        <v>215</v>
      </c>
      <c r="H247" s="163">
        <v>23.597999999999999</v>
      </c>
      <c r="I247" s="164"/>
      <c r="J247" s="165">
        <f>ROUND(I247*H247,2)</f>
        <v>0</v>
      </c>
      <c r="K247" s="166"/>
      <c r="L247" s="33"/>
      <c r="M247" s="167" t="s">
        <v>1</v>
      </c>
      <c r="N247" s="131" t="s">
        <v>41</v>
      </c>
      <c r="P247" s="168">
        <f>O247*H247</f>
        <v>0</v>
      </c>
      <c r="Q247" s="168">
        <v>0</v>
      </c>
      <c r="R247" s="168">
        <f>Q247*H247</f>
        <v>0</v>
      </c>
      <c r="S247" s="168">
        <v>0</v>
      </c>
      <c r="T247" s="169">
        <f>S247*H247</f>
        <v>0</v>
      </c>
      <c r="AR247" s="170" t="s">
        <v>149</v>
      </c>
      <c r="AT247" s="170" t="s">
        <v>145</v>
      </c>
      <c r="AU247" s="170" t="s">
        <v>122</v>
      </c>
      <c r="AY247" s="16" t="s">
        <v>143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16" t="s">
        <v>122</v>
      </c>
      <c r="BK247" s="96">
        <f>ROUND(I247*H247,2)</f>
        <v>0</v>
      </c>
      <c r="BL247" s="16" t="s">
        <v>149</v>
      </c>
      <c r="BM247" s="170" t="s">
        <v>679</v>
      </c>
    </row>
    <row r="248" spans="2:65" s="1" customFormat="1" ht="24.2" customHeight="1" x14ac:dyDescent="0.2">
      <c r="B248" s="132"/>
      <c r="C248" s="159" t="s">
        <v>483</v>
      </c>
      <c r="D248" s="159" t="s">
        <v>145</v>
      </c>
      <c r="E248" s="160" t="s">
        <v>360</v>
      </c>
      <c r="F248" s="161" t="s">
        <v>361</v>
      </c>
      <c r="G248" s="162" t="s">
        <v>215</v>
      </c>
      <c r="H248" s="163">
        <v>7.5670000000000002</v>
      </c>
      <c r="I248" s="164"/>
      <c r="J248" s="165">
        <f>ROUND(I248*H248,2)</f>
        <v>0</v>
      </c>
      <c r="K248" s="166"/>
      <c r="L248" s="33"/>
      <c r="M248" s="167" t="s">
        <v>1</v>
      </c>
      <c r="N248" s="131" t="s">
        <v>41</v>
      </c>
      <c r="P248" s="168">
        <f>O248*H248</f>
        <v>0</v>
      </c>
      <c r="Q248" s="168">
        <v>0</v>
      </c>
      <c r="R248" s="168">
        <f>Q248*H248</f>
        <v>0</v>
      </c>
      <c r="S248" s="168">
        <v>0</v>
      </c>
      <c r="T248" s="169">
        <f>S248*H248</f>
        <v>0</v>
      </c>
      <c r="AR248" s="170" t="s">
        <v>149</v>
      </c>
      <c r="AT248" s="170" t="s">
        <v>145</v>
      </c>
      <c r="AU248" s="170" t="s">
        <v>122</v>
      </c>
      <c r="AY248" s="16" t="s">
        <v>143</v>
      </c>
      <c r="BE248" s="96">
        <f>IF(N248="základná",J248,0)</f>
        <v>0</v>
      </c>
      <c r="BF248" s="96">
        <f>IF(N248="znížená",J248,0)</f>
        <v>0</v>
      </c>
      <c r="BG248" s="96">
        <f>IF(N248="zákl. prenesená",J248,0)</f>
        <v>0</v>
      </c>
      <c r="BH248" s="96">
        <f>IF(N248="zníž. prenesená",J248,0)</f>
        <v>0</v>
      </c>
      <c r="BI248" s="96">
        <f>IF(N248="nulová",J248,0)</f>
        <v>0</v>
      </c>
      <c r="BJ248" s="16" t="s">
        <v>122</v>
      </c>
      <c r="BK248" s="96">
        <f>ROUND(I248*H248,2)</f>
        <v>0</v>
      </c>
      <c r="BL248" s="16" t="s">
        <v>149</v>
      </c>
      <c r="BM248" s="170" t="s">
        <v>680</v>
      </c>
    </row>
    <row r="249" spans="2:65" s="1" customFormat="1" ht="24.2" customHeight="1" x14ac:dyDescent="0.2">
      <c r="B249" s="132"/>
      <c r="C249" s="159" t="s">
        <v>487</v>
      </c>
      <c r="D249" s="159" t="s">
        <v>145</v>
      </c>
      <c r="E249" s="160" t="s">
        <v>363</v>
      </c>
      <c r="F249" s="161" t="s">
        <v>364</v>
      </c>
      <c r="G249" s="162" t="s">
        <v>215</v>
      </c>
      <c r="H249" s="163">
        <v>32.430999999999997</v>
      </c>
      <c r="I249" s="164"/>
      <c r="J249" s="165">
        <f>ROUND(I249*H249,2)</f>
        <v>0</v>
      </c>
      <c r="K249" s="166"/>
      <c r="L249" s="33"/>
      <c r="M249" s="167" t="s">
        <v>1</v>
      </c>
      <c r="N249" s="131" t="s">
        <v>41</v>
      </c>
      <c r="P249" s="168">
        <f>O249*H249</f>
        <v>0</v>
      </c>
      <c r="Q249" s="168">
        <v>0</v>
      </c>
      <c r="R249" s="168">
        <f>Q249*H249</f>
        <v>0</v>
      </c>
      <c r="S249" s="168">
        <v>0</v>
      </c>
      <c r="T249" s="169">
        <f>S249*H249</f>
        <v>0</v>
      </c>
      <c r="AR249" s="170" t="s">
        <v>149</v>
      </c>
      <c r="AT249" s="170" t="s">
        <v>145</v>
      </c>
      <c r="AU249" s="170" t="s">
        <v>122</v>
      </c>
      <c r="AY249" s="16" t="s">
        <v>143</v>
      </c>
      <c r="BE249" s="96">
        <f>IF(N249="základná",J249,0)</f>
        <v>0</v>
      </c>
      <c r="BF249" s="96">
        <f>IF(N249="znížená",J249,0)</f>
        <v>0</v>
      </c>
      <c r="BG249" s="96">
        <f>IF(N249="zákl. prenesená",J249,0)</f>
        <v>0</v>
      </c>
      <c r="BH249" s="96">
        <f>IF(N249="zníž. prenesená",J249,0)</f>
        <v>0</v>
      </c>
      <c r="BI249" s="96">
        <f>IF(N249="nulová",J249,0)</f>
        <v>0</v>
      </c>
      <c r="BJ249" s="16" t="s">
        <v>122</v>
      </c>
      <c r="BK249" s="96">
        <f>ROUND(I249*H249,2)</f>
        <v>0</v>
      </c>
      <c r="BL249" s="16" t="s">
        <v>149</v>
      </c>
      <c r="BM249" s="170" t="s">
        <v>681</v>
      </c>
    </row>
    <row r="250" spans="2:65" s="11" customFormat="1" ht="22.9" customHeight="1" x14ac:dyDescent="0.2">
      <c r="B250" s="147"/>
      <c r="D250" s="148" t="s">
        <v>74</v>
      </c>
      <c r="E250" s="157" t="s">
        <v>210</v>
      </c>
      <c r="F250" s="157" t="s">
        <v>211</v>
      </c>
      <c r="I250" s="150"/>
      <c r="J250" s="158">
        <f>BK250</f>
        <v>0</v>
      </c>
      <c r="L250" s="147"/>
      <c r="M250" s="152"/>
      <c r="P250" s="153">
        <f>P251</f>
        <v>0</v>
      </c>
      <c r="R250" s="153">
        <f>R251</f>
        <v>0</v>
      </c>
      <c r="T250" s="154">
        <f>T251</f>
        <v>0</v>
      </c>
      <c r="AR250" s="148" t="s">
        <v>83</v>
      </c>
      <c r="AT250" s="155" t="s">
        <v>74</v>
      </c>
      <c r="AU250" s="155" t="s">
        <v>83</v>
      </c>
      <c r="AY250" s="148" t="s">
        <v>143</v>
      </c>
      <c r="BK250" s="156">
        <f>BK251</f>
        <v>0</v>
      </c>
    </row>
    <row r="251" spans="2:65" s="1" customFormat="1" ht="24.2" customHeight="1" x14ac:dyDescent="0.2">
      <c r="B251" s="132"/>
      <c r="C251" s="159" t="s">
        <v>492</v>
      </c>
      <c r="D251" s="159" t="s">
        <v>145</v>
      </c>
      <c r="E251" s="160" t="s">
        <v>213</v>
      </c>
      <c r="F251" s="161" t="s">
        <v>214</v>
      </c>
      <c r="G251" s="162" t="s">
        <v>215</v>
      </c>
      <c r="H251" s="163">
        <v>63.631999999999998</v>
      </c>
      <c r="I251" s="164"/>
      <c r="J251" s="165">
        <f>ROUND(I251*H251,2)</f>
        <v>0</v>
      </c>
      <c r="K251" s="166"/>
      <c r="L251" s="33"/>
      <c r="M251" s="167" t="s">
        <v>1</v>
      </c>
      <c r="N251" s="131" t="s">
        <v>41</v>
      </c>
      <c r="P251" s="168">
        <f>O251*H251</f>
        <v>0</v>
      </c>
      <c r="Q251" s="168">
        <v>0</v>
      </c>
      <c r="R251" s="168">
        <f>Q251*H251</f>
        <v>0</v>
      </c>
      <c r="S251" s="168">
        <v>0</v>
      </c>
      <c r="T251" s="169">
        <f>S251*H251</f>
        <v>0</v>
      </c>
      <c r="AR251" s="170" t="s">
        <v>149</v>
      </c>
      <c r="AT251" s="170" t="s">
        <v>145</v>
      </c>
      <c r="AU251" s="170" t="s">
        <v>122</v>
      </c>
      <c r="AY251" s="16" t="s">
        <v>143</v>
      </c>
      <c r="BE251" s="96">
        <f>IF(N251="základná",J251,0)</f>
        <v>0</v>
      </c>
      <c r="BF251" s="96">
        <f>IF(N251="znížená",J251,0)</f>
        <v>0</v>
      </c>
      <c r="BG251" s="96">
        <f>IF(N251="zákl. prenesená",J251,0)</f>
        <v>0</v>
      </c>
      <c r="BH251" s="96">
        <f>IF(N251="zníž. prenesená",J251,0)</f>
        <v>0</v>
      </c>
      <c r="BI251" s="96">
        <f>IF(N251="nulová",J251,0)</f>
        <v>0</v>
      </c>
      <c r="BJ251" s="16" t="s">
        <v>122</v>
      </c>
      <c r="BK251" s="96">
        <f>ROUND(I251*H251,2)</f>
        <v>0</v>
      </c>
      <c r="BL251" s="16" t="s">
        <v>149</v>
      </c>
      <c r="BM251" s="170" t="s">
        <v>682</v>
      </c>
    </row>
    <row r="252" spans="2:65" s="11" customFormat="1" ht="25.9" customHeight="1" x14ac:dyDescent="0.2">
      <c r="B252" s="147"/>
      <c r="D252" s="148" t="s">
        <v>74</v>
      </c>
      <c r="E252" s="149" t="s">
        <v>217</v>
      </c>
      <c r="F252" s="149" t="s">
        <v>218</v>
      </c>
      <c r="I252" s="150"/>
      <c r="J252" s="151">
        <f>BK252</f>
        <v>0</v>
      </c>
      <c r="L252" s="147"/>
      <c r="M252" s="152"/>
      <c r="P252" s="153">
        <f>P253+P285+P339+P349+P382+P385</f>
        <v>0</v>
      </c>
      <c r="R252" s="153">
        <f>R253+R285+R339+R349+R382+R385</f>
        <v>29.827634089999997</v>
      </c>
      <c r="T252" s="154">
        <f>T253+T285+T339+T349+T382+T385</f>
        <v>41.153447500000006</v>
      </c>
      <c r="AR252" s="148" t="s">
        <v>122</v>
      </c>
      <c r="AT252" s="155" t="s">
        <v>74</v>
      </c>
      <c r="AU252" s="155" t="s">
        <v>75</v>
      </c>
      <c r="AY252" s="148" t="s">
        <v>143</v>
      </c>
      <c r="BK252" s="156">
        <f>BK253+BK285+BK339+BK349+BK382+BK385</f>
        <v>0</v>
      </c>
    </row>
    <row r="253" spans="2:65" s="11" customFormat="1" ht="22.9" customHeight="1" x14ac:dyDescent="0.2">
      <c r="B253" s="147"/>
      <c r="D253" s="148" t="s">
        <v>74</v>
      </c>
      <c r="E253" s="157" t="s">
        <v>367</v>
      </c>
      <c r="F253" s="157" t="s">
        <v>368</v>
      </c>
      <c r="I253" s="150"/>
      <c r="J253" s="158">
        <f>BK253</f>
        <v>0</v>
      </c>
      <c r="L253" s="147"/>
      <c r="M253" s="152"/>
      <c r="P253" s="153">
        <f>SUM(P254:P284)</f>
        <v>0</v>
      </c>
      <c r="R253" s="153">
        <f>SUM(R254:R284)</f>
        <v>13.288898460000002</v>
      </c>
      <c r="T253" s="154">
        <f>SUM(T254:T284)</f>
        <v>32.430720000000001</v>
      </c>
      <c r="AR253" s="148" t="s">
        <v>122</v>
      </c>
      <c r="AT253" s="155" t="s">
        <v>74</v>
      </c>
      <c r="AU253" s="155" t="s">
        <v>83</v>
      </c>
      <c r="AY253" s="148" t="s">
        <v>143</v>
      </c>
      <c r="BK253" s="156">
        <f>SUM(BK254:BK284)</f>
        <v>0</v>
      </c>
    </row>
    <row r="254" spans="2:65" s="1" customFormat="1" ht="24.2" customHeight="1" x14ac:dyDescent="0.2">
      <c r="B254" s="132"/>
      <c r="C254" s="159" t="s">
        <v>499</v>
      </c>
      <c r="D254" s="159" t="s">
        <v>145</v>
      </c>
      <c r="E254" s="160" t="s">
        <v>369</v>
      </c>
      <c r="F254" s="161" t="s">
        <v>370</v>
      </c>
      <c r="G254" s="162" t="s">
        <v>148</v>
      </c>
      <c r="H254" s="163">
        <v>2702.56</v>
      </c>
      <c r="I254" s="164"/>
      <c r="J254" s="165">
        <f>ROUND(I254*H254,2)</f>
        <v>0</v>
      </c>
      <c r="K254" s="166"/>
      <c r="L254" s="33"/>
      <c r="M254" s="167" t="s">
        <v>1</v>
      </c>
      <c r="N254" s="131" t="s">
        <v>41</v>
      </c>
      <c r="P254" s="168">
        <f>O254*H254</f>
        <v>0</v>
      </c>
      <c r="Q254" s="168">
        <v>0</v>
      </c>
      <c r="R254" s="168">
        <f>Q254*H254</f>
        <v>0</v>
      </c>
      <c r="S254" s="168">
        <v>6.0000000000000001E-3</v>
      </c>
      <c r="T254" s="169">
        <f>S254*H254</f>
        <v>16.21536</v>
      </c>
      <c r="AR254" s="170" t="s">
        <v>225</v>
      </c>
      <c r="AT254" s="170" t="s">
        <v>145</v>
      </c>
      <c r="AU254" s="170" t="s">
        <v>122</v>
      </c>
      <c r="AY254" s="16" t="s">
        <v>143</v>
      </c>
      <c r="BE254" s="96">
        <f>IF(N254="základná",J254,0)</f>
        <v>0</v>
      </c>
      <c r="BF254" s="96">
        <f>IF(N254="znížená",J254,0)</f>
        <v>0</v>
      </c>
      <c r="BG254" s="96">
        <f>IF(N254="zákl. prenesená",J254,0)</f>
        <v>0</v>
      </c>
      <c r="BH254" s="96">
        <f>IF(N254="zníž. prenesená",J254,0)</f>
        <v>0</v>
      </c>
      <c r="BI254" s="96">
        <f>IF(N254="nulová",J254,0)</f>
        <v>0</v>
      </c>
      <c r="BJ254" s="16" t="s">
        <v>122</v>
      </c>
      <c r="BK254" s="96">
        <f>ROUND(I254*H254,2)</f>
        <v>0</v>
      </c>
      <c r="BL254" s="16" t="s">
        <v>225</v>
      </c>
      <c r="BM254" s="170" t="s">
        <v>683</v>
      </c>
    </row>
    <row r="255" spans="2:65" s="13" customFormat="1" x14ac:dyDescent="0.2">
      <c r="B255" s="178"/>
      <c r="D255" s="172" t="s">
        <v>151</v>
      </c>
      <c r="E255" s="179" t="s">
        <v>1</v>
      </c>
      <c r="F255" s="180" t="s">
        <v>548</v>
      </c>
      <c r="H255" s="181">
        <v>2702.56</v>
      </c>
      <c r="I255" s="182"/>
      <c r="L255" s="178"/>
      <c r="M255" s="183"/>
      <c r="T255" s="184"/>
      <c r="AT255" s="179" t="s">
        <v>151</v>
      </c>
      <c r="AU255" s="179" t="s">
        <v>122</v>
      </c>
      <c r="AV255" s="13" t="s">
        <v>122</v>
      </c>
      <c r="AW255" s="13" t="s">
        <v>29</v>
      </c>
      <c r="AX255" s="13" t="s">
        <v>83</v>
      </c>
      <c r="AY255" s="179" t="s">
        <v>143</v>
      </c>
    </row>
    <row r="256" spans="2:65" s="1" customFormat="1" ht="24.2" customHeight="1" x14ac:dyDescent="0.2">
      <c r="B256" s="132"/>
      <c r="C256" s="159" t="s">
        <v>504</v>
      </c>
      <c r="D256" s="159" t="s">
        <v>145</v>
      </c>
      <c r="E256" s="160" t="s">
        <v>373</v>
      </c>
      <c r="F256" s="161" t="s">
        <v>374</v>
      </c>
      <c r="G256" s="162" t="s">
        <v>148</v>
      </c>
      <c r="H256" s="163">
        <v>2702.56</v>
      </c>
      <c r="I256" s="164"/>
      <c r="J256" s="165">
        <f>ROUND(I256*H256,2)</f>
        <v>0</v>
      </c>
      <c r="K256" s="166"/>
      <c r="L256" s="33"/>
      <c r="M256" s="167" t="s">
        <v>1</v>
      </c>
      <c r="N256" s="131" t="s">
        <v>41</v>
      </c>
      <c r="P256" s="168">
        <f>O256*H256</f>
        <v>0</v>
      </c>
      <c r="Q256" s="168">
        <v>0</v>
      </c>
      <c r="R256" s="168">
        <f>Q256*H256</f>
        <v>0</v>
      </c>
      <c r="S256" s="168">
        <v>6.0000000000000001E-3</v>
      </c>
      <c r="T256" s="169">
        <f>S256*H256</f>
        <v>16.21536</v>
      </c>
      <c r="AR256" s="170" t="s">
        <v>225</v>
      </c>
      <c r="AT256" s="170" t="s">
        <v>145</v>
      </c>
      <c r="AU256" s="170" t="s">
        <v>122</v>
      </c>
      <c r="AY256" s="16" t="s">
        <v>143</v>
      </c>
      <c r="BE256" s="96">
        <f>IF(N256="základná",J256,0)</f>
        <v>0</v>
      </c>
      <c r="BF256" s="96">
        <f>IF(N256="znížená",J256,0)</f>
        <v>0</v>
      </c>
      <c r="BG256" s="96">
        <f>IF(N256="zákl. prenesená",J256,0)</f>
        <v>0</v>
      </c>
      <c r="BH256" s="96">
        <f>IF(N256="zníž. prenesená",J256,0)</f>
        <v>0</v>
      </c>
      <c r="BI256" s="96">
        <f>IF(N256="nulová",J256,0)</f>
        <v>0</v>
      </c>
      <c r="BJ256" s="16" t="s">
        <v>122</v>
      </c>
      <c r="BK256" s="96">
        <f>ROUND(I256*H256,2)</f>
        <v>0</v>
      </c>
      <c r="BL256" s="16" t="s">
        <v>225</v>
      </c>
      <c r="BM256" s="170" t="s">
        <v>684</v>
      </c>
    </row>
    <row r="257" spans="2:65" s="1" customFormat="1" ht="24.2" customHeight="1" x14ac:dyDescent="0.2">
      <c r="B257" s="132"/>
      <c r="C257" s="159" t="s">
        <v>509</v>
      </c>
      <c r="D257" s="159" t="s">
        <v>145</v>
      </c>
      <c r="E257" s="160" t="s">
        <v>377</v>
      </c>
      <c r="F257" s="161" t="s">
        <v>378</v>
      </c>
      <c r="G257" s="162" t="s">
        <v>148</v>
      </c>
      <c r="H257" s="163">
        <v>1081.0239999999999</v>
      </c>
      <c r="I257" s="164"/>
      <c r="J257" s="165">
        <f>ROUND(I257*H257,2)</f>
        <v>0</v>
      </c>
      <c r="K257" s="166"/>
      <c r="L257" s="33"/>
      <c r="M257" s="167" t="s">
        <v>1</v>
      </c>
      <c r="N257" s="131" t="s">
        <v>41</v>
      </c>
      <c r="P257" s="168">
        <f>O257*H257</f>
        <v>0</v>
      </c>
      <c r="Q257" s="168">
        <v>0</v>
      </c>
      <c r="R257" s="168">
        <f>Q257*H257</f>
        <v>0</v>
      </c>
      <c r="S257" s="168">
        <v>0</v>
      </c>
      <c r="T257" s="169">
        <f>S257*H257</f>
        <v>0</v>
      </c>
      <c r="AR257" s="170" t="s">
        <v>225</v>
      </c>
      <c r="AT257" s="170" t="s">
        <v>145</v>
      </c>
      <c r="AU257" s="170" t="s">
        <v>122</v>
      </c>
      <c r="AY257" s="16" t="s">
        <v>143</v>
      </c>
      <c r="BE257" s="96">
        <f>IF(N257="základná",J257,0)</f>
        <v>0</v>
      </c>
      <c r="BF257" s="96">
        <f>IF(N257="znížená",J257,0)</f>
        <v>0</v>
      </c>
      <c r="BG257" s="96">
        <f>IF(N257="zákl. prenesená",J257,0)</f>
        <v>0</v>
      </c>
      <c r="BH257" s="96">
        <f>IF(N257="zníž. prenesená",J257,0)</f>
        <v>0</v>
      </c>
      <c r="BI257" s="96">
        <f>IF(N257="nulová",J257,0)</f>
        <v>0</v>
      </c>
      <c r="BJ257" s="16" t="s">
        <v>122</v>
      </c>
      <c r="BK257" s="96">
        <f>ROUND(I257*H257,2)</f>
        <v>0</v>
      </c>
      <c r="BL257" s="16" t="s">
        <v>225</v>
      </c>
      <c r="BM257" s="170" t="s">
        <v>685</v>
      </c>
    </row>
    <row r="258" spans="2:65" s="13" customFormat="1" x14ac:dyDescent="0.2">
      <c r="B258" s="178"/>
      <c r="D258" s="172" t="s">
        <v>151</v>
      </c>
      <c r="E258" s="179" t="s">
        <v>1</v>
      </c>
      <c r="F258" s="180" t="s">
        <v>550</v>
      </c>
      <c r="H258" s="181">
        <v>1081.0239999999999</v>
      </c>
      <c r="I258" s="182"/>
      <c r="L258" s="178"/>
      <c r="M258" s="183"/>
      <c r="T258" s="184"/>
      <c r="AT258" s="179" t="s">
        <v>151</v>
      </c>
      <c r="AU258" s="179" t="s">
        <v>122</v>
      </c>
      <c r="AV258" s="13" t="s">
        <v>122</v>
      </c>
      <c r="AW258" s="13" t="s">
        <v>29</v>
      </c>
      <c r="AX258" s="13" t="s">
        <v>75</v>
      </c>
      <c r="AY258" s="179" t="s">
        <v>143</v>
      </c>
    </row>
    <row r="259" spans="2:65" s="14" customFormat="1" x14ac:dyDescent="0.2">
      <c r="B259" s="185"/>
      <c r="D259" s="172" t="s">
        <v>151</v>
      </c>
      <c r="E259" s="186" t="s">
        <v>549</v>
      </c>
      <c r="F259" s="187" t="s">
        <v>156</v>
      </c>
      <c r="H259" s="188">
        <v>1081.0239999999999</v>
      </c>
      <c r="I259" s="189"/>
      <c r="L259" s="185"/>
      <c r="M259" s="190"/>
      <c r="T259" s="191"/>
      <c r="AT259" s="186" t="s">
        <v>151</v>
      </c>
      <c r="AU259" s="186" t="s">
        <v>122</v>
      </c>
      <c r="AV259" s="14" t="s">
        <v>149</v>
      </c>
      <c r="AW259" s="14" t="s">
        <v>29</v>
      </c>
      <c r="AX259" s="14" t="s">
        <v>83</v>
      </c>
      <c r="AY259" s="186" t="s">
        <v>143</v>
      </c>
    </row>
    <row r="260" spans="2:65" s="1" customFormat="1" ht="16.5" customHeight="1" x14ac:dyDescent="0.2">
      <c r="B260" s="132"/>
      <c r="C260" s="202" t="s">
        <v>513</v>
      </c>
      <c r="D260" s="202" t="s">
        <v>381</v>
      </c>
      <c r="E260" s="203" t="s">
        <v>382</v>
      </c>
      <c r="F260" s="204" t="s">
        <v>383</v>
      </c>
      <c r="G260" s="205" t="s">
        <v>215</v>
      </c>
      <c r="H260" s="206">
        <v>0.378</v>
      </c>
      <c r="I260" s="207"/>
      <c r="J260" s="208">
        <f>ROUND(I260*H260,2)</f>
        <v>0</v>
      </c>
      <c r="K260" s="209"/>
      <c r="L260" s="210"/>
      <c r="M260" s="211" t="s">
        <v>1</v>
      </c>
      <c r="N260" s="212" t="s">
        <v>41</v>
      </c>
      <c r="P260" s="168">
        <f>O260*H260</f>
        <v>0</v>
      </c>
      <c r="Q260" s="168">
        <v>1</v>
      </c>
      <c r="R260" s="168">
        <f>Q260*H260</f>
        <v>0.378</v>
      </c>
      <c r="S260" s="168">
        <v>0</v>
      </c>
      <c r="T260" s="169">
        <f>S260*H260</f>
        <v>0</v>
      </c>
      <c r="AR260" s="170" t="s">
        <v>384</v>
      </c>
      <c r="AT260" s="170" t="s">
        <v>381</v>
      </c>
      <c r="AU260" s="170" t="s">
        <v>122</v>
      </c>
      <c r="AY260" s="16" t="s">
        <v>143</v>
      </c>
      <c r="BE260" s="96">
        <f>IF(N260="základná",J260,0)</f>
        <v>0</v>
      </c>
      <c r="BF260" s="96">
        <f>IF(N260="znížená",J260,0)</f>
        <v>0</v>
      </c>
      <c r="BG260" s="96">
        <f>IF(N260="zákl. prenesená",J260,0)</f>
        <v>0</v>
      </c>
      <c r="BH260" s="96">
        <f>IF(N260="zníž. prenesená",J260,0)</f>
        <v>0</v>
      </c>
      <c r="BI260" s="96">
        <f>IF(N260="nulová",J260,0)</f>
        <v>0</v>
      </c>
      <c r="BJ260" s="16" t="s">
        <v>122</v>
      </c>
      <c r="BK260" s="96">
        <f>ROUND(I260*H260,2)</f>
        <v>0</v>
      </c>
      <c r="BL260" s="16" t="s">
        <v>225</v>
      </c>
      <c r="BM260" s="170" t="s">
        <v>686</v>
      </c>
    </row>
    <row r="261" spans="2:65" s="13" customFormat="1" x14ac:dyDescent="0.2">
      <c r="B261" s="178"/>
      <c r="D261" s="172" t="s">
        <v>151</v>
      </c>
      <c r="E261" s="179" t="s">
        <v>1</v>
      </c>
      <c r="F261" s="180" t="s">
        <v>687</v>
      </c>
      <c r="H261" s="181">
        <v>0.378</v>
      </c>
      <c r="I261" s="182"/>
      <c r="L261" s="178"/>
      <c r="M261" s="183"/>
      <c r="T261" s="184"/>
      <c r="AT261" s="179" t="s">
        <v>151</v>
      </c>
      <c r="AU261" s="179" t="s">
        <v>122</v>
      </c>
      <c r="AV261" s="13" t="s">
        <v>122</v>
      </c>
      <c r="AW261" s="13" t="s">
        <v>29</v>
      </c>
      <c r="AX261" s="13" t="s">
        <v>83</v>
      </c>
      <c r="AY261" s="179" t="s">
        <v>143</v>
      </c>
    </row>
    <row r="262" spans="2:65" s="1" customFormat="1" ht="33" customHeight="1" x14ac:dyDescent="0.2">
      <c r="B262" s="132"/>
      <c r="C262" s="159" t="s">
        <v>517</v>
      </c>
      <c r="D262" s="159" t="s">
        <v>145</v>
      </c>
      <c r="E262" s="160" t="s">
        <v>388</v>
      </c>
      <c r="F262" s="161" t="s">
        <v>389</v>
      </c>
      <c r="G262" s="162" t="s">
        <v>148</v>
      </c>
      <c r="H262" s="163">
        <v>1081.0239999999999</v>
      </c>
      <c r="I262" s="164"/>
      <c r="J262" s="165">
        <f>ROUND(I262*H262,2)</f>
        <v>0</v>
      </c>
      <c r="K262" s="166"/>
      <c r="L262" s="33"/>
      <c r="M262" s="167" t="s">
        <v>1</v>
      </c>
      <c r="N262" s="131" t="s">
        <v>41</v>
      </c>
      <c r="P262" s="168">
        <f>O262*H262</f>
        <v>0</v>
      </c>
      <c r="Q262" s="168">
        <v>5.4000000000000001E-4</v>
      </c>
      <c r="R262" s="168">
        <f>Q262*H262</f>
        <v>0.58375295999999999</v>
      </c>
      <c r="S262" s="168">
        <v>0</v>
      </c>
      <c r="T262" s="169">
        <f>S262*H262</f>
        <v>0</v>
      </c>
      <c r="AR262" s="170" t="s">
        <v>225</v>
      </c>
      <c r="AT262" s="170" t="s">
        <v>145</v>
      </c>
      <c r="AU262" s="170" t="s">
        <v>122</v>
      </c>
      <c r="AY262" s="16" t="s">
        <v>143</v>
      </c>
      <c r="BE262" s="96">
        <f>IF(N262="základná",J262,0)</f>
        <v>0</v>
      </c>
      <c r="BF262" s="96">
        <f>IF(N262="znížená",J262,0)</f>
        <v>0</v>
      </c>
      <c r="BG262" s="96">
        <f>IF(N262="zákl. prenesená",J262,0)</f>
        <v>0</v>
      </c>
      <c r="BH262" s="96">
        <f>IF(N262="zníž. prenesená",J262,0)</f>
        <v>0</v>
      </c>
      <c r="BI262" s="96">
        <f>IF(N262="nulová",J262,0)</f>
        <v>0</v>
      </c>
      <c r="BJ262" s="16" t="s">
        <v>122</v>
      </c>
      <c r="BK262" s="96">
        <f>ROUND(I262*H262,2)</f>
        <v>0</v>
      </c>
      <c r="BL262" s="16" t="s">
        <v>225</v>
      </c>
      <c r="BM262" s="170" t="s">
        <v>688</v>
      </c>
    </row>
    <row r="263" spans="2:65" s="13" customFormat="1" x14ac:dyDescent="0.2">
      <c r="B263" s="178"/>
      <c r="D263" s="172" t="s">
        <v>151</v>
      </c>
      <c r="E263" s="179" t="s">
        <v>1</v>
      </c>
      <c r="F263" s="180" t="s">
        <v>549</v>
      </c>
      <c r="H263" s="181">
        <v>1081.0239999999999</v>
      </c>
      <c r="I263" s="182"/>
      <c r="L263" s="178"/>
      <c r="M263" s="183"/>
      <c r="T263" s="184"/>
      <c r="AT263" s="179" t="s">
        <v>151</v>
      </c>
      <c r="AU263" s="179" t="s">
        <v>122</v>
      </c>
      <c r="AV263" s="13" t="s">
        <v>122</v>
      </c>
      <c r="AW263" s="13" t="s">
        <v>29</v>
      </c>
      <c r="AX263" s="13" t="s">
        <v>83</v>
      </c>
      <c r="AY263" s="179" t="s">
        <v>143</v>
      </c>
    </row>
    <row r="264" spans="2:65" s="1" customFormat="1" ht="21.75" customHeight="1" x14ac:dyDescent="0.2">
      <c r="B264" s="132"/>
      <c r="C264" s="202" t="s">
        <v>522</v>
      </c>
      <c r="D264" s="202" t="s">
        <v>381</v>
      </c>
      <c r="E264" s="203" t="s">
        <v>392</v>
      </c>
      <c r="F264" s="204" t="s">
        <v>393</v>
      </c>
      <c r="G264" s="205" t="s">
        <v>148</v>
      </c>
      <c r="H264" s="206">
        <v>1243.1780000000001</v>
      </c>
      <c r="I264" s="207"/>
      <c r="J264" s="208">
        <f>ROUND(I264*H264,2)</f>
        <v>0</v>
      </c>
      <c r="K264" s="209"/>
      <c r="L264" s="210"/>
      <c r="M264" s="211" t="s">
        <v>1</v>
      </c>
      <c r="N264" s="212" t="s">
        <v>41</v>
      </c>
      <c r="P264" s="168">
        <f>O264*H264</f>
        <v>0</v>
      </c>
      <c r="Q264" s="168">
        <v>3.7499999999999999E-3</v>
      </c>
      <c r="R264" s="168">
        <f>Q264*H264</f>
        <v>4.6619175000000004</v>
      </c>
      <c r="S264" s="168">
        <v>0</v>
      </c>
      <c r="T264" s="169">
        <f>S264*H264</f>
        <v>0</v>
      </c>
      <c r="AR264" s="170" t="s">
        <v>384</v>
      </c>
      <c r="AT264" s="170" t="s">
        <v>381</v>
      </c>
      <c r="AU264" s="170" t="s">
        <v>122</v>
      </c>
      <c r="AY264" s="16" t="s">
        <v>143</v>
      </c>
      <c r="BE264" s="96">
        <f>IF(N264="základná",J264,0)</f>
        <v>0</v>
      </c>
      <c r="BF264" s="96">
        <f>IF(N264="znížená",J264,0)</f>
        <v>0</v>
      </c>
      <c r="BG264" s="96">
        <f>IF(N264="zákl. prenesená",J264,0)</f>
        <v>0</v>
      </c>
      <c r="BH264" s="96">
        <f>IF(N264="zníž. prenesená",J264,0)</f>
        <v>0</v>
      </c>
      <c r="BI264" s="96">
        <f>IF(N264="nulová",J264,0)</f>
        <v>0</v>
      </c>
      <c r="BJ264" s="16" t="s">
        <v>122</v>
      </c>
      <c r="BK264" s="96">
        <f>ROUND(I264*H264,2)</f>
        <v>0</v>
      </c>
      <c r="BL264" s="16" t="s">
        <v>225</v>
      </c>
      <c r="BM264" s="170" t="s">
        <v>689</v>
      </c>
    </row>
    <row r="265" spans="2:65" s="13" customFormat="1" x14ac:dyDescent="0.2">
      <c r="B265" s="178"/>
      <c r="D265" s="172" t="s">
        <v>151</v>
      </c>
      <c r="E265" s="179" t="s">
        <v>1</v>
      </c>
      <c r="F265" s="180" t="s">
        <v>690</v>
      </c>
      <c r="H265" s="181">
        <v>1243.1780000000001</v>
      </c>
      <c r="I265" s="182"/>
      <c r="L265" s="178"/>
      <c r="M265" s="183"/>
      <c r="T265" s="184"/>
      <c r="AT265" s="179" t="s">
        <v>151</v>
      </c>
      <c r="AU265" s="179" t="s">
        <v>122</v>
      </c>
      <c r="AV265" s="13" t="s">
        <v>122</v>
      </c>
      <c r="AW265" s="13" t="s">
        <v>29</v>
      </c>
      <c r="AX265" s="13" t="s">
        <v>83</v>
      </c>
      <c r="AY265" s="179" t="s">
        <v>143</v>
      </c>
    </row>
    <row r="266" spans="2:65" s="1" customFormat="1" ht="44.25" customHeight="1" x14ac:dyDescent="0.2">
      <c r="B266" s="132"/>
      <c r="C266" s="159" t="s">
        <v>526</v>
      </c>
      <c r="D266" s="159" t="s">
        <v>145</v>
      </c>
      <c r="E266" s="160" t="s">
        <v>397</v>
      </c>
      <c r="F266" s="161" t="s">
        <v>398</v>
      </c>
      <c r="G266" s="162" t="s">
        <v>148</v>
      </c>
      <c r="H266" s="163">
        <v>2761.2750000000001</v>
      </c>
      <c r="I266" s="164"/>
      <c r="J266" s="165">
        <f>ROUND(I266*H266,2)</f>
        <v>0</v>
      </c>
      <c r="K266" s="166"/>
      <c r="L266" s="33"/>
      <c r="M266" s="167" t="s">
        <v>1</v>
      </c>
      <c r="N266" s="131" t="s">
        <v>41</v>
      </c>
      <c r="P266" s="168">
        <f>O266*H266</f>
        <v>0</v>
      </c>
      <c r="Q266" s="168">
        <v>0</v>
      </c>
      <c r="R266" s="168">
        <f>Q266*H266</f>
        <v>0</v>
      </c>
      <c r="S266" s="168">
        <v>0</v>
      </c>
      <c r="T266" s="169">
        <f>S266*H266</f>
        <v>0</v>
      </c>
      <c r="AR266" s="170" t="s">
        <v>225</v>
      </c>
      <c r="AT266" s="170" t="s">
        <v>145</v>
      </c>
      <c r="AU266" s="170" t="s">
        <v>122</v>
      </c>
      <c r="AY266" s="16" t="s">
        <v>143</v>
      </c>
      <c r="BE266" s="96">
        <f>IF(N266="základná",J266,0)</f>
        <v>0</v>
      </c>
      <c r="BF266" s="96">
        <f>IF(N266="znížená",J266,0)</f>
        <v>0</v>
      </c>
      <c r="BG266" s="96">
        <f>IF(N266="zákl. prenesená",J266,0)</f>
        <v>0</v>
      </c>
      <c r="BH266" s="96">
        <f>IF(N266="zníž. prenesená",J266,0)</f>
        <v>0</v>
      </c>
      <c r="BI266" s="96">
        <f>IF(N266="nulová",J266,0)</f>
        <v>0</v>
      </c>
      <c r="BJ266" s="16" t="s">
        <v>122</v>
      </c>
      <c r="BK266" s="96">
        <f>ROUND(I266*H266,2)</f>
        <v>0</v>
      </c>
      <c r="BL266" s="16" t="s">
        <v>225</v>
      </c>
      <c r="BM266" s="170" t="s">
        <v>691</v>
      </c>
    </row>
    <row r="267" spans="2:65" s="13" customFormat="1" x14ac:dyDescent="0.2">
      <c r="B267" s="178"/>
      <c r="D267" s="172" t="s">
        <v>151</v>
      </c>
      <c r="E267" s="179" t="s">
        <v>1</v>
      </c>
      <c r="F267" s="180" t="s">
        <v>548</v>
      </c>
      <c r="H267" s="181">
        <v>2702.56</v>
      </c>
      <c r="I267" s="182"/>
      <c r="L267" s="178"/>
      <c r="M267" s="183"/>
      <c r="T267" s="184"/>
      <c r="AT267" s="179" t="s">
        <v>151</v>
      </c>
      <c r="AU267" s="179" t="s">
        <v>122</v>
      </c>
      <c r="AV267" s="13" t="s">
        <v>122</v>
      </c>
      <c r="AW267" s="13" t="s">
        <v>29</v>
      </c>
      <c r="AX267" s="13" t="s">
        <v>75</v>
      </c>
      <c r="AY267" s="179" t="s">
        <v>143</v>
      </c>
    </row>
    <row r="268" spans="2:65" s="14" customFormat="1" x14ac:dyDescent="0.2">
      <c r="B268" s="185"/>
      <c r="D268" s="172" t="s">
        <v>151</v>
      </c>
      <c r="E268" s="186" t="s">
        <v>547</v>
      </c>
      <c r="F268" s="187" t="s">
        <v>156</v>
      </c>
      <c r="H268" s="188">
        <v>2702.56</v>
      </c>
      <c r="I268" s="189"/>
      <c r="L268" s="185"/>
      <c r="M268" s="190"/>
      <c r="T268" s="191"/>
      <c r="AT268" s="186" t="s">
        <v>151</v>
      </c>
      <c r="AU268" s="186" t="s">
        <v>122</v>
      </c>
      <c r="AV268" s="14" t="s">
        <v>149</v>
      </c>
      <c r="AW268" s="14" t="s">
        <v>29</v>
      </c>
      <c r="AX268" s="14" t="s">
        <v>75</v>
      </c>
      <c r="AY268" s="186" t="s">
        <v>143</v>
      </c>
    </row>
    <row r="269" spans="2:65" s="13" customFormat="1" x14ac:dyDescent="0.2">
      <c r="B269" s="178"/>
      <c r="D269" s="172" t="s">
        <v>151</v>
      </c>
      <c r="E269" s="179" t="s">
        <v>1</v>
      </c>
      <c r="F269" s="180" t="s">
        <v>692</v>
      </c>
      <c r="H269" s="181">
        <v>2761.2750000000001</v>
      </c>
      <c r="I269" s="182"/>
      <c r="L269" s="178"/>
      <c r="M269" s="183"/>
      <c r="T269" s="184"/>
      <c r="AT269" s="179" t="s">
        <v>151</v>
      </c>
      <c r="AU269" s="179" t="s">
        <v>122</v>
      </c>
      <c r="AV269" s="13" t="s">
        <v>122</v>
      </c>
      <c r="AW269" s="13" t="s">
        <v>29</v>
      </c>
      <c r="AX269" s="13" t="s">
        <v>75</v>
      </c>
      <c r="AY269" s="179" t="s">
        <v>143</v>
      </c>
    </row>
    <row r="270" spans="2:65" s="14" customFormat="1" x14ac:dyDescent="0.2">
      <c r="B270" s="185"/>
      <c r="D270" s="172" t="s">
        <v>151</v>
      </c>
      <c r="E270" s="186" t="s">
        <v>1</v>
      </c>
      <c r="F270" s="187" t="s">
        <v>156</v>
      </c>
      <c r="H270" s="188">
        <v>2761.2750000000001</v>
      </c>
      <c r="I270" s="189"/>
      <c r="L270" s="185"/>
      <c r="M270" s="190"/>
      <c r="T270" s="191"/>
      <c r="AT270" s="186" t="s">
        <v>151</v>
      </c>
      <c r="AU270" s="186" t="s">
        <v>122</v>
      </c>
      <c r="AV270" s="14" t="s">
        <v>149</v>
      </c>
      <c r="AW270" s="14" t="s">
        <v>29</v>
      </c>
      <c r="AX270" s="14" t="s">
        <v>83</v>
      </c>
      <c r="AY270" s="186" t="s">
        <v>143</v>
      </c>
    </row>
    <row r="271" spans="2:65" s="1" customFormat="1" ht="21.75" customHeight="1" x14ac:dyDescent="0.2">
      <c r="B271" s="132"/>
      <c r="C271" s="202" t="s">
        <v>530</v>
      </c>
      <c r="D271" s="202" t="s">
        <v>381</v>
      </c>
      <c r="E271" s="203" t="s">
        <v>402</v>
      </c>
      <c r="F271" s="204" t="s">
        <v>403</v>
      </c>
      <c r="G271" s="205" t="s">
        <v>148</v>
      </c>
      <c r="H271" s="206">
        <v>3026.8670000000002</v>
      </c>
      <c r="I271" s="207"/>
      <c r="J271" s="208">
        <f>ROUND(I271*H271,2)</f>
        <v>0</v>
      </c>
      <c r="K271" s="209"/>
      <c r="L271" s="210"/>
      <c r="M271" s="211" t="s">
        <v>1</v>
      </c>
      <c r="N271" s="212" t="s">
        <v>41</v>
      </c>
      <c r="P271" s="168">
        <f>O271*H271</f>
        <v>0</v>
      </c>
      <c r="Q271" s="168">
        <v>2.2000000000000001E-3</v>
      </c>
      <c r="R271" s="168">
        <f>Q271*H271</f>
        <v>6.6591074000000008</v>
      </c>
      <c r="S271" s="168">
        <v>0</v>
      </c>
      <c r="T271" s="169">
        <f>S271*H271</f>
        <v>0</v>
      </c>
      <c r="AR271" s="170" t="s">
        <v>384</v>
      </c>
      <c r="AT271" s="170" t="s">
        <v>381</v>
      </c>
      <c r="AU271" s="170" t="s">
        <v>122</v>
      </c>
      <c r="AY271" s="16" t="s">
        <v>143</v>
      </c>
      <c r="BE271" s="96">
        <f>IF(N271="základná",J271,0)</f>
        <v>0</v>
      </c>
      <c r="BF271" s="96">
        <f>IF(N271="znížená",J271,0)</f>
        <v>0</v>
      </c>
      <c r="BG271" s="96">
        <f>IF(N271="zákl. prenesená",J271,0)</f>
        <v>0</v>
      </c>
      <c r="BH271" s="96">
        <f>IF(N271="zníž. prenesená",J271,0)</f>
        <v>0</v>
      </c>
      <c r="BI271" s="96">
        <f>IF(N271="nulová",J271,0)</f>
        <v>0</v>
      </c>
      <c r="BJ271" s="16" t="s">
        <v>122</v>
      </c>
      <c r="BK271" s="96">
        <f>ROUND(I271*H271,2)</f>
        <v>0</v>
      </c>
      <c r="BL271" s="16" t="s">
        <v>225</v>
      </c>
      <c r="BM271" s="170" t="s">
        <v>693</v>
      </c>
    </row>
    <row r="272" spans="2:65" s="13" customFormat="1" x14ac:dyDescent="0.2">
      <c r="B272" s="178"/>
      <c r="D272" s="172" t="s">
        <v>151</v>
      </c>
      <c r="E272" s="179" t="s">
        <v>1</v>
      </c>
      <c r="F272" s="180" t="s">
        <v>694</v>
      </c>
      <c r="H272" s="181">
        <v>3026.8670000000002</v>
      </c>
      <c r="I272" s="182"/>
      <c r="L272" s="178"/>
      <c r="M272" s="183"/>
      <c r="T272" s="184"/>
      <c r="AT272" s="179" t="s">
        <v>151</v>
      </c>
      <c r="AU272" s="179" t="s">
        <v>122</v>
      </c>
      <c r="AV272" s="13" t="s">
        <v>122</v>
      </c>
      <c r="AW272" s="13" t="s">
        <v>29</v>
      </c>
      <c r="AX272" s="13" t="s">
        <v>83</v>
      </c>
      <c r="AY272" s="179" t="s">
        <v>143</v>
      </c>
    </row>
    <row r="273" spans="2:65" s="1" customFormat="1" ht="24.2" customHeight="1" x14ac:dyDescent="0.2">
      <c r="B273" s="132"/>
      <c r="C273" s="202" t="s">
        <v>535</v>
      </c>
      <c r="D273" s="202" t="s">
        <v>381</v>
      </c>
      <c r="E273" s="203" t="s">
        <v>407</v>
      </c>
      <c r="F273" s="204" t="s">
        <v>408</v>
      </c>
      <c r="G273" s="205" t="s">
        <v>148</v>
      </c>
      <c r="H273" s="206">
        <v>65.760999999999996</v>
      </c>
      <c r="I273" s="207"/>
      <c r="J273" s="208">
        <f>ROUND(I273*H273,2)</f>
        <v>0</v>
      </c>
      <c r="K273" s="209"/>
      <c r="L273" s="210"/>
      <c r="M273" s="211" t="s">
        <v>1</v>
      </c>
      <c r="N273" s="212" t="s">
        <v>41</v>
      </c>
      <c r="P273" s="168">
        <f>O273*H273</f>
        <v>0</v>
      </c>
      <c r="Q273" s="168">
        <v>2.2000000000000001E-3</v>
      </c>
      <c r="R273" s="168">
        <f>Q273*H273</f>
        <v>0.1446742</v>
      </c>
      <c r="S273" s="168">
        <v>0</v>
      </c>
      <c r="T273" s="169">
        <f>S273*H273</f>
        <v>0</v>
      </c>
      <c r="AR273" s="170" t="s">
        <v>384</v>
      </c>
      <c r="AT273" s="170" t="s">
        <v>381</v>
      </c>
      <c r="AU273" s="170" t="s">
        <v>122</v>
      </c>
      <c r="AY273" s="16" t="s">
        <v>143</v>
      </c>
      <c r="BE273" s="96">
        <f>IF(N273="základná",J273,0)</f>
        <v>0</v>
      </c>
      <c r="BF273" s="96">
        <f>IF(N273="znížená",J273,0)</f>
        <v>0</v>
      </c>
      <c r="BG273" s="96">
        <f>IF(N273="zákl. prenesená",J273,0)</f>
        <v>0</v>
      </c>
      <c r="BH273" s="96">
        <f>IF(N273="zníž. prenesená",J273,0)</f>
        <v>0</v>
      </c>
      <c r="BI273" s="96">
        <f>IF(N273="nulová",J273,0)</f>
        <v>0</v>
      </c>
      <c r="BJ273" s="16" t="s">
        <v>122</v>
      </c>
      <c r="BK273" s="96">
        <f>ROUND(I273*H273,2)</f>
        <v>0</v>
      </c>
      <c r="BL273" s="16" t="s">
        <v>225</v>
      </c>
      <c r="BM273" s="170" t="s">
        <v>695</v>
      </c>
    </row>
    <row r="274" spans="2:65" s="13" customFormat="1" x14ac:dyDescent="0.2">
      <c r="B274" s="178"/>
      <c r="D274" s="172" t="s">
        <v>151</v>
      </c>
      <c r="E274" s="179" t="s">
        <v>1</v>
      </c>
      <c r="F274" s="180" t="s">
        <v>410</v>
      </c>
      <c r="H274" s="181">
        <v>65.760999999999996</v>
      </c>
      <c r="I274" s="182"/>
      <c r="L274" s="178"/>
      <c r="M274" s="183"/>
      <c r="T274" s="184"/>
      <c r="AT274" s="179" t="s">
        <v>151</v>
      </c>
      <c r="AU274" s="179" t="s">
        <v>122</v>
      </c>
      <c r="AV274" s="13" t="s">
        <v>122</v>
      </c>
      <c r="AW274" s="13" t="s">
        <v>29</v>
      </c>
      <c r="AX274" s="13" t="s">
        <v>83</v>
      </c>
      <c r="AY274" s="179" t="s">
        <v>143</v>
      </c>
    </row>
    <row r="275" spans="2:65" s="1" customFormat="1" ht="24.2" customHeight="1" x14ac:dyDescent="0.2">
      <c r="B275" s="132"/>
      <c r="C275" s="202" t="s">
        <v>541</v>
      </c>
      <c r="D275" s="202" t="s">
        <v>381</v>
      </c>
      <c r="E275" s="203" t="s">
        <v>412</v>
      </c>
      <c r="F275" s="204" t="s">
        <v>413</v>
      </c>
      <c r="G275" s="205" t="s">
        <v>414</v>
      </c>
      <c r="H275" s="206">
        <v>379.61</v>
      </c>
      <c r="I275" s="207"/>
      <c r="J275" s="208">
        <f>ROUND(I275*H275,2)</f>
        <v>0</v>
      </c>
      <c r="K275" s="209"/>
      <c r="L275" s="210"/>
      <c r="M275" s="211" t="s">
        <v>1</v>
      </c>
      <c r="N275" s="212" t="s">
        <v>41</v>
      </c>
      <c r="P275" s="168">
        <f>O275*H275</f>
        <v>0</v>
      </c>
      <c r="Q275" s="168">
        <v>2.2000000000000001E-3</v>
      </c>
      <c r="R275" s="168">
        <f>Q275*H275</f>
        <v>0.83514200000000005</v>
      </c>
      <c r="S275" s="168">
        <v>0</v>
      </c>
      <c r="T275" s="169">
        <f>S275*H275</f>
        <v>0</v>
      </c>
      <c r="AR275" s="170" t="s">
        <v>384</v>
      </c>
      <c r="AT275" s="170" t="s">
        <v>381</v>
      </c>
      <c r="AU275" s="170" t="s">
        <v>122</v>
      </c>
      <c r="AY275" s="16" t="s">
        <v>143</v>
      </c>
      <c r="BE275" s="96">
        <f>IF(N275="základná",J275,0)</f>
        <v>0</v>
      </c>
      <c r="BF275" s="96">
        <f>IF(N275="znížená",J275,0)</f>
        <v>0</v>
      </c>
      <c r="BG275" s="96">
        <f>IF(N275="zákl. prenesená",J275,0)</f>
        <v>0</v>
      </c>
      <c r="BH275" s="96">
        <f>IF(N275="zníž. prenesená",J275,0)</f>
        <v>0</v>
      </c>
      <c r="BI275" s="96">
        <f>IF(N275="nulová",J275,0)</f>
        <v>0</v>
      </c>
      <c r="BJ275" s="16" t="s">
        <v>122</v>
      </c>
      <c r="BK275" s="96">
        <f>ROUND(I275*H275,2)</f>
        <v>0</v>
      </c>
      <c r="BL275" s="16" t="s">
        <v>225</v>
      </c>
      <c r="BM275" s="170" t="s">
        <v>696</v>
      </c>
    </row>
    <row r="276" spans="2:65" s="13" customFormat="1" x14ac:dyDescent="0.2">
      <c r="B276" s="178"/>
      <c r="D276" s="172" t="s">
        <v>151</v>
      </c>
      <c r="E276" s="179" t="s">
        <v>1</v>
      </c>
      <c r="F276" s="180" t="s">
        <v>697</v>
      </c>
      <c r="H276" s="181">
        <v>379.61</v>
      </c>
      <c r="I276" s="182"/>
      <c r="L276" s="178"/>
      <c r="M276" s="183"/>
      <c r="T276" s="184"/>
      <c r="AT276" s="179" t="s">
        <v>151</v>
      </c>
      <c r="AU276" s="179" t="s">
        <v>122</v>
      </c>
      <c r="AV276" s="13" t="s">
        <v>122</v>
      </c>
      <c r="AW276" s="13" t="s">
        <v>29</v>
      </c>
      <c r="AX276" s="13" t="s">
        <v>83</v>
      </c>
      <c r="AY276" s="179" t="s">
        <v>143</v>
      </c>
    </row>
    <row r="277" spans="2:65" s="1" customFormat="1" ht="24.2" customHeight="1" x14ac:dyDescent="0.2">
      <c r="B277" s="132"/>
      <c r="C277" s="159" t="s">
        <v>698</v>
      </c>
      <c r="D277" s="159" t="s">
        <v>145</v>
      </c>
      <c r="E277" s="160" t="s">
        <v>418</v>
      </c>
      <c r="F277" s="161" t="s">
        <v>419</v>
      </c>
      <c r="G277" s="162" t="s">
        <v>224</v>
      </c>
      <c r="H277" s="163">
        <v>51.5</v>
      </c>
      <c r="I277" s="164"/>
      <c r="J277" s="165">
        <f>ROUND(I277*H277,2)</f>
        <v>0</v>
      </c>
      <c r="K277" s="166"/>
      <c r="L277" s="33"/>
      <c r="M277" s="167" t="s">
        <v>1</v>
      </c>
      <c r="N277" s="131" t="s">
        <v>41</v>
      </c>
      <c r="P277" s="168">
        <f>O277*H277</f>
        <v>0</v>
      </c>
      <c r="Q277" s="168">
        <v>0</v>
      </c>
      <c r="R277" s="168">
        <f>Q277*H277</f>
        <v>0</v>
      </c>
      <c r="S277" s="168">
        <v>0</v>
      </c>
      <c r="T277" s="169">
        <f>S277*H277</f>
        <v>0</v>
      </c>
      <c r="AR277" s="170" t="s">
        <v>225</v>
      </c>
      <c r="AT277" s="170" t="s">
        <v>145</v>
      </c>
      <c r="AU277" s="170" t="s">
        <v>122</v>
      </c>
      <c r="AY277" s="16" t="s">
        <v>143</v>
      </c>
      <c r="BE277" s="96">
        <f>IF(N277="základná",J277,0)</f>
        <v>0</v>
      </c>
      <c r="BF277" s="96">
        <f>IF(N277="znížená",J277,0)</f>
        <v>0</v>
      </c>
      <c r="BG277" s="96">
        <f>IF(N277="zákl. prenesená",J277,0)</f>
        <v>0</v>
      </c>
      <c r="BH277" s="96">
        <f>IF(N277="zníž. prenesená",J277,0)</f>
        <v>0</v>
      </c>
      <c r="BI277" s="96">
        <f>IF(N277="nulová",J277,0)</f>
        <v>0</v>
      </c>
      <c r="BJ277" s="16" t="s">
        <v>122</v>
      </c>
      <c r="BK277" s="96">
        <f>ROUND(I277*H277,2)</f>
        <v>0</v>
      </c>
      <c r="BL277" s="16" t="s">
        <v>225</v>
      </c>
      <c r="BM277" s="170" t="s">
        <v>699</v>
      </c>
    </row>
    <row r="278" spans="2:65" s="13" customFormat="1" x14ac:dyDescent="0.2">
      <c r="B278" s="178"/>
      <c r="D278" s="172" t="s">
        <v>151</v>
      </c>
      <c r="E278" s="179" t="s">
        <v>1</v>
      </c>
      <c r="F278" s="180" t="s">
        <v>421</v>
      </c>
      <c r="H278" s="181">
        <v>51.5</v>
      </c>
      <c r="I278" s="182"/>
      <c r="L278" s="178"/>
      <c r="M278" s="183"/>
      <c r="T278" s="184"/>
      <c r="AT278" s="179" t="s">
        <v>151</v>
      </c>
      <c r="AU278" s="179" t="s">
        <v>122</v>
      </c>
      <c r="AV278" s="13" t="s">
        <v>122</v>
      </c>
      <c r="AW278" s="13" t="s">
        <v>29</v>
      </c>
      <c r="AX278" s="13" t="s">
        <v>83</v>
      </c>
      <c r="AY278" s="179" t="s">
        <v>143</v>
      </c>
    </row>
    <row r="279" spans="2:65" s="1" customFormat="1" ht="24.2" customHeight="1" x14ac:dyDescent="0.2">
      <c r="B279" s="132"/>
      <c r="C279" s="159" t="s">
        <v>700</v>
      </c>
      <c r="D279" s="159" t="s">
        <v>145</v>
      </c>
      <c r="E279" s="160" t="s">
        <v>431</v>
      </c>
      <c r="F279" s="161" t="s">
        <v>432</v>
      </c>
      <c r="G279" s="162" t="s">
        <v>148</v>
      </c>
      <c r="H279" s="163">
        <v>58.715000000000003</v>
      </c>
      <c r="I279" s="164"/>
      <c r="J279" s="165">
        <f>ROUND(I279*H279,2)</f>
        <v>0</v>
      </c>
      <c r="K279" s="166"/>
      <c r="L279" s="33"/>
      <c r="M279" s="167" t="s">
        <v>1</v>
      </c>
      <c r="N279" s="131" t="s">
        <v>41</v>
      </c>
      <c r="P279" s="168">
        <f>O279*H279</f>
        <v>0</v>
      </c>
      <c r="Q279" s="168">
        <v>0</v>
      </c>
      <c r="R279" s="168">
        <f>Q279*H279</f>
        <v>0</v>
      </c>
      <c r="S279" s="168">
        <v>0</v>
      </c>
      <c r="T279" s="169">
        <f>S279*H279</f>
        <v>0</v>
      </c>
      <c r="AR279" s="170" t="s">
        <v>225</v>
      </c>
      <c r="AT279" s="170" t="s">
        <v>145</v>
      </c>
      <c r="AU279" s="170" t="s">
        <v>122</v>
      </c>
      <c r="AY279" s="16" t="s">
        <v>143</v>
      </c>
      <c r="BE279" s="96">
        <f>IF(N279="základná",J279,0)</f>
        <v>0</v>
      </c>
      <c r="BF279" s="96">
        <f>IF(N279="znížená",J279,0)</f>
        <v>0</v>
      </c>
      <c r="BG279" s="96">
        <f>IF(N279="zákl. prenesená",J279,0)</f>
        <v>0</v>
      </c>
      <c r="BH279" s="96">
        <f>IF(N279="zníž. prenesená",J279,0)</f>
        <v>0</v>
      </c>
      <c r="BI279" s="96">
        <f>IF(N279="nulová",J279,0)</f>
        <v>0</v>
      </c>
      <c r="BJ279" s="16" t="s">
        <v>122</v>
      </c>
      <c r="BK279" s="96">
        <f>ROUND(I279*H279,2)</f>
        <v>0</v>
      </c>
      <c r="BL279" s="16" t="s">
        <v>225</v>
      </c>
      <c r="BM279" s="170" t="s">
        <v>701</v>
      </c>
    </row>
    <row r="280" spans="2:65" s="13" customFormat="1" x14ac:dyDescent="0.2">
      <c r="B280" s="178"/>
      <c r="D280" s="172" t="s">
        <v>151</v>
      </c>
      <c r="E280" s="179" t="s">
        <v>1</v>
      </c>
      <c r="F280" s="180" t="s">
        <v>434</v>
      </c>
      <c r="H280" s="181">
        <v>58.715000000000003</v>
      </c>
      <c r="I280" s="182"/>
      <c r="L280" s="178"/>
      <c r="M280" s="183"/>
      <c r="T280" s="184"/>
      <c r="AT280" s="179" t="s">
        <v>151</v>
      </c>
      <c r="AU280" s="179" t="s">
        <v>122</v>
      </c>
      <c r="AV280" s="13" t="s">
        <v>122</v>
      </c>
      <c r="AW280" s="13" t="s">
        <v>29</v>
      </c>
      <c r="AX280" s="13" t="s">
        <v>75</v>
      </c>
      <c r="AY280" s="179" t="s">
        <v>143</v>
      </c>
    </row>
    <row r="281" spans="2:65" s="14" customFormat="1" x14ac:dyDescent="0.2">
      <c r="B281" s="185"/>
      <c r="D281" s="172" t="s">
        <v>151</v>
      </c>
      <c r="E281" s="186" t="s">
        <v>308</v>
      </c>
      <c r="F281" s="187" t="s">
        <v>156</v>
      </c>
      <c r="H281" s="188">
        <v>58.715000000000003</v>
      </c>
      <c r="I281" s="189"/>
      <c r="L281" s="185"/>
      <c r="M281" s="190"/>
      <c r="T281" s="191"/>
      <c r="AT281" s="186" t="s">
        <v>151</v>
      </c>
      <c r="AU281" s="186" t="s">
        <v>122</v>
      </c>
      <c r="AV281" s="14" t="s">
        <v>149</v>
      </c>
      <c r="AW281" s="14" t="s">
        <v>29</v>
      </c>
      <c r="AX281" s="14" t="s">
        <v>83</v>
      </c>
      <c r="AY281" s="186" t="s">
        <v>143</v>
      </c>
    </row>
    <row r="282" spans="2:65" s="1" customFormat="1" ht="16.5" customHeight="1" x14ac:dyDescent="0.2">
      <c r="B282" s="132"/>
      <c r="C282" s="202" t="s">
        <v>702</v>
      </c>
      <c r="D282" s="202" t="s">
        <v>381</v>
      </c>
      <c r="E282" s="203" t="s">
        <v>436</v>
      </c>
      <c r="F282" s="204" t="s">
        <v>437</v>
      </c>
      <c r="G282" s="205" t="s">
        <v>148</v>
      </c>
      <c r="H282" s="206">
        <v>65.760999999999996</v>
      </c>
      <c r="I282" s="207"/>
      <c r="J282" s="208">
        <f>ROUND(I282*H282,2)</f>
        <v>0</v>
      </c>
      <c r="K282" s="209"/>
      <c r="L282" s="210"/>
      <c r="M282" s="211" t="s">
        <v>1</v>
      </c>
      <c r="N282" s="212" t="s">
        <v>41</v>
      </c>
      <c r="P282" s="168">
        <f>O282*H282</f>
        <v>0</v>
      </c>
      <c r="Q282" s="168">
        <v>4.0000000000000002E-4</v>
      </c>
      <c r="R282" s="168">
        <f>Q282*H282</f>
        <v>2.6304399999999999E-2</v>
      </c>
      <c r="S282" s="168">
        <v>0</v>
      </c>
      <c r="T282" s="169">
        <f>S282*H282</f>
        <v>0</v>
      </c>
      <c r="AR282" s="170" t="s">
        <v>384</v>
      </c>
      <c r="AT282" s="170" t="s">
        <v>381</v>
      </c>
      <c r="AU282" s="170" t="s">
        <v>122</v>
      </c>
      <c r="AY282" s="16" t="s">
        <v>143</v>
      </c>
      <c r="BE282" s="96">
        <f>IF(N282="základná",J282,0)</f>
        <v>0</v>
      </c>
      <c r="BF282" s="96">
        <f>IF(N282="znížená",J282,0)</f>
        <v>0</v>
      </c>
      <c r="BG282" s="96">
        <f>IF(N282="zákl. prenesená",J282,0)</f>
        <v>0</v>
      </c>
      <c r="BH282" s="96">
        <f>IF(N282="zníž. prenesená",J282,0)</f>
        <v>0</v>
      </c>
      <c r="BI282" s="96">
        <f>IF(N282="nulová",J282,0)</f>
        <v>0</v>
      </c>
      <c r="BJ282" s="16" t="s">
        <v>122</v>
      </c>
      <c r="BK282" s="96">
        <f>ROUND(I282*H282,2)</f>
        <v>0</v>
      </c>
      <c r="BL282" s="16" t="s">
        <v>225</v>
      </c>
      <c r="BM282" s="170" t="s">
        <v>703</v>
      </c>
    </row>
    <row r="283" spans="2:65" s="13" customFormat="1" x14ac:dyDescent="0.2">
      <c r="B283" s="178"/>
      <c r="D283" s="172" t="s">
        <v>151</v>
      </c>
      <c r="E283" s="179" t="s">
        <v>1</v>
      </c>
      <c r="F283" s="180" t="s">
        <v>410</v>
      </c>
      <c r="H283" s="181">
        <v>65.760999999999996</v>
      </c>
      <c r="I283" s="182"/>
      <c r="L283" s="178"/>
      <c r="M283" s="183"/>
      <c r="T283" s="184"/>
      <c r="AT283" s="179" t="s">
        <v>151</v>
      </c>
      <c r="AU283" s="179" t="s">
        <v>122</v>
      </c>
      <c r="AV283" s="13" t="s">
        <v>122</v>
      </c>
      <c r="AW283" s="13" t="s">
        <v>29</v>
      </c>
      <c r="AX283" s="13" t="s">
        <v>83</v>
      </c>
      <c r="AY283" s="179" t="s">
        <v>143</v>
      </c>
    </row>
    <row r="284" spans="2:65" s="1" customFormat="1" ht="24.2" customHeight="1" x14ac:dyDescent="0.2">
      <c r="B284" s="132"/>
      <c r="C284" s="159" t="s">
        <v>704</v>
      </c>
      <c r="D284" s="159" t="s">
        <v>145</v>
      </c>
      <c r="E284" s="160" t="s">
        <v>439</v>
      </c>
      <c r="F284" s="161" t="s">
        <v>440</v>
      </c>
      <c r="G284" s="162" t="s">
        <v>230</v>
      </c>
      <c r="H284" s="192"/>
      <c r="I284" s="164"/>
      <c r="J284" s="165">
        <f>ROUND(I284*H284,2)</f>
        <v>0</v>
      </c>
      <c r="K284" s="166"/>
      <c r="L284" s="33"/>
      <c r="M284" s="167" t="s">
        <v>1</v>
      </c>
      <c r="N284" s="131" t="s">
        <v>41</v>
      </c>
      <c r="P284" s="168">
        <f>O284*H284</f>
        <v>0</v>
      </c>
      <c r="Q284" s="168">
        <v>0</v>
      </c>
      <c r="R284" s="168">
        <f>Q284*H284</f>
        <v>0</v>
      </c>
      <c r="S284" s="168">
        <v>0</v>
      </c>
      <c r="T284" s="169">
        <f>S284*H284</f>
        <v>0</v>
      </c>
      <c r="AR284" s="170" t="s">
        <v>225</v>
      </c>
      <c r="AT284" s="170" t="s">
        <v>145</v>
      </c>
      <c r="AU284" s="170" t="s">
        <v>122</v>
      </c>
      <c r="AY284" s="16" t="s">
        <v>143</v>
      </c>
      <c r="BE284" s="96">
        <f>IF(N284="základná",J284,0)</f>
        <v>0</v>
      </c>
      <c r="BF284" s="96">
        <f>IF(N284="znížená",J284,0)</f>
        <v>0</v>
      </c>
      <c r="BG284" s="96">
        <f>IF(N284="zákl. prenesená",J284,0)</f>
        <v>0</v>
      </c>
      <c r="BH284" s="96">
        <f>IF(N284="zníž. prenesená",J284,0)</f>
        <v>0</v>
      </c>
      <c r="BI284" s="96">
        <f>IF(N284="nulová",J284,0)</f>
        <v>0</v>
      </c>
      <c r="BJ284" s="16" t="s">
        <v>122</v>
      </c>
      <c r="BK284" s="96">
        <f>ROUND(I284*H284,2)</f>
        <v>0</v>
      </c>
      <c r="BL284" s="16" t="s">
        <v>225</v>
      </c>
      <c r="BM284" s="170" t="s">
        <v>705</v>
      </c>
    </row>
    <row r="285" spans="2:65" s="11" customFormat="1" ht="22.9" customHeight="1" x14ac:dyDescent="0.2">
      <c r="B285" s="147"/>
      <c r="D285" s="148" t="s">
        <v>74</v>
      </c>
      <c r="E285" s="157" t="s">
        <v>442</v>
      </c>
      <c r="F285" s="157" t="s">
        <v>443</v>
      </c>
      <c r="I285" s="150"/>
      <c r="J285" s="158">
        <f>BK285</f>
        <v>0</v>
      </c>
      <c r="L285" s="147"/>
      <c r="M285" s="152"/>
      <c r="P285" s="153">
        <f>SUM(P286:P338)</f>
        <v>0</v>
      </c>
      <c r="R285" s="153">
        <f>SUM(R286:R338)</f>
        <v>14.441399719999998</v>
      </c>
      <c r="T285" s="154">
        <f>SUM(T286:T338)</f>
        <v>7.5671679999999997</v>
      </c>
      <c r="AR285" s="148" t="s">
        <v>122</v>
      </c>
      <c r="AT285" s="155" t="s">
        <v>74</v>
      </c>
      <c r="AU285" s="155" t="s">
        <v>83</v>
      </c>
      <c r="AY285" s="148" t="s">
        <v>143</v>
      </c>
      <c r="BK285" s="156">
        <f>SUM(BK286:BK338)</f>
        <v>0</v>
      </c>
    </row>
    <row r="286" spans="2:65" s="1" customFormat="1" ht="37.9" customHeight="1" x14ac:dyDescent="0.2">
      <c r="B286" s="132"/>
      <c r="C286" s="159" t="s">
        <v>706</v>
      </c>
      <c r="D286" s="159" t="s">
        <v>145</v>
      </c>
      <c r="E286" s="160" t="s">
        <v>445</v>
      </c>
      <c r="F286" s="161" t="s">
        <v>446</v>
      </c>
      <c r="G286" s="162" t="s">
        <v>148</v>
      </c>
      <c r="H286" s="163">
        <v>2702.56</v>
      </c>
      <c r="I286" s="164"/>
      <c r="J286" s="165">
        <f>ROUND(I286*H286,2)</f>
        <v>0</v>
      </c>
      <c r="K286" s="166"/>
      <c r="L286" s="33"/>
      <c r="M286" s="167" t="s">
        <v>1</v>
      </c>
      <c r="N286" s="131" t="s">
        <v>41</v>
      </c>
      <c r="P286" s="168">
        <f>O286*H286</f>
        <v>0</v>
      </c>
      <c r="Q286" s="168">
        <v>0</v>
      </c>
      <c r="R286" s="168">
        <f>Q286*H286</f>
        <v>0</v>
      </c>
      <c r="S286" s="168">
        <v>2.8E-3</v>
      </c>
      <c r="T286" s="169">
        <f>S286*H286</f>
        <v>7.5671679999999997</v>
      </c>
      <c r="AR286" s="170" t="s">
        <v>225</v>
      </c>
      <c r="AT286" s="170" t="s">
        <v>145</v>
      </c>
      <c r="AU286" s="170" t="s">
        <v>122</v>
      </c>
      <c r="AY286" s="16" t="s">
        <v>143</v>
      </c>
      <c r="BE286" s="96">
        <f>IF(N286="základná",J286,0)</f>
        <v>0</v>
      </c>
      <c r="BF286" s="96">
        <f>IF(N286="znížená",J286,0)</f>
        <v>0</v>
      </c>
      <c r="BG286" s="96">
        <f>IF(N286="zákl. prenesená",J286,0)</f>
        <v>0</v>
      </c>
      <c r="BH286" s="96">
        <f>IF(N286="zníž. prenesená",J286,0)</f>
        <v>0</v>
      </c>
      <c r="BI286" s="96">
        <f>IF(N286="nulová",J286,0)</f>
        <v>0</v>
      </c>
      <c r="BJ286" s="16" t="s">
        <v>122</v>
      </c>
      <c r="BK286" s="96">
        <f>ROUND(I286*H286,2)</f>
        <v>0</v>
      </c>
      <c r="BL286" s="16" t="s">
        <v>225</v>
      </c>
      <c r="BM286" s="170" t="s">
        <v>707</v>
      </c>
    </row>
    <row r="287" spans="2:65" s="12" customFormat="1" x14ac:dyDescent="0.2">
      <c r="B287" s="171"/>
      <c r="D287" s="172" t="s">
        <v>151</v>
      </c>
      <c r="E287" s="173" t="s">
        <v>1</v>
      </c>
      <c r="F287" s="174" t="s">
        <v>642</v>
      </c>
      <c r="H287" s="173" t="s">
        <v>1</v>
      </c>
      <c r="I287" s="175"/>
      <c r="L287" s="171"/>
      <c r="M287" s="176"/>
      <c r="T287" s="177"/>
      <c r="AT287" s="173" t="s">
        <v>151</v>
      </c>
      <c r="AU287" s="173" t="s">
        <v>122</v>
      </c>
      <c r="AV287" s="12" t="s">
        <v>83</v>
      </c>
      <c r="AW287" s="12" t="s">
        <v>29</v>
      </c>
      <c r="AX287" s="12" t="s">
        <v>75</v>
      </c>
      <c r="AY287" s="173" t="s">
        <v>143</v>
      </c>
    </row>
    <row r="288" spans="2:65" s="13" customFormat="1" x14ac:dyDescent="0.2">
      <c r="B288" s="178"/>
      <c r="D288" s="172" t="s">
        <v>151</v>
      </c>
      <c r="E288" s="179" t="s">
        <v>1</v>
      </c>
      <c r="F288" s="180" t="s">
        <v>548</v>
      </c>
      <c r="H288" s="181">
        <v>2702.56</v>
      </c>
      <c r="I288" s="182"/>
      <c r="L288" s="178"/>
      <c r="M288" s="183"/>
      <c r="T288" s="184"/>
      <c r="AT288" s="179" t="s">
        <v>151</v>
      </c>
      <c r="AU288" s="179" t="s">
        <v>122</v>
      </c>
      <c r="AV288" s="13" t="s">
        <v>122</v>
      </c>
      <c r="AW288" s="13" t="s">
        <v>29</v>
      </c>
      <c r="AX288" s="13" t="s">
        <v>83</v>
      </c>
      <c r="AY288" s="179" t="s">
        <v>143</v>
      </c>
    </row>
    <row r="289" spans="2:65" s="1" customFormat="1" ht="16.5" customHeight="1" x14ac:dyDescent="0.2">
      <c r="B289" s="132"/>
      <c r="C289" s="159" t="s">
        <v>708</v>
      </c>
      <c r="D289" s="159" t="s">
        <v>145</v>
      </c>
      <c r="E289" s="160" t="s">
        <v>709</v>
      </c>
      <c r="F289" s="161" t="s">
        <v>710</v>
      </c>
      <c r="G289" s="162" t="s">
        <v>148</v>
      </c>
      <c r="H289" s="163">
        <v>250.07</v>
      </c>
      <c r="I289" s="164"/>
      <c r="J289" s="165">
        <f>ROUND(I289*H289,2)</f>
        <v>0</v>
      </c>
      <c r="K289" s="166"/>
      <c r="L289" s="33"/>
      <c r="M289" s="167" t="s">
        <v>1</v>
      </c>
      <c r="N289" s="131" t="s">
        <v>41</v>
      </c>
      <c r="P289" s="168">
        <f>O289*H289</f>
        <v>0</v>
      </c>
      <c r="Q289" s="168">
        <v>0</v>
      </c>
      <c r="R289" s="168">
        <f>Q289*H289</f>
        <v>0</v>
      </c>
      <c r="S289" s="168">
        <v>0</v>
      </c>
      <c r="T289" s="169">
        <f>S289*H289</f>
        <v>0</v>
      </c>
      <c r="AR289" s="170" t="s">
        <v>225</v>
      </c>
      <c r="AT289" s="170" t="s">
        <v>145</v>
      </c>
      <c r="AU289" s="170" t="s">
        <v>122</v>
      </c>
      <c r="AY289" s="16" t="s">
        <v>143</v>
      </c>
      <c r="BE289" s="96">
        <f>IF(N289="základná",J289,0)</f>
        <v>0</v>
      </c>
      <c r="BF289" s="96">
        <f>IF(N289="znížená",J289,0)</f>
        <v>0</v>
      </c>
      <c r="BG289" s="96">
        <f>IF(N289="zákl. prenesená",J289,0)</f>
        <v>0</v>
      </c>
      <c r="BH289" s="96">
        <f>IF(N289="zníž. prenesená",J289,0)</f>
        <v>0</v>
      </c>
      <c r="BI289" s="96">
        <f>IF(N289="nulová",J289,0)</f>
        <v>0</v>
      </c>
      <c r="BJ289" s="16" t="s">
        <v>122</v>
      </c>
      <c r="BK289" s="96">
        <f>ROUND(I289*H289,2)</f>
        <v>0</v>
      </c>
      <c r="BL289" s="16" t="s">
        <v>225</v>
      </c>
      <c r="BM289" s="170" t="s">
        <v>711</v>
      </c>
    </row>
    <row r="290" spans="2:65" s="12" customFormat="1" x14ac:dyDescent="0.2">
      <c r="B290" s="171"/>
      <c r="D290" s="172" t="s">
        <v>151</v>
      </c>
      <c r="E290" s="173" t="s">
        <v>1</v>
      </c>
      <c r="F290" s="174" t="s">
        <v>712</v>
      </c>
      <c r="H290" s="173" t="s">
        <v>1</v>
      </c>
      <c r="I290" s="175"/>
      <c r="L290" s="171"/>
      <c r="M290" s="176"/>
      <c r="T290" s="177"/>
      <c r="AT290" s="173" t="s">
        <v>151</v>
      </c>
      <c r="AU290" s="173" t="s">
        <v>122</v>
      </c>
      <c r="AV290" s="12" t="s">
        <v>83</v>
      </c>
      <c r="AW290" s="12" t="s">
        <v>29</v>
      </c>
      <c r="AX290" s="12" t="s">
        <v>75</v>
      </c>
      <c r="AY290" s="173" t="s">
        <v>143</v>
      </c>
    </row>
    <row r="291" spans="2:65" s="13" customFormat="1" x14ac:dyDescent="0.2">
      <c r="B291" s="178"/>
      <c r="D291" s="172" t="s">
        <v>151</v>
      </c>
      <c r="E291" s="179" t="s">
        <v>1</v>
      </c>
      <c r="F291" s="180" t="s">
        <v>713</v>
      </c>
      <c r="H291" s="181">
        <v>130</v>
      </c>
      <c r="I291" s="182"/>
      <c r="L291" s="178"/>
      <c r="M291" s="183"/>
      <c r="T291" s="184"/>
      <c r="AT291" s="179" t="s">
        <v>151</v>
      </c>
      <c r="AU291" s="179" t="s">
        <v>122</v>
      </c>
      <c r="AV291" s="13" t="s">
        <v>122</v>
      </c>
      <c r="AW291" s="13" t="s">
        <v>29</v>
      </c>
      <c r="AX291" s="13" t="s">
        <v>75</v>
      </c>
      <c r="AY291" s="179" t="s">
        <v>143</v>
      </c>
    </row>
    <row r="292" spans="2:65" s="12" customFormat="1" x14ac:dyDescent="0.2">
      <c r="B292" s="171"/>
      <c r="D292" s="172" t="s">
        <v>151</v>
      </c>
      <c r="E292" s="173" t="s">
        <v>1</v>
      </c>
      <c r="F292" s="174" t="s">
        <v>714</v>
      </c>
      <c r="H292" s="173" t="s">
        <v>1</v>
      </c>
      <c r="I292" s="175"/>
      <c r="L292" s="171"/>
      <c r="M292" s="176"/>
      <c r="T292" s="177"/>
      <c r="AT292" s="173" t="s">
        <v>151</v>
      </c>
      <c r="AU292" s="173" t="s">
        <v>122</v>
      </c>
      <c r="AV292" s="12" t="s">
        <v>83</v>
      </c>
      <c r="AW292" s="12" t="s">
        <v>29</v>
      </c>
      <c r="AX292" s="12" t="s">
        <v>75</v>
      </c>
      <c r="AY292" s="173" t="s">
        <v>143</v>
      </c>
    </row>
    <row r="293" spans="2:65" s="13" customFormat="1" x14ac:dyDescent="0.2">
      <c r="B293" s="178"/>
      <c r="D293" s="172" t="s">
        <v>151</v>
      </c>
      <c r="E293" s="179" t="s">
        <v>1</v>
      </c>
      <c r="F293" s="180" t="s">
        <v>715</v>
      </c>
      <c r="H293" s="181">
        <v>120.07</v>
      </c>
      <c r="I293" s="182"/>
      <c r="L293" s="178"/>
      <c r="M293" s="183"/>
      <c r="T293" s="184"/>
      <c r="AT293" s="179" t="s">
        <v>151</v>
      </c>
      <c r="AU293" s="179" t="s">
        <v>122</v>
      </c>
      <c r="AV293" s="13" t="s">
        <v>122</v>
      </c>
      <c r="AW293" s="13" t="s">
        <v>29</v>
      </c>
      <c r="AX293" s="13" t="s">
        <v>75</v>
      </c>
      <c r="AY293" s="179" t="s">
        <v>143</v>
      </c>
    </row>
    <row r="294" spans="2:65" s="14" customFormat="1" x14ac:dyDescent="0.2">
      <c r="B294" s="185"/>
      <c r="D294" s="172" t="s">
        <v>151</v>
      </c>
      <c r="E294" s="186" t="s">
        <v>1</v>
      </c>
      <c r="F294" s="187" t="s">
        <v>156</v>
      </c>
      <c r="H294" s="188">
        <v>250.07</v>
      </c>
      <c r="I294" s="189"/>
      <c r="L294" s="185"/>
      <c r="M294" s="190"/>
      <c r="T294" s="191"/>
      <c r="AT294" s="186" t="s">
        <v>151</v>
      </c>
      <c r="AU294" s="186" t="s">
        <v>122</v>
      </c>
      <c r="AV294" s="14" t="s">
        <v>149</v>
      </c>
      <c r="AW294" s="14" t="s">
        <v>29</v>
      </c>
      <c r="AX294" s="14" t="s">
        <v>83</v>
      </c>
      <c r="AY294" s="186" t="s">
        <v>143</v>
      </c>
    </row>
    <row r="295" spans="2:65" s="1" customFormat="1" ht="24.2" customHeight="1" x14ac:dyDescent="0.2">
      <c r="B295" s="132"/>
      <c r="C295" s="159" t="s">
        <v>716</v>
      </c>
      <c r="D295" s="159" t="s">
        <v>145</v>
      </c>
      <c r="E295" s="160" t="s">
        <v>717</v>
      </c>
      <c r="F295" s="161" t="s">
        <v>718</v>
      </c>
      <c r="G295" s="162" t="s">
        <v>148</v>
      </c>
      <c r="H295" s="163">
        <v>500.14</v>
      </c>
      <c r="I295" s="164"/>
      <c r="J295" s="165">
        <f>ROUND(I295*H295,2)</f>
        <v>0</v>
      </c>
      <c r="K295" s="166"/>
      <c r="L295" s="33"/>
      <c r="M295" s="167" t="s">
        <v>1</v>
      </c>
      <c r="N295" s="131" t="s">
        <v>41</v>
      </c>
      <c r="P295" s="168">
        <f>O295*H295</f>
        <v>0</v>
      </c>
      <c r="Q295" s="168">
        <v>0</v>
      </c>
      <c r="R295" s="168">
        <f>Q295*H295</f>
        <v>0</v>
      </c>
      <c r="S295" s="168">
        <v>0</v>
      </c>
      <c r="T295" s="169">
        <f>S295*H295</f>
        <v>0</v>
      </c>
      <c r="AR295" s="170" t="s">
        <v>225</v>
      </c>
      <c r="AT295" s="170" t="s">
        <v>145</v>
      </c>
      <c r="AU295" s="170" t="s">
        <v>122</v>
      </c>
      <c r="AY295" s="16" t="s">
        <v>143</v>
      </c>
      <c r="BE295" s="96">
        <f>IF(N295="základná",J295,0)</f>
        <v>0</v>
      </c>
      <c r="BF295" s="96">
        <f>IF(N295="znížená",J295,0)</f>
        <v>0</v>
      </c>
      <c r="BG295" s="96">
        <f>IF(N295="zákl. prenesená",J295,0)</f>
        <v>0</v>
      </c>
      <c r="BH295" s="96">
        <f>IF(N295="zníž. prenesená",J295,0)</f>
        <v>0</v>
      </c>
      <c r="BI295" s="96">
        <f>IF(N295="nulová",J295,0)</f>
        <v>0</v>
      </c>
      <c r="BJ295" s="16" t="s">
        <v>122</v>
      </c>
      <c r="BK295" s="96">
        <f>ROUND(I295*H295,2)</f>
        <v>0</v>
      </c>
      <c r="BL295" s="16" t="s">
        <v>225</v>
      </c>
      <c r="BM295" s="170" t="s">
        <v>719</v>
      </c>
    </row>
    <row r="296" spans="2:65" s="12" customFormat="1" x14ac:dyDescent="0.2">
      <c r="B296" s="171"/>
      <c r="D296" s="172" t="s">
        <v>151</v>
      </c>
      <c r="E296" s="173" t="s">
        <v>1</v>
      </c>
      <c r="F296" s="174" t="s">
        <v>712</v>
      </c>
      <c r="H296" s="173" t="s">
        <v>1</v>
      </c>
      <c r="I296" s="175"/>
      <c r="L296" s="171"/>
      <c r="M296" s="176"/>
      <c r="T296" s="177"/>
      <c r="AT296" s="173" t="s">
        <v>151</v>
      </c>
      <c r="AU296" s="173" t="s">
        <v>122</v>
      </c>
      <c r="AV296" s="12" t="s">
        <v>83</v>
      </c>
      <c r="AW296" s="12" t="s">
        <v>29</v>
      </c>
      <c r="AX296" s="12" t="s">
        <v>75</v>
      </c>
      <c r="AY296" s="173" t="s">
        <v>143</v>
      </c>
    </row>
    <row r="297" spans="2:65" s="13" customFormat="1" x14ac:dyDescent="0.2">
      <c r="B297" s="178"/>
      <c r="D297" s="172" t="s">
        <v>151</v>
      </c>
      <c r="E297" s="179" t="s">
        <v>1</v>
      </c>
      <c r="F297" s="180" t="s">
        <v>720</v>
      </c>
      <c r="H297" s="181">
        <v>260</v>
      </c>
      <c r="I297" s="182"/>
      <c r="L297" s="178"/>
      <c r="M297" s="183"/>
      <c r="T297" s="184"/>
      <c r="AT297" s="179" t="s">
        <v>151</v>
      </c>
      <c r="AU297" s="179" t="s">
        <v>122</v>
      </c>
      <c r="AV297" s="13" t="s">
        <v>122</v>
      </c>
      <c r="AW297" s="13" t="s">
        <v>29</v>
      </c>
      <c r="AX297" s="13" t="s">
        <v>75</v>
      </c>
      <c r="AY297" s="179" t="s">
        <v>143</v>
      </c>
    </row>
    <row r="298" spans="2:65" s="12" customFormat="1" x14ac:dyDescent="0.2">
      <c r="B298" s="171"/>
      <c r="D298" s="172" t="s">
        <v>151</v>
      </c>
      <c r="E298" s="173" t="s">
        <v>1</v>
      </c>
      <c r="F298" s="174" t="s">
        <v>714</v>
      </c>
      <c r="H298" s="173" t="s">
        <v>1</v>
      </c>
      <c r="I298" s="175"/>
      <c r="L298" s="171"/>
      <c r="M298" s="176"/>
      <c r="T298" s="177"/>
      <c r="AT298" s="173" t="s">
        <v>151</v>
      </c>
      <c r="AU298" s="173" t="s">
        <v>122</v>
      </c>
      <c r="AV298" s="12" t="s">
        <v>83</v>
      </c>
      <c r="AW298" s="12" t="s">
        <v>29</v>
      </c>
      <c r="AX298" s="12" t="s">
        <v>75</v>
      </c>
      <c r="AY298" s="173" t="s">
        <v>143</v>
      </c>
    </row>
    <row r="299" spans="2:65" s="13" customFormat="1" x14ac:dyDescent="0.2">
      <c r="B299" s="178"/>
      <c r="D299" s="172" t="s">
        <v>151</v>
      </c>
      <c r="E299" s="179" t="s">
        <v>1</v>
      </c>
      <c r="F299" s="180" t="s">
        <v>721</v>
      </c>
      <c r="H299" s="181">
        <v>240.14</v>
      </c>
      <c r="I299" s="182"/>
      <c r="L299" s="178"/>
      <c r="M299" s="183"/>
      <c r="T299" s="184"/>
      <c r="AT299" s="179" t="s">
        <v>151</v>
      </c>
      <c r="AU299" s="179" t="s">
        <v>122</v>
      </c>
      <c r="AV299" s="13" t="s">
        <v>122</v>
      </c>
      <c r="AW299" s="13" t="s">
        <v>29</v>
      </c>
      <c r="AX299" s="13" t="s">
        <v>75</v>
      </c>
      <c r="AY299" s="179" t="s">
        <v>143</v>
      </c>
    </row>
    <row r="300" spans="2:65" s="14" customFormat="1" x14ac:dyDescent="0.2">
      <c r="B300" s="185"/>
      <c r="D300" s="172" t="s">
        <v>151</v>
      </c>
      <c r="E300" s="186" t="s">
        <v>1</v>
      </c>
      <c r="F300" s="187" t="s">
        <v>156</v>
      </c>
      <c r="H300" s="188">
        <v>500.14</v>
      </c>
      <c r="I300" s="189"/>
      <c r="L300" s="185"/>
      <c r="M300" s="190"/>
      <c r="T300" s="191"/>
      <c r="AT300" s="186" t="s">
        <v>151</v>
      </c>
      <c r="AU300" s="186" t="s">
        <v>122</v>
      </c>
      <c r="AV300" s="14" t="s">
        <v>149</v>
      </c>
      <c r="AW300" s="14" t="s">
        <v>29</v>
      </c>
      <c r="AX300" s="14" t="s">
        <v>83</v>
      </c>
      <c r="AY300" s="186" t="s">
        <v>143</v>
      </c>
    </row>
    <row r="301" spans="2:65" s="1" customFormat="1" ht="16.5" customHeight="1" x14ac:dyDescent="0.2">
      <c r="B301" s="132"/>
      <c r="C301" s="202" t="s">
        <v>722</v>
      </c>
      <c r="D301" s="202" t="s">
        <v>381</v>
      </c>
      <c r="E301" s="203" t="s">
        <v>723</v>
      </c>
      <c r="F301" s="204" t="s">
        <v>724</v>
      </c>
      <c r="G301" s="205" t="s">
        <v>148</v>
      </c>
      <c r="H301" s="206">
        <v>255.071</v>
      </c>
      <c r="I301" s="207"/>
      <c r="J301" s="208">
        <f>ROUND(I301*H301,2)</f>
        <v>0</v>
      </c>
      <c r="K301" s="209"/>
      <c r="L301" s="210"/>
      <c r="M301" s="211" t="s">
        <v>1</v>
      </c>
      <c r="N301" s="212" t="s">
        <v>41</v>
      </c>
      <c r="P301" s="168">
        <f>O301*H301</f>
        <v>0</v>
      </c>
      <c r="Q301" s="168">
        <v>1.92E-3</v>
      </c>
      <c r="R301" s="168">
        <f>Q301*H301</f>
        <v>0.48973632</v>
      </c>
      <c r="S301" s="168">
        <v>0</v>
      </c>
      <c r="T301" s="169">
        <f>S301*H301</f>
        <v>0</v>
      </c>
      <c r="AR301" s="170" t="s">
        <v>384</v>
      </c>
      <c r="AT301" s="170" t="s">
        <v>381</v>
      </c>
      <c r="AU301" s="170" t="s">
        <v>122</v>
      </c>
      <c r="AY301" s="16" t="s">
        <v>143</v>
      </c>
      <c r="BE301" s="96">
        <f>IF(N301="základná",J301,0)</f>
        <v>0</v>
      </c>
      <c r="BF301" s="96">
        <f>IF(N301="znížená",J301,0)</f>
        <v>0</v>
      </c>
      <c r="BG301" s="96">
        <f>IF(N301="zákl. prenesená",J301,0)</f>
        <v>0</v>
      </c>
      <c r="BH301" s="96">
        <f>IF(N301="zníž. prenesená",J301,0)</f>
        <v>0</v>
      </c>
      <c r="BI301" s="96">
        <f>IF(N301="nulová",J301,0)</f>
        <v>0</v>
      </c>
      <c r="BJ301" s="16" t="s">
        <v>122</v>
      </c>
      <c r="BK301" s="96">
        <f>ROUND(I301*H301,2)</f>
        <v>0</v>
      </c>
      <c r="BL301" s="16" t="s">
        <v>225</v>
      </c>
      <c r="BM301" s="170" t="s">
        <v>725</v>
      </c>
    </row>
    <row r="302" spans="2:65" s="12" customFormat="1" x14ac:dyDescent="0.2">
      <c r="B302" s="171"/>
      <c r="D302" s="172" t="s">
        <v>151</v>
      </c>
      <c r="E302" s="173" t="s">
        <v>1</v>
      </c>
      <c r="F302" s="174" t="s">
        <v>712</v>
      </c>
      <c r="H302" s="173" t="s">
        <v>1</v>
      </c>
      <c r="I302" s="175"/>
      <c r="L302" s="171"/>
      <c r="M302" s="176"/>
      <c r="T302" s="177"/>
      <c r="AT302" s="173" t="s">
        <v>151</v>
      </c>
      <c r="AU302" s="173" t="s">
        <v>122</v>
      </c>
      <c r="AV302" s="12" t="s">
        <v>83</v>
      </c>
      <c r="AW302" s="12" t="s">
        <v>29</v>
      </c>
      <c r="AX302" s="12" t="s">
        <v>75</v>
      </c>
      <c r="AY302" s="173" t="s">
        <v>143</v>
      </c>
    </row>
    <row r="303" spans="2:65" s="13" customFormat="1" x14ac:dyDescent="0.2">
      <c r="B303" s="178"/>
      <c r="D303" s="172" t="s">
        <v>151</v>
      </c>
      <c r="E303" s="179" t="s">
        <v>1</v>
      </c>
      <c r="F303" s="180" t="s">
        <v>726</v>
      </c>
      <c r="H303" s="181">
        <v>132.6</v>
      </c>
      <c r="I303" s="182"/>
      <c r="L303" s="178"/>
      <c r="M303" s="183"/>
      <c r="T303" s="184"/>
      <c r="AT303" s="179" t="s">
        <v>151</v>
      </c>
      <c r="AU303" s="179" t="s">
        <v>122</v>
      </c>
      <c r="AV303" s="13" t="s">
        <v>122</v>
      </c>
      <c r="AW303" s="13" t="s">
        <v>29</v>
      </c>
      <c r="AX303" s="13" t="s">
        <v>75</v>
      </c>
      <c r="AY303" s="179" t="s">
        <v>143</v>
      </c>
    </row>
    <row r="304" spans="2:65" s="12" customFormat="1" x14ac:dyDescent="0.2">
      <c r="B304" s="171"/>
      <c r="D304" s="172" t="s">
        <v>151</v>
      </c>
      <c r="E304" s="173" t="s">
        <v>1</v>
      </c>
      <c r="F304" s="174" t="s">
        <v>714</v>
      </c>
      <c r="H304" s="173" t="s">
        <v>1</v>
      </c>
      <c r="I304" s="175"/>
      <c r="L304" s="171"/>
      <c r="M304" s="176"/>
      <c r="T304" s="177"/>
      <c r="AT304" s="173" t="s">
        <v>151</v>
      </c>
      <c r="AU304" s="173" t="s">
        <v>122</v>
      </c>
      <c r="AV304" s="12" t="s">
        <v>83</v>
      </c>
      <c r="AW304" s="12" t="s">
        <v>29</v>
      </c>
      <c r="AX304" s="12" t="s">
        <v>75</v>
      </c>
      <c r="AY304" s="173" t="s">
        <v>143</v>
      </c>
    </row>
    <row r="305" spans="2:65" s="13" customFormat="1" x14ac:dyDescent="0.2">
      <c r="B305" s="178"/>
      <c r="D305" s="172" t="s">
        <v>151</v>
      </c>
      <c r="E305" s="179" t="s">
        <v>1</v>
      </c>
      <c r="F305" s="180" t="s">
        <v>727</v>
      </c>
      <c r="H305" s="181">
        <v>122.471</v>
      </c>
      <c r="I305" s="182"/>
      <c r="L305" s="178"/>
      <c r="M305" s="183"/>
      <c r="T305" s="184"/>
      <c r="AT305" s="179" t="s">
        <v>151</v>
      </c>
      <c r="AU305" s="179" t="s">
        <v>122</v>
      </c>
      <c r="AV305" s="13" t="s">
        <v>122</v>
      </c>
      <c r="AW305" s="13" t="s">
        <v>29</v>
      </c>
      <c r="AX305" s="13" t="s">
        <v>75</v>
      </c>
      <c r="AY305" s="179" t="s">
        <v>143</v>
      </c>
    </row>
    <row r="306" spans="2:65" s="14" customFormat="1" x14ac:dyDescent="0.2">
      <c r="B306" s="185"/>
      <c r="D306" s="172" t="s">
        <v>151</v>
      </c>
      <c r="E306" s="186" t="s">
        <v>1</v>
      </c>
      <c r="F306" s="187" t="s">
        <v>156</v>
      </c>
      <c r="H306" s="188">
        <v>255.071</v>
      </c>
      <c r="I306" s="189"/>
      <c r="L306" s="185"/>
      <c r="M306" s="190"/>
      <c r="T306" s="191"/>
      <c r="AT306" s="186" t="s">
        <v>151</v>
      </c>
      <c r="AU306" s="186" t="s">
        <v>122</v>
      </c>
      <c r="AV306" s="14" t="s">
        <v>149</v>
      </c>
      <c r="AW306" s="14" t="s">
        <v>29</v>
      </c>
      <c r="AX306" s="14" t="s">
        <v>83</v>
      </c>
      <c r="AY306" s="186" t="s">
        <v>143</v>
      </c>
    </row>
    <row r="307" spans="2:65" s="1" customFormat="1" ht="16.5" customHeight="1" x14ac:dyDescent="0.2">
      <c r="B307" s="132"/>
      <c r="C307" s="202" t="s">
        <v>728</v>
      </c>
      <c r="D307" s="202" t="s">
        <v>381</v>
      </c>
      <c r="E307" s="203" t="s">
        <v>729</v>
      </c>
      <c r="F307" s="204" t="s">
        <v>730</v>
      </c>
      <c r="G307" s="205" t="s">
        <v>148</v>
      </c>
      <c r="H307" s="206">
        <v>255.071</v>
      </c>
      <c r="I307" s="207"/>
      <c r="J307" s="208">
        <f>ROUND(I307*H307,2)</f>
        <v>0</v>
      </c>
      <c r="K307" s="209"/>
      <c r="L307" s="210"/>
      <c r="M307" s="211" t="s">
        <v>1</v>
      </c>
      <c r="N307" s="212" t="s">
        <v>41</v>
      </c>
      <c r="P307" s="168">
        <f>O307*H307</f>
        <v>0</v>
      </c>
      <c r="Q307" s="168">
        <v>1.6800000000000001E-3</v>
      </c>
      <c r="R307" s="168">
        <f>Q307*H307</f>
        <v>0.42851928</v>
      </c>
      <c r="S307" s="168">
        <v>0</v>
      </c>
      <c r="T307" s="169">
        <f>S307*H307</f>
        <v>0</v>
      </c>
      <c r="AR307" s="170" t="s">
        <v>384</v>
      </c>
      <c r="AT307" s="170" t="s">
        <v>381</v>
      </c>
      <c r="AU307" s="170" t="s">
        <v>122</v>
      </c>
      <c r="AY307" s="16" t="s">
        <v>143</v>
      </c>
      <c r="BE307" s="96">
        <f>IF(N307="základná",J307,0)</f>
        <v>0</v>
      </c>
      <c r="BF307" s="96">
        <f>IF(N307="znížená",J307,0)</f>
        <v>0</v>
      </c>
      <c r="BG307" s="96">
        <f>IF(N307="zákl. prenesená",J307,0)</f>
        <v>0</v>
      </c>
      <c r="BH307" s="96">
        <f>IF(N307="zníž. prenesená",J307,0)</f>
        <v>0</v>
      </c>
      <c r="BI307" s="96">
        <f>IF(N307="nulová",J307,0)</f>
        <v>0</v>
      </c>
      <c r="BJ307" s="16" t="s">
        <v>122</v>
      </c>
      <c r="BK307" s="96">
        <f>ROUND(I307*H307,2)</f>
        <v>0</v>
      </c>
      <c r="BL307" s="16" t="s">
        <v>225</v>
      </c>
      <c r="BM307" s="170" t="s">
        <v>731</v>
      </c>
    </row>
    <row r="308" spans="2:65" s="12" customFormat="1" x14ac:dyDescent="0.2">
      <c r="B308" s="171"/>
      <c r="D308" s="172" t="s">
        <v>151</v>
      </c>
      <c r="E308" s="173" t="s">
        <v>1</v>
      </c>
      <c r="F308" s="174" t="s">
        <v>712</v>
      </c>
      <c r="H308" s="173" t="s">
        <v>1</v>
      </c>
      <c r="I308" s="175"/>
      <c r="L308" s="171"/>
      <c r="M308" s="176"/>
      <c r="T308" s="177"/>
      <c r="AT308" s="173" t="s">
        <v>151</v>
      </c>
      <c r="AU308" s="173" t="s">
        <v>122</v>
      </c>
      <c r="AV308" s="12" t="s">
        <v>83</v>
      </c>
      <c r="AW308" s="12" t="s">
        <v>29</v>
      </c>
      <c r="AX308" s="12" t="s">
        <v>75</v>
      </c>
      <c r="AY308" s="173" t="s">
        <v>143</v>
      </c>
    </row>
    <row r="309" spans="2:65" s="13" customFormat="1" x14ac:dyDescent="0.2">
      <c r="B309" s="178"/>
      <c r="D309" s="172" t="s">
        <v>151</v>
      </c>
      <c r="E309" s="179" t="s">
        <v>1</v>
      </c>
      <c r="F309" s="180" t="s">
        <v>726</v>
      </c>
      <c r="H309" s="181">
        <v>132.6</v>
      </c>
      <c r="I309" s="182"/>
      <c r="L309" s="178"/>
      <c r="M309" s="183"/>
      <c r="T309" s="184"/>
      <c r="AT309" s="179" t="s">
        <v>151</v>
      </c>
      <c r="AU309" s="179" t="s">
        <v>122</v>
      </c>
      <c r="AV309" s="13" t="s">
        <v>122</v>
      </c>
      <c r="AW309" s="13" t="s">
        <v>29</v>
      </c>
      <c r="AX309" s="13" t="s">
        <v>75</v>
      </c>
      <c r="AY309" s="179" t="s">
        <v>143</v>
      </c>
    </row>
    <row r="310" spans="2:65" s="12" customFormat="1" x14ac:dyDescent="0.2">
      <c r="B310" s="171"/>
      <c r="D310" s="172" t="s">
        <v>151</v>
      </c>
      <c r="E310" s="173" t="s">
        <v>1</v>
      </c>
      <c r="F310" s="174" t="s">
        <v>714</v>
      </c>
      <c r="H310" s="173" t="s">
        <v>1</v>
      </c>
      <c r="I310" s="175"/>
      <c r="L310" s="171"/>
      <c r="M310" s="176"/>
      <c r="T310" s="177"/>
      <c r="AT310" s="173" t="s">
        <v>151</v>
      </c>
      <c r="AU310" s="173" t="s">
        <v>122</v>
      </c>
      <c r="AV310" s="12" t="s">
        <v>83</v>
      </c>
      <c r="AW310" s="12" t="s">
        <v>29</v>
      </c>
      <c r="AX310" s="12" t="s">
        <v>75</v>
      </c>
      <c r="AY310" s="173" t="s">
        <v>143</v>
      </c>
    </row>
    <row r="311" spans="2:65" s="13" customFormat="1" x14ac:dyDescent="0.2">
      <c r="B311" s="178"/>
      <c r="D311" s="172" t="s">
        <v>151</v>
      </c>
      <c r="E311" s="179" t="s">
        <v>1</v>
      </c>
      <c r="F311" s="180" t="s">
        <v>727</v>
      </c>
      <c r="H311" s="181">
        <v>122.471</v>
      </c>
      <c r="I311" s="182"/>
      <c r="L311" s="178"/>
      <c r="M311" s="183"/>
      <c r="T311" s="184"/>
      <c r="AT311" s="179" t="s">
        <v>151</v>
      </c>
      <c r="AU311" s="179" t="s">
        <v>122</v>
      </c>
      <c r="AV311" s="13" t="s">
        <v>122</v>
      </c>
      <c r="AW311" s="13" t="s">
        <v>29</v>
      </c>
      <c r="AX311" s="13" t="s">
        <v>75</v>
      </c>
      <c r="AY311" s="179" t="s">
        <v>143</v>
      </c>
    </row>
    <row r="312" spans="2:65" s="14" customFormat="1" x14ac:dyDescent="0.2">
      <c r="B312" s="185"/>
      <c r="D312" s="172" t="s">
        <v>151</v>
      </c>
      <c r="E312" s="186" t="s">
        <v>1</v>
      </c>
      <c r="F312" s="187" t="s">
        <v>156</v>
      </c>
      <c r="H312" s="188">
        <v>255.071</v>
      </c>
      <c r="I312" s="189"/>
      <c r="L312" s="185"/>
      <c r="M312" s="190"/>
      <c r="T312" s="191"/>
      <c r="AT312" s="186" t="s">
        <v>151</v>
      </c>
      <c r="AU312" s="186" t="s">
        <v>122</v>
      </c>
      <c r="AV312" s="14" t="s">
        <v>149</v>
      </c>
      <c r="AW312" s="14" t="s">
        <v>29</v>
      </c>
      <c r="AX312" s="14" t="s">
        <v>83</v>
      </c>
      <c r="AY312" s="186" t="s">
        <v>143</v>
      </c>
    </row>
    <row r="313" spans="2:65" s="1" customFormat="1" ht="24.2" customHeight="1" x14ac:dyDescent="0.2">
      <c r="B313" s="132"/>
      <c r="C313" s="159" t="s">
        <v>539</v>
      </c>
      <c r="D313" s="159" t="s">
        <v>145</v>
      </c>
      <c r="E313" s="160" t="s">
        <v>732</v>
      </c>
      <c r="F313" s="161" t="s">
        <v>733</v>
      </c>
      <c r="G313" s="162" t="s">
        <v>148</v>
      </c>
      <c r="H313" s="163">
        <v>2732.56</v>
      </c>
      <c r="I313" s="164"/>
      <c r="J313" s="165">
        <f>ROUND(I313*H313,2)</f>
        <v>0</v>
      </c>
      <c r="K313" s="166"/>
      <c r="L313" s="33"/>
      <c r="M313" s="167" t="s">
        <v>1</v>
      </c>
      <c r="N313" s="131" t="s">
        <v>41</v>
      </c>
      <c r="P313" s="168">
        <f>O313*H313</f>
        <v>0</v>
      </c>
      <c r="Q313" s="168">
        <v>1.15E-3</v>
      </c>
      <c r="R313" s="168">
        <f>Q313*H313</f>
        <v>3.1424439999999998</v>
      </c>
      <c r="S313" s="168">
        <v>0</v>
      </c>
      <c r="T313" s="169">
        <f>S313*H313</f>
        <v>0</v>
      </c>
      <c r="AR313" s="170" t="s">
        <v>225</v>
      </c>
      <c r="AT313" s="170" t="s">
        <v>145</v>
      </c>
      <c r="AU313" s="170" t="s">
        <v>122</v>
      </c>
      <c r="AY313" s="16" t="s">
        <v>143</v>
      </c>
      <c r="BE313" s="96">
        <f>IF(N313="základná",J313,0)</f>
        <v>0</v>
      </c>
      <c r="BF313" s="96">
        <f>IF(N313="znížená",J313,0)</f>
        <v>0</v>
      </c>
      <c r="BG313" s="96">
        <f>IF(N313="zákl. prenesená",J313,0)</f>
        <v>0</v>
      </c>
      <c r="BH313" s="96">
        <f>IF(N313="zníž. prenesená",J313,0)</f>
        <v>0</v>
      </c>
      <c r="BI313" s="96">
        <f>IF(N313="nulová",J313,0)</f>
        <v>0</v>
      </c>
      <c r="BJ313" s="16" t="s">
        <v>122</v>
      </c>
      <c r="BK313" s="96">
        <f>ROUND(I313*H313,2)</f>
        <v>0</v>
      </c>
      <c r="BL313" s="16" t="s">
        <v>225</v>
      </c>
      <c r="BM313" s="170" t="s">
        <v>734</v>
      </c>
    </row>
    <row r="314" spans="2:65" s="12" customFormat="1" x14ac:dyDescent="0.2">
      <c r="B314" s="171"/>
      <c r="D314" s="172" t="s">
        <v>151</v>
      </c>
      <c r="E314" s="173" t="s">
        <v>1</v>
      </c>
      <c r="F314" s="174" t="s">
        <v>642</v>
      </c>
      <c r="H314" s="173" t="s">
        <v>1</v>
      </c>
      <c r="I314" s="175"/>
      <c r="L314" s="171"/>
      <c r="M314" s="176"/>
      <c r="T314" s="177"/>
      <c r="AT314" s="173" t="s">
        <v>151</v>
      </c>
      <c r="AU314" s="173" t="s">
        <v>122</v>
      </c>
      <c r="AV314" s="12" t="s">
        <v>83</v>
      </c>
      <c r="AW314" s="12" t="s">
        <v>29</v>
      </c>
      <c r="AX314" s="12" t="s">
        <v>75</v>
      </c>
      <c r="AY314" s="173" t="s">
        <v>143</v>
      </c>
    </row>
    <row r="315" spans="2:65" s="13" customFormat="1" x14ac:dyDescent="0.2">
      <c r="B315" s="178"/>
      <c r="D315" s="172" t="s">
        <v>151</v>
      </c>
      <c r="E315" s="179" t="s">
        <v>1</v>
      </c>
      <c r="F315" s="180" t="s">
        <v>548</v>
      </c>
      <c r="H315" s="181">
        <v>2702.56</v>
      </c>
      <c r="I315" s="182"/>
      <c r="L315" s="178"/>
      <c r="M315" s="183"/>
      <c r="T315" s="184"/>
      <c r="AT315" s="179" t="s">
        <v>151</v>
      </c>
      <c r="AU315" s="179" t="s">
        <v>122</v>
      </c>
      <c r="AV315" s="13" t="s">
        <v>122</v>
      </c>
      <c r="AW315" s="13" t="s">
        <v>29</v>
      </c>
      <c r="AX315" s="13" t="s">
        <v>75</v>
      </c>
      <c r="AY315" s="179" t="s">
        <v>143</v>
      </c>
    </row>
    <row r="316" spans="2:65" s="12" customFormat="1" x14ac:dyDescent="0.2">
      <c r="B316" s="171"/>
      <c r="D316" s="172" t="s">
        <v>151</v>
      </c>
      <c r="E316" s="173" t="s">
        <v>1</v>
      </c>
      <c r="F316" s="174" t="s">
        <v>735</v>
      </c>
      <c r="H316" s="173" t="s">
        <v>1</v>
      </c>
      <c r="I316" s="175"/>
      <c r="L316" s="171"/>
      <c r="M316" s="176"/>
      <c r="T316" s="177"/>
      <c r="AT316" s="173" t="s">
        <v>151</v>
      </c>
      <c r="AU316" s="173" t="s">
        <v>122</v>
      </c>
      <c r="AV316" s="12" t="s">
        <v>83</v>
      </c>
      <c r="AW316" s="12" t="s">
        <v>29</v>
      </c>
      <c r="AX316" s="12" t="s">
        <v>75</v>
      </c>
      <c r="AY316" s="173" t="s">
        <v>143</v>
      </c>
    </row>
    <row r="317" spans="2:65" s="13" customFormat="1" x14ac:dyDescent="0.2">
      <c r="B317" s="178"/>
      <c r="D317" s="172" t="s">
        <v>151</v>
      </c>
      <c r="E317" s="179" t="s">
        <v>1</v>
      </c>
      <c r="F317" s="180" t="s">
        <v>430</v>
      </c>
      <c r="H317" s="181">
        <v>30</v>
      </c>
      <c r="I317" s="182"/>
      <c r="L317" s="178"/>
      <c r="M317" s="183"/>
      <c r="T317" s="184"/>
      <c r="AT317" s="179" t="s">
        <v>151</v>
      </c>
      <c r="AU317" s="179" t="s">
        <v>122</v>
      </c>
      <c r="AV317" s="13" t="s">
        <v>122</v>
      </c>
      <c r="AW317" s="13" t="s">
        <v>29</v>
      </c>
      <c r="AX317" s="13" t="s">
        <v>75</v>
      </c>
      <c r="AY317" s="179" t="s">
        <v>143</v>
      </c>
    </row>
    <row r="318" spans="2:65" s="14" customFormat="1" x14ac:dyDescent="0.2">
      <c r="B318" s="185"/>
      <c r="D318" s="172" t="s">
        <v>151</v>
      </c>
      <c r="E318" s="186" t="s">
        <v>1</v>
      </c>
      <c r="F318" s="187" t="s">
        <v>156</v>
      </c>
      <c r="H318" s="188">
        <v>2732.56</v>
      </c>
      <c r="I318" s="189"/>
      <c r="L318" s="185"/>
      <c r="M318" s="190"/>
      <c r="T318" s="191"/>
      <c r="AT318" s="186" t="s">
        <v>151</v>
      </c>
      <c r="AU318" s="186" t="s">
        <v>122</v>
      </c>
      <c r="AV318" s="14" t="s">
        <v>149</v>
      </c>
      <c r="AW318" s="14" t="s">
        <v>29</v>
      </c>
      <c r="AX318" s="14" t="s">
        <v>83</v>
      </c>
      <c r="AY318" s="186" t="s">
        <v>143</v>
      </c>
    </row>
    <row r="319" spans="2:65" s="1" customFormat="1" ht="21.75" customHeight="1" x14ac:dyDescent="0.2">
      <c r="B319" s="132"/>
      <c r="C319" s="202" t="s">
        <v>736</v>
      </c>
      <c r="D319" s="202" t="s">
        <v>381</v>
      </c>
      <c r="E319" s="203" t="s">
        <v>737</v>
      </c>
      <c r="F319" s="204" t="s">
        <v>738</v>
      </c>
      <c r="G319" s="205" t="s">
        <v>148</v>
      </c>
      <c r="H319" s="206">
        <v>2756.6109999999999</v>
      </c>
      <c r="I319" s="207"/>
      <c r="J319" s="208">
        <f>ROUND(I319*H319,2)</f>
        <v>0</v>
      </c>
      <c r="K319" s="209"/>
      <c r="L319" s="210"/>
      <c r="M319" s="211" t="s">
        <v>1</v>
      </c>
      <c r="N319" s="212" t="s">
        <v>41</v>
      </c>
      <c r="P319" s="168">
        <f>O319*H319</f>
        <v>0</v>
      </c>
      <c r="Q319" s="168">
        <v>1.9499999999999999E-3</v>
      </c>
      <c r="R319" s="168">
        <f>Q319*H319</f>
        <v>5.3753914499999995</v>
      </c>
      <c r="S319" s="168">
        <v>0</v>
      </c>
      <c r="T319" s="169">
        <f>S319*H319</f>
        <v>0</v>
      </c>
      <c r="AR319" s="170" t="s">
        <v>384</v>
      </c>
      <c r="AT319" s="170" t="s">
        <v>381</v>
      </c>
      <c r="AU319" s="170" t="s">
        <v>122</v>
      </c>
      <c r="AY319" s="16" t="s">
        <v>143</v>
      </c>
      <c r="BE319" s="96">
        <f>IF(N319="základná",J319,0)</f>
        <v>0</v>
      </c>
      <c r="BF319" s="96">
        <f>IF(N319="znížená",J319,0)</f>
        <v>0</v>
      </c>
      <c r="BG319" s="96">
        <f>IF(N319="zákl. prenesená",J319,0)</f>
        <v>0</v>
      </c>
      <c r="BH319" s="96">
        <f>IF(N319="zníž. prenesená",J319,0)</f>
        <v>0</v>
      </c>
      <c r="BI319" s="96">
        <f>IF(N319="nulová",J319,0)</f>
        <v>0</v>
      </c>
      <c r="BJ319" s="16" t="s">
        <v>122</v>
      </c>
      <c r="BK319" s="96">
        <f>ROUND(I319*H319,2)</f>
        <v>0</v>
      </c>
      <c r="BL319" s="16" t="s">
        <v>225</v>
      </c>
      <c r="BM319" s="170" t="s">
        <v>739</v>
      </c>
    </row>
    <row r="320" spans="2:65" s="1" customFormat="1" ht="19.5" x14ac:dyDescent="0.2">
      <c r="B320" s="33"/>
      <c r="D320" s="172" t="s">
        <v>496</v>
      </c>
      <c r="F320" s="213" t="s">
        <v>740</v>
      </c>
      <c r="I320" s="133"/>
      <c r="L320" s="33"/>
      <c r="M320" s="214"/>
      <c r="T320" s="59"/>
      <c r="AT320" s="16" t="s">
        <v>496</v>
      </c>
      <c r="AU320" s="16" t="s">
        <v>122</v>
      </c>
    </row>
    <row r="321" spans="2:65" s="12" customFormat="1" x14ac:dyDescent="0.2">
      <c r="B321" s="171"/>
      <c r="D321" s="172" t="s">
        <v>151</v>
      </c>
      <c r="E321" s="173" t="s">
        <v>1</v>
      </c>
      <c r="F321" s="174" t="s">
        <v>642</v>
      </c>
      <c r="H321" s="173" t="s">
        <v>1</v>
      </c>
      <c r="I321" s="175"/>
      <c r="L321" s="171"/>
      <c r="M321" s="176"/>
      <c r="T321" s="177"/>
      <c r="AT321" s="173" t="s">
        <v>151</v>
      </c>
      <c r="AU321" s="173" t="s">
        <v>122</v>
      </c>
      <c r="AV321" s="12" t="s">
        <v>83</v>
      </c>
      <c r="AW321" s="12" t="s">
        <v>29</v>
      </c>
      <c r="AX321" s="12" t="s">
        <v>75</v>
      </c>
      <c r="AY321" s="173" t="s">
        <v>143</v>
      </c>
    </row>
    <row r="322" spans="2:65" s="13" customFormat="1" x14ac:dyDescent="0.2">
      <c r="B322" s="178"/>
      <c r="D322" s="172" t="s">
        <v>151</v>
      </c>
      <c r="E322" s="179" t="s">
        <v>1</v>
      </c>
      <c r="F322" s="180" t="s">
        <v>741</v>
      </c>
      <c r="H322" s="181">
        <v>2756.6109999999999</v>
      </c>
      <c r="I322" s="182"/>
      <c r="L322" s="178"/>
      <c r="M322" s="183"/>
      <c r="T322" s="184"/>
      <c r="AT322" s="179" t="s">
        <v>151</v>
      </c>
      <c r="AU322" s="179" t="s">
        <v>122</v>
      </c>
      <c r="AV322" s="13" t="s">
        <v>122</v>
      </c>
      <c r="AW322" s="13" t="s">
        <v>29</v>
      </c>
      <c r="AX322" s="13" t="s">
        <v>83</v>
      </c>
      <c r="AY322" s="179" t="s">
        <v>143</v>
      </c>
    </row>
    <row r="323" spans="2:65" s="1" customFormat="1" ht="21.75" customHeight="1" x14ac:dyDescent="0.2">
      <c r="B323" s="132"/>
      <c r="C323" s="202" t="s">
        <v>742</v>
      </c>
      <c r="D323" s="202" t="s">
        <v>381</v>
      </c>
      <c r="E323" s="203" t="s">
        <v>743</v>
      </c>
      <c r="F323" s="204" t="s">
        <v>744</v>
      </c>
      <c r="G323" s="205" t="s">
        <v>148</v>
      </c>
      <c r="H323" s="206">
        <v>2756.6109999999999</v>
      </c>
      <c r="I323" s="207"/>
      <c r="J323" s="208">
        <f>ROUND(I323*H323,2)</f>
        <v>0</v>
      </c>
      <c r="K323" s="209"/>
      <c r="L323" s="210"/>
      <c r="M323" s="211" t="s">
        <v>1</v>
      </c>
      <c r="N323" s="212" t="s">
        <v>41</v>
      </c>
      <c r="P323" s="168">
        <f>O323*H323</f>
        <v>0</v>
      </c>
      <c r="Q323" s="168">
        <v>1.47E-3</v>
      </c>
      <c r="R323" s="168">
        <f>Q323*H323</f>
        <v>4.0522181699999997</v>
      </c>
      <c r="S323" s="168">
        <v>0</v>
      </c>
      <c r="T323" s="169">
        <f>S323*H323</f>
        <v>0</v>
      </c>
      <c r="AR323" s="170" t="s">
        <v>384</v>
      </c>
      <c r="AT323" s="170" t="s">
        <v>381</v>
      </c>
      <c r="AU323" s="170" t="s">
        <v>122</v>
      </c>
      <c r="AY323" s="16" t="s">
        <v>143</v>
      </c>
      <c r="BE323" s="96">
        <f>IF(N323="základná",J323,0)</f>
        <v>0</v>
      </c>
      <c r="BF323" s="96">
        <f>IF(N323="znížená",J323,0)</f>
        <v>0</v>
      </c>
      <c r="BG323" s="96">
        <f>IF(N323="zákl. prenesená",J323,0)</f>
        <v>0</v>
      </c>
      <c r="BH323" s="96">
        <f>IF(N323="zníž. prenesená",J323,0)</f>
        <v>0</v>
      </c>
      <c r="BI323" s="96">
        <f>IF(N323="nulová",J323,0)</f>
        <v>0</v>
      </c>
      <c r="BJ323" s="16" t="s">
        <v>122</v>
      </c>
      <c r="BK323" s="96">
        <f>ROUND(I323*H323,2)</f>
        <v>0</v>
      </c>
      <c r="BL323" s="16" t="s">
        <v>225</v>
      </c>
      <c r="BM323" s="170" t="s">
        <v>745</v>
      </c>
    </row>
    <row r="324" spans="2:65" s="12" customFormat="1" x14ac:dyDescent="0.2">
      <c r="B324" s="171"/>
      <c r="D324" s="172" t="s">
        <v>151</v>
      </c>
      <c r="E324" s="173" t="s">
        <v>1</v>
      </c>
      <c r="F324" s="174" t="s">
        <v>642</v>
      </c>
      <c r="H324" s="173" t="s">
        <v>1</v>
      </c>
      <c r="I324" s="175"/>
      <c r="L324" s="171"/>
      <c r="M324" s="176"/>
      <c r="T324" s="177"/>
      <c r="AT324" s="173" t="s">
        <v>151</v>
      </c>
      <c r="AU324" s="173" t="s">
        <v>122</v>
      </c>
      <c r="AV324" s="12" t="s">
        <v>83</v>
      </c>
      <c r="AW324" s="12" t="s">
        <v>29</v>
      </c>
      <c r="AX324" s="12" t="s">
        <v>75</v>
      </c>
      <c r="AY324" s="173" t="s">
        <v>143</v>
      </c>
    </row>
    <row r="325" spans="2:65" s="13" customFormat="1" x14ac:dyDescent="0.2">
      <c r="B325" s="178"/>
      <c r="D325" s="172" t="s">
        <v>151</v>
      </c>
      <c r="E325" s="179" t="s">
        <v>1</v>
      </c>
      <c r="F325" s="180" t="s">
        <v>741</v>
      </c>
      <c r="H325" s="181">
        <v>2756.6109999999999</v>
      </c>
      <c r="I325" s="182"/>
      <c r="L325" s="178"/>
      <c r="M325" s="183"/>
      <c r="T325" s="184"/>
      <c r="AT325" s="179" t="s">
        <v>151</v>
      </c>
      <c r="AU325" s="179" t="s">
        <v>122</v>
      </c>
      <c r="AV325" s="13" t="s">
        <v>122</v>
      </c>
      <c r="AW325" s="13" t="s">
        <v>29</v>
      </c>
      <c r="AX325" s="13" t="s">
        <v>83</v>
      </c>
      <c r="AY325" s="179" t="s">
        <v>143</v>
      </c>
    </row>
    <row r="326" spans="2:65" s="1" customFormat="1" ht="21.75" customHeight="1" x14ac:dyDescent="0.2">
      <c r="B326" s="132"/>
      <c r="C326" s="202" t="s">
        <v>746</v>
      </c>
      <c r="D326" s="202" t="s">
        <v>381</v>
      </c>
      <c r="E326" s="203" t="s">
        <v>747</v>
      </c>
      <c r="F326" s="204" t="s">
        <v>748</v>
      </c>
      <c r="G326" s="205" t="s">
        <v>148</v>
      </c>
      <c r="H326" s="206">
        <v>66</v>
      </c>
      <c r="I326" s="207"/>
      <c r="J326" s="208">
        <f>ROUND(I326*H326,2)</f>
        <v>0</v>
      </c>
      <c r="K326" s="209"/>
      <c r="L326" s="210"/>
      <c r="M326" s="211" t="s">
        <v>1</v>
      </c>
      <c r="N326" s="212" t="s">
        <v>41</v>
      </c>
      <c r="P326" s="168">
        <f>O326*H326</f>
        <v>0</v>
      </c>
      <c r="Q326" s="168">
        <v>2.4499999999999999E-3</v>
      </c>
      <c r="R326" s="168">
        <f>Q326*H326</f>
        <v>0.16169999999999998</v>
      </c>
      <c r="S326" s="168">
        <v>0</v>
      </c>
      <c r="T326" s="169">
        <f>S326*H326</f>
        <v>0</v>
      </c>
      <c r="AR326" s="170" t="s">
        <v>384</v>
      </c>
      <c r="AT326" s="170" t="s">
        <v>381</v>
      </c>
      <c r="AU326" s="170" t="s">
        <v>122</v>
      </c>
      <c r="AY326" s="16" t="s">
        <v>143</v>
      </c>
      <c r="BE326" s="96">
        <f>IF(N326="základná",J326,0)</f>
        <v>0</v>
      </c>
      <c r="BF326" s="96">
        <f>IF(N326="znížená",J326,0)</f>
        <v>0</v>
      </c>
      <c r="BG326" s="96">
        <f>IF(N326="zákl. prenesená",J326,0)</f>
        <v>0</v>
      </c>
      <c r="BH326" s="96">
        <f>IF(N326="zníž. prenesená",J326,0)</f>
        <v>0</v>
      </c>
      <c r="BI326" s="96">
        <f>IF(N326="nulová",J326,0)</f>
        <v>0</v>
      </c>
      <c r="BJ326" s="16" t="s">
        <v>122</v>
      </c>
      <c r="BK326" s="96">
        <f>ROUND(I326*H326,2)</f>
        <v>0</v>
      </c>
      <c r="BL326" s="16" t="s">
        <v>225</v>
      </c>
      <c r="BM326" s="170" t="s">
        <v>749</v>
      </c>
    </row>
    <row r="327" spans="2:65" s="1" customFormat="1" ht="19.5" x14ac:dyDescent="0.2">
      <c r="B327" s="33"/>
      <c r="D327" s="172" t="s">
        <v>496</v>
      </c>
      <c r="F327" s="213" t="s">
        <v>750</v>
      </c>
      <c r="I327" s="133"/>
      <c r="L327" s="33"/>
      <c r="M327" s="214"/>
      <c r="T327" s="59"/>
      <c r="AT327" s="16" t="s">
        <v>496</v>
      </c>
      <c r="AU327" s="16" t="s">
        <v>122</v>
      </c>
    </row>
    <row r="328" spans="2:65" s="13" customFormat="1" x14ac:dyDescent="0.2">
      <c r="B328" s="178"/>
      <c r="D328" s="172" t="s">
        <v>151</v>
      </c>
      <c r="E328" s="179" t="s">
        <v>1</v>
      </c>
      <c r="F328" s="180" t="s">
        <v>751</v>
      </c>
      <c r="H328" s="181">
        <v>66</v>
      </c>
      <c r="I328" s="182"/>
      <c r="L328" s="178"/>
      <c r="M328" s="183"/>
      <c r="T328" s="184"/>
      <c r="AT328" s="179" t="s">
        <v>151</v>
      </c>
      <c r="AU328" s="179" t="s">
        <v>122</v>
      </c>
      <c r="AV328" s="13" t="s">
        <v>122</v>
      </c>
      <c r="AW328" s="13" t="s">
        <v>29</v>
      </c>
      <c r="AX328" s="13" t="s">
        <v>83</v>
      </c>
      <c r="AY328" s="179" t="s">
        <v>143</v>
      </c>
    </row>
    <row r="329" spans="2:65" s="1" customFormat="1" ht="24.2" customHeight="1" x14ac:dyDescent="0.2">
      <c r="B329" s="132"/>
      <c r="C329" s="159" t="s">
        <v>752</v>
      </c>
      <c r="D329" s="159" t="s">
        <v>145</v>
      </c>
      <c r="E329" s="160" t="s">
        <v>753</v>
      </c>
      <c r="F329" s="161" t="s">
        <v>754</v>
      </c>
      <c r="G329" s="162" t="s">
        <v>148</v>
      </c>
      <c r="H329" s="163">
        <v>247</v>
      </c>
      <c r="I329" s="164"/>
      <c r="J329" s="165">
        <f>ROUND(I329*H329,2)</f>
        <v>0</v>
      </c>
      <c r="K329" s="166"/>
      <c r="L329" s="33"/>
      <c r="M329" s="167" t="s">
        <v>1</v>
      </c>
      <c r="N329" s="131" t="s">
        <v>41</v>
      </c>
      <c r="P329" s="168">
        <f>O329*H329</f>
        <v>0</v>
      </c>
      <c r="Q329" s="168">
        <v>0</v>
      </c>
      <c r="R329" s="168">
        <f>Q329*H329</f>
        <v>0</v>
      </c>
      <c r="S329" s="168">
        <v>0</v>
      </c>
      <c r="T329" s="169">
        <f>S329*H329</f>
        <v>0</v>
      </c>
      <c r="AR329" s="170" t="s">
        <v>225</v>
      </c>
      <c r="AT329" s="170" t="s">
        <v>145</v>
      </c>
      <c r="AU329" s="170" t="s">
        <v>122</v>
      </c>
      <c r="AY329" s="16" t="s">
        <v>143</v>
      </c>
      <c r="BE329" s="96">
        <f>IF(N329="základná",J329,0)</f>
        <v>0</v>
      </c>
      <c r="BF329" s="96">
        <f>IF(N329="znížená",J329,0)</f>
        <v>0</v>
      </c>
      <c r="BG329" s="96">
        <f>IF(N329="zákl. prenesená",J329,0)</f>
        <v>0</v>
      </c>
      <c r="BH329" s="96">
        <f>IF(N329="zníž. prenesená",J329,0)</f>
        <v>0</v>
      </c>
      <c r="BI329" s="96">
        <f>IF(N329="nulová",J329,0)</f>
        <v>0</v>
      </c>
      <c r="BJ329" s="16" t="s">
        <v>122</v>
      </c>
      <c r="BK329" s="96">
        <f>ROUND(I329*H329,2)</f>
        <v>0</v>
      </c>
      <c r="BL329" s="16" t="s">
        <v>225</v>
      </c>
      <c r="BM329" s="170" t="s">
        <v>755</v>
      </c>
    </row>
    <row r="330" spans="2:65" s="1" customFormat="1" ht="21.75" customHeight="1" x14ac:dyDescent="0.2">
      <c r="B330" s="132"/>
      <c r="C330" s="202" t="s">
        <v>756</v>
      </c>
      <c r="D330" s="202" t="s">
        <v>381</v>
      </c>
      <c r="E330" s="203" t="s">
        <v>757</v>
      </c>
      <c r="F330" s="204" t="s">
        <v>758</v>
      </c>
      <c r="G330" s="205" t="s">
        <v>323</v>
      </c>
      <c r="H330" s="206">
        <v>20.73</v>
      </c>
      <c r="I330" s="207"/>
      <c r="J330" s="208">
        <f>ROUND(I330*H330,2)</f>
        <v>0</v>
      </c>
      <c r="K330" s="209"/>
      <c r="L330" s="210"/>
      <c r="M330" s="211" t="s">
        <v>1</v>
      </c>
      <c r="N330" s="212" t="s">
        <v>41</v>
      </c>
      <c r="P330" s="168">
        <f>O330*H330</f>
        <v>0</v>
      </c>
      <c r="Q330" s="168">
        <v>1.95E-2</v>
      </c>
      <c r="R330" s="168">
        <f>Q330*H330</f>
        <v>0.40423500000000001</v>
      </c>
      <c r="S330" s="168">
        <v>0</v>
      </c>
      <c r="T330" s="169">
        <f>S330*H330</f>
        <v>0</v>
      </c>
      <c r="AR330" s="170" t="s">
        <v>384</v>
      </c>
      <c r="AT330" s="170" t="s">
        <v>381</v>
      </c>
      <c r="AU330" s="170" t="s">
        <v>122</v>
      </c>
      <c r="AY330" s="16" t="s">
        <v>143</v>
      </c>
      <c r="BE330" s="96">
        <f>IF(N330="základná",J330,0)</f>
        <v>0</v>
      </c>
      <c r="BF330" s="96">
        <f>IF(N330="znížená",J330,0)</f>
        <v>0</v>
      </c>
      <c r="BG330" s="96">
        <f>IF(N330="zákl. prenesená",J330,0)</f>
        <v>0</v>
      </c>
      <c r="BH330" s="96">
        <f>IF(N330="zníž. prenesená",J330,0)</f>
        <v>0</v>
      </c>
      <c r="BI330" s="96">
        <f>IF(N330="nulová",J330,0)</f>
        <v>0</v>
      </c>
      <c r="BJ330" s="16" t="s">
        <v>122</v>
      </c>
      <c r="BK330" s="96">
        <f>ROUND(I330*H330,2)</f>
        <v>0</v>
      </c>
      <c r="BL330" s="16" t="s">
        <v>225</v>
      </c>
      <c r="BM330" s="170" t="s">
        <v>759</v>
      </c>
    </row>
    <row r="331" spans="2:65" s="1" customFormat="1" ht="19.5" x14ac:dyDescent="0.2">
      <c r="B331" s="33"/>
      <c r="D331" s="172" t="s">
        <v>496</v>
      </c>
      <c r="F331" s="213" t="s">
        <v>740</v>
      </c>
      <c r="I331" s="133"/>
      <c r="L331" s="33"/>
      <c r="M331" s="214"/>
      <c r="T331" s="59"/>
      <c r="AT331" s="16" t="s">
        <v>496</v>
      </c>
      <c r="AU331" s="16" t="s">
        <v>122</v>
      </c>
    </row>
    <row r="332" spans="2:65" s="1" customFormat="1" ht="24.2" customHeight="1" x14ac:dyDescent="0.2">
      <c r="B332" s="132"/>
      <c r="C332" s="159" t="s">
        <v>760</v>
      </c>
      <c r="D332" s="159" t="s">
        <v>145</v>
      </c>
      <c r="E332" s="160" t="s">
        <v>761</v>
      </c>
      <c r="F332" s="161" t="s">
        <v>762</v>
      </c>
      <c r="G332" s="162" t="s">
        <v>414</v>
      </c>
      <c r="H332" s="163">
        <v>301.60000000000002</v>
      </c>
      <c r="I332" s="164"/>
      <c r="J332" s="165">
        <f>ROUND(I332*H332,2)</f>
        <v>0</v>
      </c>
      <c r="K332" s="166"/>
      <c r="L332" s="33"/>
      <c r="M332" s="167" t="s">
        <v>1</v>
      </c>
      <c r="N332" s="131" t="s">
        <v>41</v>
      </c>
      <c r="P332" s="168">
        <f>O332*H332</f>
        <v>0</v>
      </c>
      <c r="Q332" s="168">
        <v>1.15E-3</v>
      </c>
      <c r="R332" s="168">
        <f>Q332*H332</f>
        <v>0.34684000000000004</v>
      </c>
      <c r="S332" s="168">
        <v>0</v>
      </c>
      <c r="T332" s="169">
        <f>S332*H332</f>
        <v>0</v>
      </c>
      <c r="AR332" s="170" t="s">
        <v>225</v>
      </c>
      <c r="AT332" s="170" t="s">
        <v>145</v>
      </c>
      <c r="AU332" s="170" t="s">
        <v>122</v>
      </c>
      <c r="AY332" s="16" t="s">
        <v>143</v>
      </c>
      <c r="BE332" s="96">
        <f>IF(N332="základná",J332,0)</f>
        <v>0</v>
      </c>
      <c r="BF332" s="96">
        <f>IF(N332="znížená",J332,0)</f>
        <v>0</v>
      </c>
      <c r="BG332" s="96">
        <f>IF(N332="zákl. prenesená",J332,0)</f>
        <v>0</v>
      </c>
      <c r="BH332" s="96">
        <f>IF(N332="zníž. prenesená",J332,0)</f>
        <v>0</v>
      </c>
      <c r="BI332" s="96">
        <f>IF(N332="nulová",J332,0)</f>
        <v>0</v>
      </c>
      <c r="BJ332" s="16" t="s">
        <v>122</v>
      </c>
      <c r="BK332" s="96">
        <f>ROUND(I332*H332,2)</f>
        <v>0</v>
      </c>
      <c r="BL332" s="16" t="s">
        <v>225</v>
      </c>
      <c r="BM332" s="170" t="s">
        <v>763</v>
      </c>
    </row>
    <row r="333" spans="2:65" s="13" customFormat="1" x14ac:dyDescent="0.2">
      <c r="B333" s="178"/>
      <c r="D333" s="172" t="s">
        <v>151</v>
      </c>
      <c r="E333" s="179" t="s">
        <v>1</v>
      </c>
      <c r="F333" s="180" t="s">
        <v>764</v>
      </c>
      <c r="H333" s="181">
        <v>301.60000000000002</v>
      </c>
      <c r="I333" s="182"/>
      <c r="L333" s="178"/>
      <c r="M333" s="183"/>
      <c r="T333" s="184"/>
      <c r="AT333" s="179" t="s">
        <v>151</v>
      </c>
      <c r="AU333" s="179" t="s">
        <v>122</v>
      </c>
      <c r="AV333" s="13" t="s">
        <v>122</v>
      </c>
      <c r="AW333" s="13" t="s">
        <v>29</v>
      </c>
      <c r="AX333" s="13" t="s">
        <v>83</v>
      </c>
      <c r="AY333" s="179" t="s">
        <v>143</v>
      </c>
    </row>
    <row r="334" spans="2:65" s="1" customFormat="1" ht="24.2" customHeight="1" x14ac:dyDescent="0.2">
      <c r="B334" s="132"/>
      <c r="C334" s="159" t="s">
        <v>765</v>
      </c>
      <c r="D334" s="159" t="s">
        <v>145</v>
      </c>
      <c r="E334" s="160" t="s">
        <v>450</v>
      </c>
      <c r="F334" s="161" t="s">
        <v>451</v>
      </c>
      <c r="G334" s="162" t="s">
        <v>224</v>
      </c>
      <c r="H334" s="163">
        <v>72.489999999999995</v>
      </c>
      <c r="I334" s="164"/>
      <c r="J334" s="165">
        <f>ROUND(I334*H334,2)</f>
        <v>0</v>
      </c>
      <c r="K334" s="166"/>
      <c r="L334" s="33"/>
      <c r="M334" s="167" t="s">
        <v>1</v>
      </c>
      <c r="N334" s="131" t="s">
        <v>41</v>
      </c>
      <c r="P334" s="168">
        <f>O334*H334</f>
        <v>0</v>
      </c>
      <c r="Q334" s="168">
        <v>0</v>
      </c>
      <c r="R334" s="168">
        <f>Q334*H334</f>
        <v>0</v>
      </c>
      <c r="S334" s="168">
        <v>0</v>
      </c>
      <c r="T334" s="169">
        <f>S334*H334</f>
        <v>0</v>
      </c>
      <c r="AR334" s="170" t="s">
        <v>225</v>
      </c>
      <c r="AT334" s="170" t="s">
        <v>145</v>
      </c>
      <c r="AU334" s="170" t="s">
        <v>122</v>
      </c>
      <c r="AY334" s="16" t="s">
        <v>143</v>
      </c>
      <c r="BE334" s="96">
        <f>IF(N334="základná",J334,0)</f>
        <v>0</v>
      </c>
      <c r="BF334" s="96">
        <f>IF(N334="znížená",J334,0)</f>
        <v>0</v>
      </c>
      <c r="BG334" s="96">
        <f>IF(N334="zákl. prenesená",J334,0)</f>
        <v>0</v>
      </c>
      <c r="BH334" s="96">
        <f>IF(N334="zníž. prenesená",J334,0)</f>
        <v>0</v>
      </c>
      <c r="BI334" s="96">
        <f>IF(N334="nulová",J334,0)</f>
        <v>0</v>
      </c>
      <c r="BJ334" s="16" t="s">
        <v>122</v>
      </c>
      <c r="BK334" s="96">
        <f>ROUND(I334*H334,2)</f>
        <v>0</v>
      </c>
      <c r="BL334" s="16" t="s">
        <v>225</v>
      </c>
      <c r="BM334" s="170" t="s">
        <v>766</v>
      </c>
    </row>
    <row r="335" spans="2:65" s="13" customFormat="1" x14ac:dyDescent="0.2">
      <c r="B335" s="178"/>
      <c r="D335" s="172" t="s">
        <v>151</v>
      </c>
      <c r="E335" s="179" t="s">
        <v>1</v>
      </c>
      <c r="F335" s="180" t="s">
        <v>306</v>
      </c>
      <c r="H335" s="181">
        <v>72.489999999999995</v>
      </c>
      <c r="I335" s="182"/>
      <c r="L335" s="178"/>
      <c r="M335" s="183"/>
      <c r="T335" s="184"/>
      <c r="AT335" s="179" t="s">
        <v>151</v>
      </c>
      <c r="AU335" s="179" t="s">
        <v>122</v>
      </c>
      <c r="AV335" s="13" t="s">
        <v>122</v>
      </c>
      <c r="AW335" s="13" t="s">
        <v>29</v>
      </c>
      <c r="AX335" s="13" t="s">
        <v>83</v>
      </c>
      <c r="AY335" s="179" t="s">
        <v>143</v>
      </c>
    </row>
    <row r="336" spans="2:65" s="1" customFormat="1" ht="24.2" customHeight="1" x14ac:dyDescent="0.2">
      <c r="B336" s="132"/>
      <c r="C336" s="202" t="s">
        <v>767</v>
      </c>
      <c r="D336" s="202" t="s">
        <v>381</v>
      </c>
      <c r="E336" s="203" t="s">
        <v>454</v>
      </c>
      <c r="F336" s="204" t="s">
        <v>455</v>
      </c>
      <c r="G336" s="205" t="s">
        <v>148</v>
      </c>
      <c r="H336" s="206">
        <v>44.795000000000002</v>
      </c>
      <c r="I336" s="207"/>
      <c r="J336" s="208">
        <f>ROUND(I336*H336,2)</f>
        <v>0</v>
      </c>
      <c r="K336" s="209"/>
      <c r="L336" s="210"/>
      <c r="M336" s="211" t="s">
        <v>1</v>
      </c>
      <c r="N336" s="212" t="s">
        <v>41</v>
      </c>
      <c r="P336" s="168">
        <f>O336*H336</f>
        <v>0</v>
      </c>
      <c r="Q336" s="168">
        <v>8.9999999999999998E-4</v>
      </c>
      <c r="R336" s="168">
        <f>Q336*H336</f>
        <v>4.0315499999999997E-2</v>
      </c>
      <c r="S336" s="168">
        <v>0</v>
      </c>
      <c r="T336" s="169">
        <f>S336*H336</f>
        <v>0</v>
      </c>
      <c r="AR336" s="170" t="s">
        <v>384</v>
      </c>
      <c r="AT336" s="170" t="s">
        <v>381</v>
      </c>
      <c r="AU336" s="170" t="s">
        <v>122</v>
      </c>
      <c r="AY336" s="16" t="s">
        <v>143</v>
      </c>
      <c r="BE336" s="96">
        <f>IF(N336="základná",J336,0)</f>
        <v>0</v>
      </c>
      <c r="BF336" s="96">
        <f>IF(N336="znížená",J336,0)</f>
        <v>0</v>
      </c>
      <c r="BG336" s="96">
        <f>IF(N336="zákl. prenesená",J336,0)</f>
        <v>0</v>
      </c>
      <c r="BH336" s="96">
        <f>IF(N336="zníž. prenesená",J336,0)</f>
        <v>0</v>
      </c>
      <c r="BI336" s="96">
        <f>IF(N336="nulová",J336,0)</f>
        <v>0</v>
      </c>
      <c r="BJ336" s="16" t="s">
        <v>122</v>
      </c>
      <c r="BK336" s="96">
        <f>ROUND(I336*H336,2)</f>
        <v>0</v>
      </c>
      <c r="BL336" s="16" t="s">
        <v>225</v>
      </c>
      <c r="BM336" s="170" t="s">
        <v>768</v>
      </c>
    </row>
    <row r="337" spans="2:65" s="13" customFormat="1" x14ac:dyDescent="0.2">
      <c r="B337" s="178"/>
      <c r="D337" s="172" t="s">
        <v>151</v>
      </c>
      <c r="E337" s="179" t="s">
        <v>1</v>
      </c>
      <c r="F337" s="180" t="s">
        <v>457</v>
      </c>
      <c r="H337" s="181">
        <v>44.795000000000002</v>
      </c>
      <c r="I337" s="182"/>
      <c r="L337" s="178"/>
      <c r="M337" s="183"/>
      <c r="T337" s="184"/>
      <c r="AT337" s="179" t="s">
        <v>151</v>
      </c>
      <c r="AU337" s="179" t="s">
        <v>122</v>
      </c>
      <c r="AV337" s="13" t="s">
        <v>122</v>
      </c>
      <c r="AW337" s="13" t="s">
        <v>29</v>
      </c>
      <c r="AX337" s="13" t="s">
        <v>83</v>
      </c>
      <c r="AY337" s="179" t="s">
        <v>143</v>
      </c>
    </row>
    <row r="338" spans="2:65" s="1" customFormat="1" ht="24.2" customHeight="1" x14ac:dyDescent="0.2">
      <c r="B338" s="132"/>
      <c r="C338" s="159" t="s">
        <v>769</v>
      </c>
      <c r="D338" s="159" t="s">
        <v>145</v>
      </c>
      <c r="E338" s="160" t="s">
        <v>459</v>
      </c>
      <c r="F338" s="161" t="s">
        <v>460</v>
      </c>
      <c r="G338" s="162" t="s">
        <v>230</v>
      </c>
      <c r="H338" s="192"/>
      <c r="I338" s="164"/>
      <c r="J338" s="165">
        <f>ROUND(I338*H338,2)</f>
        <v>0</v>
      </c>
      <c r="K338" s="166"/>
      <c r="L338" s="33"/>
      <c r="M338" s="167" t="s">
        <v>1</v>
      </c>
      <c r="N338" s="131" t="s">
        <v>41</v>
      </c>
      <c r="P338" s="168">
        <f>O338*H338</f>
        <v>0</v>
      </c>
      <c r="Q338" s="168">
        <v>0</v>
      </c>
      <c r="R338" s="168">
        <f>Q338*H338</f>
        <v>0</v>
      </c>
      <c r="S338" s="168">
        <v>0</v>
      </c>
      <c r="T338" s="169">
        <f>S338*H338</f>
        <v>0</v>
      </c>
      <c r="AR338" s="170" t="s">
        <v>225</v>
      </c>
      <c r="AT338" s="170" t="s">
        <v>145</v>
      </c>
      <c r="AU338" s="170" t="s">
        <v>122</v>
      </c>
      <c r="AY338" s="16" t="s">
        <v>143</v>
      </c>
      <c r="BE338" s="96">
        <f>IF(N338="základná",J338,0)</f>
        <v>0</v>
      </c>
      <c r="BF338" s="96">
        <f>IF(N338="znížená",J338,0)</f>
        <v>0</v>
      </c>
      <c r="BG338" s="96">
        <f>IF(N338="zákl. prenesená",J338,0)</f>
        <v>0</v>
      </c>
      <c r="BH338" s="96">
        <f>IF(N338="zníž. prenesená",J338,0)</f>
        <v>0</v>
      </c>
      <c r="BI338" s="96">
        <f>IF(N338="nulová",J338,0)</f>
        <v>0</v>
      </c>
      <c r="BJ338" s="16" t="s">
        <v>122</v>
      </c>
      <c r="BK338" s="96">
        <f>ROUND(I338*H338,2)</f>
        <v>0</v>
      </c>
      <c r="BL338" s="16" t="s">
        <v>225</v>
      </c>
      <c r="BM338" s="170" t="s">
        <v>770</v>
      </c>
    </row>
    <row r="339" spans="2:65" s="11" customFormat="1" ht="22.9" customHeight="1" x14ac:dyDescent="0.2">
      <c r="B339" s="147"/>
      <c r="D339" s="148" t="s">
        <v>74</v>
      </c>
      <c r="E339" s="157" t="s">
        <v>285</v>
      </c>
      <c r="F339" s="157" t="s">
        <v>286</v>
      </c>
      <c r="I339" s="150"/>
      <c r="J339" s="158">
        <f>BK339</f>
        <v>0</v>
      </c>
      <c r="L339" s="147"/>
      <c r="M339" s="152"/>
      <c r="P339" s="153">
        <f>SUM(P340:P348)</f>
        <v>0</v>
      </c>
      <c r="R339" s="153">
        <f>SUM(R340:R348)</f>
        <v>0.82187666000000004</v>
      </c>
      <c r="T339" s="154">
        <f>SUM(T340:T348)</f>
        <v>0</v>
      </c>
      <c r="AR339" s="148" t="s">
        <v>122</v>
      </c>
      <c r="AT339" s="155" t="s">
        <v>74</v>
      </c>
      <c r="AU339" s="155" t="s">
        <v>83</v>
      </c>
      <c r="AY339" s="148" t="s">
        <v>143</v>
      </c>
      <c r="BK339" s="156">
        <f>SUM(BK340:BK348)</f>
        <v>0</v>
      </c>
    </row>
    <row r="340" spans="2:65" s="1" customFormat="1" ht="37.9" customHeight="1" x14ac:dyDescent="0.2">
      <c r="B340" s="132"/>
      <c r="C340" s="159" t="s">
        <v>771</v>
      </c>
      <c r="D340" s="159" t="s">
        <v>145</v>
      </c>
      <c r="E340" s="160" t="s">
        <v>772</v>
      </c>
      <c r="F340" s="161" t="s">
        <v>773</v>
      </c>
      <c r="G340" s="162" t="s">
        <v>224</v>
      </c>
      <c r="H340" s="163">
        <v>72.350999999999999</v>
      </c>
      <c r="I340" s="164"/>
      <c r="J340" s="165">
        <f>ROUND(I340*H340,2)</f>
        <v>0</v>
      </c>
      <c r="K340" s="166"/>
      <c r="L340" s="33"/>
      <c r="M340" s="167" t="s">
        <v>1</v>
      </c>
      <c r="N340" s="131" t="s">
        <v>41</v>
      </c>
      <c r="P340" s="168">
        <f>O340*H340</f>
        <v>0</v>
      </c>
      <c r="Q340" s="168">
        <v>2.5999999999999998E-4</v>
      </c>
      <c r="R340" s="168">
        <f>Q340*H340</f>
        <v>1.881126E-2</v>
      </c>
      <c r="S340" s="168">
        <v>0</v>
      </c>
      <c r="T340" s="169">
        <f>S340*H340</f>
        <v>0</v>
      </c>
      <c r="AR340" s="170" t="s">
        <v>225</v>
      </c>
      <c r="AT340" s="170" t="s">
        <v>145</v>
      </c>
      <c r="AU340" s="170" t="s">
        <v>122</v>
      </c>
      <c r="AY340" s="16" t="s">
        <v>143</v>
      </c>
      <c r="BE340" s="96">
        <f>IF(N340="základná",J340,0)</f>
        <v>0</v>
      </c>
      <c r="BF340" s="96">
        <f>IF(N340="znížená",J340,0)</f>
        <v>0</v>
      </c>
      <c r="BG340" s="96">
        <f>IF(N340="zákl. prenesená",J340,0)</f>
        <v>0</v>
      </c>
      <c r="BH340" s="96">
        <f>IF(N340="zníž. prenesená",J340,0)</f>
        <v>0</v>
      </c>
      <c r="BI340" s="96">
        <f>IF(N340="nulová",J340,0)</f>
        <v>0</v>
      </c>
      <c r="BJ340" s="16" t="s">
        <v>122</v>
      </c>
      <c r="BK340" s="96">
        <f>ROUND(I340*H340,2)</f>
        <v>0</v>
      </c>
      <c r="BL340" s="16" t="s">
        <v>225</v>
      </c>
      <c r="BM340" s="170" t="s">
        <v>774</v>
      </c>
    </row>
    <row r="341" spans="2:65" s="12" customFormat="1" x14ac:dyDescent="0.2">
      <c r="B341" s="171"/>
      <c r="D341" s="172" t="s">
        <v>151</v>
      </c>
      <c r="E341" s="173" t="s">
        <v>1</v>
      </c>
      <c r="F341" s="174" t="s">
        <v>642</v>
      </c>
      <c r="H341" s="173" t="s">
        <v>1</v>
      </c>
      <c r="I341" s="175"/>
      <c r="L341" s="171"/>
      <c r="M341" s="176"/>
      <c r="T341" s="177"/>
      <c r="AT341" s="173" t="s">
        <v>151</v>
      </c>
      <c r="AU341" s="173" t="s">
        <v>122</v>
      </c>
      <c r="AV341" s="12" t="s">
        <v>83</v>
      </c>
      <c r="AW341" s="12" t="s">
        <v>29</v>
      </c>
      <c r="AX341" s="12" t="s">
        <v>75</v>
      </c>
      <c r="AY341" s="173" t="s">
        <v>143</v>
      </c>
    </row>
    <row r="342" spans="2:65" s="13" customFormat="1" x14ac:dyDescent="0.2">
      <c r="B342" s="178"/>
      <c r="D342" s="172" t="s">
        <v>151</v>
      </c>
      <c r="E342" s="179" t="s">
        <v>1</v>
      </c>
      <c r="F342" s="180" t="s">
        <v>775</v>
      </c>
      <c r="H342" s="181">
        <v>72.350999999999999</v>
      </c>
      <c r="I342" s="182"/>
      <c r="L342" s="178"/>
      <c r="M342" s="183"/>
      <c r="T342" s="184"/>
      <c r="AT342" s="179" t="s">
        <v>151</v>
      </c>
      <c r="AU342" s="179" t="s">
        <v>122</v>
      </c>
      <c r="AV342" s="13" t="s">
        <v>122</v>
      </c>
      <c r="AW342" s="13" t="s">
        <v>29</v>
      </c>
      <c r="AX342" s="13" t="s">
        <v>83</v>
      </c>
      <c r="AY342" s="179" t="s">
        <v>143</v>
      </c>
    </row>
    <row r="343" spans="2:65" s="1" customFormat="1" ht="24.2" customHeight="1" x14ac:dyDescent="0.2">
      <c r="B343" s="132"/>
      <c r="C343" s="159" t="s">
        <v>776</v>
      </c>
      <c r="D343" s="159" t="s">
        <v>145</v>
      </c>
      <c r="E343" s="160" t="s">
        <v>777</v>
      </c>
      <c r="F343" s="161" t="s">
        <v>778</v>
      </c>
      <c r="G343" s="162" t="s">
        <v>224</v>
      </c>
      <c r="H343" s="163">
        <v>5.0999999999999996</v>
      </c>
      <c r="I343" s="164"/>
      <c r="J343" s="165">
        <f>ROUND(I343*H343,2)</f>
        <v>0</v>
      </c>
      <c r="K343" s="166"/>
      <c r="L343" s="33"/>
      <c r="M343" s="167" t="s">
        <v>1</v>
      </c>
      <c r="N343" s="131" t="s">
        <v>41</v>
      </c>
      <c r="P343" s="168">
        <f>O343*H343</f>
        <v>0</v>
      </c>
      <c r="Q343" s="168">
        <v>2.5999999999999998E-4</v>
      </c>
      <c r="R343" s="168">
        <f>Q343*H343</f>
        <v>1.3259999999999997E-3</v>
      </c>
      <c r="S343" s="168">
        <v>0</v>
      </c>
      <c r="T343" s="169">
        <f>S343*H343</f>
        <v>0</v>
      </c>
      <c r="AR343" s="170" t="s">
        <v>225</v>
      </c>
      <c r="AT343" s="170" t="s">
        <v>145</v>
      </c>
      <c r="AU343" s="170" t="s">
        <v>122</v>
      </c>
      <c r="AY343" s="16" t="s">
        <v>143</v>
      </c>
      <c r="BE343" s="96">
        <f>IF(N343="základná",J343,0)</f>
        <v>0</v>
      </c>
      <c r="BF343" s="96">
        <f>IF(N343="znížená",J343,0)</f>
        <v>0</v>
      </c>
      <c r="BG343" s="96">
        <f>IF(N343="zákl. prenesená",J343,0)</f>
        <v>0</v>
      </c>
      <c r="BH343" s="96">
        <f>IF(N343="zníž. prenesená",J343,0)</f>
        <v>0</v>
      </c>
      <c r="BI343" s="96">
        <f>IF(N343="nulová",J343,0)</f>
        <v>0</v>
      </c>
      <c r="BJ343" s="16" t="s">
        <v>122</v>
      </c>
      <c r="BK343" s="96">
        <f>ROUND(I343*H343,2)</f>
        <v>0</v>
      </c>
      <c r="BL343" s="16" t="s">
        <v>225</v>
      </c>
      <c r="BM343" s="170" t="s">
        <v>779</v>
      </c>
    </row>
    <row r="344" spans="2:65" s="12" customFormat="1" x14ac:dyDescent="0.2">
      <c r="B344" s="171"/>
      <c r="D344" s="172" t="s">
        <v>151</v>
      </c>
      <c r="E344" s="173" t="s">
        <v>1</v>
      </c>
      <c r="F344" s="174" t="s">
        <v>780</v>
      </c>
      <c r="H344" s="173" t="s">
        <v>1</v>
      </c>
      <c r="I344" s="175"/>
      <c r="L344" s="171"/>
      <c r="M344" s="176"/>
      <c r="T344" s="177"/>
      <c r="AT344" s="173" t="s">
        <v>151</v>
      </c>
      <c r="AU344" s="173" t="s">
        <v>122</v>
      </c>
      <c r="AV344" s="12" t="s">
        <v>83</v>
      </c>
      <c r="AW344" s="12" t="s">
        <v>29</v>
      </c>
      <c r="AX344" s="12" t="s">
        <v>75</v>
      </c>
      <c r="AY344" s="173" t="s">
        <v>143</v>
      </c>
    </row>
    <row r="345" spans="2:65" s="13" customFormat="1" x14ac:dyDescent="0.2">
      <c r="B345" s="178"/>
      <c r="D345" s="172" t="s">
        <v>151</v>
      </c>
      <c r="E345" s="179" t="s">
        <v>1</v>
      </c>
      <c r="F345" s="180" t="s">
        <v>781</v>
      </c>
      <c r="H345" s="181">
        <v>5.0999999999999996</v>
      </c>
      <c r="I345" s="182"/>
      <c r="L345" s="178"/>
      <c r="M345" s="183"/>
      <c r="T345" s="184"/>
      <c r="AT345" s="179" t="s">
        <v>151</v>
      </c>
      <c r="AU345" s="179" t="s">
        <v>122</v>
      </c>
      <c r="AV345" s="13" t="s">
        <v>122</v>
      </c>
      <c r="AW345" s="13" t="s">
        <v>29</v>
      </c>
      <c r="AX345" s="13" t="s">
        <v>83</v>
      </c>
      <c r="AY345" s="179" t="s">
        <v>143</v>
      </c>
    </row>
    <row r="346" spans="2:65" s="1" customFormat="1" ht="24.2" customHeight="1" x14ac:dyDescent="0.2">
      <c r="B346" s="132"/>
      <c r="C346" s="159" t="s">
        <v>782</v>
      </c>
      <c r="D346" s="159" t="s">
        <v>145</v>
      </c>
      <c r="E346" s="160" t="s">
        <v>463</v>
      </c>
      <c r="F346" s="161" t="s">
        <v>783</v>
      </c>
      <c r="G346" s="162" t="s">
        <v>224</v>
      </c>
      <c r="H346" s="163">
        <v>72.489999999999995</v>
      </c>
      <c r="I346" s="164"/>
      <c r="J346" s="165">
        <f>ROUND(I346*H346,2)</f>
        <v>0</v>
      </c>
      <c r="K346" s="166"/>
      <c r="L346" s="33"/>
      <c r="M346" s="167" t="s">
        <v>1</v>
      </c>
      <c r="N346" s="131" t="s">
        <v>41</v>
      </c>
      <c r="P346" s="168">
        <f>O346*H346</f>
        <v>0</v>
      </c>
      <c r="Q346" s="168">
        <v>1.106E-2</v>
      </c>
      <c r="R346" s="168">
        <f>Q346*H346</f>
        <v>0.80173939999999999</v>
      </c>
      <c r="S346" s="168">
        <v>0</v>
      </c>
      <c r="T346" s="169">
        <f>S346*H346</f>
        <v>0</v>
      </c>
      <c r="AR346" s="170" t="s">
        <v>225</v>
      </c>
      <c r="AT346" s="170" t="s">
        <v>145</v>
      </c>
      <c r="AU346" s="170" t="s">
        <v>122</v>
      </c>
      <c r="AY346" s="16" t="s">
        <v>143</v>
      </c>
      <c r="BE346" s="96">
        <f>IF(N346="základná",J346,0)</f>
        <v>0</v>
      </c>
      <c r="BF346" s="96">
        <f>IF(N346="znížená",J346,0)</f>
        <v>0</v>
      </c>
      <c r="BG346" s="96">
        <f>IF(N346="zákl. prenesená",J346,0)</f>
        <v>0</v>
      </c>
      <c r="BH346" s="96">
        <f>IF(N346="zníž. prenesená",J346,0)</f>
        <v>0</v>
      </c>
      <c r="BI346" s="96">
        <f>IF(N346="nulová",J346,0)</f>
        <v>0</v>
      </c>
      <c r="BJ346" s="16" t="s">
        <v>122</v>
      </c>
      <c r="BK346" s="96">
        <f>ROUND(I346*H346,2)</f>
        <v>0</v>
      </c>
      <c r="BL346" s="16" t="s">
        <v>225</v>
      </c>
      <c r="BM346" s="170" t="s">
        <v>784</v>
      </c>
    </row>
    <row r="347" spans="2:65" s="13" customFormat="1" x14ac:dyDescent="0.2">
      <c r="B347" s="178"/>
      <c r="D347" s="172" t="s">
        <v>151</v>
      </c>
      <c r="E347" s="179" t="s">
        <v>1</v>
      </c>
      <c r="F347" s="180" t="s">
        <v>306</v>
      </c>
      <c r="H347" s="181">
        <v>72.489999999999995</v>
      </c>
      <c r="I347" s="182"/>
      <c r="L347" s="178"/>
      <c r="M347" s="183"/>
      <c r="T347" s="184"/>
      <c r="AT347" s="179" t="s">
        <v>151</v>
      </c>
      <c r="AU347" s="179" t="s">
        <v>122</v>
      </c>
      <c r="AV347" s="13" t="s">
        <v>122</v>
      </c>
      <c r="AW347" s="13" t="s">
        <v>29</v>
      </c>
      <c r="AX347" s="13" t="s">
        <v>83</v>
      </c>
      <c r="AY347" s="179" t="s">
        <v>143</v>
      </c>
    </row>
    <row r="348" spans="2:65" s="1" customFormat="1" ht="24.2" customHeight="1" x14ac:dyDescent="0.2">
      <c r="B348" s="132"/>
      <c r="C348" s="159" t="s">
        <v>785</v>
      </c>
      <c r="D348" s="159" t="s">
        <v>145</v>
      </c>
      <c r="E348" s="160" t="s">
        <v>298</v>
      </c>
      <c r="F348" s="161" t="s">
        <v>299</v>
      </c>
      <c r="G348" s="162" t="s">
        <v>230</v>
      </c>
      <c r="H348" s="192"/>
      <c r="I348" s="164"/>
      <c r="J348" s="165">
        <f>ROUND(I348*H348,2)</f>
        <v>0</v>
      </c>
      <c r="K348" s="166"/>
      <c r="L348" s="33"/>
      <c r="M348" s="167" t="s">
        <v>1</v>
      </c>
      <c r="N348" s="131" t="s">
        <v>41</v>
      </c>
      <c r="P348" s="168">
        <f>O348*H348</f>
        <v>0</v>
      </c>
      <c r="Q348" s="168">
        <v>0</v>
      </c>
      <c r="R348" s="168">
        <f>Q348*H348</f>
        <v>0</v>
      </c>
      <c r="S348" s="168">
        <v>0</v>
      </c>
      <c r="T348" s="169">
        <f>S348*H348</f>
        <v>0</v>
      </c>
      <c r="AR348" s="170" t="s">
        <v>225</v>
      </c>
      <c r="AT348" s="170" t="s">
        <v>145</v>
      </c>
      <c r="AU348" s="170" t="s">
        <v>122</v>
      </c>
      <c r="AY348" s="16" t="s">
        <v>143</v>
      </c>
      <c r="BE348" s="96">
        <f>IF(N348="základná",J348,0)</f>
        <v>0</v>
      </c>
      <c r="BF348" s="96">
        <f>IF(N348="znížená",J348,0)</f>
        <v>0</v>
      </c>
      <c r="BG348" s="96">
        <f>IF(N348="zákl. prenesená",J348,0)</f>
        <v>0</v>
      </c>
      <c r="BH348" s="96">
        <f>IF(N348="zníž. prenesená",J348,0)</f>
        <v>0</v>
      </c>
      <c r="BI348" s="96">
        <f>IF(N348="nulová",J348,0)</f>
        <v>0</v>
      </c>
      <c r="BJ348" s="16" t="s">
        <v>122</v>
      </c>
      <c r="BK348" s="96">
        <f>ROUND(I348*H348,2)</f>
        <v>0</v>
      </c>
      <c r="BL348" s="16" t="s">
        <v>225</v>
      </c>
      <c r="BM348" s="170" t="s">
        <v>786</v>
      </c>
    </row>
    <row r="349" spans="2:65" s="11" customFormat="1" ht="22.9" customHeight="1" x14ac:dyDescent="0.2">
      <c r="B349" s="147"/>
      <c r="D349" s="148" t="s">
        <v>74</v>
      </c>
      <c r="E349" s="157" t="s">
        <v>219</v>
      </c>
      <c r="F349" s="157" t="s">
        <v>220</v>
      </c>
      <c r="I349" s="150"/>
      <c r="J349" s="158">
        <f>BK349</f>
        <v>0</v>
      </c>
      <c r="L349" s="147"/>
      <c r="M349" s="152"/>
      <c r="P349" s="153">
        <f>SUM(P350:P381)</f>
        <v>0</v>
      </c>
      <c r="R349" s="153">
        <f>SUM(R350:R381)</f>
        <v>1.2320675000000001</v>
      </c>
      <c r="T349" s="154">
        <f>SUM(T350:T381)</f>
        <v>1.1555595000000001</v>
      </c>
      <c r="AR349" s="148" t="s">
        <v>122</v>
      </c>
      <c r="AT349" s="155" t="s">
        <v>74</v>
      </c>
      <c r="AU349" s="155" t="s">
        <v>83</v>
      </c>
      <c r="AY349" s="148" t="s">
        <v>143</v>
      </c>
      <c r="BK349" s="156">
        <f>SUM(BK350:BK381)</f>
        <v>0</v>
      </c>
    </row>
    <row r="350" spans="2:65" s="1" customFormat="1" ht="24.2" customHeight="1" x14ac:dyDescent="0.2">
      <c r="B350" s="132"/>
      <c r="C350" s="159" t="s">
        <v>787</v>
      </c>
      <c r="D350" s="159" t="s">
        <v>145</v>
      </c>
      <c r="E350" s="160" t="s">
        <v>469</v>
      </c>
      <c r="F350" s="161" t="s">
        <v>470</v>
      </c>
      <c r="G350" s="162" t="s">
        <v>224</v>
      </c>
      <c r="H350" s="163">
        <v>103</v>
      </c>
      <c r="I350" s="164"/>
      <c r="J350" s="165">
        <f>ROUND(I350*H350,2)</f>
        <v>0</v>
      </c>
      <c r="K350" s="166"/>
      <c r="L350" s="33"/>
      <c r="M350" s="167" t="s">
        <v>1</v>
      </c>
      <c r="N350" s="131" t="s">
        <v>41</v>
      </c>
      <c r="P350" s="168">
        <f>O350*H350</f>
        <v>0</v>
      </c>
      <c r="Q350" s="168">
        <v>0</v>
      </c>
      <c r="R350" s="168">
        <f>Q350*H350</f>
        <v>0</v>
      </c>
      <c r="S350" s="168">
        <v>3.47E-3</v>
      </c>
      <c r="T350" s="169">
        <f>S350*H350</f>
        <v>0.35741000000000001</v>
      </c>
      <c r="AR350" s="170" t="s">
        <v>225</v>
      </c>
      <c r="AT350" s="170" t="s">
        <v>145</v>
      </c>
      <c r="AU350" s="170" t="s">
        <v>122</v>
      </c>
      <c r="AY350" s="16" t="s">
        <v>143</v>
      </c>
      <c r="BE350" s="96">
        <f>IF(N350="základná",J350,0)</f>
        <v>0</v>
      </c>
      <c r="BF350" s="96">
        <f>IF(N350="znížená",J350,0)</f>
        <v>0</v>
      </c>
      <c r="BG350" s="96">
        <f>IF(N350="zákl. prenesená",J350,0)</f>
        <v>0</v>
      </c>
      <c r="BH350" s="96">
        <f>IF(N350="zníž. prenesená",J350,0)</f>
        <v>0</v>
      </c>
      <c r="BI350" s="96">
        <f>IF(N350="nulová",J350,0)</f>
        <v>0</v>
      </c>
      <c r="BJ350" s="16" t="s">
        <v>122</v>
      </c>
      <c r="BK350" s="96">
        <f>ROUND(I350*H350,2)</f>
        <v>0</v>
      </c>
      <c r="BL350" s="16" t="s">
        <v>225</v>
      </c>
      <c r="BM350" s="170" t="s">
        <v>788</v>
      </c>
    </row>
    <row r="351" spans="2:65" s="13" customFormat="1" x14ac:dyDescent="0.2">
      <c r="B351" s="178"/>
      <c r="D351" s="172" t="s">
        <v>151</v>
      </c>
      <c r="E351" s="179" t="s">
        <v>1</v>
      </c>
      <c r="F351" s="180" t="s">
        <v>472</v>
      </c>
      <c r="H351" s="181">
        <v>103</v>
      </c>
      <c r="I351" s="182"/>
      <c r="L351" s="178"/>
      <c r="M351" s="183"/>
      <c r="T351" s="184"/>
      <c r="AT351" s="179" t="s">
        <v>151</v>
      </c>
      <c r="AU351" s="179" t="s">
        <v>122</v>
      </c>
      <c r="AV351" s="13" t="s">
        <v>122</v>
      </c>
      <c r="AW351" s="13" t="s">
        <v>29</v>
      </c>
      <c r="AX351" s="13" t="s">
        <v>83</v>
      </c>
      <c r="AY351" s="179" t="s">
        <v>143</v>
      </c>
    </row>
    <row r="352" spans="2:65" s="1" customFormat="1" ht="16.5" customHeight="1" x14ac:dyDescent="0.2">
      <c r="B352" s="132"/>
      <c r="C352" s="159" t="s">
        <v>789</v>
      </c>
      <c r="D352" s="159" t="s">
        <v>145</v>
      </c>
      <c r="E352" s="160" t="s">
        <v>474</v>
      </c>
      <c r="F352" s="161" t="s">
        <v>475</v>
      </c>
      <c r="G352" s="162" t="s">
        <v>224</v>
      </c>
      <c r="H352" s="163">
        <v>157</v>
      </c>
      <c r="I352" s="164"/>
      <c r="J352" s="165">
        <f>ROUND(I352*H352,2)</f>
        <v>0</v>
      </c>
      <c r="K352" s="166"/>
      <c r="L352" s="33"/>
      <c r="M352" s="167" t="s">
        <v>1</v>
      </c>
      <c r="N352" s="131" t="s">
        <v>41</v>
      </c>
      <c r="P352" s="168">
        <f>O352*H352</f>
        <v>0</v>
      </c>
      <c r="Q352" s="168">
        <v>0</v>
      </c>
      <c r="R352" s="168">
        <f>Q352*H352</f>
        <v>0</v>
      </c>
      <c r="S352" s="168">
        <v>3.47E-3</v>
      </c>
      <c r="T352" s="169">
        <f>S352*H352</f>
        <v>0.54479</v>
      </c>
      <c r="AR352" s="170" t="s">
        <v>225</v>
      </c>
      <c r="AT352" s="170" t="s">
        <v>145</v>
      </c>
      <c r="AU352" s="170" t="s">
        <v>122</v>
      </c>
      <c r="AY352" s="16" t="s">
        <v>143</v>
      </c>
      <c r="BE352" s="96">
        <f>IF(N352="základná",J352,0)</f>
        <v>0</v>
      </c>
      <c r="BF352" s="96">
        <f>IF(N352="znížená",J352,0)</f>
        <v>0</v>
      </c>
      <c r="BG352" s="96">
        <f>IF(N352="zákl. prenesená",J352,0)</f>
        <v>0</v>
      </c>
      <c r="BH352" s="96">
        <f>IF(N352="zníž. prenesená",J352,0)</f>
        <v>0</v>
      </c>
      <c r="BI352" s="96">
        <f>IF(N352="nulová",J352,0)</f>
        <v>0</v>
      </c>
      <c r="BJ352" s="16" t="s">
        <v>122</v>
      </c>
      <c r="BK352" s="96">
        <f>ROUND(I352*H352,2)</f>
        <v>0</v>
      </c>
      <c r="BL352" s="16" t="s">
        <v>225</v>
      </c>
      <c r="BM352" s="170" t="s">
        <v>790</v>
      </c>
    </row>
    <row r="353" spans="2:65" s="13" customFormat="1" x14ac:dyDescent="0.2">
      <c r="B353" s="178"/>
      <c r="D353" s="172" t="s">
        <v>151</v>
      </c>
      <c r="E353" s="179" t="s">
        <v>1</v>
      </c>
      <c r="F353" s="180" t="s">
        <v>477</v>
      </c>
      <c r="H353" s="181">
        <v>157</v>
      </c>
      <c r="I353" s="182"/>
      <c r="L353" s="178"/>
      <c r="M353" s="183"/>
      <c r="T353" s="184"/>
      <c r="AT353" s="179" t="s">
        <v>151</v>
      </c>
      <c r="AU353" s="179" t="s">
        <v>122</v>
      </c>
      <c r="AV353" s="13" t="s">
        <v>122</v>
      </c>
      <c r="AW353" s="13" t="s">
        <v>29</v>
      </c>
      <c r="AX353" s="13" t="s">
        <v>83</v>
      </c>
      <c r="AY353" s="179" t="s">
        <v>143</v>
      </c>
    </row>
    <row r="354" spans="2:65" s="1" customFormat="1" ht="33" customHeight="1" x14ac:dyDescent="0.2">
      <c r="B354" s="132"/>
      <c r="C354" s="159" t="s">
        <v>791</v>
      </c>
      <c r="D354" s="159" t="s">
        <v>145</v>
      </c>
      <c r="E354" s="160" t="s">
        <v>792</v>
      </c>
      <c r="F354" s="161" t="s">
        <v>793</v>
      </c>
      <c r="G354" s="162" t="s">
        <v>224</v>
      </c>
      <c r="H354" s="163">
        <v>6.75</v>
      </c>
      <c r="I354" s="164"/>
      <c r="J354" s="165">
        <f>ROUND(I354*H354,2)</f>
        <v>0</v>
      </c>
      <c r="K354" s="166"/>
      <c r="L354" s="33"/>
      <c r="M354" s="167" t="s">
        <v>1</v>
      </c>
      <c r="N354" s="131" t="s">
        <v>41</v>
      </c>
      <c r="P354" s="168">
        <f>O354*H354</f>
        <v>0</v>
      </c>
      <c r="Q354" s="168">
        <v>1.47E-3</v>
      </c>
      <c r="R354" s="168">
        <f>Q354*H354</f>
        <v>9.922499999999999E-3</v>
      </c>
      <c r="S354" s="168">
        <v>0</v>
      </c>
      <c r="T354" s="169">
        <f>S354*H354</f>
        <v>0</v>
      </c>
      <c r="AR354" s="170" t="s">
        <v>225</v>
      </c>
      <c r="AT354" s="170" t="s">
        <v>145</v>
      </c>
      <c r="AU354" s="170" t="s">
        <v>122</v>
      </c>
      <c r="AY354" s="16" t="s">
        <v>143</v>
      </c>
      <c r="BE354" s="96">
        <f>IF(N354="základná",J354,0)</f>
        <v>0</v>
      </c>
      <c r="BF354" s="96">
        <f>IF(N354="znížená",J354,0)</f>
        <v>0</v>
      </c>
      <c r="BG354" s="96">
        <f>IF(N354="zákl. prenesená",J354,0)</f>
        <v>0</v>
      </c>
      <c r="BH354" s="96">
        <f>IF(N354="zníž. prenesená",J354,0)</f>
        <v>0</v>
      </c>
      <c r="BI354" s="96">
        <f>IF(N354="nulová",J354,0)</f>
        <v>0</v>
      </c>
      <c r="BJ354" s="16" t="s">
        <v>122</v>
      </c>
      <c r="BK354" s="96">
        <f>ROUND(I354*H354,2)</f>
        <v>0</v>
      </c>
      <c r="BL354" s="16" t="s">
        <v>225</v>
      </c>
      <c r="BM354" s="170" t="s">
        <v>794</v>
      </c>
    </row>
    <row r="355" spans="2:65" s="1" customFormat="1" ht="33" customHeight="1" x14ac:dyDescent="0.2">
      <c r="B355" s="132"/>
      <c r="C355" s="159" t="s">
        <v>795</v>
      </c>
      <c r="D355" s="159" t="s">
        <v>145</v>
      </c>
      <c r="E355" s="160" t="s">
        <v>796</v>
      </c>
      <c r="F355" s="161" t="s">
        <v>797</v>
      </c>
      <c r="G355" s="162" t="s">
        <v>224</v>
      </c>
      <c r="H355" s="163">
        <v>18</v>
      </c>
      <c r="I355" s="164"/>
      <c r="J355" s="165">
        <f>ROUND(I355*H355,2)</f>
        <v>0</v>
      </c>
      <c r="K355" s="166"/>
      <c r="L355" s="33"/>
      <c r="M355" s="167" t="s">
        <v>1</v>
      </c>
      <c r="N355" s="131" t="s">
        <v>41</v>
      </c>
      <c r="P355" s="168">
        <f>O355*H355</f>
        <v>0</v>
      </c>
      <c r="Q355" s="168">
        <v>1.81E-3</v>
      </c>
      <c r="R355" s="168">
        <f>Q355*H355</f>
        <v>3.2579999999999998E-2</v>
      </c>
      <c r="S355" s="168">
        <v>0</v>
      </c>
      <c r="T355" s="169">
        <f>S355*H355</f>
        <v>0</v>
      </c>
      <c r="AR355" s="170" t="s">
        <v>225</v>
      </c>
      <c r="AT355" s="170" t="s">
        <v>145</v>
      </c>
      <c r="AU355" s="170" t="s">
        <v>122</v>
      </c>
      <c r="AY355" s="16" t="s">
        <v>143</v>
      </c>
      <c r="BE355" s="96">
        <f>IF(N355="základná",J355,0)</f>
        <v>0</v>
      </c>
      <c r="BF355" s="96">
        <f>IF(N355="znížená",J355,0)</f>
        <v>0</v>
      </c>
      <c r="BG355" s="96">
        <f>IF(N355="zákl. prenesená",J355,0)</f>
        <v>0</v>
      </c>
      <c r="BH355" s="96">
        <f>IF(N355="zníž. prenesená",J355,0)</f>
        <v>0</v>
      </c>
      <c r="BI355" s="96">
        <f>IF(N355="nulová",J355,0)</f>
        <v>0</v>
      </c>
      <c r="BJ355" s="16" t="s">
        <v>122</v>
      </c>
      <c r="BK355" s="96">
        <f>ROUND(I355*H355,2)</f>
        <v>0</v>
      </c>
      <c r="BL355" s="16" t="s">
        <v>225</v>
      </c>
      <c r="BM355" s="170" t="s">
        <v>798</v>
      </c>
    </row>
    <row r="356" spans="2:65" s="1" customFormat="1" ht="24.2" customHeight="1" x14ac:dyDescent="0.2">
      <c r="B356" s="132"/>
      <c r="C356" s="159" t="s">
        <v>799</v>
      </c>
      <c r="D356" s="159" t="s">
        <v>145</v>
      </c>
      <c r="E356" s="160" t="s">
        <v>800</v>
      </c>
      <c r="F356" s="161" t="s">
        <v>801</v>
      </c>
      <c r="G356" s="162" t="s">
        <v>224</v>
      </c>
      <c r="H356" s="163">
        <v>24.75</v>
      </c>
      <c r="I356" s="164"/>
      <c r="J356" s="165">
        <f>ROUND(I356*H356,2)</f>
        <v>0</v>
      </c>
      <c r="K356" s="166"/>
      <c r="L356" s="33"/>
      <c r="M356" s="167" t="s">
        <v>1</v>
      </c>
      <c r="N356" s="131" t="s">
        <v>41</v>
      </c>
      <c r="P356" s="168">
        <f>O356*H356</f>
        <v>0</v>
      </c>
      <c r="Q356" s="168">
        <v>0</v>
      </c>
      <c r="R356" s="168">
        <f>Q356*H356</f>
        <v>0</v>
      </c>
      <c r="S356" s="168">
        <v>1.3500000000000001E-3</v>
      </c>
      <c r="T356" s="169">
        <f>S356*H356</f>
        <v>3.3412500000000005E-2</v>
      </c>
      <c r="AR356" s="170" t="s">
        <v>225</v>
      </c>
      <c r="AT356" s="170" t="s">
        <v>145</v>
      </c>
      <c r="AU356" s="170" t="s">
        <v>122</v>
      </c>
      <c r="AY356" s="16" t="s">
        <v>143</v>
      </c>
      <c r="BE356" s="96">
        <f>IF(N356="základná",J356,0)</f>
        <v>0</v>
      </c>
      <c r="BF356" s="96">
        <f>IF(N356="znížená",J356,0)</f>
        <v>0</v>
      </c>
      <c r="BG356" s="96">
        <f>IF(N356="zákl. prenesená",J356,0)</f>
        <v>0</v>
      </c>
      <c r="BH356" s="96">
        <f>IF(N356="zníž. prenesená",J356,0)</f>
        <v>0</v>
      </c>
      <c r="BI356" s="96">
        <f>IF(N356="nulová",J356,0)</f>
        <v>0</v>
      </c>
      <c r="BJ356" s="16" t="s">
        <v>122</v>
      </c>
      <c r="BK356" s="96">
        <f>ROUND(I356*H356,2)</f>
        <v>0</v>
      </c>
      <c r="BL356" s="16" t="s">
        <v>225</v>
      </c>
      <c r="BM356" s="170" t="s">
        <v>802</v>
      </c>
    </row>
    <row r="357" spans="2:65" s="13" customFormat="1" x14ac:dyDescent="0.2">
      <c r="B357" s="178"/>
      <c r="D357" s="172" t="s">
        <v>151</v>
      </c>
      <c r="E357" s="179" t="s">
        <v>1</v>
      </c>
      <c r="F357" s="180" t="s">
        <v>803</v>
      </c>
      <c r="H357" s="181">
        <v>24.75</v>
      </c>
      <c r="I357" s="182"/>
      <c r="L357" s="178"/>
      <c r="M357" s="183"/>
      <c r="T357" s="184"/>
      <c r="AT357" s="179" t="s">
        <v>151</v>
      </c>
      <c r="AU357" s="179" t="s">
        <v>122</v>
      </c>
      <c r="AV357" s="13" t="s">
        <v>122</v>
      </c>
      <c r="AW357" s="13" t="s">
        <v>29</v>
      </c>
      <c r="AX357" s="13" t="s">
        <v>83</v>
      </c>
      <c r="AY357" s="179" t="s">
        <v>143</v>
      </c>
    </row>
    <row r="358" spans="2:65" s="1" customFormat="1" ht="33" customHeight="1" x14ac:dyDescent="0.2">
      <c r="B358" s="132"/>
      <c r="C358" s="159" t="s">
        <v>804</v>
      </c>
      <c r="D358" s="159" t="s">
        <v>145</v>
      </c>
      <c r="E358" s="160" t="s">
        <v>805</v>
      </c>
      <c r="F358" s="161" t="s">
        <v>806</v>
      </c>
      <c r="G358" s="162" t="s">
        <v>224</v>
      </c>
      <c r="H358" s="163">
        <v>5.0999999999999996</v>
      </c>
      <c r="I358" s="164"/>
      <c r="J358" s="165">
        <f>ROUND(I358*H358,2)</f>
        <v>0</v>
      </c>
      <c r="K358" s="166"/>
      <c r="L358" s="33"/>
      <c r="M358" s="167" t="s">
        <v>1</v>
      </c>
      <c r="N358" s="131" t="s">
        <v>41</v>
      </c>
      <c r="P358" s="168">
        <f>O358*H358</f>
        <v>0</v>
      </c>
      <c r="Q358" s="168">
        <v>1.4999999999999999E-4</v>
      </c>
      <c r="R358" s="168">
        <f>Q358*H358</f>
        <v>7.6499999999999984E-4</v>
      </c>
      <c r="S358" s="168">
        <v>0</v>
      </c>
      <c r="T358" s="169">
        <f>S358*H358</f>
        <v>0</v>
      </c>
      <c r="AR358" s="170" t="s">
        <v>225</v>
      </c>
      <c r="AT358" s="170" t="s">
        <v>145</v>
      </c>
      <c r="AU358" s="170" t="s">
        <v>122</v>
      </c>
      <c r="AY358" s="16" t="s">
        <v>143</v>
      </c>
      <c r="BE358" s="96">
        <f>IF(N358="základná",J358,0)</f>
        <v>0</v>
      </c>
      <c r="BF358" s="96">
        <f>IF(N358="znížená",J358,0)</f>
        <v>0</v>
      </c>
      <c r="BG358" s="96">
        <f>IF(N358="zákl. prenesená",J358,0)</f>
        <v>0</v>
      </c>
      <c r="BH358" s="96">
        <f>IF(N358="zníž. prenesená",J358,0)</f>
        <v>0</v>
      </c>
      <c r="BI358" s="96">
        <f>IF(N358="nulová",J358,0)</f>
        <v>0</v>
      </c>
      <c r="BJ358" s="16" t="s">
        <v>122</v>
      </c>
      <c r="BK358" s="96">
        <f>ROUND(I358*H358,2)</f>
        <v>0</v>
      </c>
      <c r="BL358" s="16" t="s">
        <v>225</v>
      </c>
      <c r="BM358" s="170" t="s">
        <v>807</v>
      </c>
    </row>
    <row r="359" spans="2:65" s="1" customFormat="1" ht="24.2" customHeight="1" x14ac:dyDescent="0.2">
      <c r="B359" s="132"/>
      <c r="C359" s="159" t="s">
        <v>808</v>
      </c>
      <c r="D359" s="159" t="s">
        <v>145</v>
      </c>
      <c r="E359" s="160" t="s">
        <v>479</v>
      </c>
      <c r="F359" s="161" t="s">
        <v>480</v>
      </c>
      <c r="G359" s="162" t="s">
        <v>224</v>
      </c>
      <c r="H359" s="163">
        <v>54</v>
      </c>
      <c r="I359" s="164"/>
      <c r="J359" s="165">
        <f>ROUND(I359*H359,2)</f>
        <v>0</v>
      </c>
      <c r="K359" s="166"/>
      <c r="L359" s="33"/>
      <c r="M359" s="167" t="s">
        <v>1</v>
      </c>
      <c r="N359" s="131" t="s">
        <v>41</v>
      </c>
      <c r="P359" s="168">
        <f>O359*H359</f>
        <v>0</v>
      </c>
      <c r="Q359" s="168">
        <v>2.2000000000000001E-3</v>
      </c>
      <c r="R359" s="168">
        <f>Q359*H359</f>
        <v>0.1188</v>
      </c>
      <c r="S359" s="168">
        <v>0</v>
      </c>
      <c r="T359" s="169">
        <f>S359*H359</f>
        <v>0</v>
      </c>
      <c r="AR359" s="170" t="s">
        <v>225</v>
      </c>
      <c r="AT359" s="170" t="s">
        <v>145</v>
      </c>
      <c r="AU359" s="170" t="s">
        <v>122</v>
      </c>
      <c r="AY359" s="16" t="s">
        <v>143</v>
      </c>
      <c r="BE359" s="96">
        <f>IF(N359="základná",J359,0)</f>
        <v>0</v>
      </c>
      <c r="BF359" s="96">
        <f>IF(N359="znížená",J359,0)</f>
        <v>0</v>
      </c>
      <c r="BG359" s="96">
        <f>IF(N359="zákl. prenesená",J359,0)</f>
        <v>0</v>
      </c>
      <c r="BH359" s="96">
        <f>IF(N359="zníž. prenesená",J359,0)</f>
        <v>0</v>
      </c>
      <c r="BI359" s="96">
        <f>IF(N359="nulová",J359,0)</f>
        <v>0</v>
      </c>
      <c r="BJ359" s="16" t="s">
        <v>122</v>
      </c>
      <c r="BK359" s="96">
        <f>ROUND(I359*H359,2)</f>
        <v>0</v>
      </c>
      <c r="BL359" s="16" t="s">
        <v>225</v>
      </c>
      <c r="BM359" s="170" t="s">
        <v>809</v>
      </c>
    </row>
    <row r="360" spans="2:65" s="13" customFormat="1" x14ac:dyDescent="0.2">
      <c r="B360" s="178"/>
      <c r="D360" s="172" t="s">
        <v>151</v>
      </c>
      <c r="E360" s="179" t="s">
        <v>1</v>
      </c>
      <c r="F360" s="180" t="s">
        <v>482</v>
      </c>
      <c r="H360" s="181">
        <v>54</v>
      </c>
      <c r="I360" s="182"/>
      <c r="L360" s="178"/>
      <c r="M360" s="183"/>
      <c r="T360" s="184"/>
      <c r="AT360" s="179" t="s">
        <v>151</v>
      </c>
      <c r="AU360" s="179" t="s">
        <v>122</v>
      </c>
      <c r="AV360" s="13" t="s">
        <v>122</v>
      </c>
      <c r="AW360" s="13" t="s">
        <v>29</v>
      </c>
      <c r="AX360" s="13" t="s">
        <v>83</v>
      </c>
      <c r="AY360" s="179" t="s">
        <v>143</v>
      </c>
    </row>
    <row r="361" spans="2:65" s="1" customFormat="1" ht="24.2" customHeight="1" x14ac:dyDescent="0.2">
      <c r="B361" s="132"/>
      <c r="C361" s="159" t="s">
        <v>810</v>
      </c>
      <c r="D361" s="159" t="s">
        <v>145</v>
      </c>
      <c r="E361" s="160" t="s">
        <v>484</v>
      </c>
      <c r="F361" s="161" t="s">
        <v>485</v>
      </c>
      <c r="G361" s="162" t="s">
        <v>224</v>
      </c>
      <c r="H361" s="163">
        <v>103</v>
      </c>
      <c r="I361" s="164"/>
      <c r="J361" s="165">
        <f>ROUND(I361*H361,2)</f>
        <v>0</v>
      </c>
      <c r="K361" s="166"/>
      <c r="L361" s="33"/>
      <c r="M361" s="167" t="s">
        <v>1</v>
      </c>
      <c r="N361" s="131" t="s">
        <v>41</v>
      </c>
      <c r="P361" s="168">
        <f>O361*H361</f>
        <v>0</v>
      </c>
      <c r="Q361" s="168">
        <v>2.2000000000000001E-3</v>
      </c>
      <c r="R361" s="168">
        <f>Q361*H361</f>
        <v>0.22660000000000002</v>
      </c>
      <c r="S361" s="168">
        <v>0</v>
      </c>
      <c r="T361" s="169">
        <f>S361*H361</f>
        <v>0</v>
      </c>
      <c r="AR361" s="170" t="s">
        <v>225</v>
      </c>
      <c r="AT361" s="170" t="s">
        <v>145</v>
      </c>
      <c r="AU361" s="170" t="s">
        <v>122</v>
      </c>
      <c r="AY361" s="16" t="s">
        <v>143</v>
      </c>
      <c r="BE361" s="96">
        <f>IF(N361="základná",J361,0)</f>
        <v>0</v>
      </c>
      <c r="BF361" s="96">
        <f>IF(N361="znížená",J361,0)</f>
        <v>0</v>
      </c>
      <c r="BG361" s="96">
        <f>IF(N361="zákl. prenesená",J361,0)</f>
        <v>0</v>
      </c>
      <c r="BH361" s="96">
        <f>IF(N361="zníž. prenesená",J361,0)</f>
        <v>0</v>
      </c>
      <c r="BI361" s="96">
        <f>IF(N361="nulová",J361,0)</f>
        <v>0</v>
      </c>
      <c r="BJ361" s="16" t="s">
        <v>122</v>
      </c>
      <c r="BK361" s="96">
        <f>ROUND(I361*H361,2)</f>
        <v>0</v>
      </c>
      <c r="BL361" s="16" t="s">
        <v>225</v>
      </c>
      <c r="BM361" s="170" t="s">
        <v>811</v>
      </c>
    </row>
    <row r="362" spans="2:65" s="13" customFormat="1" x14ac:dyDescent="0.2">
      <c r="B362" s="178"/>
      <c r="D362" s="172" t="s">
        <v>151</v>
      </c>
      <c r="E362" s="179" t="s">
        <v>1</v>
      </c>
      <c r="F362" s="180" t="s">
        <v>472</v>
      </c>
      <c r="H362" s="181">
        <v>103</v>
      </c>
      <c r="I362" s="182"/>
      <c r="L362" s="178"/>
      <c r="M362" s="183"/>
      <c r="T362" s="184"/>
      <c r="AT362" s="179" t="s">
        <v>151</v>
      </c>
      <c r="AU362" s="179" t="s">
        <v>122</v>
      </c>
      <c r="AV362" s="13" t="s">
        <v>122</v>
      </c>
      <c r="AW362" s="13" t="s">
        <v>29</v>
      </c>
      <c r="AX362" s="13" t="s">
        <v>83</v>
      </c>
      <c r="AY362" s="179" t="s">
        <v>143</v>
      </c>
    </row>
    <row r="363" spans="2:65" s="1" customFormat="1" ht="24.2" customHeight="1" x14ac:dyDescent="0.2">
      <c r="B363" s="132"/>
      <c r="C363" s="159" t="s">
        <v>812</v>
      </c>
      <c r="D363" s="159" t="s">
        <v>145</v>
      </c>
      <c r="E363" s="160" t="s">
        <v>488</v>
      </c>
      <c r="F363" s="161" t="s">
        <v>489</v>
      </c>
      <c r="G363" s="162" t="s">
        <v>224</v>
      </c>
      <c r="H363" s="163">
        <v>248.08</v>
      </c>
      <c r="I363" s="164"/>
      <c r="J363" s="165">
        <f>ROUND(I363*H363,2)</f>
        <v>0</v>
      </c>
      <c r="K363" s="166"/>
      <c r="L363" s="33"/>
      <c r="M363" s="167" t="s">
        <v>1</v>
      </c>
      <c r="N363" s="131" t="s">
        <v>41</v>
      </c>
      <c r="P363" s="168">
        <f>O363*H363</f>
        <v>0</v>
      </c>
      <c r="Q363" s="168">
        <v>2.2000000000000001E-3</v>
      </c>
      <c r="R363" s="168">
        <f>Q363*H363</f>
        <v>0.54577600000000004</v>
      </c>
      <c r="S363" s="168">
        <v>0</v>
      </c>
      <c r="T363" s="169">
        <f>S363*H363</f>
        <v>0</v>
      </c>
      <c r="AR363" s="170" t="s">
        <v>225</v>
      </c>
      <c r="AT363" s="170" t="s">
        <v>145</v>
      </c>
      <c r="AU363" s="170" t="s">
        <v>122</v>
      </c>
      <c r="AY363" s="16" t="s">
        <v>143</v>
      </c>
      <c r="BE363" s="96">
        <f>IF(N363="základná",J363,0)</f>
        <v>0</v>
      </c>
      <c r="BF363" s="96">
        <f>IF(N363="znížená",J363,0)</f>
        <v>0</v>
      </c>
      <c r="BG363" s="96">
        <f>IF(N363="zákl. prenesená",J363,0)</f>
        <v>0</v>
      </c>
      <c r="BH363" s="96">
        <f>IF(N363="zníž. prenesená",J363,0)</f>
        <v>0</v>
      </c>
      <c r="BI363" s="96">
        <f>IF(N363="nulová",J363,0)</f>
        <v>0</v>
      </c>
      <c r="BJ363" s="16" t="s">
        <v>122</v>
      </c>
      <c r="BK363" s="96">
        <f>ROUND(I363*H363,2)</f>
        <v>0</v>
      </c>
      <c r="BL363" s="16" t="s">
        <v>225</v>
      </c>
      <c r="BM363" s="170" t="s">
        <v>813</v>
      </c>
    </row>
    <row r="364" spans="2:65" s="13" customFormat="1" x14ac:dyDescent="0.2">
      <c r="B364" s="178"/>
      <c r="D364" s="172" t="s">
        <v>151</v>
      </c>
      <c r="E364" s="179" t="s">
        <v>1</v>
      </c>
      <c r="F364" s="180" t="s">
        <v>491</v>
      </c>
      <c r="H364" s="181">
        <v>248.08</v>
      </c>
      <c r="I364" s="182"/>
      <c r="L364" s="178"/>
      <c r="M364" s="183"/>
      <c r="T364" s="184"/>
      <c r="AT364" s="179" t="s">
        <v>151</v>
      </c>
      <c r="AU364" s="179" t="s">
        <v>122</v>
      </c>
      <c r="AV364" s="13" t="s">
        <v>122</v>
      </c>
      <c r="AW364" s="13" t="s">
        <v>29</v>
      </c>
      <c r="AX364" s="13" t="s">
        <v>83</v>
      </c>
      <c r="AY364" s="179" t="s">
        <v>143</v>
      </c>
    </row>
    <row r="365" spans="2:65" s="1" customFormat="1" ht="16.5" customHeight="1" x14ac:dyDescent="0.2">
      <c r="B365" s="132"/>
      <c r="C365" s="202" t="s">
        <v>814</v>
      </c>
      <c r="D365" s="202" t="s">
        <v>381</v>
      </c>
      <c r="E365" s="203" t="s">
        <v>493</v>
      </c>
      <c r="F365" s="204" t="s">
        <v>494</v>
      </c>
      <c r="G365" s="205" t="s">
        <v>224</v>
      </c>
      <c r="H365" s="206">
        <v>72.489999999999995</v>
      </c>
      <c r="I365" s="207"/>
      <c r="J365" s="208">
        <f>ROUND(I365*H365,2)</f>
        <v>0</v>
      </c>
      <c r="K365" s="209"/>
      <c r="L365" s="210"/>
      <c r="M365" s="211" t="s">
        <v>1</v>
      </c>
      <c r="N365" s="212" t="s">
        <v>41</v>
      </c>
      <c r="P365" s="168">
        <f>O365*H365</f>
        <v>0</v>
      </c>
      <c r="Q365" s="168">
        <v>2.9999999999999997E-4</v>
      </c>
      <c r="R365" s="168">
        <f>Q365*H365</f>
        <v>2.1746999999999996E-2</v>
      </c>
      <c r="S365" s="168">
        <v>0</v>
      </c>
      <c r="T365" s="169">
        <f>S365*H365</f>
        <v>0</v>
      </c>
      <c r="AR365" s="170" t="s">
        <v>384</v>
      </c>
      <c r="AT365" s="170" t="s">
        <v>381</v>
      </c>
      <c r="AU365" s="170" t="s">
        <v>122</v>
      </c>
      <c r="AY365" s="16" t="s">
        <v>143</v>
      </c>
      <c r="BE365" s="96">
        <f>IF(N365="základná",J365,0)</f>
        <v>0</v>
      </c>
      <c r="BF365" s="96">
        <f>IF(N365="znížená",J365,0)</f>
        <v>0</v>
      </c>
      <c r="BG365" s="96">
        <f>IF(N365="zákl. prenesená",J365,0)</f>
        <v>0</v>
      </c>
      <c r="BH365" s="96">
        <f>IF(N365="zníž. prenesená",J365,0)</f>
        <v>0</v>
      </c>
      <c r="BI365" s="96">
        <f>IF(N365="nulová",J365,0)</f>
        <v>0</v>
      </c>
      <c r="BJ365" s="16" t="s">
        <v>122</v>
      </c>
      <c r="BK365" s="96">
        <f>ROUND(I365*H365,2)</f>
        <v>0</v>
      </c>
      <c r="BL365" s="16" t="s">
        <v>225</v>
      </c>
      <c r="BM365" s="170" t="s">
        <v>815</v>
      </c>
    </row>
    <row r="366" spans="2:65" s="1" customFormat="1" ht="68.25" x14ac:dyDescent="0.2">
      <c r="B366" s="33"/>
      <c r="D366" s="172" t="s">
        <v>496</v>
      </c>
      <c r="F366" s="213" t="s">
        <v>497</v>
      </c>
      <c r="I366" s="133"/>
      <c r="L366" s="33"/>
      <c r="M366" s="214"/>
      <c r="T366" s="59"/>
      <c r="AT366" s="16" t="s">
        <v>496</v>
      </c>
      <c r="AU366" s="16" t="s">
        <v>122</v>
      </c>
    </row>
    <row r="367" spans="2:65" s="13" customFormat="1" x14ac:dyDescent="0.2">
      <c r="B367" s="178"/>
      <c r="D367" s="172" t="s">
        <v>151</v>
      </c>
      <c r="E367" s="179" t="s">
        <v>1</v>
      </c>
      <c r="F367" s="180" t="s">
        <v>498</v>
      </c>
      <c r="H367" s="181">
        <v>72.489999999999995</v>
      </c>
      <c r="I367" s="182"/>
      <c r="L367" s="178"/>
      <c r="M367" s="183"/>
      <c r="T367" s="184"/>
      <c r="AT367" s="179" t="s">
        <v>151</v>
      </c>
      <c r="AU367" s="179" t="s">
        <v>122</v>
      </c>
      <c r="AV367" s="13" t="s">
        <v>122</v>
      </c>
      <c r="AW367" s="13" t="s">
        <v>29</v>
      </c>
      <c r="AX367" s="13" t="s">
        <v>83</v>
      </c>
      <c r="AY367" s="179" t="s">
        <v>143</v>
      </c>
    </row>
    <row r="368" spans="2:65" s="1" customFormat="1" ht="21.75" customHeight="1" x14ac:dyDescent="0.2">
      <c r="B368" s="132"/>
      <c r="C368" s="202" t="s">
        <v>816</v>
      </c>
      <c r="D368" s="202" t="s">
        <v>381</v>
      </c>
      <c r="E368" s="203" t="s">
        <v>500</v>
      </c>
      <c r="F368" s="204" t="s">
        <v>501</v>
      </c>
      <c r="G368" s="205" t="s">
        <v>224</v>
      </c>
      <c r="H368" s="206">
        <v>175.59</v>
      </c>
      <c r="I368" s="207"/>
      <c r="J368" s="208">
        <f>ROUND(I368*H368,2)</f>
        <v>0</v>
      </c>
      <c r="K368" s="209"/>
      <c r="L368" s="210"/>
      <c r="M368" s="211" t="s">
        <v>1</v>
      </c>
      <c r="N368" s="212" t="s">
        <v>41</v>
      </c>
      <c r="P368" s="168">
        <f>O368*H368</f>
        <v>0</v>
      </c>
      <c r="Q368" s="168">
        <v>2.9999999999999997E-4</v>
      </c>
      <c r="R368" s="168">
        <f>Q368*H368</f>
        <v>5.2676999999999995E-2</v>
      </c>
      <c r="S368" s="168">
        <v>0</v>
      </c>
      <c r="T368" s="169">
        <f>S368*H368</f>
        <v>0</v>
      </c>
      <c r="AR368" s="170" t="s">
        <v>384</v>
      </c>
      <c r="AT368" s="170" t="s">
        <v>381</v>
      </c>
      <c r="AU368" s="170" t="s">
        <v>122</v>
      </c>
      <c r="AY368" s="16" t="s">
        <v>143</v>
      </c>
      <c r="BE368" s="96">
        <f>IF(N368="základná",J368,0)</f>
        <v>0</v>
      </c>
      <c r="BF368" s="96">
        <f>IF(N368="znížená",J368,0)</f>
        <v>0</v>
      </c>
      <c r="BG368" s="96">
        <f>IF(N368="zákl. prenesená",J368,0)</f>
        <v>0</v>
      </c>
      <c r="BH368" s="96">
        <f>IF(N368="zníž. prenesená",J368,0)</f>
        <v>0</v>
      </c>
      <c r="BI368" s="96">
        <f>IF(N368="nulová",J368,0)</f>
        <v>0</v>
      </c>
      <c r="BJ368" s="16" t="s">
        <v>122</v>
      </c>
      <c r="BK368" s="96">
        <f>ROUND(I368*H368,2)</f>
        <v>0</v>
      </c>
      <c r="BL368" s="16" t="s">
        <v>225</v>
      </c>
      <c r="BM368" s="170" t="s">
        <v>817</v>
      </c>
    </row>
    <row r="369" spans="2:65" s="1" customFormat="1" ht="68.25" x14ac:dyDescent="0.2">
      <c r="B369" s="33"/>
      <c r="D369" s="172" t="s">
        <v>496</v>
      </c>
      <c r="F369" s="213" t="s">
        <v>497</v>
      </c>
      <c r="I369" s="133"/>
      <c r="L369" s="33"/>
      <c r="M369" s="214"/>
      <c r="T369" s="59"/>
      <c r="AT369" s="16" t="s">
        <v>496</v>
      </c>
      <c r="AU369" s="16" t="s">
        <v>122</v>
      </c>
    </row>
    <row r="370" spans="2:65" s="13" customFormat="1" x14ac:dyDescent="0.2">
      <c r="B370" s="178"/>
      <c r="D370" s="172" t="s">
        <v>151</v>
      </c>
      <c r="E370" s="179" t="s">
        <v>1</v>
      </c>
      <c r="F370" s="180" t="s">
        <v>503</v>
      </c>
      <c r="H370" s="181">
        <v>175.59</v>
      </c>
      <c r="I370" s="182"/>
      <c r="L370" s="178"/>
      <c r="M370" s="183"/>
      <c r="T370" s="184"/>
      <c r="AT370" s="179" t="s">
        <v>151</v>
      </c>
      <c r="AU370" s="179" t="s">
        <v>122</v>
      </c>
      <c r="AV370" s="13" t="s">
        <v>122</v>
      </c>
      <c r="AW370" s="13" t="s">
        <v>29</v>
      </c>
      <c r="AX370" s="13" t="s">
        <v>83</v>
      </c>
      <c r="AY370" s="179" t="s">
        <v>143</v>
      </c>
    </row>
    <row r="371" spans="2:65" s="1" customFormat="1" ht="21.75" customHeight="1" x14ac:dyDescent="0.2">
      <c r="B371" s="132"/>
      <c r="C371" s="202" t="s">
        <v>818</v>
      </c>
      <c r="D371" s="202" t="s">
        <v>381</v>
      </c>
      <c r="E371" s="203" t="s">
        <v>505</v>
      </c>
      <c r="F371" s="204" t="s">
        <v>506</v>
      </c>
      <c r="G371" s="205" t="s">
        <v>224</v>
      </c>
      <c r="H371" s="206">
        <v>744</v>
      </c>
      <c r="I371" s="207"/>
      <c r="J371" s="208">
        <f>ROUND(I371*H371,2)</f>
        <v>0</v>
      </c>
      <c r="K371" s="209"/>
      <c r="L371" s="210"/>
      <c r="M371" s="211" t="s">
        <v>1</v>
      </c>
      <c r="N371" s="212" t="s">
        <v>41</v>
      </c>
      <c r="P371" s="168">
        <f>O371*H371</f>
        <v>0</v>
      </c>
      <c r="Q371" s="168">
        <v>2.9999999999999997E-4</v>
      </c>
      <c r="R371" s="168">
        <f>Q371*H371</f>
        <v>0.22319999999999998</v>
      </c>
      <c r="S371" s="168">
        <v>0</v>
      </c>
      <c r="T371" s="169">
        <f>S371*H371</f>
        <v>0</v>
      </c>
      <c r="AR371" s="170" t="s">
        <v>384</v>
      </c>
      <c r="AT371" s="170" t="s">
        <v>381</v>
      </c>
      <c r="AU371" s="170" t="s">
        <v>122</v>
      </c>
      <c r="AY371" s="16" t="s">
        <v>143</v>
      </c>
      <c r="BE371" s="96">
        <f>IF(N371="základná",J371,0)</f>
        <v>0</v>
      </c>
      <c r="BF371" s="96">
        <f>IF(N371="znížená",J371,0)</f>
        <v>0</v>
      </c>
      <c r="BG371" s="96">
        <f>IF(N371="zákl. prenesená",J371,0)</f>
        <v>0</v>
      </c>
      <c r="BH371" s="96">
        <f>IF(N371="zníž. prenesená",J371,0)</f>
        <v>0</v>
      </c>
      <c r="BI371" s="96">
        <f>IF(N371="nulová",J371,0)</f>
        <v>0</v>
      </c>
      <c r="BJ371" s="16" t="s">
        <v>122</v>
      </c>
      <c r="BK371" s="96">
        <f>ROUND(I371*H371,2)</f>
        <v>0</v>
      </c>
      <c r="BL371" s="16" t="s">
        <v>225</v>
      </c>
      <c r="BM371" s="170" t="s">
        <v>819</v>
      </c>
    </row>
    <row r="372" spans="2:65" s="1" customFormat="1" ht="68.25" x14ac:dyDescent="0.2">
      <c r="B372" s="33"/>
      <c r="D372" s="172" t="s">
        <v>496</v>
      </c>
      <c r="F372" s="213" t="s">
        <v>497</v>
      </c>
      <c r="I372" s="133"/>
      <c r="L372" s="33"/>
      <c r="M372" s="214"/>
      <c r="T372" s="59"/>
      <c r="AT372" s="16" t="s">
        <v>496</v>
      </c>
      <c r="AU372" s="16" t="s">
        <v>122</v>
      </c>
    </row>
    <row r="373" spans="2:65" s="13" customFormat="1" x14ac:dyDescent="0.2">
      <c r="B373" s="178"/>
      <c r="D373" s="172" t="s">
        <v>151</v>
      </c>
      <c r="E373" s="179" t="s">
        <v>1</v>
      </c>
      <c r="F373" s="180" t="s">
        <v>508</v>
      </c>
      <c r="H373" s="181">
        <v>744</v>
      </c>
      <c r="I373" s="182"/>
      <c r="L373" s="178"/>
      <c r="M373" s="183"/>
      <c r="T373" s="184"/>
      <c r="AT373" s="179" t="s">
        <v>151</v>
      </c>
      <c r="AU373" s="179" t="s">
        <v>122</v>
      </c>
      <c r="AV373" s="13" t="s">
        <v>122</v>
      </c>
      <c r="AW373" s="13" t="s">
        <v>29</v>
      </c>
      <c r="AX373" s="13" t="s">
        <v>83</v>
      </c>
      <c r="AY373" s="179" t="s">
        <v>143</v>
      </c>
    </row>
    <row r="374" spans="2:65" s="1" customFormat="1" ht="24.2" customHeight="1" x14ac:dyDescent="0.2">
      <c r="B374" s="132"/>
      <c r="C374" s="159" t="s">
        <v>820</v>
      </c>
      <c r="D374" s="159" t="s">
        <v>145</v>
      </c>
      <c r="E374" s="160" t="s">
        <v>510</v>
      </c>
      <c r="F374" s="161" t="s">
        <v>511</v>
      </c>
      <c r="G374" s="162" t="s">
        <v>224</v>
      </c>
      <c r="H374" s="163">
        <v>72.489999999999995</v>
      </c>
      <c r="I374" s="164"/>
      <c r="J374" s="165">
        <f>ROUND(I374*H374,2)</f>
        <v>0</v>
      </c>
      <c r="K374" s="166"/>
      <c r="L374" s="33"/>
      <c r="M374" s="167" t="s">
        <v>1</v>
      </c>
      <c r="N374" s="131" t="s">
        <v>41</v>
      </c>
      <c r="P374" s="168">
        <f>O374*H374</f>
        <v>0</v>
      </c>
      <c r="Q374" s="168">
        <v>0</v>
      </c>
      <c r="R374" s="168">
        <f>Q374*H374</f>
        <v>0</v>
      </c>
      <c r="S374" s="168">
        <v>2.3E-3</v>
      </c>
      <c r="T374" s="169">
        <f>S374*H374</f>
        <v>0.16672699999999999</v>
      </c>
      <c r="AR374" s="170" t="s">
        <v>225</v>
      </c>
      <c r="AT374" s="170" t="s">
        <v>145</v>
      </c>
      <c r="AU374" s="170" t="s">
        <v>122</v>
      </c>
      <c r="AY374" s="16" t="s">
        <v>143</v>
      </c>
      <c r="BE374" s="96">
        <f>IF(N374="základná",J374,0)</f>
        <v>0</v>
      </c>
      <c r="BF374" s="96">
        <f>IF(N374="znížená",J374,0)</f>
        <v>0</v>
      </c>
      <c r="BG374" s="96">
        <f>IF(N374="zákl. prenesená",J374,0)</f>
        <v>0</v>
      </c>
      <c r="BH374" s="96">
        <f>IF(N374="zníž. prenesená",J374,0)</f>
        <v>0</v>
      </c>
      <c r="BI374" s="96">
        <f>IF(N374="nulová",J374,0)</f>
        <v>0</v>
      </c>
      <c r="BJ374" s="16" t="s">
        <v>122</v>
      </c>
      <c r="BK374" s="96">
        <f>ROUND(I374*H374,2)</f>
        <v>0</v>
      </c>
      <c r="BL374" s="16" t="s">
        <v>225</v>
      </c>
      <c r="BM374" s="170" t="s">
        <v>821</v>
      </c>
    </row>
    <row r="375" spans="2:65" s="13" customFormat="1" x14ac:dyDescent="0.2">
      <c r="B375" s="178"/>
      <c r="D375" s="172" t="s">
        <v>151</v>
      </c>
      <c r="E375" s="179" t="s">
        <v>1</v>
      </c>
      <c r="F375" s="180" t="s">
        <v>498</v>
      </c>
      <c r="H375" s="181">
        <v>72.489999999999995</v>
      </c>
      <c r="I375" s="182"/>
      <c r="L375" s="178"/>
      <c r="M375" s="183"/>
      <c r="T375" s="184"/>
      <c r="AT375" s="179" t="s">
        <v>151</v>
      </c>
      <c r="AU375" s="179" t="s">
        <v>122</v>
      </c>
      <c r="AV375" s="13" t="s">
        <v>122</v>
      </c>
      <c r="AW375" s="13" t="s">
        <v>29</v>
      </c>
      <c r="AX375" s="13" t="s">
        <v>75</v>
      </c>
      <c r="AY375" s="179" t="s">
        <v>143</v>
      </c>
    </row>
    <row r="376" spans="2:65" s="14" customFormat="1" x14ac:dyDescent="0.2">
      <c r="B376" s="185"/>
      <c r="D376" s="172" t="s">
        <v>151</v>
      </c>
      <c r="E376" s="186" t="s">
        <v>306</v>
      </c>
      <c r="F376" s="187" t="s">
        <v>156</v>
      </c>
      <c r="H376" s="188">
        <v>72.489999999999995</v>
      </c>
      <c r="I376" s="189"/>
      <c r="L376" s="185"/>
      <c r="M376" s="190"/>
      <c r="T376" s="191"/>
      <c r="AT376" s="186" t="s">
        <v>151</v>
      </c>
      <c r="AU376" s="186" t="s">
        <v>122</v>
      </c>
      <c r="AV376" s="14" t="s">
        <v>149</v>
      </c>
      <c r="AW376" s="14" t="s">
        <v>29</v>
      </c>
      <c r="AX376" s="14" t="s">
        <v>83</v>
      </c>
      <c r="AY376" s="186" t="s">
        <v>143</v>
      </c>
    </row>
    <row r="377" spans="2:65" s="1" customFormat="1" ht="16.5" customHeight="1" x14ac:dyDescent="0.2">
      <c r="B377" s="132"/>
      <c r="C377" s="159" t="s">
        <v>822</v>
      </c>
      <c r="D377" s="159" t="s">
        <v>145</v>
      </c>
      <c r="E377" s="160" t="s">
        <v>514</v>
      </c>
      <c r="F377" s="161" t="s">
        <v>515</v>
      </c>
      <c r="G377" s="162" t="s">
        <v>224</v>
      </c>
      <c r="H377" s="163">
        <v>9</v>
      </c>
      <c r="I377" s="164"/>
      <c r="J377" s="165">
        <f>ROUND(I377*H377,2)</f>
        <v>0</v>
      </c>
      <c r="K377" s="166"/>
      <c r="L377" s="33"/>
      <c r="M377" s="167" t="s">
        <v>1</v>
      </c>
      <c r="N377" s="131" t="s">
        <v>41</v>
      </c>
      <c r="P377" s="168">
        <f>O377*H377</f>
        <v>0</v>
      </c>
      <c r="Q377" s="168">
        <v>0</v>
      </c>
      <c r="R377" s="168">
        <f>Q377*H377</f>
        <v>0</v>
      </c>
      <c r="S377" s="168">
        <v>4.1799999999999997E-3</v>
      </c>
      <c r="T377" s="169">
        <f>S377*H377</f>
        <v>3.7620000000000001E-2</v>
      </c>
      <c r="AR377" s="170" t="s">
        <v>225</v>
      </c>
      <c r="AT377" s="170" t="s">
        <v>145</v>
      </c>
      <c r="AU377" s="170" t="s">
        <v>122</v>
      </c>
      <c r="AY377" s="16" t="s">
        <v>143</v>
      </c>
      <c r="BE377" s="96">
        <f>IF(N377="základná",J377,0)</f>
        <v>0</v>
      </c>
      <c r="BF377" s="96">
        <f>IF(N377="znížená",J377,0)</f>
        <v>0</v>
      </c>
      <c r="BG377" s="96">
        <f>IF(N377="zákl. prenesená",J377,0)</f>
        <v>0</v>
      </c>
      <c r="BH377" s="96">
        <f>IF(N377="zníž. prenesená",J377,0)</f>
        <v>0</v>
      </c>
      <c r="BI377" s="96">
        <f>IF(N377="nulová",J377,0)</f>
        <v>0</v>
      </c>
      <c r="BJ377" s="16" t="s">
        <v>122</v>
      </c>
      <c r="BK377" s="96">
        <f>ROUND(I377*H377,2)</f>
        <v>0</v>
      </c>
      <c r="BL377" s="16" t="s">
        <v>225</v>
      </c>
      <c r="BM377" s="170" t="s">
        <v>823</v>
      </c>
    </row>
    <row r="378" spans="2:65" s="1" customFormat="1" ht="21.75" customHeight="1" x14ac:dyDescent="0.2">
      <c r="B378" s="132"/>
      <c r="C378" s="159" t="s">
        <v>824</v>
      </c>
      <c r="D378" s="159" t="s">
        <v>145</v>
      </c>
      <c r="E378" s="160" t="s">
        <v>518</v>
      </c>
      <c r="F378" s="161" t="s">
        <v>519</v>
      </c>
      <c r="G378" s="162" t="s">
        <v>256</v>
      </c>
      <c r="H378" s="163">
        <v>39</v>
      </c>
      <c r="I378" s="164"/>
      <c r="J378" s="165">
        <f>ROUND(I378*H378,2)</f>
        <v>0</v>
      </c>
      <c r="K378" s="166"/>
      <c r="L378" s="33"/>
      <c r="M378" s="167" t="s">
        <v>1</v>
      </c>
      <c r="N378" s="131" t="s">
        <v>41</v>
      </c>
      <c r="P378" s="168">
        <f>O378*H378</f>
        <v>0</v>
      </c>
      <c r="Q378" s="168">
        <v>0</v>
      </c>
      <c r="R378" s="168">
        <f>Q378*H378</f>
        <v>0</v>
      </c>
      <c r="S378" s="168">
        <v>2.0000000000000001E-4</v>
      </c>
      <c r="T378" s="169">
        <f>S378*H378</f>
        <v>7.8000000000000005E-3</v>
      </c>
      <c r="AR378" s="170" t="s">
        <v>225</v>
      </c>
      <c r="AT378" s="170" t="s">
        <v>145</v>
      </c>
      <c r="AU378" s="170" t="s">
        <v>122</v>
      </c>
      <c r="AY378" s="16" t="s">
        <v>143</v>
      </c>
      <c r="BE378" s="96">
        <f>IF(N378="základná",J378,0)</f>
        <v>0</v>
      </c>
      <c r="BF378" s="96">
        <f>IF(N378="znížená",J378,0)</f>
        <v>0</v>
      </c>
      <c r="BG378" s="96">
        <f>IF(N378="zákl. prenesená",J378,0)</f>
        <v>0</v>
      </c>
      <c r="BH378" s="96">
        <f>IF(N378="zníž. prenesená",J378,0)</f>
        <v>0</v>
      </c>
      <c r="BI378" s="96">
        <f>IF(N378="nulová",J378,0)</f>
        <v>0</v>
      </c>
      <c r="BJ378" s="16" t="s">
        <v>122</v>
      </c>
      <c r="BK378" s="96">
        <f>ROUND(I378*H378,2)</f>
        <v>0</v>
      </c>
      <c r="BL378" s="16" t="s">
        <v>225</v>
      </c>
      <c r="BM378" s="170" t="s">
        <v>825</v>
      </c>
    </row>
    <row r="379" spans="2:65" s="13" customFormat="1" x14ac:dyDescent="0.2">
      <c r="B379" s="178"/>
      <c r="D379" s="172" t="s">
        <v>151</v>
      </c>
      <c r="E379" s="179" t="s">
        <v>1</v>
      </c>
      <c r="F379" s="180" t="s">
        <v>521</v>
      </c>
      <c r="H379" s="181">
        <v>39</v>
      </c>
      <c r="I379" s="182"/>
      <c r="L379" s="178"/>
      <c r="M379" s="183"/>
      <c r="T379" s="184"/>
      <c r="AT379" s="179" t="s">
        <v>151</v>
      </c>
      <c r="AU379" s="179" t="s">
        <v>122</v>
      </c>
      <c r="AV379" s="13" t="s">
        <v>122</v>
      </c>
      <c r="AW379" s="13" t="s">
        <v>29</v>
      </c>
      <c r="AX379" s="13" t="s">
        <v>83</v>
      </c>
      <c r="AY379" s="179" t="s">
        <v>143</v>
      </c>
    </row>
    <row r="380" spans="2:65" s="1" customFormat="1" ht="21.75" customHeight="1" x14ac:dyDescent="0.2">
      <c r="B380" s="132"/>
      <c r="C380" s="159" t="s">
        <v>826</v>
      </c>
      <c r="D380" s="159" t="s">
        <v>145</v>
      </c>
      <c r="E380" s="160" t="s">
        <v>523</v>
      </c>
      <c r="F380" s="161" t="s">
        <v>524</v>
      </c>
      <c r="G380" s="162" t="s">
        <v>256</v>
      </c>
      <c r="H380" s="163">
        <v>39</v>
      </c>
      <c r="I380" s="164"/>
      <c r="J380" s="165">
        <f>ROUND(I380*H380,2)</f>
        <v>0</v>
      </c>
      <c r="K380" s="166"/>
      <c r="L380" s="33"/>
      <c r="M380" s="167" t="s">
        <v>1</v>
      </c>
      <c r="N380" s="131" t="s">
        <v>41</v>
      </c>
      <c r="P380" s="168">
        <f>O380*H380</f>
        <v>0</v>
      </c>
      <c r="Q380" s="168">
        <v>0</v>
      </c>
      <c r="R380" s="168">
        <f>Q380*H380</f>
        <v>0</v>
      </c>
      <c r="S380" s="168">
        <v>2.0000000000000001E-4</v>
      </c>
      <c r="T380" s="169">
        <f>S380*H380</f>
        <v>7.8000000000000005E-3</v>
      </c>
      <c r="AR380" s="170" t="s">
        <v>225</v>
      </c>
      <c r="AT380" s="170" t="s">
        <v>145</v>
      </c>
      <c r="AU380" s="170" t="s">
        <v>122</v>
      </c>
      <c r="AY380" s="16" t="s">
        <v>143</v>
      </c>
      <c r="BE380" s="96">
        <f>IF(N380="základná",J380,0)</f>
        <v>0</v>
      </c>
      <c r="BF380" s="96">
        <f>IF(N380="znížená",J380,0)</f>
        <v>0</v>
      </c>
      <c r="BG380" s="96">
        <f>IF(N380="zákl. prenesená",J380,0)</f>
        <v>0</v>
      </c>
      <c r="BH380" s="96">
        <f>IF(N380="zníž. prenesená",J380,0)</f>
        <v>0</v>
      </c>
      <c r="BI380" s="96">
        <f>IF(N380="nulová",J380,0)</f>
        <v>0</v>
      </c>
      <c r="BJ380" s="16" t="s">
        <v>122</v>
      </c>
      <c r="BK380" s="96">
        <f>ROUND(I380*H380,2)</f>
        <v>0</v>
      </c>
      <c r="BL380" s="16" t="s">
        <v>225</v>
      </c>
      <c r="BM380" s="170" t="s">
        <v>827</v>
      </c>
    </row>
    <row r="381" spans="2:65" s="1" customFormat="1" ht="24.2" customHeight="1" x14ac:dyDescent="0.2">
      <c r="B381" s="132"/>
      <c r="C381" s="159" t="s">
        <v>828</v>
      </c>
      <c r="D381" s="159" t="s">
        <v>145</v>
      </c>
      <c r="E381" s="160" t="s">
        <v>228</v>
      </c>
      <c r="F381" s="161" t="s">
        <v>229</v>
      </c>
      <c r="G381" s="162" t="s">
        <v>230</v>
      </c>
      <c r="H381" s="192"/>
      <c r="I381" s="164"/>
      <c r="J381" s="165">
        <f>ROUND(I381*H381,2)</f>
        <v>0</v>
      </c>
      <c r="K381" s="166"/>
      <c r="L381" s="33"/>
      <c r="M381" s="167" t="s">
        <v>1</v>
      </c>
      <c r="N381" s="131" t="s">
        <v>41</v>
      </c>
      <c r="P381" s="168">
        <f>O381*H381</f>
        <v>0</v>
      </c>
      <c r="Q381" s="168">
        <v>0</v>
      </c>
      <c r="R381" s="168">
        <f>Q381*H381</f>
        <v>0</v>
      </c>
      <c r="S381" s="168">
        <v>0</v>
      </c>
      <c r="T381" s="169">
        <f>S381*H381</f>
        <v>0</v>
      </c>
      <c r="AR381" s="170" t="s">
        <v>225</v>
      </c>
      <c r="AT381" s="170" t="s">
        <v>145</v>
      </c>
      <c r="AU381" s="170" t="s">
        <v>122</v>
      </c>
      <c r="AY381" s="16" t="s">
        <v>143</v>
      </c>
      <c r="BE381" s="96">
        <f>IF(N381="základná",J381,0)</f>
        <v>0</v>
      </c>
      <c r="BF381" s="96">
        <f>IF(N381="znížená",J381,0)</f>
        <v>0</v>
      </c>
      <c r="BG381" s="96">
        <f>IF(N381="zákl. prenesená",J381,0)</f>
        <v>0</v>
      </c>
      <c r="BH381" s="96">
        <f>IF(N381="zníž. prenesená",J381,0)</f>
        <v>0</v>
      </c>
      <c r="BI381" s="96">
        <f>IF(N381="nulová",J381,0)</f>
        <v>0</v>
      </c>
      <c r="BJ381" s="16" t="s">
        <v>122</v>
      </c>
      <c r="BK381" s="96">
        <f>ROUND(I381*H381,2)</f>
        <v>0</v>
      </c>
      <c r="BL381" s="16" t="s">
        <v>225</v>
      </c>
      <c r="BM381" s="170" t="s">
        <v>829</v>
      </c>
    </row>
    <row r="382" spans="2:65" s="11" customFormat="1" ht="22.9" customHeight="1" x14ac:dyDescent="0.2">
      <c r="B382" s="147"/>
      <c r="D382" s="148" t="s">
        <v>74</v>
      </c>
      <c r="E382" s="157" t="s">
        <v>830</v>
      </c>
      <c r="F382" s="157" t="s">
        <v>831</v>
      </c>
      <c r="I382" s="150"/>
      <c r="J382" s="158">
        <f>BK382</f>
        <v>0</v>
      </c>
      <c r="L382" s="147"/>
      <c r="M382" s="152"/>
      <c r="P382" s="153">
        <f>SUM(P383:P384)</f>
        <v>0</v>
      </c>
      <c r="R382" s="153">
        <f>SUM(R383:R384)</f>
        <v>1.6905000000000002E-3</v>
      </c>
      <c r="T382" s="154">
        <f>SUM(T383:T384)</f>
        <v>0</v>
      </c>
      <c r="AR382" s="148" t="s">
        <v>122</v>
      </c>
      <c r="AT382" s="155" t="s">
        <v>74</v>
      </c>
      <c r="AU382" s="155" t="s">
        <v>83</v>
      </c>
      <c r="AY382" s="148" t="s">
        <v>143</v>
      </c>
      <c r="BK382" s="156">
        <f>SUM(BK383:BK384)</f>
        <v>0</v>
      </c>
    </row>
    <row r="383" spans="2:65" s="1" customFormat="1" ht="37.9" customHeight="1" x14ac:dyDescent="0.2">
      <c r="B383" s="132"/>
      <c r="C383" s="159" t="s">
        <v>832</v>
      </c>
      <c r="D383" s="159" t="s">
        <v>145</v>
      </c>
      <c r="E383" s="160" t="s">
        <v>833</v>
      </c>
      <c r="F383" s="161" t="s">
        <v>834</v>
      </c>
      <c r="G383" s="162" t="s">
        <v>148</v>
      </c>
      <c r="H383" s="163">
        <v>8.0500000000000007</v>
      </c>
      <c r="I383" s="164"/>
      <c r="J383" s="165">
        <f>ROUND(I383*H383,2)</f>
        <v>0</v>
      </c>
      <c r="K383" s="166"/>
      <c r="L383" s="33"/>
      <c r="M383" s="167" t="s">
        <v>1</v>
      </c>
      <c r="N383" s="131" t="s">
        <v>41</v>
      </c>
      <c r="P383" s="168">
        <f>O383*H383</f>
        <v>0</v>
      </c>
      <c r="Q383" s="168">
        <v>2.1000000000000001E-4</v>
      </c>
      <c r="R383" s="168">
        <f>Q383*H383</f>
        <v>1.6905000000000002E-3</v>
      </c>
      <c r="S383" s="168">
        <v>0</v>
      </c>
      <c r="T383" s="169">
        <f>S383*H383</f>
        <v>0</v>
      </c>
      <c r="AR383" s="170" t="s">
        <v>225</v>
      </c>
      <c r="AT383" s="170" t="s">
        <v>145</v>
      </c>
      <c r="AU383" s="170" t="s">
        <v>122</v>
      </c>
      <c r="AY383" s="16" t="s">
        <v>143</v>
      </c>
      <c r="BE383" s="96">
        <f>IF(N383="základná",J383,0)</f>
        <v>0</v>
      </c>
      <c r="BF383" s="96">
        <f>IF(N383="znížená",J383,0)</f>
        <v>0</v>
      </c>
      <c r="BG383" s="96">
        <f>IF(N383="zákl. prenesená",J383,0)</f>
        <v>0</v>
      </c>
      <c r="BH383" s="96">
        <f>IF(N383="zníž. prenesená",J383,0)</f>
        <v>0</v>
      </c>
      <c r="BI383" s="96">
        <f>IF(N383="nulová",J383,0)</f>
        <v>0</v>
      </c>
      <c r="BJ383" s="16" t="s">
        <v>122</v>
      </c>
      <c r="BK383" s="96">
        <f>ROUND(I383*H383,2)</f>
        <v>0</v>
      </c>
      <c r="BL383" s="16" t="s">
        <v>225</v>
      </c>
      <c r="BM383" s="170" t="s">
        <v>835</v>
      </c>
    </row>
    <row r="384" spans="2:65" s="1" customFormat="1" ht="24.2" customHeight="1" x14ac:dyDescent="0.2">
      <c r="B384" s="132"/>
      <c r="C384" s="159" t="s">
        <v>836</v>
      </c>
      <c r="D384" s="159" t="s">
        <v>145</v>
      </c>
      <c r="E384" s="160" t="s">
        <v>837</v>
      </c>
      <c r="F384" s="161" t="s">
        <v>838</v>
      </c>
      <c r="G384" s="162" t="s">
        <v>230</v>
      </c>
      <c r="H384" s="192"/>
      <c r="I384" s="164"/>
      <c r="J384" s="165">
        <f>ROUND(I384*H384,2)</f>
        <v>0</v>
      </c>
      <c r="K384" s="166"/>
      <c r="L384" s="33"/>
      <c r="M384" s="167" t="s">
        <v>1</v>
      </c>
      <c r="N384" s="131" t="s">
        <v>41</v>
      </c>
      <c r="P384" s="168">
        <f>O384*H384</f>
        <v>0</v>
      </c>
      <c r="Q384" s="168">
        <v>0</v>
      </c>
      <c r="R384" s="168">
        <f>Q384*H384</f>
        <v>0</v>
      </c>
      <c r="S384" s="168">
        <v>0</v>
      </c>
      <c r="T384" s="169">
        <f>S384*H384</f>
        <v>0</v>
      </c>
      <c r="AR384" s="170" t="s">
        <v>225</v>
      </c>
      <c r="AT384" s="170" t="s">
        <v>145</v>
      </c>
      <c r="AU384" s="170" t="s">
        <v>122</v>
      </c>
      <c r="AY384" s="16" t="s">
        <v>143</v>
      </c>
      <c r="BE384" s="96">
        <f>IF(N384="základná",J384,0)</f>
        <v>0</v>
      </c>
      <c r="BF384" s="96">
        <f>IF(N384="znížená",J384,0)</f>
        <v>0</v>
      </c>
      <c r="BG384" s="96">
        <f>IF(N384="zákl. prenesená",J384,0)</f>
        <v>0</v>
      </c>
      <c r="BH384" s="96">
        <f>IF(N384="zníž. prenesená",J384,0)</f>
        <v>0</v>
      </c>
      <c r="BI384" s="96">
        <f>IF(N384="nulová",J384,0)</f>
        <v>0</v>
      </c>
      <c r="BJ384" s="16" t="s">
        <v>122</v>
      </c>
      <c r="BK384" s="96">
        <f>ROUND(I384*H384,2)</f>
        <v>0</v>
      </c>
      <c r="BL384" s="16" t="s">
        <v>225</v>
      </c>
      <c r="BM384" s="170" t="s">
        <v>839</v>
      </c>
    </row>
    <row r="385" spans="2:65" s="11" customFormat="1" ht="22.9" customHeight="1" x14ac:dyDescent="0.2">
      <c r="B385" s="147"/>
      <c r="D385" s="148" t="s">
        <v>74</v>
      </c>
      <c r="E385" s="157" t="s">
        <v>840</v>
      </c>
      <c r="F385" s="157" t="s">
        <v>841</v>
      </c>
      <c r="I385" s="150"/>
      <c r="J385" s="158">
        <f>BK385</f>
        <v>0</v>
      </c>
      <c r="L385" s="147"/>
      <c r="M385" s="152"/>
      <c r="P385" s="153">
        <f>SUM(P386:P393)</f>
        <v>0</v>
      </c>
      <c r="R385" s="153">
        <f>SUM(R386:R393)</f>
        <v>4.1701250000000002E-2</v>
      </c>
      <c r="T385" s="154">
        <f>SUM(T386:T393)</f>
        <v>0</v>
      </c>
      <c r="AR385" s="148" t="s">
        <v>122</v>
      </c>
      <c r="AT385" s="155" t="s">
        <v>74</v>
      </c>
      <c r="AU385" s="155" t="s">
        <v>83</v>
      </c>
      <c r="AY385" s="148" t="s">
        <v>143</v>
      </c>
      <c r="BK385" s="156">
        <f>SUM(BK386:BK393)</f>
        <v>0</v>
      </c>
    </row>
    <row r="386" spans="2:65" s="1" customFormat="1" ht="33" customHeight="1" x14ac:dyDescent="0.2">
      <c r="B386" s="132"/>
      <c r="C386" s="159" t="s">
        <v>842</v>
      </c>
      <c r="D386" s="159" t="s">
        <v>145</v>
      </c>
      <c r="E386" s="160" t="s">
        <v>843</v>
      </c>
      <c r="F386" s="161" t="s">
        <v>844</v>
      </c>
      <c r="G386" s="162" t="s">
        <v>256</v>
      </c>
      <c r="H386" s="163">
        <v>1</v>
      </c>
      <c r="I386" s="164"/>
      <c r="J386" s="165">
        <f t="shared" ref="J386:J393" si="5">ROUND(I386*H386,2)</f>
        <v>0</v>
      </c>
      <c r="K386" s="166"/>
      <c r="L386" s="33"/>
      <c r="M386" s="167" t="s">
        <v>1</v>
      </c>
      <c r="N386" s="131" t="s">
        <v>41</v>
      </c>
      <c r="P386" s="168">
        <f t="shared" ref="P386:P393" si="6">O386*H386</f>
        <v>0</v>
      </c>
      <c r="Q386" s="168">
        <v>2.0000000000000001E-4</v>
      </c>
      <c r="R386" s="168">
        <f t="shared" ref="R386:R393" si="7">Q386*H386</f>
        <v>2.0000000000000001E-4</v>
      </c>
      <c r="S386" s="168">
        <v>0</v>
      </c>
      <c r="T386" s="169">
        <f t="shared" ref="T386:T393" si="8">S386*H386</f>
        <v>0</v>
      </c>
      <c r="AR386" s="170" t="s">
        <v>225</v>
      </c>
      <c r="AT386" s="170" t="s">
        <v>145</v>
      </c>
      <c r="AU386" s="170" t="s">
        <v>122</v>
      </c>
      <c r="AY386" s="16" t="s">
        <v>143</v>
      </c>
      <c r="BE386" s="96">
        <f t="shared" ref="BE386:BE393" si="9">IF(N386="základná",J386,0)</f>
        <v>0</v>
      </c>
      <c r="BF386" s="96">
        <f t="shared" ref="BF386:BF393" si="10">IF(N386="znížená",J386,0)</f>
        <v>0</v>
      </c>
      <c r="BG386" s="96">
        <f t="shared" ref="BG386:BG393" si="11">IF(N386="zákl. prenesená",J386,0)</f>
        <v>0</v>
      </c>
      <c r="BH386" s="96">
        <f t="shared" ref="BH386:BH393" si="12">IF(N386="zníž. prenesená",J386,0)</f>
        <v>0</v>
      </c>
      <c r="BI386" s="96">
        <f t="shared" ref="BI386:BI393" si="13">IF(N386="nulová",J386,0)</f>
        <v>0</v>
      </c>
      <c r="BJ386" s="16" t="s">
        <v>122</v>
      </c>
      <c r="BK386" s="96">
        <f t="shared" ref="BK386:BK393" si="14">ROUND(I386*H386,2)</f>
        <v>0</v>
      </c>
      <c r="BL386" s="16" t="s">
        <v>225</v>
      </c>
      <c r="BM386" s="170" t="s">
        <v>845</v>
      </c>
    </row>
    <row r="387" spans="2:65" s="1" customFormat="1" ht="24.2" customHeight="1" x14ac:dyDescent="0.2">
      <c r="B387" s="132"/>
      <c r="C387" s="159" t="s">
        <v>846</v>
      </c>
      <c r="D387" s="159" t="s">
        <v>145</v>
      </c>
      <c r="E387" s="160" t="s">
        <v>847</v>
      </c>
      <c r="F387" s="161" t="s">
        <v>848</v>
      </c>
      <c r="G387" s="162" t="s">
        <v>148</v>
      </c>
      <c r="H387" s="163">
        <v>20</v>
      </c>
      <c r="I387" s="164"/>
      <c r="J387" s="165">
        <f t="shared" si="5"/>
        <v>0</v>
      </c>
      <c r="K387" s="166"/>
      <c r="L387" s="33"/>
      <c r="M387" s="167" t="s">
        <v>1</v>
      </c>
      <c r="N387" s="131" t="s">
        <v>41</v>
      </c>
      <c r="P387" s="168">
        <f t="shared" si="6"/>
        <v>0</v>
      </c>
      <c r="Q387" s="168">
        <v>2.0000000000000001E-4</v>
      </c>
      <c r="R387" s="168">
        <f t="shared" si="7"/>
        <v>4.0000000000000001E-3</v>
      </c>
      <c r="S387" s="168">
        <v>0</v>
      </c>
      <c r="T387" s="169">
        <f t="shared" si="8"/>
        <v>0</v>
      </c>
      <c r="AR387" s="170" t="s">
        <v>225</v>
      </c>
      <c r="AT387" s="170" t="s">
        <v>145</v>
      </c>
      <c r="AU387" s="170" t="s">
        <v>122</v>
      </c>
      <c r="AY387" s="16" t="s">
        <v>143</v>
      </c>
      <c r="BE387" s="96">
        <f t="shared" si="9"/>
        <v>0</v>
      </c>
      <c r="BF387" s="96">
        <f t="shared" si="10"/>
        <v>0</v>
      </c>
      <c r="BG387" s="96">
        <f t="shared" si="11"/>
        <v>0</v>
      </c>
      <c r="BH387" s="96">
        <f t="shared" si="12"/>
        <v>0</v>
      </c>
      <c r="BI387" s="96">
        <f t="shared" si="13"/>
        <v>0</v>
      </c>
      <c r="BJ387" s="16" t="s">
        <v>122</v>
      </c>
      <c r="BK387" s="96">
        <f t="shared" si="14"/>
        <v>0</v>
      </c>
      <c r="BL387" s="16" t="s">
        <v>225</v>
      </c>
      <c r="BM387" s="170" t="s">
        <v>849</v>
      </c>
    </row>
    <row r="388" spans="2:65" s="1" customFormat="1" ht="37.9" customHeight="1" x14ac:dyDescent="0.2">
      <c r="B388" s="132"/>
      <c r="C388" s="159" t="s">
        <v>210</v>
      </c>
      <c r="D388" s="159" t="s">
        <v>145</v>
      </c>
      <c r="E388" s="160" t="s">
        <v>850</v>
      </c>
      <c r="F388" s="161" t="s">
        <v>851</v>
      </c>
      <c r="G388" s="162" t="s">
        <v>256</v>
      </c>
      <c r="H388" s="163">
        <v>1</v>
      </c>
      <c r="I388" s="164"/>
      <c r="J388" s="165">
        <f t="shared" si="5"/>
        <v>0</v>
      </c>
      <c r="K388" s="166"/>
      <c r="L388" s="33"/>
      <c r="M388" s="167" t="s">
        <v>1</v>
      </c>
      <c r="N388" s="131" t="s">
        <v>41</v>
      </c>
      <c r="P388" s="168">
        <f t="shared" si="6"/>
        <v>0</v>
      </c>
      <c r="Q388" s="168">
        <v>2.0000000000000001E-4</v>
      </c>
      <c r="R388" s="168">
        <f t="shared" si="7"/>
        <v>2.0000000000000001E-4</v>
      </c>
      <c r="S388" s="168">
        <v>0</v>
      </c>
      <c r="T388" s="169">
        <f t="shared" si="8"/>
        <v>0</v>
      </c>
      <c r="AR388" s="170" t="s">
        <v>225</v>
      </c>
      <c r="AT388" s="170" t="s">
        <v>145</v>
      </c>
      <c r="AU388" s="170" t="s">
        <v>122</v>
      </c>
      <c r="AY388" s="16" t="s">
        <v>143</v>
      </c>
      <c r="BE388" s="96">
        <f t="shared" si="9"/>
        <v>0</v>
      </c>
      <c r="BF388" s="96">
        <f t="shared" si="10"/>
        <v>0</v>
      </c>
      <c r="BG388" s="96">
        <f t="shared" si="11"/>
        <v>0</v>
      </c>
      <c r="BH388" s="96">
        <f t="shared" si="12"/>
        <v>0</v>
      </c>
      <c r="BI388" s="96">
        <f t="shared" si="13"/>
        <v>0</v>
      </c>
      <c r="BJ388" s="16" t="s">
        <v>122</v>
      </c>
      <c r="BK388" s="96">
        <f t="shared" si="14"/>
        <v>0</v>
      </c>
      <c r="BL388" s="16" t="s">
        <v>225</v>
      </c>
      <c r="BM388" s="170" t="s">
        <v>852</v>
      </c>
    </row>
    <row r="389" spans="2:65" s="1" customFormat="1" ht="24.2" customHeight="1" x14ac:dyDescent="0.2">
      <c r="B389" s="132"/>
      <c r="C389" s="159" t="s">
        <v>853</v>
      </c>
      <c r="D389" s="159" t="s">
        <v>145</v>
      </c>
      <c r="E389" s="160" t="s">
        <v>854</v>
      </c>
      <c r="F389" s="161" t="s">
        <v>855</v>
      </c>
      <c r="G389" s="162" t="s">
        <v>256</v>
      </c>
      <c r="H389" s="163">
        <v>1</v>
      </c>
      <c r="I389" s="164"/>
      <c r="J389" s="165">
        <f t="shared" si="5"/>
        <v>0</v>
      </c>
      <c r="K389" s="166"/>
      <c r="L389" s="33"/>
      <c r="M389" s="167" t="s">
        <v>1</v>
      </c>
      <c r="N389" s="131" t="s">
        <v>41</v>
      </c>
      <c r="P389" s="168">
        <f t="shared" si="6"/>
        <v>0</v>
      </c>
      <c r="Q389" s="168">
        <v>2.0300000000000001E-3</v>
      </c>
      <c r="R389" s="168">
        <f t="shared" si="7"/>
        <v>2.0300000000000001E-3</v>
      </c>
      <c r="S389" s="168">
        <v>0</v>
      </c>
      <c r="T389" s="169">
        <f t="shared" si="8"/>
        <v>0</v>
      </c>
      <c r="AR389" s="170" t="s">
        <v>225</v>
      </c>
      <c r="AT389" s="170" t="s">
        <v>145</v>
      </c>
      <c r="AU389" s="170" t="s">
        <v>122</v>
      </c>
      <c r="AY389" s="16" t="s">
        <v>143</v>
      </c>
      <c r="BE389" s="96">
        <f t="shared" si="9"/>
        <v>0</v>
      </c>
      <c r="BF389" s="96">
        <f t="shared" si="10"/>
        <v>0</v>
      </c>
      <c r="BG389" s="96">
        <f t="shared" si="11"/>
        <v>0</v>
      </c>
      <c r="BH389" s="96">
        <f t="shared" si="12"/>
        <v>0</v>
      </c>
      <c r="BI389" s="96">
        <f t="shared" si="13"/>
        <v>0</v>
      </c>
      <c r="BJ389" s="16" t="s">
        <v>122</v>
      </c>
      <c r="BK389" s="96">
        <f t="shared" si="14"/>
        <v>0</v>
      </c>
      <c r="BL389" s="16" t="s">
        <v>225</v>
      </c>
      <c r="BM389" s="170" t="s">
        <v>856</v>
      </c>
    </row>
    <row r="390" spans="2:65" s="1" customFormat="1" ht="21.75" customHeight="1" x14ac:dyDescent="0.2">
      <c r="B390" s="132"/>
      <c r="C390" s="159" t="s">
        <v>857</v>
      </c>
      <c r="D390" s="159" t="s">
        <v>145</v>
      </c>
      <c r="E390" s="160" t="s">
        <v>858</v>
      </c>
      <c r="F390" s="161" t="s">
        <v>859</v>
      </c>
      <c r="G390" s="162" t="s">
        <v>148</v>
      </c>
      <c r="H390" s="163">
        <v>13.375</v>
      </c>
      <c r="I390" s="164"/>
      <c r="J390" s="165">
        <f t="shared" si="5"/>
        <v>0</v>
      </c>
      <c r="K390" s="166"/>
      <c r="L390" s="33"/>
      <c r="M390" s="167" t="s">
        <v>1</v>
      </c>
      <c r="N390" s="131" t="s">
        <v>41</v>
      </c>
      <c r="P390" s="168">
        <f t="shared" si="6"/>
        <v>0</v>
      </c>
      <c r="Q390" s="168">
        <v>2.0300000000000001E-3</v>
      </c>
      <c r="R390" s="168">
        <f t="shared" si="7"/>
        <v>2.7151250000000002E-2</v>
      </c>
      <c r="S390" s="168">
        <v>0</v>
      </c>
      <c r="T390" s="169">
        <f t="shared" si="8"/>
        <v>0</v>
      </c>
      <c r="AR390" s="170" t="s">
        <v>225</v>
      </c>
      <c r="AT390" s="170" t="s">
        <v>145</v>
      </c>
      <c r="AU390" s="170" t="s">
        <v>122</v>
      </c>
      <c r="AY390" s="16" t="s">
        <v>143</v>
      </c>
      <c r="BE390" s="96">
        <f t="shared" si="9"/>
        <v>0</v>
      </c>
      <c r="BF390" s="96">
        <f t="shared" si="10"/>
        <v>0</v>
      </c>
      <c r="BG390" s="96">
        <f t="shared" si="11"/>
        <v>0</v>
      </c>
      <c r="BH390" s="96">
        <f t="shared" si="12"/>
        <v>0</v>
      </c>
      <c r="BI390" s="96">
        <f t="shared" si="13"/>
        <v>0</v>
      </c>
      <c r="BJ390" s="16" t="s">
        <v>122</v>
      </c>
      <c r="BK390" s="96">
        <f t="shared" si="14"/>
        <v>0</v>
      </c>
      <c r="BL390" s="16" t="s">
        <v>225</v>
      </c>
      <c r="BM390" s="170" t="s">
        <v>860</v>
      </c>
    </row>
    <row r="391" spans="2:65" s="1" customFormat="1" ht="24.2" customHeight="1" x14ac:dyDescent="0.2">
      <c r="B391" s="132"/>
      <c r="C391" s="159" t="s">
        <v>861</v>
      </c>
      <c r="D391" s="159" t="s">
        <v>145</v>
      </c>
      <c r="E391" s="160" t="s">
        <v>862</v>
      </c>
      <c r="F391" s="161" t="s">
        <v>863</v>
      </c>
      <c r="G391" s="162" t="s">
        <v>256</v>
      </c>
      <c r="H391" s="163">
        <v>2</v>
      </c>
      <c r="I391" s="164"/>
      <c r="J391" s="165">
        <f t="shared" si="5"/>
        <v>0</v>
      </c>
      <c r="K391" s="166"/>
      <c r="L391" s="33"/>
      <c r="M391" s="167" t="s">
        <v>1</v>
      </c>
      <c r="N391" s="131" t="s">
        <v>41</v>
      </c>
      <c r="P391" s="168">
        <f t="shared" si="6"/>
        <v>0</v>
      </c>
      <c r="Q391" s="168">
        <v>2.0300000000000001E-3</v>
      </c>
      <c r="R391" s="168">
        <f t="shared" si="7"/>
        <v>4.0600000000000002E-3</v>
      </c>
      <c r="S391" s="168">
        <v>0</v>
      </c>
      <c r="T391" s="169">
        <f t="shared" si="8"/>
        <v>0</v>
      </c>
      <c r="AR391" s="170" t="s">
        <v>225</v>
      </c>
      <c r="AT391" s="170" t="s">
        <v>145</v>
      </c>
      <c r="AU391" s="170" t="s">
        <v>122</v>
      </c>
      <c r="AY391" s="16" t="s">
        <v>143</v>
      </c>
      <c r="BE391" s="96">
        <f t="shared" si="9"/>
        <v>0</v>
      </c>
      <c r="BF391" s="96">
        <f t="shared" si="10"/>
        <v>0</v>
      </c>
      <c r="BG391" s="96">
        <f t="shared" si="11"/>
        <v>0</v>
      </c>
      <c r="BH391" s="96">
        <f t="shared" si="12"/>
        <v>0</v>
      </c>
      <c r="BI391" s="96">
        <f t="shared" si="13"/>
        <v>0</v>
      </c>
      <c r="BJ391" s="16" t="s">
        <v>122</v>
      </c>
      <c r="BK391" s="96">
        <f t="shared" si="14"/>
        <v>0</v>
      </c>
      <c r="BL391" s="16" t="s">
        <v>225</v>
      </c>
      <c r="BM391" s="170" t="s">
        <v>864</v>
      </c>
    </row>
    <row r="392" spans="2:65" s="1" customFormat="1" ht="24.2" customHeight="1" x14ac:dyDescent="0.2">
      <c r="B392" s="132"/>
      <c r="C392" s="159" t="s">
        <v>865</v>
      </c>
      <c r="D392" s="159" t="s">
        <v>145</v>
      </c>
      <c r="E392" s="160" t="s">
        <v>866</v>
      </c>
      <c r="F392" s="161" t="s">
        <v>867</v>
      </c>
      <c r="G392" s="162" t="s">
        <v>256</v>
      </c>
      <c r="H392" s="163">
        <v>2</v>
      </c>
      <c r="I392" s="164"/>
      <c r="J392" s="165">
        <f t="shared" si="5"/>
        <v>0</v>
      </c>
      <c r="K392" s="166"/>
      <c r="L392" s="33"/>
      <c r="M392" s="167" t="s">
        <v>1</v>
      </c>
      <c r="N392" s="131" t="s">
        <v>41</v>
      </c>
      <c r="P392" s="168">
        <f t="shared" si="6"/>
        <v>0</v>
      </c>
      <c r="Q392" s="168">
        <v>2.0300000000000001E-3</v>
      </c>
      <c r="R392" s="168">
        <f t="shared" si="7"/>
        <v>4.0600000000000002E-3</v>
      </c>
      <c r="S392" s="168">
        <v>0</v>
      </c>
      <c r="T392" s="169">
        <f t="shared" si="8"/>
        <v>0</v>
      </c>
      <c r="AR392" s="170" t="s">
        <v>225</v>
      </c>
      <c r="AT392" s="170" t="s">
        <v>145</v>
      </c>
      <c r="AU392" s="170" t="s">
        <v>122</v>
      </c>
      <c r="AY392" s="16" t="s">
        <v>143</v>
      </c>
      <c r="BE392" s="96">
        <f t="shared" si="9"/>
        <v>0</v>
      </c>
      <c r="BF392" s="96">
        <f t="shared" si="10"/>
        <v>0</v>
      </c>
      <c r="BG392" s="96">
        <f t="shared" si="11"/>
        <v>0</v>
      </c>
      <c r="BH392" s="96">
        <f t="shared" si="12"/>
        <v>0</v>
      </c>
      <c r="BI392" s="96">
        <f t="shared" si="13"/>
        <v>0</v>
      </c>
      <c r="BJ392" s="16" t="s">
        <v>122</v>
      </c>
      <c r="BK392" s="96">
        <f t="shared" si="14"/>
        <v>0</v>
      </c>
      <c r="BL392" s="16" t="s">
        <v>225</v>
      </c>
      <c r="BM392" s="170" t="s">
        <v>868</v>
      </c>
    </row>
    <row r="393" spans="2:65" s="1" customFormat="1" ht="24.2" customHeight="1" x14ac:dyDescent="0.2">
      <c r="B393" s="132"/>
      <c r="C393" s="159" t="s">
        <v>869</v>
      </c>
      <c r="D393" s="159" t="s">
        <v>145</v>
      </c>
      <c r="E393" s="160" t="s">
        <v>870</v>
      </c>
      <c r="F393" s="161" t="s">
        <v>871</v>
      </c>
      <c r="G393" s="162" t="s">
        <v>230</v>
      </c>
      <c r="H393" s="192"/>
      <c r="I393" s="164"/>
      <c r="J393" s="165">
        <f t="shared" si="5"/>
        <v>0</v>
      </c>
      <c r="K393" s="166"/>
      <c r="L393" s="33"/>
      <c r="M393" s="193" t="s">
        <v>1</v>
      </c>
      <c r="N393" s="194" t="s">
        <v>41</v>
      </c>
      <c r="O393" s="195"/>
      <c r="P393" s="196">
        <f t="shared" si="6"/>
        <v>0</v>
      </c>
      <c r="Q393" s="196">
        <v>0</v>
      </c>
      <c r="R393" s="196">
        <f t="shared" si="7"/>
        <v>0</v>
      </c>
      <c r="S393" s="196">
        <v>0</v>
      </c>
      <c r="T393" s="197">
        <f t="shared" si="8"/>
        <v>0</v>
      </c>
      <c r="AR393" s="170" t="s">
        <v>225</v>
      </c>
      <c r="AT393" s="170" t="s">
        <v>145</v>
      </c>
      <c r="AU393" s="170" t="s">
        <v>122</v>
      </c>
      <c r="AY393" s="16" t="s">
        <v>143</v>
      </c>
      <c r="BE393" s="96">
        <f t="shared" si="9"/>
        <v>0</v>
      </c>
      <c r="BF393" s="96">
        <f t="shared" si="10"/>
        <v>0</v>
      </c>
      <c r="BG393" s="96">
        <f t="shared" si="11"/>
        <v>0</v>
      </c>
      <c r="BH393" s="96">
        <f t="shared" si="12"/>
        <v>0</v>
      </c>
      <c r="BI393" s="96">
        <f t="shared" si="13"/>
        <v>0</v>
      </c>
      <c r="BJ393" s="16" t="s">
        <v>122</v>
      </c>
      <c r="BK393" s="96">
        <f t="shared" si="14"/>
        <v>0</v>
      </c>
      <c r="BL393" s="16" t="s">
        <v>225</v>
      </c>
      <c r="BM393" s="170" t="s">
        <v>872</v>
      </c>
    </row>
    <row r="394" spans="2:65" s="1" customFormat="1" ht="24.2" customHeight="1" x14ac:dyDescent="0.2">
      <c r="B394" s="132"/>
      <c r="C394" s="217"/>
      <c r="D394" s="217"/>
      <c r="E394" s="218"/>
      <c r="F394" s="219"/>
      <c r="G394" s="220"/>
      <c r="H394" s="221"/>
      <c r="I394" s="222"/>
      <c r="J394" s="222"/>
      <c r="K394" s="133"/>
      <c r="L394" s="33"/>
      <c r="M394" s="223"/>
      <c r="N394" s="131"/>
      <c r="P394" s="168"/>
      <c r="Q394" s="168"/>
      <c r="R394" s="168"/>
      <c r="S394" s="168"/>
      <c r="T394" s="168"/>
      <c r="AR394" s="170"/>
      <c r="AT394" s="170"/>
      <c r="AU394" s="170"/>
      <c r="AY394" s="16"/>
      <c r="BE394" s="96"/>
      <c r="BF394" s="96"/>
      <c r="BG394" s="96"/>
      <c r="BH394" s="96"/>
      <c r="BI394" s="96"/>
      <c r="BJ394" s="16"/>
      <c r="BK394" s="96"/>
      <c r="BL394" s="16"/>
      <c r="BM394" s="170"/>
    </row>
    <row r="395" spans="2:65" s="1" customFormat="1" ht="24.2" customHeight="1" x14ac:dyDescent="0.2">
      <c r="B395" s="132"/>
      <c r="C395" s="217"/>
      <c r="D395" s="217"/>
      <c r="E395" s="218"/>
      <c r="F395" s="219"/>
      <c r="G395" s="220"/>
      <c r="H395" s="221"/>
      <c r="I395" s="222"/>
      <c r="J395" s="222"/>
      <c r="K395" s="133"/>
      <c r="L395" s="33"/>
      <c r="M395" s="223"/>
      <c r="N395" s="131"/>
      <c r="P395" s="168"/>
      <c r="Q395" s="168"/>
      <c r="R395" s="168"/>
      <c r="S395" s="168"/>
      <c r="T395" s="168"/>
      <c r="AR395" s="170"/>
      <c r="AT395" s="170"/>
      <c r="AU395" s="170"/>
      <c r="AY395" s="16"/>
      <c r="BE395" s="96"/>
      <c r="BF395" s="96"/>
      <c r="BG395" s="96"/>
      <c r="BH395" s="96"/>
      <c r="BI395" s="96"/>
      <c r="BJ395" s="16"/>
      <c r="BK395" s="96"/>
      <c r="BL395" s="16"/>
      <c r="BM395" s="170"/>
    </row>
    <row r="396" spans="2:65" s="1" customFormat="1" ht="24.2" customHeight="1" x14ac:dyDescent="0.2">
      <c r="B396" s="132"/>
      <c r="C396" s="224" t="s">
        <v>873</v>
      </c>
      <c r="D396" s="217"/>
      <c r="E396" s="218"/>
      <c r="F396" s="219"/>
      <c r="G396" s="220"/>
      <c r="H396" s="221"/>
      <c r="I396" s="222"/>
      <c r="J396" s="222"/>
      <c r="K396" s="133"/>
      <c r="L396" s="33"/>
      <c r="M396" s="223"/>
      <c r="N396" s="131"/>
      <c r="P396" s="168"/>
      <c r="Q396" s="168"/>
      <c r="R396" s="168"/>
      <c r="S396" s="168"/>
      <c r="T396" s="168"/>
      <c r="AR396" s="170"/>
      <c r="AT396" s="170"/>
      <c r="AU396" s="170"/>
      <c r="AY396" s="16"/>
      <c r="BE396" s="96"/>
      <c r="BF396" s="96"/>
      <c r="BG396" s="96"/>
      <c r="BH396" s="96"/>
      <c r="BI396" s="96"/>
      <c r="BJ396" s="16"/>
      <c r="BK396" s="96"/>
      <c r="BL396" s="16"/>
      <c r="BM396" s="170"/>
    </row>
    <row r="397" spans="2:65" s="1" customFormat="1" ht="118.9" customHeight="1" x14ac:dyDescent="0.2">
      <c r="B397" s="132"/>
      <c r="C397" s="277" t="s">
        <v>874</v>
      </c>
      <c r="D397" s="277"/>
      <c r="E397" s="277"/>
      <c r="F397" s="277"/>
      <c r="G397" s="277"/>
      <c r="H397" s="277"/>
      <c r="I397" s="277"/>
      <c r="J397" s="277"/>
      <c r="K397" s="133"/>
      <c r="L397" s="33"/>
      <c r="M397" s="223"/>
      <c r="N397" s="131"/>
      <c r="P397" s="168"/>
      <c r="Q397" s="168"/>
      <c r="R397" s="168"/>
      <c r="S397" s="168"/>
      <c r="T397" s="168"/>
      <c r="AR397" s="170"/>
      <c r="AT397" s="170"/>
      <c r="AU397" s="170"/>
      <c r="AY397" s="16"/>
      <c r="BE397" s="96"/>
      <c r="BF397" s="96"/>
      <c r="BG397" s="96"/>
      <c r="BH397" s="96"/>
      <c r="BI397" s="96"/>
      <c r="BJ397" s="16"/>
      <c r="BK397" s="96"/>
      <c r="BL397" s="16"/>
      <c r="BM397" s="170"/>
    </row>
    <row r="398" spans="2:65" s="1" customFormat="1" ht="6.95" customHeight="1" x14ac:dyDescent="0.2">
      <c r="B398" s="48"/>
      <c r="C398" s="49"/>
      <c r="D398" s="49"/>
      <c r="E398" s="49"/>
      <c r="F398" s="49"/>
      <c r="G398" s="49"/>
      <c r="H398" s="49"/>
      <c r="I398" s="49"/>
      <c r="J398" s="49"/>
      <c r="K398" s="49"/>
      <c r="L398" s="33"/>
    </row>
  </sheetData>
  <autoFilter ref="C140:K393" xr:uid="{00000000-0009-0000-0000-000004000000}"/>
  <mergeCells count="15">
    <mergeCell ref="D119:F119"/>
    <mergeCell ref="E131:H131"/>
    <mergeCell ref="E133:H133"/>
    <mergeCell ref="L2:V2"/>
    <mergeCell ref="C397:J397"/>
    <mergeCell ref="E87:H87"/>
    <mergeCell ref="D115:F115"/>
    <mergeCell ref="D116:F116"/>
    <mergeCell ref="D117:F117"/>
    <mergeCell ref="D118:F118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A - Sanácia</vt:lpstr>
      <vt:lpstr>B - Búracie práce</vt:lpstr>
      <vt:lpstr>C - Strecha (nezateplená)</vt:lpstr>
      <vt:lpstr>D - Zateplenie </vt:lpstr>
      <vt:lpstr>'A - Sanácia'!Názvy_tlače</vt:lpstr>
      <vt:lpstr>'B - Búracie práce'!Názvy_tlače</vt:lpstr>
      <vt:lpstr>'C - Strecha (nezateplená)'!Názvy_tlače</vt:lpstr>
      <vt:lpstr>'D - Zateplenie '!Názvy_tlače</vt:lpstr>
      <vt:lpstr>'Rekapitulácia stavby'!Názvy_tlače</vt:lpstr>
      <vt:lpstr>'A - Sanácia'!Oblasť_tlače</vt:lpstr>
      <vt:lpstr>'B - Búracie práce'!Oblasť_tlače</vt:lpstr>
      <vt:lpstr>'C - Strecha (nezateplená)'!Oblasť_tlače</vt:lpstr>
      <vt:lpstr>'D - Zateplenie 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Ondrášková</dc:creator>
  <cp:lastModifiedBy>autor</cp:lastModifiedBy>
  <cp:lastPrinted>2023-06-08T09:37:17Z</cp:lastPrinted>
  <dcterms:created xsi:type="dcterms:W3CDTF">2023-06-08T09:19:55Z</dcterms:created>
  <dcterms:modified xsi:type="dcterms:W3CDTF">2023-06-28T15:49:55Z</dcterms:modified>
</cp:coreProperties>
</file>