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8_{7D5B339B-9007-4BAA-A5D6-50F53C99A00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ácia stavby" sheetId="1" r:id="rId1"/>
    <sheet name="2022-138 - Zateplenie obj..." sheetId="2" r:id="rId2"/>
  </sheets>
  <definedNames>
    <definedName name="_xlnm._FilterDatabase" localSheetId="1" hidden="1">'2022-138 - Zateplenie obj...'!$C$128:$K$383</definedName>
    <definedName name="_xlnm.Print_Titles" localSheetId="1">'2022-138 - Zateplenie obj...'!$128:$128</definedName>
    <definedName name="_xlnm.Print_Titles" localSheetId="0">'Rekapitulácia stavby'!$92:$92</definedName>
    <definedName name="_xlnm.Print_Area" localSheetId="1">'2022-138 - Zateplenie obj...'!$C$4:$J$76,'2022-138 - Zateplenie obj...'!$C$82:$J$112,'2022-138 - Zateplenie obj...'!$C$118:$J$383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383" i="2"/>
  <c r="BH383" i="2"/>
  <c r="BG383" i="2"/>
  <c r="BE383" i="2"/>
  <c r="T383" i="2"/>
  <c r="T382" i="2"/>
  <c r="T381" i="2"/>
  <c r="R383" i="2"/>
  <c r="R382" i="2"/>
  <c r="R381" i="2" s="1"/>
  <c r="P383" i="2"/>
  <c r="P382" i="2" s="1"/>
  <c r="P381" i="2" s="1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5" i="2"/>
  <c r="BH375" i="2"/>
  <c r="BG375" i="2"/>
  <c r="BE375" i="2"/>
  <c r="T375" i="2"/>
  <c r="T374" i="2"/>
  <c r="R375" i="2"/>
  <c r="R374" i="2"/>
  <c r="P375" i="2"/>
  <c r="P374" i="2"/>
  <c r="BI373" i="2"/>
  <c r="BH373" i="2"/>
  <c r="BG373" i="2"/>
  <c r="BE373" i="2"/>
  <c r="T373" i="2"/>
  <c r="R373" i="2"/>
  <c r="P373" i="2"/>
  <c r="BI371" i="2"/>
  <c r="BH371" i="2"/>
  <c r="BG371" i="2"/>
  <c r="BE371" i="2"/>
  <c r="T371" i="2"/>
  <c r="R371" i="2"/>
  <c r="P371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6" i="2"/>
  <c r="BH366" i="2"/>
  <c r="BG366" i="2"/>
  <c r="BE366" i="2"/>
  <c r="T366" i="2"/>
  <c r="R366" i="2"/>
  <c r="P366" i="2"/>
  <c r="BI363" i="2"/>
  <c r="BH363" i="2"/>
  <c r="BG363" i="2"/>
  <c r="BE363" i="2"/>
  <c r="T363" i="2"/>
  <c r="R363" i="2"/>
  <c r="P363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38" i="2"/>
  <c r="BH338" i="2"/>
  <c r="BG338" i="2"/>
  <c r="BE338" i="2"/>
  <c r="T338" i="2"/>
  <c r="R338" i="2"/>
  <c r="P338" i="2"/>
  <c r="BI336" i="2"/>
  <c r="BH336" i="2"/>
  <c r="BG336" i="2"/>
  <c r="BE336" i="2"/>
  <c r="T336" i="2"/>
  <c r="R336" i="2"/>
  <c r="P336" i="2"/>
  <c r="BI333" i="2"/>
  <c r="BH333" i="2"/>
  <c r="BG333" i="2"/>
  <c r="BE333" i="2"/>
  <c r="T333" i="2"/>
  <c r="R333" i="2"/>
  <c r="P333" i="2"/>
  <c r="BI330" i="2"/>
  <c r="BH330" i="2"/>
  <c r="BG330" i="2"/>
  <c r="BE330" i="2"/>
  <c r="T330" i="2"/>
  <c r="R330" i="2"/>
  <c r="P330" i="2"/>
  <c r="BI327" i="2"/>
  <c r="BH327" i="2"/>
  <c r="BG327" i="2"/>
  <c r="BE327" i="2"/>
  <c r="T327" i="2"/>
  <c r="R327" i="2"/>
  <c r="P327" i="2"/>
  <c r="BI324" i="2"/>
  <c r="BH324" i="2"/>
  <c r="BG324" i="2"/>
  <c r="BE324" i="2"/>
  <c r="T324" i="2"/>
  <c r="R324" i="2"/>
  <c r="P324" i="2"/>
  <c r="BI321" i="2"/>
  <c r="BH321" i="2"/>
  <c r="BG321" i="2"/>
  <c r="BE321" i="2"/>
  <c r="T321" i="2"/>
  <c r="R321" i="2"/>
  <c r="P321" i="2"/>
  <c r="BI318" i="2"/>
  <c r="BH318" i="2"/>
  <c r="BG318" i="2"/>
  <c r="BE318" i="2"/>
  <c r="T318" i="2"/>
  <c r="R318" i="2"/>
  <c r="P318" i="2"/>
  <c r="BI315" i="2"/>
  <c r="BH315" i="2"/>
  <c r="BG315" i="2"/>
  <c r="BE315" i="2"/>
  <c r="T315" i="2"/>
  <c r="R315" i="2"/>
  <c r="P315" i="2"/>
  <c r="BI312" i="2"/>
  <c r="BH312" i="2"/>
  <c r="BG312" i="2"/>
  <c r="BE312" i="2"/>
  <c r="T312" i="2"/>
  <c r="R312" i="2"/>
  <c r="P312" i="2"/>
  <c r="BI309" i="2"/>
  <c r="BH309" i="2"/>
  <c r="BG309" i="2"/>
  <c r="BE309" i="2"/>
  <c r="T309" i="2"/>
  <c r="R309" i="2"/>
  <c r="P309" i="2"/>
  <c r="BI306" i="2"/>
  <c r="BH306" i="2"/>
  <c r="BG306" i="2"/>
  <c r="BE306" i="2"/>
  <c r="T306" i="2"/>
  <c r="R306" i="2"/>
  <c r="P306" i="2"/>
  <c r="BI303" i="2"/>
  <c r="BH303" i="2"/>
  <c r="BG303" i="2"/>
  <c r="BE303" i="2"/>
  <c r="T303" i="2"/>
  <c r="R303" i="2"/>
  <c r="P303" i="2"/>
  <c r="BI300" i="2"/>
  <c r="BH300" i="2"/>
  <c r="BG300" i="2"/>
  <c r="BE300" i="2"/>
  <c r="T300" i="2"/>
  <c r="R300" i="2"/>
  <c r="P300" i="2"/>
  <c r="BI297" i="2"/>
  <c r="BH297" i="2"/>
  <c r="BG297" i="2"/>
  <c r="BE297" i="2"/>
  <c r="T297" i="2"/>
  <c r="R297" i="2"/>
  <c r="P297" i="2"/>
  <c r="BI293" i="2"/>
  <c r="BH293" i="2"/>
  <c r="BG293" i="2"/>
  <c r="BE293" i="2"/>
  <c r="T293" i="2"/>
  <c r="R293" i="2"/>
  <c r="P293" i="2"/>
  <c r="BI289" i="2"/>
  <c r="BH289" i="2"/>
  <c r="BG289" i="2"/>
  <c r="BE289" i="2"/>
  <c r="T289" i="2"/>
  <c r="R289" i="2"/>
  <c r="P289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8" i="2"/>
  <c r="BH278" i="2"/>
  <c r="BG278" i="2"/>
  <c r="BE278" i="2"/>
  <c r="T278" i="2"/>
  <c r="R278" i="2"/>
  <c r="P278" i="2"/>
  <c r="BI275" i="2"/>
  <c r="BH275" i="2"/>
  <c r="BG275" i="2"/>
  <c r="BE275" i="2"/>
  <c r="T275" i="2"/>
  <c r="R275" i="2"/>
  <c r="P275" i="2"/>
  <c r="BI273" i="2"/>
  <c r="BH273" i="2"/>
  <c r="BG273" i="2"/>
  <c r="BE273" i="2"/>
  <c r="T273" i="2"/>
  <c r="R273" i="2"/>
  <c r="P273" i="2"/>
  <c r="BI270" i="2"/>
  <c r="BH270" i="2"/>
  <c r="BG270" i="2"/>
  <c r="BE270" i="2"/>
  <c r="T270" i="2"/>
  <c r="R270" i="2"/>
  <c r="P270" i="2"/>
  <c r="BI267" i="2"/>
  <c r="BH267" i="2"/>
  <c r="BG267" i="2"/>
  <c r="BE267" i="2"/>
  <c r="T267" i="2"/>
  <c r="R267" i="2"/>
  <c r="P267" i="2"/>
  <c r="BI264" i="2"/>
  <c r="BH264" i="2"/>
  <c r="BG264" i="2"/>
  <c r="BE264" i="2"/>
  <c r="T264" i="2"/>
  <c r="R264" i="2"/>
  <c r="P264" i="2"/>
  <c r="BI261" i="2"/>
  <c r="BH261" i="2"/>
  <c r="BG261" i="2"/>
  <c r="BE261" i="2"/>
  <c r="T261" i="2"/>
  <c r="T260" i="2"/>
  <c r="R261" i="2"/>
  <c r="R260" i="2"/>
  <c r="P261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49" i="2"/>
  <c r="BH249" i="2"/>
  <c r="BG249" i="2"/>
  <c r="BE249" i="2"/>
  <c r="T249" i="2"/>
  <c r="R249" i="2"/>
  <c r="P249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1" i="2"/>
  <c r="BH241" i="2"/>
  <c r="BG241" i="2"/>
  <c r="BE241" i="2"/>
  <c r="T241" i="2"/>
  <c r="R241" i="2"/>
  <c r="P241" i="2"/>
  <c r="BI238" i="2"/>
  <c r="BH238" i="2"/>
  <c r="BG238" i="2"/>
  <c r="BE238" i="2"/>
  <c r="T238" i="2"/>
  <c r="R238" i="2"/>
  <c r="P238" i="2"/>
  <c r="BI235" i="2"/>
  <c r="BH235" i="2"/>
  <c r="BG235" i="2"/>
  <c r="BE235" i="2"/>
  <c r="T235" i="2"/>
  <c r="R235" i="2"/>
  <c r="P235" i="2"/>
  <c r="BI232" i="2"/>
  <c r="BH232" i="2"/>
  <c r="BG232" i="2"/>
  <c r="BE232" i="2"/>
  <c r="T232" i="2"/>
  <c r="R232" i="2"/>
  <c r="P232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5" i="2"/>
  <c r="BH225" i="2"/>
  <c r="BG225" i="2"/>
  <c r="BE225" i="2"/>
  <c r="T225" i="2"/>
  <c r="R225" i="2"/>
  <c r="P225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8" i="2"/>
  <c r="BH218" i="2"/>
  <c r="BG218" i="2"/>
  <c r="BE218" i="2"/>
  <c r="T218" i="2"/>
  <c r="R218" i="2"/>
  <c r="P218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7" i="2"/>
  <c r="BH207" i="2"/>
  <c r="BG207" i="2"/>
  <c r="BE207" i="2"/>
  <c r="T207" i="2"/>
  <c r="R207" i="2"/>
  <c r="P207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198" i="2"/>
  <c r="BH198" i="2"/>
  <c r="BG198" i="2"/>
  <c r="BE198" i="2"/>
  <c r="T198" i="2"/>
  <c r="R198" i="2"/>
  <c r="P198" i="2"/>
  <c r="BI194" i="2"/>
  <c r="BH194" i="2"/>
  <c r="BG194" i="2"/>
  <c r="BE194" i="2"/>
  <c r="T194" i="2"/>
  <c r="R194" i="2"/>
  <c r="P194" i="2"/>
  <c r="BI191" i="2"/>
  <c r="BH191" i="2"/>
  <c r="BG191" i="2"/>
  <c r="BE191" i="2"/>
  <c r="T191" i="2"/>
  <c r="R191" i="2"/>
  <c r="P191" i="2"/>
  <c r="BI188" i="2"/>
  <c r="BH188" i="2"/>
  <c r="BG188" i="2"/>
  <c r="BE188" i="2"/>
  <c r="T188" i="2"/>
  <c r="R188" i="2"/>
  <c r="P188" i="2"/>
  <c r="BI178" i="2"/>
  <c r="BH178" i="2"/>
  <c r="BG178" i="2"/>
  <c r="BE178" i="2"/>
  <c r="T178" i="2"/>
  <c r="R178" i="2"/>
  <c r="P178" i="2"/>
  <c r="BI170" i="2"/>
  <c r="BH170" i="2"/>
  <c r="BG170" i="2"/>
  <c r="BE170" i="2"/>
  <c r="T170" i="2"/>
  <c r="R170" i="2"/>
  <c r="P170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42" i="2"/>
  <c r="BH142" i="2"/>
  <c r="BG142" i="2"/>
  <c r="BE142" i="2"/>
  <c r="T142" i="2"/>
  <c r="R142" i="2"/>
  <c r="P142" i="2"/>
  <c r="BI138" i="2"/>
  <c r="BH138" i="2"/>
  <c r="BG138" i="2"/>
  <c r="BE138" i="2"/>
  <c r="T138" i="2"/>
  <c r="T137" i="2" s="1"/>
  <c r="R138" i="2"/>
  <c r="R137" i="2"/>
  <c r="P138" i="2"/>
  <c r="P137" i="2" s="1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2" i="2"/>
  <c r="F35" i="2" s="1"/>
  <c r="BH132" i="2"/>
  <c r="BG132" i="2"/>
  <c r="BE132" i="2"/>
  <c r="T132" i="2"/>
  <c r="R132" i="2"/>
  <c r="P132" i="2"/>
  <c r="J126" i="2"/>
  <c r="J125" i="2"/>
  <c r="F123" i="2"/>
  <c r="E121" i="2"/>
  <c r="J90" i="2"/>
  <c r="J89" i="2"/>
  <c r="F87" i="2"/>
  <c r="E85" i="2"/>
  <c r="J16" i="2"/>
  <c r="E16" i="2"/>
  <c r="F126" i="2" s="1"/>
  <c r="J15" i="2"/>
  <c r="J13" i="2"/>
  <c r="E13" i="2"/>
  <c r="F125" i="2" s="1"/>
  <c r="J12" i="2"/>
  <c r="J10" i="2"/>
  <c r="J123" i="2"/>
  <c r="L90" i="1"/>
  <c r="AM90" i="1"/>
  <c r="AM89" i="1"/>
  <c r="L89" i="1"/>
  <c r="AM87" i="1"/>
  <c r="L87" i="1"/>
  <c r="L85" i="1"/>
  <c r="L84" i="1"/>
  <c r="BK318" i="2"/>
  <c r="BK300" i="2"/>
  <c r="BK289" i="2"/>
  <c r="BK273" i="2"/>
  <c r="BK261" i="2"/>
  <c r="BK253" i="2"/>
  <c r="J246" i="2"/>
  <c r="BK238" i="2"/>
  <c r="J228" i="2"/>
  <c r="BK212" i="2"/>
  <c r="BK207" i="2"/>
  <c r="J194" i="2"/>
  <c r="J170" i="2"/>
  <c r="J156" i="2"/>
  <c r="J142" i="2"/>
  <c r="BK132" i="2"/>
  <c r="BK359" i="2"/>
  <c r="BK353" i="2"/>
  <c r="BK351" i="2"/>
  <c r="BK345" i="2"/>
  <c r="BK343" i="2"/>
  <c r="BK336" i="2"/>
  <c r="BK327" i="2"/>
  <c r="J321" i="2"/>
  <c r="BK309" i="2"/>
  <c r="J297" i="2"/>
  <c r="J281" i="2"/>
  <c r="BK275" i="2"/>
  <c r="BK264" i="2"/>
  <c r="BK255" i="2"/>
  <c r="J252" i="2"/>
  <c r="BK241" i="2"/>
  <c r="J229" i="2"/>
  <c r="BK221" i="2"/>
  <c r="BK211" i="2"/>
  <c r="J202" i="2"/>
  <c r="BK178" i="2"/>
  <c r="J164" i="2"/>
  <c r="J153" i="2"/>
  <c r="J138" i="2"/>
  <c r="F31" i="2"/>
  <c r="J333" i="2"/>
  <c r="J324" i="2"/>
  <c r="BK306" i="2"/>
  <c r="BK293" i="2"/>
  <c r="BK281" i="2"/>
  <c r="J273" i="2"/>
  <c r="BK258" i="2"/>
  <c r="BK252" i="2"/>
  <c r="J245" i="2"/>
  <c r="J235" i="2"/>
  <c r="J225" i="2"/>
  <c r="J218" i="2"/>
  <c r="J211" i="2"/>
  <c r="J204" i="2"/>
  <c r="J188" i="2"/>
  <c r="BK161" i="2"/>
  <c r="J157" i="2"/>
  <c r="BK138" i="2"/>
  <c r="F33" i="2"/>
  <c r="J366" i="2"/>
  <c r="J361" i="2"/>
  <c r="J360" i="2"/>
  <c r="BK356" i="2"/>
  <c r="J355" i="2"/>
  <c r="BK352" i="2"/>
  <c r="J351" i="2"/>
  <c r="J344" i="2"/>
  <c r="J342" i="2"/>
  <c r="J336" i="2"/>
  <c r="J330" i="2"/>
  <c r="BK321" i="2"/>
  <c r="BK312" i="2"/>
  <c r="BK303" i="2"/>
  <c r="BK286" i="2"/>
  <c r="J280" i="2"/>
  <c r="J270" i="2"/>
  <c r="J261" i="2"/>
  <c r="J254" i="2"/>
  <c r="BK245" i="2"/>
  <c r="J238" i="2"/>
  <c r="BK229" i="2"/>
  <c r="J221" i="2"/>
  <c r="J210" i="2"/>
  <c r="BK198" i="2"/>
  <c r="J178" i="2"/>
  <c r="BK160" i="2"/>
  <c r="BK156" i="2"/>
  <c r="J135" i="2"/>
  <c r="BK383" i="2"/>
  <c r="J383" i="2"/>
  <c r="BK380" i="2"/>
  <c r="J380" i="2"/>
  <c r="BK379" i="2"/>
  <c r="J379" i="2"/>
  <c r="BK375" i="2"/>
  <c r="J375" i="2"/>
  <c r="BK373" i="2"/>
  <c r="J373" i="2"/>
  <c r="BK371" i="2"/>
  <c r="J371" i="2"/>
  <c r="BK369" i="2"/>
  <c r="J369" i="2"/>
  <c r="BK368" i="2"/>
  <c r="J368" i="2"/>
  <c r="BK366" i="2"/>
  <c r="BK363" i="2"/>
  <c r="J363" i="2"/>
  <c r="BK361" i="2"/>
  <c r="BK360" i="2"/>
  <c r="J359" i="2"/>
  <c r="J356" i="2"/>
  <c r="J353" i="2"/>
  <c r="J352" i="2"/>
  <c r="J346" i="2"/>
  <c r="BK344" i="2"/>
  <c r="BK342" i="2"/>
  <c r="J338" i="2"/>
  <c r="J327" i="2"/>
  <c r="BK315" i="2"/>
  <c r="J309" i="2"/>
  <c r="BK297" i="2"/>
  <c r="BK284" i="2"/>
  <c r="BK278" i="2"/>
  <c r="J267" i="2"/>
  <c r="BK259" i="2"/>
  <c r="J253" i="2"/>
  <c r="J244" i="2"/>
  <c r="J232" i="2"/>
  <c r="J222" i="2"/>
  <c r="J212" i="2"/>
  <c r="J207" i="2"/>
  <c r="BK194" i="2"/>
  <c r="BK164" i="2"/>
  <c r="BK157" i="2"/>
  <c r="BK142" i="2"/>
  <c r="J132" i="2"/>
  <c r="J31" i="2"/>
  <c r="BK333" i="2"/>
  <c r="BK324" i="2"/>
  <c r="J312" i="2"/>
  <c r="J300" i="2"/>
  <c r="J289" i="2"/>
  <c r="BK280" i="2"/>
  <c r="J275" i="2"/>
  <c r="J264" i="2"/>
  <c r="J255" i="2"/>
  <c r="BK249" i="2"/>
  <c r="BK244" i="2"/>
  <c r="BK232" i="2"/>
  <c r="BK222" i="2"/>
  <c r="J215" i="2"/>
  <c r="BK202" i="2"/>
  <c r="BK191" i="2"/>
  <c r="BK170" i="2"/>
  <c r="BK153" i="2"/>
  <c r="BK135" i="2"/>
  <c r="BK355" i="2"/>
  <c r="BK346" i="2"/>
  <c r="J345" i="2"/>
  <c r="J343" i="2"/>
  <c r="BK338" i="2"/>
  <c r="BK330" i="2"/>
  <c r="J318" i="2"/>
  <c r="J306" i="2"/>
  <c r="J293" i="2"/>
  <c r="J284" i="2"/>
  <c r="BK270" i="2"/>
  <c r="J259" i="2"/>
  <c r="BK254" i="2"/>
  <c r="BK246" i="2"/>
  <c r="BK235" i="2"/>
  <c r="BK228" i="2"/>
  <c r="BK215" i="2"/>
  <c r="BK204" i="2"/>
  <c r="J191" i="2"/>
  <c r="J161" i="2"/>
  <c r="BK152" i="2"/>
  <c r="J136" i="2"/>
  <c r="F34" i="2"/>
  <c r="J315" i="2"/>
  <c r="J303" i="2"/>
  <c r="J286" i="2"/>
  <c r="J278" i="2"/>
  <c r="BK267" i="2"/>
  <c r="J258" i="2"/>
  <c r="J249" i="2"/>
  <c r="J241" i="2"/>
  <c r="BK225" i="2"/>
  <c r="BK218" i="2"/>
  <c r="BK210" i="2"/>
  <c r="J198" i="2"/>
  <c r="BK188" i="2"/>
  <c r="J160" i="2"/>
  <c r="J152" i="2"/>
  <c r="BK136" i="2"/>
  <c r="AS94" i="1"/>
  <c r="BK197" i="2" l="1"/>
  <c r="J197" i="2" s="1"/>
  <c r="J99" i="2" s="1"/>
  <c r="P299" i="2"/>
  <c r="R354" i="2"/>
  <c r="P131" i="2"/>
  <c r="P141" i="2"/>
  <c r="P130" i="2" s="1"/>
  <c r="BK263" i="2"/>
  <c r="BK299" i="2"/>
  <c r="J299" i="2"/>
  <c r="J104" i="2"/>
  <c r="BK354" i="2"/>
  <c r="J354" i="2"/>
  <c r="J106" i="2"/>
  <c r="T131" i="2"/>
  <c r="T130" i="2" s="1"/>
  <c r="R141" i="2"/>
  <c r="T263" i="2"/>
  <c r="P285" i="2"/>
  <c r="P262" i="2" s="1"/>
  <c r="P337" i="2"/>
  <c r="R362" i="2"/>
  <c r="R378" i="2"/>
  <c r="P197" i="2"/>
  <c r="R299" i="2"/>
  <c r="T354" i="2"/>
  <c r="R197" i="2"/>
  <c r="T299" i="2"/>
  <c r="BK362" i="2"/>
  <c r="J362" i="2"/>
  <c r="J107" i="2"/>
  <c r="T378" i="2"/>
  <c r="BK131" i="2"/>
  <c r="J131" i="2" s="1"/>
  <c r="J96" i="2" s="1"/>
  <c r="T197" i="2"/>
  <c r="BK285" i="2"/>
  <c r="J285" i="2"/>
  <c r="J103" i="2"/>
  <c r="BK337" i="2"/>
  <c r="J337" i="2" s="1"/>
  <c r="J105" i="2" s="1"/>
  <c r="P354" i="2"/>
  <c r="BK378" i="2"/>
  <c r="J378" i="2" s="1"/>
  <c r="J109" i="2" s="1"/>
  <c r="R131" i="2"/>
  <c r="R130" i="2"/>
  <c r="T141" i="2"/>
  <c r="P263" i="2"/>
  <c r="R285" i="2"/>
  <c r="R337" i="2"/>
  <c r="P362" i="2"/>
  <c r="P378" i="2"/>
  <c r="BK141" i="2"/>
  <c r="J141" i="2" s="1"/>
  <c r="J98" i="2" s="1"/>
  <c r="R263" i="2"/>
  <c r="R262" i="2"/>
  <c r="T285" i="2"/>
  <c r="T337" i="2"/>
  <c r="T362" i="2"/>
  <c r="BK137" i="2"/>
  <c r="J137" i="2" s="1"/>
  <c r="J97" i="2" s="1"/>
  <c r="BK374" i="2"/>
  <c r="J374" i="2"/>
  <c r="J108" i="2" s="1"/>
  <c r="BK260" i="2"/>
  <c r="J260" i="2"/>
  <c r="J100" i="2"/>
  <c r="BK382" i="2"/>
  <c r="BK381" i="2" s="1"/>
  <c r="J381" i="2" s="1"/>
  <c r="J110" i="2" s="1"/>
  <c r="BC95" i="1"/>
  <c r="J87" i="2"/>
  <c r="F89" i="2"/>
  <c r="F90" i="2"/>
  <c r="BF132" i="2"/>
  <c r="BF135" i="2"/>
  <c r="BF136" i="2"/>
  <c r="BF138" i="2"/>
  <c r="BF142" i="2"/>
  <c r="BF152" i="2"/>
  <c r="BF153" i="2"/>
  <c r="BF156" i="2"/>
  <c r="BF157" i="2"/>
  <c r="BF160" i="2"/>
  <c r="BF161" i="2"/>
  <c r="BF164" i="2"/>
  <c r="BF170" i="2"/>
  <c r="BF178" i="2"/>
  <c r="BF188" i="2"/>
  <c r="BF191" i="2"/>
  <c r="BF194" i="2"/>
  <c r="BF198" i="2"/>
  <c r="BF202" i="2"/>
  <c r="BF204" i="2"/>
  <c r="BF207" i="2"/>
  <c r="BF210" i="2"/>
  <c r="BF211" i="2"/>
  <c r="BF212" i="2"/>
  <c r="BF215" i="2"/>
  <c r="BF218" i="2"/>
  <c r="BF221" i="2"/>
  <c r="BF222" i="2"/>
  <c r="BF225" i="2"/>
  <c r="BF228" i="2"/>
  <c r="BF229" i="2"/>
  <c r="BF232" i="2"/>
  <c r="BF235" i="2"/>
  <c r="BF238" i="2"/>
  <c r="BF241" i="2"/>
  <c r="BF244" i="2"/>
  <c r="BF245" i="2"/>
  <c r="BF246" i="2"/>
  <c r="BF249" i="2"/>
  <c r="BF252" i="2"/>
  <c r="BF253" i="2"/>
  <c r="BF254" i="2"/>
  <c r="BF255" i="2"/>
  <c r="BF258" i="2"/>
  <c r="BF259" i="2"/>
  <c r="BF261" i="2"/>
  <c r="BF264" i="2"/>
  <c r="BF267" i="2"/>
  <c r="BF270" i="2"/>
  <c r="BF273" i="2"/>
  <c r="BF275" i="2"/>
  <c r="BF278" i="2"/>
  <c r="BF280" i="2"/>
  <c r="BF281" i="2"/>
  <c r="BF284" i="2"/>
  <c r="BF286" i="2"/>
  <c r="BF289" i="2"/>
  <c r="BF293" i="2"/>
  <c r="BF297" i="2"/>
  <c r="BF300" i="2"/>
  <c r="BF303" i="2"/>
  <c r="BF306" i="2"/>
  <c r="BF309" i="2"/>
  <c r="BF312" i="2"/>
  <c r="BF315" i="2"/>
  <c r="BF318" i="2"/>
  <c r="BF321" i="2"/>
  <c r="BF324" i="2"/>
  <c r="BF327" i="2"/>
  <c r="BF330" i="2"/>
  <c r="BF333" i="2"/>
  <c r="BF336" i="2"/>
  <c r="BF338" i="2"/>
  <c r="BF342" i="2"/>
  <c r="BF343" i="2"/>
  <c r="BF344" i="2"/>
  <c r="BF345" i="2"/>
  <c r="BF346" i="2"/>
  <c r="BF351" i="2"/>
  <c r="BF352" i="2"/>
  <c r="BF353" i="2"/>
  <c r="BF355" i="2"/>
  <c r="BF356" i="2"/>
  <c r="BF359" i="2"/>
  <c r="BF360" i="2"/>
  <c r="BF361" i="2"/>
  <c r="BF363" i="2"/>
  <c r="BF366" i="2"/>
  <c r="BF368" i="2"/>
  <c r="BF369" i="2"/>
  <c r="BF371" i="2"/>
  <c r="BF373" i="2"/>
  <c r="BF375" i="2"/>
  <c r="BF379" i="2"/>
  <c r="BF380" i="2"/>
  <c r="BF383" i="2"/>
  <c r="AZ95" i="1"/>
  <c r="BB95" i="1"/>
  <c r="AV95" i="1"/>
  <c r="BD95" i="1"/>
  <c r="BD94" i="1" s="1"/>
  <c r="W33" i="1" s="1"/>
  <c r="BC94" i="1"/>
  <c r="W32" i="1" s="1"/>
  <c r="BB94" i="1"/>
  <c r="W31" i="1"/>
  <c r="AZ94" i="1"/>
  <c r="W29" i="1" s="1"/>
  <c r="BK262" i="2" l="1"/>
  <c r="J262" i="2"/>
  <c r="J101" i="2"/>
  <c r="T262" i="2"/>
  <c r="T129" i="2" s="1"/>
  <c r="P129" i="2"/>
  <c r="AU95" i="1" s="1"/>
  <c r="AU94" i="1" s="1"/>
  <c r="R129" i="2"/>
  <c r="J263" i="2"/>
  <c r="J102" i="2"/>
  <c r="BK130" i="2"/>
  <c r="BK129" i="2"/>
  <c r="J129" i="2" s="1"/>
  <c r="J28" i="2" s="1"/>
  <c r="AG95" i="1" s="1"/>
  <c r="J382" i="2"/>
  <c r="J111" i="2"/>
  <c r="AX94" i="1"/>
  <c r="J32" i="2"/>
  <c r="AW95" i="1" s="1"/>
  <c r="AT95" i="1" s="1"/>
  <c r="F32" i="2"/>
  <c r="BA95" i="1" s="1"/>
  <c r="BA94" i="1" s="1"/>
  <c r="W30" i="1" s="1"/>
  <c r="AV94" i="1"/>
  <c r="AK29" i="1" s="1"/>
  <c r="AY94" i="1"/>
  <c r="AN95" i="1" l="1"/>
  <c r="AG94" i="1"/>
  <c r="AK26" i="1" s="1"/>
  <c r="J130" i="2"/>
  <c r="J95" i="2"/>
  <c r="J94" i="2"/>
  <c r="J37" i="2"/>
  <c r="AW94" i="1"/>
  <c r="AK30" i="1" s="1"/>
  <c r="AK35" i="1" l="1"/>
  <c r="AT94" i="1"/>
  <c r="AN94" i="1" l="1"/>
</calcChain>
</file>

<file path=xl/sharedStrings.xml><?xml version="1.0" encoding="utf-8"?>
<sst xmlns="http://schemas.openxmlformats.org/spreadsheetml/2006/main" count="2993" uniqueCount="617">
  <si>
    <t>Export Komplet</t>
  </si>
  <si>
    <t/>
  </si>
  <si>
    <t>2.0</t>
  </si>
  <si>
    <t>ZAMOK</t>
  </si>
  <si>
    <t>False</t>
  </si>
  <si>
    <t>{c6d21aa5-c9b9-4eaa-a5d4-b4e7f47dd256}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</si>
  <si>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</si>
  <si>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</si>
  <si>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</si>
  <si>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</si>
  <si>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</si>
  <si>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</si>
  <si>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</si>
  <si>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2022-138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</si>
  <si>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</si>
  <si>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</si>
  <si>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Zateplenie objektu Domov dôchodcov a Domov sociálnych služieb LUNA - Brezno,p.č.687/51, 52</t>
  </si>
  <si>
    <t>JKSO:</t>
  </si>
  <si>
    <t>KS:</t>
  </si>
  <si>
    <t>Miesto:</t>
  </si>
  <si>
    <t>Brezno, Fraňa Kráľa 23, 977 01</t>
  </si>
  <si>
    <t>Dátum:</t>
  </si>
  <si>
    <t>23. 3. 2023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</si>
  <si>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</si>
  <si>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</si>
  <si>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</si>
  <si>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</si>
  <si>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</si>
  <si>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</si>
  <si>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</si>
  <si>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Ing.arch.Jozef Troliga</t>
  </si>
  <si>
    <t>True</t>
  </si>
  <si>
    <t>Spracovateľ:</t>
  </si>
  <si>
    <t>Stavrava, Lucia Čaradová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</si>
  <si>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</si>
  <si>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</si>
  <si>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</si>
  <si>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</si>
  <si>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</si>
  <si>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</si>
  <si>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</si>
  <si>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</si>
  <si>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</si>
  <si>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</si>
  <si>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</si>
  <si>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</si>
  <si>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</si>
  <si>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</si>
  <si>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</si>
  <si>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</si>
  <si>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</si>
  <si>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</si>
  <si>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</si>
  <si>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</si>
  <si>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</si>
  <si>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</si>
  <si>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</si>
  <si>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</si>
  <si>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</si>
  <si>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</si>
  <si>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</si>
  <si>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</si>
  <si>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</si>
  <si>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</si>
  <si>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</si>
  <si>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</si>
  <si>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</si>
  <si>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</si>
  <si>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</si>
  <si>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</si>
  <si>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</si>
  <si>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</si>
  <si>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</si>
  <si>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</si>
  <si>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</si>
  <si>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</si>
  <si>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</si>
  <si>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</si>
  <si>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</si>
  <si>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</si>
  <si>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</si>
  <si>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</si>
  <si>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</si>
  <si>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</si>
  <si>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</si>
  <si>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</si>
  <si>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</si>
  <si>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</si>
  <si>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</si>
  <si>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2 - Zakladanie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</si>
  <si>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</si>
  <si>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</si>
  <si>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</si>
  <si>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</si>
  <si>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</si>
  <si>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</si>
  <si>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</si>
  <si>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</si>
  <si>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</si>
  <si>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</si>
  <si>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</si>
  <si>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783 - Nátery</t>
  </si>
  <si>
    <t xml:space="preserve">    784 - Maľby</t>
  </si>
  <si>
    <t>M - Práce a dodávky M</t>
  </si>
  <si>
    <t xml:space="preserve">    21-M - Elektromontáže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</si>
  <si>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</si>
  <si>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</si>
  <si>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</si>
  <si>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</si>
  <si>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</si>
  <si>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</si>
  <si>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</si>
  <si>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</si>
  <si>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</si>
  <si>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</si>
  <si>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</si>
  <si>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</si>
  <si>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</si>
  <si>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</si>
  <si>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</si>
  <si>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2</t>
  </si>
  <si>
    <t>Zakladanie</t>
  </si>
  <si>
    <t>K</t>
  </si>
  <si>
    <t>212752125.S</t>
  </si>
  <si>
    <t>Trativody z flexodrenážnych rúr DN 100</t>
  </si>
  <si>
    <t>m</t>
  </si>
  <si>
    <t>4</t>
  </si>
  <si>
    <t>-12414835</t>
  </si>
  <si>
    <t>VV</t>
  </si>
  <si>
    <t>2*130,5</t>
  </si>
  <si>
    <t>Súčet</t>
  </si>
  <si>
    <t>212971112.S</t>
  </si>
  <si>
    <t>Opláštenie drenážnych rúr filtračnou textíliou DN 100</t>
  </si>
  <si>
    <t>-1931584756</t>
  </si>
  <si>
    <t>3</t>
  </si>
  <si>
    <t>216904112.S</t>
  </si>
  <si>
    <t>Očistenie plôch tlakovou vodou stien akéhokoľvek muriva</t>
  </si>
  <si>
    <t>m2</t>
  </si>
  <si>
    <t>410339288</t>
  </si>
  <si>
    <t>Vodorovné konštrukcie</t>
  </si>
  <si>
    <t>457552111.S</t>
  </si>
  <si>
    <t>Filtračné vrstvy zo štrkodrviny so zhutnením - okapový chodník</t>
  </si>
  <si>
    <t>m3</t>
  </si>
  <si>
    <t>857373974</t>
  </si>
  <si>
    <t>2*0,6*0,8*130,5</t>
  </si>
  <si>
    <t>6</t>
  </si>
  <si>
    <t>Úpravy povrchov, podlahy, osadenie</t>
  </si>
  <si>
    <t>5</t>
  </si>
  <si>
    <t>620991121.S</t>
  </si>
  <si>
    <t>Zakrývanie výplní vonkajších otvorov s rámami a zárubňami, zábradlí, oplechovania, atď. zhotovené z lešenia akýmkoľvek spôsobom</t>
  </si>
  <si>
    <t>1804944701</t>
  </si>
  <si>
    <t>východ</t>
  </si>
  <si>
    <t>2*(27*2,4*1,5+27*1,2*1,5+16*2,4*1,8)</t>
  </si>
  <si>
    <t xml:space="preserve">západ  </t>
  </si>
  <si>
    <t>sever</t>
  </si>
  <si>
    <t>2*5*1,5*1,5</t>
  </si>
  <si>
    <t>juh</t>
  </si>
  <si>
    <t>622454121.S</t>
  </si>
  <si>
    <t>Oprava vonk.omietok cementových v množstve opravovanej plochy do 10% štukových hladených</t>
  </si>
  <si>
    <t>411778884</t>
  </si>
  <si>
    <t>7</t>
  </si>
  <si>
    <t>622460122.S</t>
  </si>
  <si>
    <t>Príprava vonkajšieho podkladu stien penetráciou hĺbkovou na nasiakavé podklady</t>
  </si>
  <si>
    <t>1974889173</t>
  </si>
  <si>
    <t>2820,54+517,58+333,72</t>
  </si>
  <si>
    <t>8</t>
  </si>
  <si>
    <t>622464232</t>
  </si>
  <si>
    <t>Vonkajšia omietka stien tenkovrstvová BAUMIT, silikónová, Baumit SilikonTop, škrabaná, hr. 2 mm</t>
  </si>
  <si>
    <t>65220714</t>
  </si>
  <si>
    <t>9</t>
  </si>
  <si>
    <t>622465111</t>
  </si>
  <si>
    <t>Vonkajšia omietka stien WEBER, mramorové zrná, weber.pas marmolit, jemnozrnná - sokel</t>
  </si>
  <si>
    <t>-198665900</t>
  </si>
  <si>
    <t>2*0,4*130,5</t>
  </si>
  <si>
    <t>10</t>
  </si>
  <si>
    <t>622481119.S</t>
  </si>
  <si>
    <t>Potiahnutie vonkajších stien sklotextilnou mriežkou s celoplošným prilepením - sokel</t>
  </si>
  <si>
    <t>1436533506</t>
  </si>
  <si>
    <t>11</t>
  </si>
  <si>
    <t>624601111.S</t>
  </si>
  <si>
    <t>Tmelenie škár dlažby - loggie</t>
  </si>
  <si>
    <t>1486340847</t>
  </si>
  <si>
    <t>32*(6*2,55+13*1,17)</t>
  </si>
  <si>
    <t>12</t>
  </si>
  <si>
    <t>625250707.S</t>
  </si>
  <si>
    <t>Kontaktný zatepľovací systém z minerálnej vlny hr. 100 mm, skrutkovacie kotvy - vonkajšie steny loggií, strojovne</t>
  </si>
  <si>
    <t>567281786</t>
  </si>
  <si>
    <t>loggie</t>
  </si>
  <si>
    <t>2*16*1,1*2,55*2</t>
  </si>
  <si>
    <t>strojovne</t>
  </si>
  <si>
    <t>2*3*(2*9,2+2*3,65)</t>
  </si>
  <si>
    <t>13</t>
  </si>
  <si>
    <t>625250761.S</t>
  </si>
  <si>
    <t>Kontaktný zatepľovací systém ostenia z minerálnej vlny hr. 20 mm</t>
  </si>
  <si>
    <t>1465354397</t>
  </si>
  <si>
    <t>pohľad východný</t>
  </si>
  <si>
    <t>2*27*5,4*0,35+2*27*4,2*0,35+2*16*5,5*0,35</t>
  </si>
  <si>
    <t>pohľad západný</t>
  </si>
  <si>
    <t>pohľad severný a južný</t>
  </si>
  <si>
    <t>2*2*5*4,5*0,35</t>
  </si>
  <si>
    <t>14</t>
  </si>
  <si>
    <t>625254631</t>
  </si>
  <si>
    <t>Kontaktný zatepľovací systém hr. 200 mm JUBIZOL MW (minerálna vlna), skrutkovacie kotvy - fasáda</t>
  </si>
  <si>
    <t>-2067996823</t>
  </si>
  <si>
    <t>východný pohľad</t>
  </si>
  <si>
    <t>2*53,05*14,1-2*(27*2,4*1,5+27*1,2*1,5+16*2,4*1,8)</t>
  </si>
  <si>
    <t>západný pohľad</t>
  </si>
  <si>
    <t>severný pohľad</t>
  </si>
  <si>
    <t>2*13*14,1-2*5*1,5*1,5</t>
  </si>
  <si>
    <t>južný pohľad</t>
  </si>
  <si>
    <t>15</t>
  </si>
  <si>
    <t>625258181</t>
  </si>
  <si>
    <t>Kontaktný zatepľovací systém hr. 40 mm, skrutkovacie kotvy - čelo logie</t>
  </si>
  <si>
    <t>1287884029</t>
  </si>
  <si>
    <t>2*16*3,09*1,2+2*20*0,2*3,09</t>
  </si>
  <si>
    <t>16</t>
  </si>
  <si>
    <t>625258184</t>
  </si>
  <si>
    <t>Kontaktný zatepľovací systém hr. 70 mm, skrutkovacie kotvy - podhľad loggií</t>
  </si>
  <si>
    <t>1851585621</t>
  </si>
  <si>
    <t>2*20*2,55*1,27</t>
  </si>
  <si>
    <t>17</t>
  </si>
  <si>
    <t>632451441.S</t>
  </si>
  <si>
    <t>Doplnenie cementového poteru s plochou jednotlivo (s dodaním hmôt) do 4 m2 a hr. do 40 mm - loggie</t>
  </si>
  <si>
    <t>-1415636011</t>
  </si>
  <si>
    <t>2*16*2,98</t>
  </si>
  <si>
    <t>Ostatné konštrukcie a práce-búranie</t>
  </si>
  <si>
    <t>18</t>
  </si>
  <si>
    <t>916561112.S</t>
  </si>
  <si>
    <t>Osadenie záhonového alebo parkového obrubníka betón., do lôžka z bet. pros. tr. C 16/20 s bočnou oporou</t>
  </si>
  <si>
    <t>-1869980036</t>
  </si>
  <si>
    <t>116,1</t>
  </si>
  <si>
    <t>19</t>
  </si>
  <si>
    <t>M</t>
  </si>
  <si>
    <t>592170001500.S</t>
  </si>
  <si>
    <t>Obrubník parkový, lxšxv 1000x50x200 mm</t>
  </si>
  <si>
    <t>ks</t>
  </si>
  <si>
    <t>100949033</t>
  </si>
  <si>
    <t>232,2*1,01 'Prepočítané koeficientom množstva</t>
  </si>
  <si>
    <t>941941042.S</t>
  </si>
  <si>
    <t>Montáž lešenia ľahkého pracovného radového s podlahami šírky nad 1,00 do 1,20 m, výšky nad 10 do 30 m</t>
  </si>
  <si>
    <t>-727029026</t>
  </si>
  <si>
    <t>2*2*54*14,5+2*2*13*14,5</t>
  </si>
  <si>
    <t>21</t>
  </si>
  <si>
    <t>941941292.S</t>
  </si>
  <si>
    <t>Príplatok za prvý a každý ďalší i začatý mesiac použitia lešenia ľahkého pracovného radového s podlahami šírky nad 1,00 do 1,20 m, v. nad 10 do 30 m</t>
  </si>
  <si>
    <t>1630042053</t>
  </si>
  <si>
    <t>3886*3</t>
  </si>
  <si>
    <t>22</t>
  </si>
  <si>
    <t>941941842.S</t>
  </si>
  <si>
    <t>Demontáž lešenia ľahkého pracovného radového s podlahami šírky nad 1,00 do 1,20 m, výšky nad 10 do 30 m</t>
  </si>
  <si>
    <t>1025252862</t>
  </si>
  <si>
    <t>23</t>
  </si>
  <si>
    <t>944944103.S</t>
  </si>
  <si>
    <t>Ochranná sieť na boku lešenia</t>
  </si>
  <si>
    <t>909973640</t>
  </si>
  <si>
    <t>24</t>
  </si>
  <si>
    <t>944945012.S</t>
  </si>
  <si>
    <t>Montáž záchytnej striešky zriadenej súčasne s ľahkým alebo ťažkým lešením šírky do 2 m</t>
  </si>
  <si>
    <t>-43701181</t>
  </si>
  <si>
    <t>2*3*4</t>
  </si>
  <si>
    <t>25</t>
  </si>
  <si>
    <t>944945192.S</t>
  </si>
  <si>
    <t>Príplatok za prvý a každý ďalší i začatý mesiac použitia záchytnej striešky do 2 m</t>
  </si>
  <si>
    <t>759250760</t>
  </si>
  <si>
    <t>24*3</t>
  </si>
  <si>
    <t>26</t>
  </si>
  <si>
    <t>953945319.S</t>
  </si>
  <si>
    <t>Hliníkový soklový profil šírky 203 mm - fasáda</t>
  </si>
  <si>
    <t>-1160820450</t>
  </si>
  <si>
    <t>2*(130,5-6*3)</t>
  </si>
  <si>
    <t>27</t>
  </si>
  <si>
    <t>953945351.S</t>
  </si>
  <si>
    <t>Hliníkový rohový ochranný profil s integrovanou mriežkou - fasáda</t>
  </si>
  <si>
    <t>1444544997</t>
  </si>
  <si>
    <t>28</t>
  </si>
  <si>
    <t>953995331.S</t>
  </si>
  <si>
    <t>PVC soklový profil šírky 103 mm - strojovne</t>
  </si>
  <si>
    <t>2051912897</t>
  </si>
  <si>
    <t>2*2*(9+3,65)</t>
  </si>
  <si>
    <t>29</t>
  </si>
  <si>
    <t>953995411.S</t>
  </si>
  <si>
    <t>Nadokenný profil so skrytou okapničkou</t>
  </si>
  <si>
    <t>1848355019</t>
  </si>
  <si>
    <t>136*1,2+118*2,4+20*1,5+32*1,2</t>
  </si>
  <si>
    <t>30</t>
  </si>
  <si>
    <t>953995416.S</t>
  </si>
  <si>
    <t>Parapetný profil s integrovanou sieťovinou</t>
  </si>
  <si>
    <t>-1329297594</t>
  </si>
  <si>
    <t>31</t>
  </si>
  <si>
    <t>953995421.S</t>
  </si>
  <si>
    <t>Rohový profil s integrovanou sieťovinou - pevný</t>
  </si>
  <si>
    <t>595116949</t>
  </si>
  <si>
    <t>517,58/0,35+28*14,5</t>
  </si>
  <si>
    <t>32</t>
  </si>
  <si>
    <t>953995427.S</t>
  </si>
  <si>
    <t>Dilatačný profil typ E - priebežný</t>
  </si>
  <si>
    <t>1735241108</t>
  </si>
  <si>
    <t>2*4*14,5</t>
  </si>
  <si>
    <t>33</t>
  </si>
  <si>
    <t>959941123.S</t>
  </si>
  <si>
    <t>Chemická kotva s kotevným svorníkom tesnená chemickou ampulkou do betónu, ŽB, kameňa, s vyvŕtaním otvoru M12/95/220 mm</t>
  </si>
  <si>
    <t>655601021</t>
  </si>
  <si>
    <t>2*(240*2+80*2)</t>
  </si>
  <si>
    <t>34</t>
  </si>
  <si>
    <t>132110000600.S</t>
  </si>
  <si>
    <t>Tyč oceľová jemná kruhová D 10 mm, ozn. 10 000, podľa EN alebo EN ISO S185</t>
  </si>
  <si>
    <t>t</t>
  </si>
  <si>
    <t>1051465188</t>
  </si>
  <si>
    <t>1280/12*1,8*0,001</t>
  </si>
  <si>
    <t>35</t>
  </si>
  <si>
    <t>965043331.S</t>
  </si>
  <si>
    <t>Búranie podkladov pod dlažby, liatych dlažieb a mazanín,betón s poterom,teracom hr.do 100 mm, - loggie</t>
  </si>
  <si>
    <t>-1375031059</t>
  </si>
  <si>
    <t>2*16*2,98*0,1</t>
  </si>
  <si>
    <t>36</t>
  </si>
  <si>
    <t>965081812.S</t>
  </si>
  <si>
    <t>Búranie dlažieb, z kamen., cement., terazzových, čadičových alebo keramických, hr. nad 10 mm, - loggie</t>
  </si>
  <si>
    <t>-752221280</t>
  </si>
  <si>
    <t>37</t>
  </si>
  <si>
    <t>979011201.S</t>
  </si>
  <si>
    <t>Plastový sklz na stavebnú sutinu výšky do 10 m</t>
  </si>
  <si>
    <t>1062824032</t>
  </si>
  <si>
    <t>38</t>
  </si>
  <si>
    <t>979011202.S</t>
  </si>
  <si>
    <t>Príplatok k cene za každý ďalší meter výšky</t>
  </si>
  <si>
    <t>1709730210</t>
  </si>
  <si>
    <t>8*4</t>
  </si>
  <si>
    <t>39</t>
  </si>
  <si>
    <t>979011232.S</t>
  </si>
  <si>
    <t>Demontáž sklzu na stavebnú sutinu výšky do 20 m</t>
  </si>
  <si>
    <t>1054212416</t>
  </si>
  <si>
    <t>8*14</t>
  </si>
  <si>
    <t>40</t>
  </si>
  <si>
    <t>979013112.S</t>
  </si>
  <si>
    <t>Zvislá doprava, vybúraných hmôt na výšku do 3,5 m</t>
  </si>
  <si>
    <t>949290250</t>
  </si>
  <si>
    <t>41</t>
  </si>
  <si>
    <t>979013119.S</t>
  </si>
  <si>
    <t>Príplatok k cene za každých ďalších i začatých 3,5 m výšky nad 3,5 m pre zvislú dopravu vybúraných hmôt</t>
  </si>
  <si>
    <t>-686619722</t>
  </si>
  <si>
    <t>42</t>
  </si>
  <si>
    <t>979084216.S</t>
  </si>
  <si>
    <t>Vodorovná doprava vybúraných hmôt po suchu bez naloženia, ale so zložením na vzdialenosť do 5 km</t>
  </si>
  <si>
    <t>-2085331074</t>
  </si>
  <si>
    <t>43</t>
  </si>
  <si>
    <t>979084219.S</t>
  </si>
  <si>
    <t>Príplatok k cene za každých ďalších aj začatých 5 km nad 5 km</t>
  </si>
  <si>
    <t>575053027</t>
  </si>
  <si>
    <t>28,766*5</t>
  </si>
  <si>
    <t>44</t>
  </si>
  <si>
    <t>979087213.S</t>
  </si>
  <si>
    <t>Nakladanie na dopravné prostriedky pre vodorovnú dopravu vybúraných hmôt</t>
  </si>
  <si>
    <t>-2090153809</t>
  </si>
  <si>
    <t>45</t>
  </si>
  <si>
    <t>979089012.S</t>
  </si>
  <si>
    <t>Poplatok za skladovanie - betón, tehly, dlaždice (17 01) ostatné</t>
  </si>
  <si>
    <t>1686778218</t>
  </si>
  <si>
    <t>99</t>
  </si>
  <si>
    <t>Presun hmôt HSV</t>
  </si>
  <si>
    <t>46</t>
  </si>
  <si>
    <t>998022021.S</t>
  </si>
  <si>
    <t>Presun hmôt pre haly 802, 811 zvislá konštr.monolitická výšky do 20 m</t>
  </si>
  <si>
    <t>103467881</t>
  </si>
  <si>
    <t>PSV</t>
  </si>
  <si>
    <t>Práce a dodávky PSV</t>
  </si>
  <si>
    <t>711</t>
  </si>
  <si>
    <t>Izolácie proti vode a vlhkosti</t>
  </si>
  <si>
    <t>47</t>
  </si>
  <si>
    <t>711113204.S</t>
  </si>
  <si>
    <t>Demontáž izolácie proti zemnej vlhkosti na vodorovnej ploche  - loggie</t>
  </si>
  <si>
    <t>1047612765</t>
  </si>
  <si>
    <t>48</t>
  </si>
  <si>
    <t>711142101.S</t>
  </si>
  <si>
    <t>Izolácia proti zemnej vlhkosti s protiradonovou odolnosťou nopovou HDPE fóliou hrúbky 0,5 mm, výška nopu 8 mm šírka 2 m zvislá - okap.chodník</t>
  </si>
  <si>
    <t>363214612</t>
  </si>
  <si>
    <t>2*1*130,5</t>
  </si>
  <si>
    <t>49</t>
  </si>
  <si>
    <t>711210120.S</t>
  </si>
  <si>
    <t>Zhotovenie dvojnásobného izol. náteru pod keramické obklady v interiéri na ploche vodorovnej - loggie</t>
  </si>
  <si>
    <t>-1879629801</t>
  </si>
  <si>
    <t>50</t>
  </si>
  <si>
    <t>50-48990508.1</t>
  </si>
  <si>
    <t>Aquall, izolácia proti vode na MS polymérovej báze</t>
  </si>
  <si>
    <t>kg</t>
  </si>
  <si>
    <t>470508759</t>
  </si>
  <si>
    <t>95,36*1,35 'Prepočítané koeficientom množstva</t>
  </si>
  <si>
    <t>51</t>
  </si>
  <si>
    <t>711210220.S</t>
  </si>
  <si>
    <t>Zhotovenie izol. stierky dvojnásobnej hr. 4 mm a penetrácie balkónov na ploche vodorovnej - loggie</t>
  </si>
  <si>
    <t>-94653404</t>
  </si>
  <si>
    <t>52</t>
  </si>
  <si>
    <t>50-48990508</t>
  </si>
  <si>
    <t>Ardagrip Classic, penetrácia loggií</t>
  </si>
  <si>
    <t>-1384727778</t>
  </si>
  <si>
    <t>7,94666666666667*7,2 'Prepočítané koeficientom množstva</t>
  </si>
  <si>
    <t>53</t>
  </si>
  <si>
    <t>50-78080007</t>
  </si>
  <si>
    <t>Ardalan Aqua (Ardalan WP), samorozlievajúca cementová hmota</t>
  </si>
  <si>
    <t>-1865771812</t>
  </si>
  <si>
    <t>54</t>
  </si>
  <si>
    <t>711212501</t>
  </si>
  <si>
    <t>Jednozlož. hydroizolačná hmota CEMIX, dvojnásobná, ozn. I03 zvislá - sokel</t>
  </si>
  <si>
    <t>-1461517904</t>
  </si>
  <si>
    <t>130,5*0,5*2</t>
  </si>
  <si>
    <t>55</t>
  </si>
  <si>
    <t>998711103.S</t>
  </si>
  <si>
    <t>Presun hmôt pre izoláciu proti vode v objektoch výšky nad 12 do 60 m</t>
  </si>
  <si>
    <t>-314532996</t>
  </si>
  <si>
    <t>713</t>
  </si>
  <si>
    <t>Izolácie tepelné</t>
  </si>
  <si>
    <t>56</t>
  </si>
  <si>
    <t>713112125.S</t>
  </si>
  <si>
    <t>Montáž tepelnej izolácie loggií polystyrénom, prilepením - loggie</t>
  </si>
  <si>
    <t>-1695676231</t>
  </si>
  <si>
    <t>57</t>
  </si>
  <si>
    <t>283750000600.S</t>
  </si>
  <si>
    <t>Doska XPS hr. 40 mm, zateplenie loggií</t>
  </si>
  <si>
    <t>159723847</t>
  </si>
  <si>
    <t>95,36*1,05</t>
  </si>
  <si>
    <t>100,128*1,02 'Prepočítané koeficientom množstva</t>
  </si>
  <si>
    <t>58</t>
  </si>
  <si>
    <t>713132215.S</t>
  </si>
  <si>
    <t>Montáž tepelnej izolácie podzemných stien a základov xps kotvením a lepením - sokel</t>
  </si>
  <si>
    <t>74213307</t>
  </si>
  <si>
    <t>1*(2*12,6+2*52,65)</t>
  </si>
  <si>
    <t>59</t>
  </si>
  <si>
    <t>283750003800.S</t>
  </si>
  <si>
    <t>Doska XPS 700 hr. 100 mm, pre extrémne zaťaženie, parkoviská, haly - sokel</t>
  </si>
  <si>
    <t>221803465</t>
  </si>
  <si>
    <t>261*1,02 'Prepočítané koeficientom množstva</t>
  </si>
  <si>
    <t>764</t>
  </si>
  <si>
    <t>Konštrukcie klampiarske</t>
  </si>
  <si>
    <t>60</t>
  </si>
  <si>
    <t>764311281.S</t>
  </si>
  <si>
    <t>Krytiny hladké z pozinkovaného PZ plechu, zo zvitkov šírky 850 mm, sklon do 30° - K8</t>
  </si>
  <si>
    <t>-2049896704</t>
  </si>
  <si>
    <t>8*0,85*3,2</t>
  </si>
  <si>
    <t>61</t>
  </si>
  <si>
    <t>764410240.S</t>
  </si>
  <si>
    <t>Oplechovanie parapetov z pozinkovaného farbeného PZ plechu, vrátane rohov r.š. 300 mm - K3</t>
  </si>
  <si>
    <t>1212814236</t>
  </si>
  <si>
    <t>1,5*(2*2+2*8)</t>
  </si>
  <si>
    <t>62</t>
  </si>
  <si>
    <t>764410240.S1</t>
  </si>
  <si>
    <t>Oplechovanie parapetov z pozinkovaného farbeného PZ plechu, vrátane rohov r.š. 300 mm - K4</t>
  </si>
  <si>
    <t>-1608420838</t>
  </si>
  <si>
    <t>2*16*1,2</t>
  </si>
  <si>
    <t>63</t>
  </si>
  <si>
    <t>764410250.S</t>
  </si>
  <si>
    <t>Oplechovanie parapetov z pozinkovaného farbeného PZ plechu, vrátane rohov r.š. 330 mm - K1</t>
  </si>
  <si>
    <t>1398589318</t>
  </si>
  <si>
    <t>1,2*(2*12+2*56)</t>
  </si>
  <si>
    <t>64</t>
  </si>
  <si>
    <t>764410250.S1</t>
  </si>
  <si>
    <t>Oplechovanie parapetov z pozinkovaného farbeného PZ plechu, vrátane rohov r.š. 330 mm - K2</t>
  </si>
  <si>
    <t>-661749143</t>
  </si>
  <si>
    <t>2,4*(2*11+2*48)</t>
  </si>
  <si>
    <t>65</t>
  </si>
  <si>
    <t>764410850.S</t>
  </si>
  <si>
    <t>Demontáž oplechovania parapetov rš od 100 do 330 mm,  -0,00135t</t>
  </si>
  <si>
    <t>-299230901</t>
  </si>
  <si>
    <t>163,2+283,2+30+38,4</t>
  </si>
  <si>
    <t>66</t>
  </si>
  <si>
    <t>764421250.S</t>
  </si>
  <si>
    <t>Oplechovanie zábradlia balkóna z pozinkovaného PZ plechu, r.š. 330 mm - K5</t>
  </si>
  <si>
    <t>-1276062995</t>
  </si>
  <si>
    <t>2*16*3,2</t>
  </si>
  <si>
    <t>67</t>
  </si>
  <si>
    <t>764421540.S</t>
  </si>
  <si>
    <t>Oplechovanie vonkajších balkonových dverí z poplastovaného plechu, r.š. 330 mm - K7</t>
  </si>
  <si>
    <t>-316668542</t>
  </si>
  <si>
    <t>2*16*0,9</t>
  </si>
  <si>
    <t>68</t>
  </si>
  <si>
    <t>764430230.S</t>
  </si>
  <si>
    <t>Oplechovanie muriva a atík z pozinkovaného PZ plechu, vrátane rohov r.š. 390 mm - K6</t>
  </si>
  <si>
    <t>-398228444</t>
  </si>
  <si>
    <t>2*138</t>
  </si>
  <si>
    <t>69</t>
  </si>
  <si>
    <t>764430840.S</t>
  </si>
  <si>
    <t xml:space="preserve">Demontáž oplechovania múrov a nadmuroviek rš od 330 do 500 mm,  -0,00230t </t>
  </si>
  <si>
    <t>-1293426005</t>
  </si>
  <si>
    <t>276+28,8</t>
  </si>
  <si>
    <t>70</t>
  </si>
  <si>
    <t>764611402.S</t>
  </si>
  <si>
    <t>Oplechovanie dverí z pozinkovaného farbeného PZf plechu, hr. plechu 0,6 mm - K9</t>
  </si>
  <si>
    <t>898008528</t>
  </si>
  <si>
    <t>0,3*0,9*4</t>
  </si>
  <si>
    <t>71</t>
  </si>
  <si>
    <t>764611403.S</t>
  </si>
  <si>
    <t>Oplechovanie dverí z pozinkovaného farbeného PZf plechu, hr. plechu 0,8 mm - K10</t>
  </si>
  <si>
    <t>-1812613695</t>
  </si>
  <si>
    <t>0,3*1*4</t>
  </si>
  <si>
    <t>72</t>
  </si>
  <si>
    <t>998764203.S</t>
  </si>
  <si>
    <t>Presun hmôt pre konštrukcie klampiarske v objektoch výšky nad 12 do 24 m</t>
  </si>
  <si>
    <t>%</t>
  </si>
  <si>
    <t>1222322428</t>
  </si>
  <si>
    <t>766</t>
  </si>
  <si>
    <t>Konštrukcie stolárske</t>
  </si>
  <si>
    <t>73</t>
  </si>
  <si>
    <t>766621400.S</t>
  </si>
  <si>
    <t>Montáž okien plastových s hydroizolačnými ISO páskami (exteriérová a interiérová) - S3, S4</t>
  </si>
  <si>
    <t>-330706341</t>
  </si>
  <si>
    <t>12*5,4</t>
  </si>
  <si>
    <t>2,8*4</t>
  </si>
  <si>
    <t>74</t>
  </si>
  <si>
    <t>283290006100.S</t>
  </si>
  <si>
    <t>Tesniaca paropriepustná fólia polymér-flísová, š. 290 mm, dĺ. 30 m, pre tesnenie pripájacej škáry okenného rámu a muriva z exteriéru</t>
  </si>
  <si>
    <t>-1194074832</t>
  </si>
  <si>
    <t>75</t>
  </si>
  <si>
    <t>283290006200.S</t>
  </si>
  <si>
    <t>Tesniaca paronepriepustná fólia polymér-flísová, š. 70 mm, dĺ. 30 m, pre tesnenie pripájacej škáry okenného rámu a muriva z interiéru</t>
  </si>
  <si>
    <t>119290259</t>
  </si>
  <si>
    <t>76</t>
  </si>
  <si>
    <t>611410001000.S</t>
  </si>
  <si>
    <t>Plastové okno jednokrídlové OS, vxš 900x500 mm, izolačné dvojsklo, 6 komorový profil - S4</t>
  </si>
  <si>
    <t>-131303378</t>
  </si>
  <si>
    <t>77</t>
  </si>
  <si>
    <t>611410002800.S</t>
  </si>
  <si>
    <t>Plastové okno jednokrídlové OS, vxš 1200x1500 mm, izolačné dvojsklo, 6 komorový profil - S3</t>
  </si>
  <si>
    <t>666859721</t>
  </si>
  <si>
    <t>78</t>
  </si>
  <si>
    <t>766641161.S</t>
  </si>
  <si>
    <t>Montáž dverí plastových, vchodových, 1 m obvodu dverí - S1,S2, S5</t>
  </si>
  <si>
    <t>-990265061</t>
  </si>
  <si>
    <t>(2,3+2,3+1,2)*4</t>
  </si>
  <si>
    <t>(2,5+2,5+2,85)*8</t>
  </si>
  <si>
    <t>5*2</t>
  </si>
  <si>
    <t>79</t>
  </si>
  <si>
    <t>611420000100.S</t>
  </si>
  <si>
    <t>Dvere plastové s nadsvetlíkom, vxš 2300x1200 mm - S1</t>
  </si>
  <si>
    <t>1650174503</t>
  </si>
  <si>
    <t>80</t>
  </si>
  <si>
    <t>611420000100.S1</t>
  </si>
  <si>
    <t>Dvere plastové s nadsvetlíkom a pevnou časťou, vxš 2850x2000+500 mm - S2</t>
  </si>
  <si>
    <t>-752161509</t>
  </si>
  <si>
    <t>81</t>
  </si>
  <si>
    <t>611420000100.S2</t>
  </si>
  <si>
    <t>Dvere plastové plné zateplené, vxš 2000x1000 mm - S5</t>
  </si>
  <si>
    <t>-1999746887</t>
  </si>
  <si>
    <t>767</t>
  </si>
  <si>
    <t>Konštrukcie doplnkové kovové</t>
  </si>
  <si>
    <t>82</t>
  </si>
  <si>
    <t>767584811.S</t>
  </si>
  <si>
    <t>Demontáž mriežky vzduchotechnickej,  -0,00100t</t>
  </si>
  <si>
    <t>1793677691</t>
  </si>
  <si>
    <t>83</t>
  </si>
  <si>
    <t>767585112.S</t>
  </si>
  <si>
    <t>Montáž doplnkov, vzduchotechnická mriežka</t>
  </si>
  <si>
    <t>-55777795</t>
  </si>
  <si>
    <t>120+72</t>
  </si>
  <si>
    <t>84</t>
  </si>
  <si>
    <t>429720337280.S</t>
  </si>
  <si>
    <t>Mriežka ventilačná plastová, hranatá so sieťkou, rozmery šxvxhr 154x154x15 mm - Pl - 1</t>
  </si>
  <si>
    <t>-1781057707</t>
  </si>
  <si>
    <t>85</t>
  </si>
  <si>
    <t>429720338500.S</t>
  </si>
  <si>
    <t>Mriežka ventilačná plastová, kruhová, priemer 100 mm - Pl - 2, Pl - 3</t>
  </si>
  <si>
    <t>-86753301</t>
  </si>
  <si>
    <t>86</t>
  </si>
  <si>
    <t>998767204.S</t>
  </si>
  <si>
    <t>Presun hmôt pre kovové stavebné doplnkové konštrukcie v objektoch výšky nad 24 do 36 m</t>
  </si>
  <si>
    <t>-786267832</t>
  </si>
  <si>
    <t>771</t>
  </si>
  <si>
    <t>Podlahy z dlaždíc</t>
  </si>
  <si>
    <t>87</t>
  </si>
  <si>
    <t>771411015.S</t>
  </si>
  <si>
    <t>Montáž soklíkov z obkladačiek do malty veľ. 100 x 200 mm - loggie</t>
  </si>
  <si>
    <t>1374475569</t>
  </si>
  <si>
    <t>2*16*0,1*2,55</t>
  </si>
  <si>
    <t>88</t>
  </si>
  <si>
    <t>597640001200.S</t>
  </si>
  <si>
    <t>Obkladačky keramické pórovinové jednofarebné hladké lxv 200x100 mm</t>
  </si>
  <si>
    <t>-1287182936</t>
  </si>
  <si>
    <t>8,16*0,208 'Prepočítané koeficientom množstva</t>
  </si>
  <si>
    <t>89</t>
  </si>
  <si>
    <t>771571127.S</t>
  </si>
  <si>
    <t>Montáž podláh z dlaždíc keramických do malty v obmedzenom priestore veľ. 200 x 200 mm - loggie</t>
  </si>
  <si>
    <t>457439132</t>
  </si>
  <si>
    <t>90</t>
  </si>
  <si>
    <t>597740001700.S</t>
  </si>
  <si>
    <t>Dlaždice keramické, lxvxhr 197x197x7 mm, hutné glazované, mrazuvzdorné</t>
  </si>
  <si>
    <t>-834902032</t>
  </si>
  <si>
    <t>95,36*1,04 'Prepočítané koeficientom množstva</t>
  </si>
  <si>
    <t>91</t>
  </si>
  <si>
    <t>553610016700.S</t>
  </si>
  <si>
    <t>Profil kovový priamy pre systémové ukončenie balkónového systému do pružného tmelu</t>
  </si>
  <si>
    <t>-913401094</t>
  </si>
  <si>
    <t>92</t>
  </si>
  <si>
    <t>998771102.S</t>
  </si>
  <si>
    <t>Presun hmôt pre podlahy z dlaždíc v objektoch výšky nad 6 do 12 m</t>
  </si>
  <si>
    <t>202996606</t>
  </si>
  <si>
    <t>783</t>
  </si>
  <si>
    <t>Nátery</t>
  </si>
  <si>
    <t>93</t>
  </si>
  <si>
    <t>783801812.S</t>
  </si>
  <si>
    <t>Odstránenie starých náterov z omietok oškrabaním s obrúsením stien - vnútorné čelá loggií</t>
  </si>
  <si>
    <t>209290221</t>
  </si>
  <si>
    <t>2*16*2,5*0,9</t>
  </si>
  <si>
    <t>784</t>
  </si>
  <si>
    <t>Maľby</t>
  </si>
  <si>
    <t>94</t>
  </si>
  <si>
    <t>784451262.S</t>
  </si>
  <si>
    <t>Maľby z maliarskych zmesí práškových, základné ručne nanášané jednonásobné na jemnozrnný podklad  výšky nad 3,80 m</t>
  </si>
  <si>
    <t>1002622245</t>
  </si>
  <si>
    <t>95</t>
  </si>
  <si>
    <t>784452373</t>
  </si>
  <si>
    <t>Maľby z maliarskych zmesí Primalex Polar, ručne nanášané tónované dvojnásobné na hrubozrnný podklad výšky do 3,80 m</t>
  </si>
  <si>
    <t>-864613544</t>
  </si>
  <si>
    <t>Práce a dodávky M</t>
  </si>
  <si>
    <t>21-M</t>
  </si>
  <si>
    <t>Elektromontáže</t>
  </si>
  <si>
    <t>96</t>
  </si>
  <si>
    <t>210220004.S</t>
  </si>
  <si>
    <t>Bleskozvod</t>
  </si>
  <si>
    <t>sub</t>
  </si>
  <si>
    <t>-286470603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</si>
</sst>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4" fillId="4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4" borderId="0" xfId="0" applyFont="1" applyFill="1" applyAlignment="1">
      <alignment horizontal="left" vertical="center"/>
    </xf>
    <xf numFmtId="0" fontId="24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4" fontId="26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4" fillId="0" borderId="22" xfId="0" applyFont="1" applyBorder="1" applyAlignment="1">
      <alignment horizontal="center" vertical="center"/>
    </xf>
    <xf numFmtId="49" fontId="24" fillId="0" borderId="22" xfId="0" applyNumberFormat="1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center" vertical="center" wrapText="1"/>
    </xf>
    <xf numFmtId="167" fontId="24" fillId="0" borderId="22" xfId="0" applyNumberFormat="1" applyFont="1" applyBorder="1" applyAlignment="1">
      <alignment vertical="center"/>
    </xf>
    <xf numFmtId="4" fontId="24" fillId="2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center" vertical="center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22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167" fontId="24" fillId="2" borderId="22" xfId="0" applyNumberFormat="1" applyFont="1" applyFill="1" applyBorder="1" applyAlignment="1" applyProtection="1">
      <alignment vertical="center"/>
      <protection locked="0"/>
    </xf>
    <xf numFmtId="0" fontId="25" fillId="2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64" fontId="18" fillId="0" borderId="0" xfId="0" applyNumberFormat="1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4" borderId="6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left" vertical="center"/>
    </xf>
    <xf numFmtId="0" fontId="24" fillId="4" borderId="7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right" vertical="center"/>
    </xf>
    <xf numFmtId="0" fontId="24" fillId="4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11</v>
      </c>
    </row>
    <row r="5" spans="1:74" ht="12" customHeight="1">
      <c r="B5" s="19"/>
      <c r="D5" s="23" t="s">
        <v>12</v>
      </c>
      <c r="K5" s="188" t="s">
        <v>13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R5" s="19"/>
      <c r="BE5" s="185" t="s">
        <v>14</v>
      </c>
      <c r="BS5" s="16" t="s">
        <v>6</v>
      </c>
    </row>
    <row r="6" spans="1:74" ht="36.950000000000003" customHeight="1">
      <c r="B6" s="19"/>
      <c r="D6" s="25" t="s">
        <v>15</v>
      </c>
      <c r="K6" s="190" t="s">
        <v>16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R6" s="19"/>
      <c r="BE6" s="186"/>
      <c r="BS6" s="16" t="s">
        <v>6</v>
      </c>
    </row>
    <row r="7" spans="1:74" ht="12" customHeight="1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E7" s="186"/>
      <c r="BS7" s="16" t="s">
        <v>6</v>
      </c>
    </row>
    <row r="8" spans="1:74" ht="12" customHeight="1">
      <c r="B8" s="19"/>
      <c r="D8" s="26" t="s">
        <v>19</v>
      </c>
      <c r="K8" s="24" t="s">
        <v>20</v>
      </c>
      <c r="AK8" s="26" t="s">
        <v>21</v>
      </c>
      <c r="AN8" s="27" t="s">
        <v>22</v>
      </c>
      <c r="AR8" s="19"/>
      <c r="BE8" s="186"/>
      <c r="BS8" s="16" t="s">
        <v>6</v>
      </c>
    </row>
    <row r="9" spans="1:74" ht="14.45" customHeight="1">
      <c r="B9" s="19"/>
      <c r="AR9" s="19"/>
      <c r="BE9" s="186"/>
      <c r="BS9" s="16" t="s">
        <v>6</v>
      </c>
    </row>
    <row r="10" spans="1:74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186"/>
      <c r="BS10" s="16" t="s">
        <v>6</v>
      </c>
    </row>
    <row r="11" spans="1:74" ht="18.399999999999999" customHeight="1">
      <c r="B11" s="19"/>
      <c r="E11" s="24" t="s">
        <v>25</v>
      </c>
      <c r="AK11" s="26" t="s">
        <v>26</v>
      </c>
      <c r="AN11" s="24" t="s">
        <v>1</v>
      </c>
      <c r="AR11" s="19"/>
      <c r="BE11" s="186"/>
      <c r="BS11" s="16" t="s">
        <v>6</v>
      </c>
    </row>
    <row r="12" spans="1:74" ht="6.95" customHeight="1">
      <c r="B12" s="19"/>
      <c r="AR12" s="19"/>
      <c r="BE12" s="186"/>
      <c r="BS12" s="16" t="s">
        <v>6</v>
      </c>
    </row>
    <row r="13" spans="1:74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186"/>
      <c r="BS13" s="16" t="s">
        <v>6</v>
      </c>
    </row>
    <row r="14" spans="1:74" ht="12.75">
      <c r="B14" s="19"/>
      <c r="E14" s="191" t="s">
        <v>28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26" t="s">
        <v>26</v>
      </c>
      <c r="AN14" s="28" t="s">
        <v>28</v>
      </c>
      <c r="AR14" s="19"/>
      <c r="BE14" s="186"/>
      <c r="BS14" s="16" t="s">
        <v>6</v>
      </c>
    </row>
    <row r="15" spans="1:74" ht="6.95" customHeight="1">
      <c r="B15" s="19"/>
      <c r="AR15" s="19"/>
      <c r="BE15" s="186"/>
      <c r="BS15" s="16" t="s">
        <v>4</v>
      </c>
    </row>
    <row r="16" spans="1:74" ht="12" customHeight="1">
      <c r="B16" s="19"/>
      <c r="D16" s="26" t="s">
        <v>29</v>
      </c>
      <c r="AK16" s="26" t="s">
        <v>24</v>
      </c>
      <c r="AN16" s="24" t="s">
        <v>1</v>
      </c>
      <c r="AR16" s="19"/>
      <c r="BE16" s="186"/>
      <c r="BS16" s="16" t="s">
        <v>4</v>
      </c>
    </row>
    <row r="17" spans="2:71" ht="18.399999999999999" customHeight="1">
      <c r="B17" s="19"/>
      <c r="E17" s="24" t="s">
        <v>30</v>
      </c>
      <c r="AK17" s="26" t="s">
        <v>26</v>
      </c>
      <c r="AN17" s="24" t="s">
        <v>1</v>
      </c>
      <c r="AR17" s="19"/>
      <c r="BE17" s="186"/>
      <c r="BS17" s="16" t="s">
        <v>31</v>
      </c>
    </row>
    <row r="18" spans="2:71" ht="6.95" customHeight="1">
      <c r="B18" s="19"/>
      <c r="AR18" s="19"/>
      <c r="BE18" s="186"/>
      <c r="BS18" s="16" t="s">
        <v>6</v>
      </c>
    </row>
    <row r="19" spans="2:71" ht="12" customHeight="1">
      <c r="B19" s="19"/>
      <c r="D19" s="26" t="s">
        <v>32</v>
      </c>
      <c r="AK19" s="26" t="s">
        <v>24</v>
      </c>
      <c r="AN19" s="24" t="s">
        <v>1</v>
      </c>
      <c r="AR19" s="19"/>
      <c r="BE19" s="186"/>
      <c r="BS19" s="16" t="s">
        <v>6</v>
      </c>
    </row>
    <row r="20" spans="2:71" ht="18.399999999999999" customHeight="1">
      <c r="B20" s="19"/>
      <c r="E20" s="24" t="s">
        <v>33</v>
      </c>
      <c r="AK20" s="26" t="s">
        <v>26</v>
      </c>
      <c r="AN20" s="24" t="s">
        <v>1</v>
      </c>
      <c r="AR20" s="19"/>
      <c r="BE20" s="186"/>
      <c r="BS20" s="16" t="s">
        <v>31</v>
      </c>
    </row>
    <row r="21" spans="2:71" ht="6.95" customHeight="1">
      <c r="B21" s="19"/>
      <c r="AR21" s="19"/>
      <c r="BE21" s="186"/>
    </row>
    <row r="22" spans="2:71" ht="12" customHeight="1">
      <c r="B22" s="19"/>
      <c r="D22" s="26" t="s">
        <v>34</v>
      </c>
      <c r="AR22" s="19"/>
      <c r="BE22" s="186"/>
    </row>
    <row r="23" spans="2:71" ht="16.5" customHeight="1">
      <c r="B23" s="19"/>
      <c r="E23" s="193" t="s">
        <v>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R23" s="19"/>
      <c r="BE23" s="186"/>
    </row>
    <row r="24" spans="2:71" ht="6.95" customHeight="1">
      <c r="B24" s="19"/>
      <c r="AR24" s="19"/>
      <c r="BE24" s="186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6"/>
    </row>
    <row r="26" spans="2:71" s="1" customFormat="1" ht="25.9" customHeight="1">
      <c r="B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4">
        <f>ROUND(AG94,2)</f>
        <v>0</v>
      </c>
      <c r="AL26" s="195"/>
      <c r="AM26" s="195"/>
      <c r="AN26" s="195"/>
      <c r="AO26" s="195"/>
      <c r="AR26" s="31"/>
      <c r="BE26" s="186"/>
    </row>
    <row r="27" spans="2:71" s="1" customFormat="1" ht="6.95" customHeight="1">
      <c r="B27" s="31"/>
      <c r="AR27" s="31"/>
      <c r="BE27" s="186"/>
    </row>
    <row r="28" spans="2:71" s="1" customFormat="1" ht="12.75">
      <c r="B28" s="31"/>
      <c r="L28" s="196" t="s">
        <v>36</v>
      </c>
      <c r="M28" s="196"/>
      <c r="N28" s="196"/>
      <c r="O28" s="196"/>
      <c r="P28" s="196"/>
      <c r="W28" s="196" t="s">
        <v>37</v>
      </c>
      <c r="X28" s="196"/>
      <c r="Y28" s="196"/>
      <c r="Z28" s="196"/>
      <c r="AA28" s="196"/>
      <c r="AB28" s="196"/>
      <c r="AC28" s="196"/>
      <c r="AD28" s="196"/>
      <c r="AE28" s="196"/>
      <c r="AK28" s="196" t="s">
        <v>38</v>
      </c>
      <c r="AL28" s="196"/>
      <c r="AM28" s="196"/>
      <c r="AN28" s="196"/>
      <c r="AO28" s="196"/>
      <c r="AR28" s="31"/>
      <c r="BE28" s="186"/>
    </row>
    <row r="29" spans="2:71" s="2" customFormat="1" ht="14.45" customHeight="1">
      <c r="B29" s="35"/>
      <c r="D29" s="26" t="s">
        <v>39</v>
      </c>
      <c r="F29" s="36" t="s">
        <v>40</v>
      </c>
      <c r="L29" s="199">
        <v>0.2</v>
      </c>
      <c r="M29" s="198"/>
      <c r="N29" s="198"/>
      <c r="O29" s="198"/>
      <c r="P29" s="198"/>
      <c r="Q29" s="37"/>
      <c r="R29" s="37"/>
      <c r="S29" s="37"/>
      <c r="T29" s="37"/>
      <c r="U29" s="37"/>
      <c r="V29" s="37"/>
      <c r="W29" s="197">
        <f>ROUND(AZ94, 2)</f>
        <v>0</v>
      </c>
      <c r="X29" s="198"/>
      <c r="Y29" s="198"/>
      <c r="Z29" s="198"/>
      <c r="AA29" s="198"/>
      <c r="AB29" s="198"/>
      <c r="AC29" s="198"/>
      <c r="AD29" s="198"/>
      <c r="AE29" s="198"/>
      <c r="AF29" s="37"/>
      <c r="AG29" s="37"/>
      <c r="AH29" s="37"/>
      <c r="AI29" s="37"/>
      <c r="AJ29" s="37"/>
      <c r="AK29" s="197">
        <f>ROUND(AV94, 2)</f>
        <v>0</v>
      </c>
      <c r="AL29" s="198"/>
      <c r="AM29" s="198"/>
      <c r="AN29" s="198"/>
      <c r="AO29" s="198"/>
      <c r="AP29" s="37"/>
      <c r="AQ29" s="37"/>
      <c r="AR29" s="38"/>
      <c r="AS29" s="37"/>
      <c r="AT29" s="37"/>
      <c r="AU29" s="37"/>
      <c r="AV29" s="37"/>
      <c r="AW29" s="37"/>
      <c r="AX29" s="37"/>
      <c r="AY29" s="37"/>
      <c r="AZ29" s="37"/>
      <c r="BE29" s="187"/>
    </row>
    <row r="30" spans="2:71" s="2" customFormat="1" ht="14.45" customHeight="1">
      <c r="B30" s="35"/>
      <c r="F30" s="36" t="s">
        <v>41</v>
      </c>
      <c r="L30" s="199">
        <v>0.2</v>
      </c>
      <c r="M30" s="198"/>
      <c r="N30" s="198"/>
      <c r="O30" s="198"/>
      <c r="P30" s="198"/>
      <c r="Q30" s="37"/>
      <c r="R30" s="37"/>
      <c r="S30" s="37"/>
      <c r="T30" s="37"/>
      <c r="U30" s="37"/>
      <c r="V30" s="37"/>
      <c r="W30" s="197">
        <f>ROUND(BA94, 2)</f>
        <v>0</v>
      </c>
      <c r="X30" s="198"/>
      <c r="Y30" s="198"/>
      <c r="Z30" s="198"/>
      <c r="AA30" s="198"/>
      <c r="AB30" s="198"/>
      <c r="AC30" s="198"/>
      <c r="AD30" s="198"/>
      <c r="AE30" s="198"/>
      <c r="AF30" s="37"/>
      <c r="AG30" s="37"/>
      <c r="AH30" s="37"/>
      <c r="AI30" s="37"/>
      <c r="AJ30" s="37"/>
      <c r="AK30" s="197">
        <f>ROUND(AW94, 2)</f>
        <v>0</v>
      </c>
      <c r="AL30" s="198"/>
      <c r="AM30" s="198"/>
      <c r="AN30" s="198"/>
      <c r="AO30" s="198"/>
      <c r="AP30" s="37"/>
      <c r="AQ30" s="37"/>
      <c r="AR30" s="38"/>
      <c r="AS30" s="37"/>
      <c r="AT30" s="37"/>
      <c r="AU30" s="37"/>
      <c r="AV30" s="37"/>
      <c r="AW30" s="37"/>
      <c r="AX30" s="37"/>
      <c r="AY30" s="37"/>
      <c r="AZ30" s="37"/>
      <c r="BE30" s="187"/>
    </row>
    <row r="31" spans="2:71" s="2" customFormat="1" ht="14.45" hidden="1" customHeight="1">
      <c r="B31" s="35"/>
      <c r="F31" s="26" t="s">
        <v>42</v>
      </c>
      <c r="L31" s="202">
        <v>0.2</v>
      </c>
      <c r="M31" s="201"/>
      <c r="N31" s="201"/>
      <c r="O31" s="201"/>
      <c r="P31" s="201"/>
      <c r="W31" s="200">
        <f>ROUND(BB94, 2)</f>
        <v>0</v>
      </c>
      <c r="X31" s="201"/>
      <c r="Y31" s="201"/>
      <c r="Z31" s="201"/>
      <c r="AA31" s="201"/>
      <c r="AB31" s="201"/>
      <c r="AC31" s="201"/>
      <c r="AD31" s="201"/>
      <c r="AE31" s="201"/>
      <c r="AK31" s="200">
        <v>0</v>
      </c>
      <c r="AL31" s="201"/>
      <c r="AM31" s="201"/>
      <c r="AN31" s="201"/>
      <c r="AO31" s="201"/>
      <c r="AR31" s="35"/>
      <c r="BE31" s="187"/>
    </row>
    <row r="32" spans="2:71" s="2" customFormat="1" ht="14.45" hidden="1" customHeight="1">
      <c r="B32" s="35"/>
      <c r="F32" s="26" t="s">
        <v>43</v>
      </c>
      <c r="L32" s="202">
        <v>0.2</v>
      </c>
      <c r="M32" s="201"/>
      <c r="N32" s="201"/>
      <c r="O32" s="201"/>
      <c r="P32" s="201"/>
      <c r="W32" s="200">
        <f>ROUND(BC94, 2)</f>
        <v>0</v>
      </c>
      <c r="X32" s="201"/>
      <c r="Y32" s="201"/>
      <c r="Z32" s="201"/>
      <c r="AA32" s="201"/>
      <c r="AB32" s="201"/>
      <c r="AC32" s="201"/>
      <c r="AD32" s="201"/>
      <c r="AE32" s="201"/>
      <c r="AK32" s="200">
        <v>0</v>
      </c>
      <c r="AL32" s="201"/>
      <c r="AM32" s="201"/>
      <c r="AN32" s="201"/>
      <c r="AO32" s="201"/>
      <c r="AR32" s="35"/>
      <c r="BE32" s="187"/>
    </row>
    <row r="33" spans="2:57" s="2" customFormat="1" ht="14.45" hidden="1" customHeight="1">
      <c r="B33" s="35"/>
      <c r="F33" s="36" t="s">
        <v>44</v>
      </c>
      <c r="L33" s="199">
        <v>0</v>
      </c>
      <c r="M33" s="198"/>
      <c r="N33" s="198"/>
      <c r="O33" s="198"/>
      <c r="P33" s="198"/>
      <c r="Q33" s="37"/>
      <c r="R33" s="37"/>
      <c r="S33" s="37"/>
      <c r="T33" s="37"/>
      <c r="U33" s="37"/>
      <c r="V33" s="37"/>
      <c r="W33" s="197">
        <f>ROUND(BD94, 2)</f>
        <v>0</v>
      </c>
      <c r="X33" s="198"/>
      <c r="Y33" s="198"/>
      <c r="Z33" s="198"/>
      <c r="AA33" s="198"/>
      <c r="AB33" s="198"/>
      <c r="AC33" s="198"/>
      <c r="AD33" s="198"/>
      <c r="AE33" s="198"/>
      <c r="AF33" s="37"/>
      <c r="AG33" s="37"/>
      <c r="AH33" s="37"/>
      <c r="AI33" s="37"/>
      <c r="AJ33" s="37"/>
      <c r="AK33" s="197">
        <v>0</v>
      </c>
      <c r="AL33" s="198"/>
      <c r="AM33" s="198"/>
      <c r="AN33" s="198"/>
      <c r="AO33" s="198"/>
      <c r="AP33" s="37"/>
      <c r="AQ33" s="37"/>
      <c r="AR33" s="38"/>
      <c r="AS33" s="37"/>
      <c r="AT33" s="37"/>
      <c r="AU33" s="37"/>
      <c r="AV33" s="37"/>
      <c r="AW33" s="37"/>
      <c r="AX33" s="37"/>
      <c r="AY33" s="37"/>
      <c r="AZ33" s="37"/>
      <c r="BE33" s="187"/>
    </row>
    <row r="34" spans="2:57" s="1" customFormat="1" ht="6.95" customHeight="1">
      <c r="B34" s="31"/>
      <c r="AR34" s="31"/>
      <c r="BE34" s="186"/>
    </row>
    <row r="35" spans="2:57" s="1" customFormat="1" ht="25.9" customHeight="1">
      <c r="B35" s="31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03" t="s">
        <v>47</v>
      </c>
      <c r="Y35" s="204"/>
      <c r="Z35" s="204"/>
      <c r="AA35" s="204"/>
      <c r="AB35" s="204"/>
      <c r="AC35" s="41"/>
      <c r="AD35" s="41"/>
      <c r="AE35" s="41"/>
      <c r="AF35" s="41"/>
      <c r="AG35" s="41"/>
      <c r="AH35" s="41"/>
      <c r="AI35" s="41"/>
      <c r="AJ35" s="41"/>
      <c r="AK35" s="205">
        <f>SUM(AK26:AK33)</f>
        <v>0</v>
      </c>
      <c r="AL35" s="204"/>
      <c r="AM35" s="204"/>
      <c r="AN35" s="204"/>
      <c r="AO35" s="206"/>
      <c r="AP35" s="39"/>
      <c r="AQ35" s="39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3" t="s">
        <v>48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49</v>
      </c>
      <c r="AI49" s="44"/>
      <c r="AJ49" s="44"/>
      <c r="AK49" s="44"/>
      <c r="AL49" s="44"/>
      <c r="AM49" s="44"/>
      <c r="AN49" s="44"/>
      <c r="AO49" s="44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5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5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5" t="s">
        <v>50</v>
      </c>
      <c r="AI60" s="33"/>
      <c r="AJ60" s="33"/>
      <c r="AK60" s="33"/>
      <c r="AL60" s="33"/>
      <c r="AM60" s="45" t="s">
        <v>51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3" t="s">
        <v>52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3" t="s">
        <v>53</v>
      </c>
      <c r="AI64" s="44"/>
      <c r="AJ64" s="44"/>
      <c r="AK64" s="44"/>
      <c r="AL64" s="44"/>
      <c r="AM64" s="44"/>
      <c r="AN64" s="44"/>
      <c r="AO64" s="44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5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5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5" t="s">
        <v>50</v>
      </c>
      <c r="AI75" s="33"/>
      <c r="AJ75" s="33"/>
      <c r="AK75" s="33"/>
      <c r="AL75" s="33"/>
      <c r="AM75" s="45" t="s">
        <v>51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1"/>
    </row>
    <row r="81" spans="1:90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1"/>
    </row>
    <row r="82" spans="1:90" s="1" customFormat="1" ht="24.95" customHeight="1">
      <c r="B82" s="31"/>
      <c r="C82" s="20" t="s">
        <v>54</v>
      </c>
      <c r="AR82" s="31"/>
    </row>
    <row r="83" spans="1:90" s="1" customFormat="1" ht="6.95" customHeight="1">
      <c r="B83" s="31"/>
      <c r="AR83" s="31"/>
    </row>
    <row r="84" spans="1:90" s="3" customFormat="1" ht="12" customHeight="1">
      <c r="B84" s="50"/>
      <c r="C84" s="26" t="s">
        <v>12</v>
      </c>
      <c r="L84" s="3" t="str">
        <f>K5</f>
        <v>2022-138</v>
      </c>
      <c r="AR84" s="50"/>
    </row>
    <row r="85" spans="1:90" s="4" customFormat="1" ht="36.950000000000003" customHeight="1">
      <c r="B85" s="51"/>
      <c r="C85" s="52" t="s">
        <v>15</v>
      </c>
      <c r="L85" s="207" t="str">
        <f>K6</f>
        <v>Zateplenie objektu Domov dôchodcov a Domov sociálnych služieb LUNA - Brezno,p.č.687/51, 52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R85" s="51"/>
    </row>
    <row r="86" spans="1:90" s="1" customFormat="1" ht="6.95" customHeight="1">
      <c r="B86" s="31"/>
      <c r="AR86" s="31"/>
    </row>
    <row r="87" spans="1:90" s="1" customFormat="1" ht="12" customHeight="1">
      <c r="B87" s="31"/>
      <c r="C87" s="26" t="s">
        <v>19</v>
      </c>
      <c r="L87" s="53" t="str">
        <f>IF(K8="","",K8)</f>
        <v>Brezno, Fraňa Kráľa 23, 977 01</v>
      </c>
      <c r="AI87" s="26" t="s">
        <v>21</v>
      </c>
      <c r="AM87" s="209" t="str">
        <f>IF(AN8= "","",AN8)</f>
        <v>23. 3. 2023</v>
      </c>
      <c r="AN87" s="209"/>
      <c r="AR87" s="31"/>
    </row>
    <row r="88" spans="1:90" s="1" customFormat="1" ht="6.95" customHeight="1">
      <c r="B88" s="31"/>
      <c r="AR88" s="31"/>
    </row>
    <row r="89" spans="1:90" s="1" customFormat="1" ht="15.2" customHeight="1">
      <c r="B89" s="31"/>
      <c r="C89" s="26" t="s">
        <v>23</v>
      </c>
      <c r="L89" s="3" t="str">
        <f>IF(E11= "","",E11)</f>
        <v xml:space="preserve"> </v>
      </c>
      <c r="AI89" s="26" t="s">
        <v>29</v>
      </c>
      <c r="AM89" s="210" t="str">
        <f>IF(E17="","",E17)</f>
        <v>Ing.arch.Jozef Troliga</v>
      </c>
      <c r="AN89" s="211"/>
      <c r="AO89" s="211"/>
      <c r="AP89" s="211"/>
      <c r="AR89" s="31"/>
      <c r="AS89" s="212" t="s">
        <v>55</v>
      </c>
      <c r="AT89" s="213"/>
      <c r="AU89" s="55"/>
      <c r="AV89" s="55"/>
      <c r="AW89" s="55"/>
      <c r="AX89" s="55"/>
      <c r="AY89" s="55"/>
      <c r="AZ89" s="55"/>
      <c r="BA89" s="55"/>
      <c r="BB89" s="55"/>
      <c r="BC89" s="55"/>
      <c r="BD89" s="56"/>
    </row>
    <row r="90" spans="1:90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32</v>
      </c>
      <c r="AM90" s="210" t="str">
        <f>IF(E20="","",E20)</f>
        <v>Stavrava, Lucia Čaradová</v>
      </c>
      <c r="AN90" s="211"/>
      <c r="AO90" s="211"/>
      <c r="AP90" s="211"/>
      <c r="AR90" s="31"/>
      <c r="AS90" s="214"/>
      <c r="AT90" s="215"/>
      <c r="BD90" s="58"/>
    </row>
    <row r="91" spans="1:90" s="1" customFormat="1" ht="10.9" customHeight="1">
      <c r="B91" s="31"/>
      <c r="AR91" s="31"/>
      <c r="AS91" s="214"/>
      <c r="AT91" s="215"/>
      <c r="BD91" s="58"/>
    </row>
    <row r="92" spans="1:90" s="1" customFormat="1" ht="29.25" customHeight="1">
      <c r="B92" s="31"/>
      <c r="C92" s="216" t="s">
        <v>56</v>
      </c>
      <c r="D92" s="217"/>
      <c r="E92" s="217"/>
      <c r="F92" s="217"/>
      <c r="G92" s="217"/>
      <c r="H92" s="59"/>
      <c r="I92" s="218" t="s">
        <v>57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9" t="s">
        <v>58</v>
      </c>
      <c r="AH92" s="217"/>
      <c r="AI92" s="217"/>
      <c r="AJ92" s="217"/>
      <c r="AK92" s="217"/>
      <c r="AL92" s="217"/>
      <c r="AM92" s="217"/>
      <c r="AN92" s="218" t="s">
        <v>59</v>
      </c>
      <c r="AO92" s="217"/>
      <c r="AP92" s="220"/>
      <c r="AQ92" s="60" t="s">
        <v>60</v>
      </c>
      <c r="AR92" s="31"/>
      <c r="AS92" s="61" t="s">
        <v>61</v>
      </c>
      <c r="AT92" s="62" t="s">
        <v>62</v>
      </c>
      <c r="AU92" s="62" t="s">
        <v>63</v>
      </c>
      <c r="AV92" s="62" t="s">
        <v>64</v>
      </c>
      <c r="AW92" s="62" t="s">
        <v>65</v>
      </c>
      <c r="AX92" s="62" t="s">
        <v>66</v>
      </c>
      <c r="AY92" s="62" t="s">
        <v>67</v>
      </c>
      <c r="AZ92" s="62" t="s">
        <v>68</v>
      </c>
      <c r="BA92" s="62" t="s">
        <v>69</v>
      </c>
      <c r="BB92" s="62" t="s">
        <v>70</v>
      </c>
      <c r="BC92" s="62" t="s">
        <v>71</v>
      </c>
      <c r="BD92" s="63" t="s">
        <v>72</v>
      </c>
    </row>
    <row r="93" spans="1:90" s="1" customFormat="1" ht="10.9" customHeight="1">
      <c r="B93" s="31"/>
      <c r="AR93" s="31"/>
      <c r="AS93" s="64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</row>
    <row r="94" spans="1:90" s="5" customFormat="1" ht="32.450000000000003" customHeight="1">
      <c r="B94" s="65"/>
      <c r="C94" s="66" t="s">
        <v>73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4">
        <f>ROUND(AG95,2)</f>
        <v>0</v>
      </c>
      <c r="AH94" s="224"/>
      <c r="AI94" s="224"/>
      <c r="AJ94" s="224"/>
      <c r="AK94" s="224"/>
      <c r="AL94" s="224"/>
      <c r="AM94" s="224"/>
      <c r="AN94" s="225">
        <f>SUM(AG94,AT94)</f>
        <v>0</v>
      </c>
      <c r="AO94" s="225"/>
      <c r="AP94" s="225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74</v>
      </c>
      <c r="BT94" s="74" t="s">
        <v>75</v>
      </c>
      <c r="BV94" s="74" t="s">
        <v>76</v>
      </c>
      <c r="BW94" s="74" t="s">
        <v>5</v>
      </c>
      <c r="BX94" s="74" t="s">
        <v>77</v>
      </c>
      <c r="CL94" s="74" t="s">
        <v>1</v>
      </c>
    </row>
    <row r="95" spans="1:90" s="6" customFormat="1" ht="37.5" customHeight="1">
      <c r="A95" s="75" t="s">
        <v>78</v>
      </c>
      <c r="B95" s="76"/>
      <c r="C95" s="77"/>
      <c r="D95" s="223" t="s">
        <v>13</v>
      </c>
      <c r="E95" s="223"/>
      <c r="F95" s="223"/>
      <c r="G95" s="223"/>
      <c r="H95" s="223"/>
      <c r="I95" s="78"/>
      <c r="J95" s="223" t="s">
        <v>16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1">
        <f>'2022-138 - Zateplenie obj...'!J28</f>
        <v>0</v>
      </c>
      <c r="AH95" s="222"/>
      <c r="AI95" s="222"/>
      <c r="AJ95" s="222"/>
      <c r="AK95" s="222"/>
      <c r="AL95" s="222"/>
      <c r="AM95" s="222"/>
      <c r="AN95" s="221">
        <f>SUM(AG95,AT95)</f>
        <v>0</v>
      </c>
      <c r="AO95" s="222"/>
      <c r="AP95" s="222"/>
      <c r="AQ95" s="79" t="s">
        <v>79</v>
      </c>
      <c r="AR95" s="76"/>
      <c r="AS95" s="80">
        <v>0</v>
      </c>
      <c r="AT95" s="81">
        <f>ROUND(SUM(AV95:AW95),2)</f>
        <v>0</v>
      </c>
      <c r="AU95" s="82">
        <f>'2022-138 - Zateplenie obj...'!P129</f>
        <v>0</v>
      </c>
      <c r="AV95" s="81">
        <f>'2022-138 - Zateplenie obj...'!J31</f>
        <v>0</v>
      </c>
      <c r="AW95" s="81">
        <f>'2022-138 - Zateplenie obj...'!J32</f>
        <v>0</v>
      </c>
      <c r="AX95" s="81">
        <f>'2022-138 - Zateplenie obj...'!J33</f>
        <v>0</v>
      </c>
      <c r="AY95" s="81">
        <f>'2022-138 - Zateplenie obj...'!J34</f>
        <v>0</v>
      </c>
      <c r="AZ95" s="81">
        <f>'2022-138 - Zateplenie obj...'!F31</f>
        <v>0</v>
      </c>
      <c r="BA95" s="81">
        <f>'2022-138 - Zateplenie obj...'!F32</f>
        <v>0</v>
      </c>
      <c r="BB95" s="81">
        <f>'2022-138 - Zateplenie obj...'!F33</f>
        <v>0</v>
      </c>
      <c r="BC95" s="81">
        <f>'2022-138 - Zateplenie obj...'!F34</f>
        <v>0</v>
      </c>
      <c r="BD95" s="83">
        <f>'2022-138 - Zateplenie obj...'!F35</f>
        <v>0</v>
      </c>
      <c r="BT95" s="84" t="s">
        <v>80</v>
      </c>
      <c r="BU95" s="84" t="s">
        <v>81</v>
      </c>
      <c r="BV95" s="84" t="s">
        <v>76</v>
      </c>
      <c r="BW95" s="84" t="s">
        <v>5</v>
      </c>
      <c r="BX95" s="84" t="s">
        <v>77</v>
      </c>
      <c r="CL95" s="84" t="s">
        <v>1</v>
      </c>
    </row>
    <row r="96" spans="1:90" s="1" customFormat="1" ht="30" customHeight="1">
      <c r="B96" s="31"/>
      <c r="AR96" s="31"/>
    </row>
    <row r="97" spans="2:44" s="1" customFormat="1" ht="6.95" customHeight="1"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1"/>
    </row>
  </sheetData>
  <sheetProtection algorithmName="SHA-512" hashValue="72TXLCImvOWtJfKLLtmtwbAMUfC2iKMqgjwSanCVOTNRyAB/B9OG0r2+Y5ExW8ETQFdubQ7LxWLb3ozap8DeMg==" saltValue="uuGVdP6yOvfKTkdZxX1HbilWOeWigSzKNc2zw2V8JPFiGc0sguAwUj4eNkOivjM6kkQ5szlUtyRcGzZFRDyZX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2-138 - Zateplenie obj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8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6" t="s">
        <v>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82</v>
      </c>
      <c r="L4" s="19"/>
      <c r="M4" s="85" t="s">
        <v>9</v>
      </c>
      <c r="AT4" s="16" t="s">
        <v>4</v>
      </c>
    </row>
    <row r="5" spans="2:46" ht="6.95" customHeight="1">
      <c r="B5" s="19"/>
      <c r="L5" s="19"/>
    </row>
    <row r="6" spans="2:46" s="1" customFormat="1" ht="12" customHeight="1">
      <c r="B6" s="31"/>
      <c r="D6" s="26" t="s">
        <v>15</v>
      </c>
      <c r="L6" s="31"/>
    </row>
    <row r="7" spans="2:46" s="1" customFormat="1" ht="30" customHeight="1">
      <c r="B7" s="31"/>
      <c r="E7" s="207" t="s">
        <v>16</v>
      </c>
      <c r="F7" s="226"/>
      <c r="G7" s="226"/>
      <c r="H7" s="226"/>
      <c r="L7" s="31"/>
    </row>
    <row r="8" spans="2:46" s="1" customFormat="1" ht="11.25">
      <c r="B8" s="31"/>
      <c r="L8" s="31"/>
    </row>
    <row r="9" spans="2:46" s="1" customFormat="1" ht="12" customHeight="1">
      <c r="B9" s="31"/>
      <c r="D9" s="26" t="s">
        <v>17</v>
      </c>
      <c r="F9" s="24" t="s">
        <v>1</v>
      </c>
      <c r="I9" s="26" t="s">
        <v>18</v>
      </c>
      <c r="J9" s="24" t="s">
        <v>1</v>
      </c>
      <c r="L9" s="31"/>
    </row>
    <row r="10" spans="2:46" s="1" customFormat="1" ht="12" customHeight="1">
      <c r="B10" s="31"/>
      <c r="D10" s="26" t="s">
        <v>19</v>
      </c>
      <c r="F10" s="24" t="s">
        <v>20</v>
      </c>
      <c r="I10" s="26" t="s">
        <v>21</v>
      </c>
      <c r="J10" s="54" t="str">
        <f>'Rekapitulácia stavby'!AN8</f>
        <v>23. 3. 2023</v>
      </c>
      <c r="L10" s="31"/>
    </row>
    <row r="11" spans="2:46" s="1" customFormat="1" ht="10.9" customHeight="1">
      <c r="B11" s="31"/>
      <c r="L11" s="31"/>
    </row>
    <row r="12" spans="2:46" s="1" customFormat="1" ht="12" customHeight="1">
      <c r="B12" s="31"/>
      <c r="D12" s="26" t="s">
        <v>23</v>
      </c>
      <c r="I12" s="26" t="s">
        <v>24</v>
      </c>
      <c r="J12" s="24" t="str">
        <f>IF('Rekapitulácia stavby'!AN10="","",'Rekapitulácia stavby'!AN10)</f>
        <v/>
      </c>
      <c r="L12" s="31"/>
    </row>
    <row r="13" spans="2:46" s="1" customFormat="1" ht="18" customHeight="1">
      <c r="B13" s="31"/>
      <c r="E13" s="24" t="str">
        <f>IF('Rekapitulácia stavby'!E11="","",'Rekapitulácia stavby'!E11)</f>
        <v xml:space="preserve"> </v>
      </c>
      <c r="I13" s="26" t="s">
        <v>26</v>
      </c>
      <c r="J13" s="24" t="str">
        <f>IF('Rekapitulácia stavby'!AN11="","",'Rekapitulácia stavby'!AN11)</f>
        <v/>
      </c>
      <c r="L13" s="31"/>
    </row>
    <row r="14" spans="2:46" s="1" customFormat="1" ht="6.95" customHeight="1">
      <c r="B14" s="31"/>
      <c r="L14" s="31"/>
    </row>
    <row r="15" spans="2:46" s="1" customFormat="1" ht="12" customHeight="1">
      <c r="B15" s="31"/>
      <c r="D15" s="26" t="s">
        <v>27</v>
      </c>
      <c r="I15" s="26" t="s">
        <v>24</v>
      </c>
      <c r="J15" s="27" t="str">
        <f>'Rekapitulácia stavby'!AN13</f>
        <v>Vyplň údaj</v>
      </c>
      <c r="L15" s="31"/>
    </row>
    <row r="16" spans="2:46" s="1" customFormat="1" ht="18" customHeight="1">
      <c r="B16" s="31"/>
      <c r="E16" s="227" t="str">
        <f>'Rekapitulácia stavby'!E14</f>
        <v>Vyplň údaj</v>
      </c>
      <c r="F16" s="188"/>
      <c r="G16" s="188"/>
      <c r="H16" s="188"/>
      <c r="I16" s="26" t="s">
        <v>26</v>
      </c>
      <c r="J16" s="27" t="str">
        <f>'Rekapitulácia stavby'!AN14</f>
        <v>Vyplň údaj</v>
      </c>
      <c r="L16" s="31"/>
    </row>
    <row r="17" spans="2:12" s="1" customFormat="1" ht="6.95" customHeight="1">
      <c r="B17" s="31"/>
      <c r="L17" s="31"/>
    </row>
    <row r="18" spans="2:12" s="1" customFormat="1" ht="12" customHeight="1">
      <c r="B18" s="31"/>
      <c r="D18" s="26" t="s">
        <v>29</v>
      </c>
      <c r="I18" s="26" t="s">
        <v>24</v>
      </c>
      <c r="J18" s="24" t="s">
        <v>1</v>
      </c>
      <c r="L18" s="31"/>
    </row>
    <row r="19" spans="2:12" s="1" customFormat="1" ht="18" customHeight="1">
      <c r="B19" s="31"/>
      <c r="E19" s="24" t="s">
        <v>30</v>
      </c>
      <c r="I19" s="26" t="s">
        <v>26</v>
      </c>
      <c r="J19" s="24" t="s">
        <v>1</v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32</v>
      </c>
      <c r="I21" s="26" t="s">
        <v>24</v>
      </c>
      <c r="J21" s="24" t="s">
        <v>1</v>
      </c>
      <c r="L21" s="31"/>
    </row>
    <row r="22" spans="2:12" s="1" customFormat="1" ht="18" customHeight="1">
      <c r="B22" s="31"/>
      <c r="E22" s="24" t="s">
        <v>33</v>
      </c>
      <c r="I22" s="26" t="s">
        <v>26</v>
      </c>
      <c r="J22" s="24" t="s">
        <v>1</v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34</v>
      </c>
      <c r="L24" s="31"/>
    </row>
    <row r="25" spans="2:12" s="7" customFormat="1" ht="16.5" customHeight="1">
      <c r="B25" s="86"/>
      <c r="E25" s="193" t="s">
        <v>1</v>
      </c>
      <c r="F25" s="193"/>
      <c r="G25" s="193"/>
      <c r="H25" s="193"/>
      <c r="L25" s="86"/>
    </row>
    <row r="26" spans="2:12" s="1" customFormat="1" ht="6.95" customHeight="1">
      <c r="B26" s="31"/>
      <c r="L26" s="31"/>
    </row>
    <row r="27" spans="2:12" s="1" customFormat="1" ht="6.95" customHeight="1">
      <c r="B27" s="31"/>
      <c r="D27" s="55"/>
      <c r="E27" s="55"/>
      <c r="F27" s="55"/>
      <c r="G27" s="55"/>
      <c r="H27" s="55"/>
      <c r="I27" s="55"/>
      <c r="J27" s="55"/>
      <c r="K27" s="55"/>
      <c r="L27" s="31"/>
    </row>
    <row r="28" spans="2:12" s="1" customFormat="1" ht="25.35" customHeight="1">
      <c r="B28" s="31"/>
      <c r="D28" s="87" t="s">
        <v>35</v>
      </c>
      <c r="J28" s="68">
        <f>ROUND(J129, 2)</f>
        <v>0</v>
      </c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14.45" customHeight="1">
      <c r="B30" s="31"/>
      <c r="F30" s="34" t="s">
        <v>37</v>
      </c>
      <c r="I30" s="34" t="s">
        <v>36</v>
      </c>
      <c r="J30" s="34" t="s">
        <v>38</v>
      </c>
      <c r="L30" s="31"/>
    </row>
    <row r="31" spans="2:12" s="1" customFormat="1" ht="14.45" customHeight="1">
      <c r="B31" s="31"/>
      <c r="D31" s="57" t="s">
        <v>39</v>
      </c>
      <c r="E31" s="36" t="s">
        <v>40</v>
      </c>
      <c r="F31" s="88">
        <f>ROUND((SUM(BE129:BE383)),  2)</f>
        <v>0</v>
      </c>
      <c r="G31" s="89"/>
      <c r="H31" s="89"/>
      <c r="I31" s="90">
        <v>0.2</v>
      </c>
      <c r="J31" s="88">
        <f>ROUND(((SUM(BE129:BE383))*I31),  2)</f>
        <v>0</v>
      </c>
      <c r="L31" s="31"/>
    </row>
    <row r="32" spans="2:12" s="1" customFormat="1" ht="14.45" customHeight="1">
      <c r="B32" s="31"/>
      <c r="E32" s="36" t="s">
        <v>41</v>
      </c>
      <c r="F32" s="88">
        <f>ROUND((SUM(BF129:BF383)),  2)</f>
        <v>0</v>
      </c>
      <c r="G32" s="89"/>
      <c r="H32" s="89"/>
      <c r="I32" s="90">
        <v>0.2</v>
      </c>
      <c r="J32" s="88">
        <f>ROUND(((SUM(BF129:BF383))*I32),  2)</f>
        <v>0</v>
      </c>
      <c r="L32" s="31"/>
    </row>
    <row r="33" spans="2:12" s="1" customFormat="1" ht="14.45" hidden="1" customHeight="1">
      <c r="B33" s="31"/>
      <c r="E33" s="26" t="s">
        <v>42</v>
      </c>
      <c r="F33" s="91">
        <f>ROUND((SUM(BG129:BG383)),  2)</f>
        <v>0</v>
      </c>
      <c r="I33" s="92">
        <v>0.2</v>
      </c>
      <c r="J33" s="91">
        <f>0</f>
        <v>0</v>
      </c>
      <c r="L33" s="31"/>
    </row>
    <row r="34" spans="2:12" s="1" customFormat="1" ht="14.45" hidden="1" customHeight="1">
      <c r="B34" s="31"/>
      <c r="E34" s="26" t="s">
        <v>43</v>
      </c>
      <c r="F34" s="91">
        <f>ROUND((SUM(BH129:BH383)),  2)</f>
        <v>0</v>
      </c>
      <c r="I34" s="92">
        <v>0.2</v>
      </c>
      <c r="J34" s="91">
        <f>0</f>
        <v>0</v>
      </c>
      <c r="L34" s="31"/>
    </row>
    <row r="35" spans="2:12" s="1" customFormat="1" ht="14.45" hidden="1" customHeight="1">
      <c r="B35" s="31"/>
      <c r="E35" s="36" t="s">
        <v>44</v>
      </c>
      <c r="F35" s="88">
        <f>ROUND((SUM(BI129:BI383)),  2)</f>
        <v>0</v>
      </c>
      <c r="G35" s="89"/>
      <c r="H35" s="89"/>
      <c r="I35" s="90">
        <v>0</v>
      </c>
      <c r="J35" s="88">
        <f>0</f>
        <v>0</v>
      </c>
      <c r="L35" s="31"/>
    </row>
    <row r="36" spans="2:12" s="1" customFormat="1" ht="6.95" customHeight="1">
      <c r="B36" s="31"/>
      <c r="L36" s="31"/>
    </row>
    <row r="37" spans="2:12" s="1" customFormat="1" ht="25.35" customHeight="1">
      <c r="B37" s="31"/>
      <c r="C37" s="93"/>
      <c r="D37" s="94" t="s">
        <v>45</v>
      </c>
      <c r="E37" s="59"/>
      <c r="F37" s="59"/>
      <c r="G37" s="95" t="s">
        <v>46</v>
      </c>
      <c r="H37" s="96" t="s">
        <v>47</v>
      </c>
      <c r="I37" s="59"/>
      <c r="J37" s="97">
        <f>SUM(J28:J35)</f>
        <v>0</v>
      </c>
      <c r="K37" s="98"/>
      <c r="L37" s="31"/>
    </row>
    <row r="38" spans="2:12" s="1" customFormat="1" ht="14.45" customHeight="1">
      <c r="B38" s="31"/>
      <c r="L38" s="31"/>
    </row>
    <row r="39" spans="2:12" ht="14.45" customHeight="1">
      <c r="B39" s="19"/>
      <c r="L39" s="19"/>
    </row>
    <row r="40" spans="2:12" ht="14.45" customHeight="1">
      <c r="B40" s="19"/>
      <c r="L40" s="1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5" t="s">
        <v>50</v>
      </c>
      <c r="E61" s="33"/>
      <c r="F61" s="99" t="s">
        <v>51</v>
      </c>
      <c r="G61" s="45" t="s">
        <v>50</v>
      </c>
      <c r="H61" s="33"/>
      <c r="I61" s="33"/>
      <c r="J61" s="100" t="s">
        <v>51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5" t="s">
        <v>50</v>
      </c>
      <c r="E76" s="33"/>
      <c r="F76" s="99" t="s">
        <v>51</v>
      </c>
      <c r="G76" s="45" t="s">
        <v>50</v>
      </c>
      <c r="H76" s="33"/>
      <c r="I76" s="33"/>
      <c r="J76" s="100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customHeight="1">
      <c r="B82" s="31"/>
      <c r="C82" s="20" t="s">
        <v>83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30" customHeight="1">
      <c r="B85" s="31"/>
      <c r="E85" s="207" t="str">
        <f>E7</f>
        <v>Zateplenie objektu Domov dôchodcov a Domov sociálnych služieb LUNA - Brezno,p.č.687/51, 52</v>
      </c>
      <c r="F85" s="226"/>
      <c r="G85" s="226"/>
      <c r="H85" s="226"/>
      <c r="L85" s="31"/>
    </row>
    <row r="86" spans="2:47" s="1" customFormat="1" ht="6.95" customHeight="1">
      <c r="B86" s="31"/>
      <c r="L86" s="31"/>
    </row>
    <row r="87" spans="2:47" s="1" customFormat="1" ht="12" customHeight="1">
      <c r="B87" s="31"/>
      <c r="C87" s="26" t="s">
        <v>19</v>
      </c>
      <c r="F87" s="24" t="str">
        <f>F10</f>
        <v>Brezno, Fraňa Kráľa 23, 977 01</v>
      </c>
      <c r="I87" s="26" t="s">
        <v>21</v>
      </c>
      <c r="J87" s="54" t="str">
        <f>IF(J10="","",J10)</f>
        <v>23. 3. 2023</v>
      </c>
      <c r="L87" s="31"/>
    </row>
    <row r="88" spans="2:47" s="1" customFormat="1" ht="6.95" customHeight="1">
      <c r="B88" s="31"/>
      <c r="L88" s="31"/>
    </row>
    <row r="89" spans="2:47" s="1" customFormat="1" ht="15.2" customHeight="1">
      <c r="B89" s="31"/>
      <c r="C89" s="26" t="s">
        <v>23</v>
      </c>
      <c r="F89" s="24" t="str">
        <f>E13</f>
        <v xml:space="preserve"> </v>
      </c>
      <c r="I89" s="26" t="s">
        <v>29</v>
      </c>
      <c r="J89" s="29" t="str">
        <f>E19</f>
        <v>Ing.arch.Jozef Troliga</v>
      </c>
      <c r="L89" s="31"/>
    </row>
    <row r="90" spans="2:47" s="1" customFormat="1" ht="25.7" customHeight="1">
      <c r="B90" s="31"/>
      <c r="C90" s="26" t="s">
        <v>27</v>
      </c>
      <c r="F90" s="24" t="str">
        <f>IF(E16="","",E16)</f>
        <v>Vyplň údaj</v>
      </c>
      <c r="I90" s="26" t="s">
        <v>32</v>
      </c>
      <c r="J90" s="29" t="str">
        <f>E22</f>
        <v>Stavrava, Lucia Čaradová</v>
      </c>
      <c r="L90" s="31"/>
    </row>
    <row r="91" spans="2:47" s="1" customFormat="1" ht="10.35" customHeight="1">
      <c r="B91" s="31"/>
      <c r="L91" s="31"/>
    </row>
    <row r="92" spans="2:47" s="1" customFormat="1" ht="29.25" customHeight="1">
      <c r="B92" s="31"/>
      <c r="C92" s="101" t="s">
        <v>84</v>
      </c>
      <c r="D92" s="93"/>
      <c r="E92" s="93"/>
      <c r="F92" s="93"/>
      <c r="G92" s="93"/>
      <c r="H92" s="93"/>
      <c r="I92" s="93"/>
      <c r="J92" s="102" t="s">
        <v>85</v>
      </c>
      <c r="K92" s="93"/>
      <c r="L92" s="31"/>
    </row>
    <row r="93" spans="2:47" s="1" customFormat="1" ht="10.35" customHeight="1">
      <c r="B93" s="31"/>
      <c r="L93" s="31"/>
    </row>
    <row r="94" spans="2:47" s="1" customFormat="1" ht="22.9" customHeight="1">
      <c r="B94" s="31"/>
      <c r="C94" s="103" t="s">
        <v>86</v>
      </c>
      <c r="J94" s="68">
        <f>J129</f>
        <v>0</v>
      </c>
      <c r="L94" s="31"/>
      <c r="AU94" s="16" t="s">
        <v>87</v>
      </c>
    </row>
    <row r="95" spans="2:47" s="8" customFormat="1" ht="24.95" customHeight="1">
      <c r="B95" s="104"/>
      <c r="D95" s="105" t="s">
        <v>88</v>
      </c>
      <c r="E95" s="106"/>
      <c r="F95" s="106"/>
      <c r="G95" s="106"/>
      <c r="H95" s="106"/>
      <c r="I95" s="106"/>
      <c r="J95" s="107">
        <f>J130</f>
        <v>0</v>
      </c>
      <c r="L95" s="104"/>
    </row>
    <row r="96" spans="2:47" s="9" customFormat="1" ht="19.899999999999999" customHeight="1">
      <c r="B96" s="108"/>
      <c r="D96" s="109" t="s">
        <v>89</v>
      </c>
      <c r="E96" s="110"/>
      <c r="F96" s="110"/>
      <c r="G96" s="110"/>
      <c r="H96" s="110"/>
      <c r="I96" s="110"/>
      <c r="J96" s="111">
        <f>J131</f>
        <v>0</v>
      </c>
      <c r="L96" s="108"/>
    </row>
    <row r="97" spans="2:12" s="9" customFormat="1" ht="19.899999999999999" customHeight="1">
      <c r="B97" s="108"/>
      <c r="D97" s="109" t="s">
        <v>90</v>
      </c>
      <c r="E97" s="110"/>
      <c r="F97" s="110"/>
      <c r="G97" s="110"/>
      <c r="H97" s="110"/>
      <c r="I97" s="110"/>
      <c r="J97" s="111">
        <f>J137</f>
        <v>0</v>
      </c>
      <c r="L97" s="108"/>
    </row>
    <row r="98" spans="2:12" s="9" customFormat="1" ht="19.899999999999999" customHeight="1">
      <c r="B98" s="108"/>
      <c r="D98" s="109" t="s">
        <v>91</v>
      </c>
      <c r="E98" s="110"/>
      <c r="F98" s="110"/>
      <c r="G98" s="110"/>
      <c r="H98" s="110"/>
      <c r="I98" s="110"/>
      <c r="J98" s="111">
        <f>J141</f>
        <v>0</v>
      </c>
      <c r="L98" s="108"/>
    </row>
    <row r="99" spans="2:12" s="9" customFormat="1" ht="19.899999999999999" customHeight="1">
      <c r="B99" s="108"/>
      <c r="D99" s="109" t="s">
        <v>92</v>
      </c>
      <c r="E99" s="110"/>
      <c r="F99" s="110"/>
      <c r="G99" s="110"/>
      <c r="H99" s="110"/>
      <c r="I99" s="110"/>
      <c r="J99" s="111">
        <f>J197</f>
        <v>0</v>
      </c>
      <c r="L99" s="108"/>
    </row>
    <row r="100" spans="2:12" s="9" customFormat="1" ht="19.899999999999999" customHeight="1">
      <c r="B100" s="108"/>
      <c r="D100" s="109" t="s">
        <v>93</v>
      </c>
      <c r="E100" s="110"/>
      <c r="F100" s="110"/>
      <c r="G100" s="110"/>
      <c r="H100" s="110"/>
      <c r="I100" s="110"/>
      <c r="J100" s="111">
        <f>J260</f>
        <v>0</v>
      </c>
      <c r="L100" s="108"/>
    </row>
    <row r="101" spans="2:12" s="8" customFormat="1" ht="24.95" customHeight="1">
      <c r="B101" s="104"/>
      <c r="D101" s="105" t="s">
        <v>94</v>
      </c>
      <c r="E101" s="106"/>
      <c r="F101" s="106"/>
      <c r="G101" s="106"/>
      <c r="H101" s="106"/>
      <c r="I101" s="106"/>
      <c r="J101" s="107">
        <f>J262</f>
        <v>0</v>
      </c>
      <c r="L101" s="104"/>
    </row>
    <row r="102" spans="2:12" s="9" customFormat="1" ht="19.899999999999999" customHeight="1">
      <c r="B102" s="108"/>
      <c r="D102" s="109" t="s">
        <v>95</v>
      </c>
      <c r="E102" s="110"/>
      <c r="F102" s="110"/>
      <c r="G102" s="110"/>
      <c r="H102" s="110"/>
      <c r="I102" s="110"/>
      <c r="J102" s="111">
        <f>J263</f>
        <v>0</v>
      </c>
      <c r="L102" s="108"/>
    </row>
    <row r="103" spans="2:12" s="9" customFormat="1" ht="19.899999999999999" customHeight="1">
      <c r="B103" s="108"/>
      <c r="D103" s="109" t="s">
        <v>96</v>
      </c>
      <c r="E103" s="110"/>
      <c r="F103" s="110"/>
      <c r="G103" s="110"/>
      <c r="H103" s="110"/>
      <c r="I103" s="110"/>
      <c r="J103" s="111">
        <f>J285</f>
        <v>0</v>
      </c>
      <c r="L103" s="108"/>
    </row>
    <row r="104" spans="2:12" s="9" customFormat="1" ht="19.899999999999999" customHeight="1">
      <c r="B104" s="108"/>
      <c r="D104" s="109" t="s">
        <v>97</v>
      </c>
      <c r="E104" s="110"/>
      <c r="F104" s="110"/>
      <c r="G104" s="110"/>
      <c r="H104" s="110"/>
      <c r="I104" s="110"/>
      <c r="J104" s="111">
        <f>J299</f>
        <v>0</v>
      </c>
      <c r="L104" s="108"/>
    </row>
    <row r="105" spans="2:12" s="9" customFormat="1" ht="19.899999999999999" customHeight="1">
      <c r="B105" s="108"/>
      <c r="D105" s="109" t="s">
        <v>98</v>
      </c>
      <c r="E105" s="110"/>
      <c r="F105" s="110"/>
      <c r="G105" s="110"/>
      <c r="H105" s="110"/>
      <c r="I105" s="110"/>
      <c r="J105" s="111">
        <f>J337</f>
        <v>0</v>
      </c>
      <c r="L105" s="108"/>
    </row>
    <row r="106" spans="2:12" s="9" customFormat="1" ht="19.899999999999999" customHeight="1">
      <c r="B106" s="108"/>
      <c r="D106" s="109" t="s">
        <v>99</v>
      </c>
      <c r="E106" s="110"/>
      <c r="F106" s="110"/>
      <c r="G106" s="110"/>
      <c r="H106" s="110"/>
      <c r="I106" s="110"/>
      <c r="J106" s="111">
        <f>J354</f>
        <v>0</v>
      </c>
      <c r="L106" s="108"/>
    </row>
    <row r="107" spans="2:12" s="9" customFormat="1" ht="19.899999999999999" customHeight="1">
      <c r="B107" s="108"/>
      <c r="D107" s="109" t="s">
        <v>100</v>
      </c>
      <c r="E107" s="110"/>
      <c r="F107" s="110"/>
      <c r="G107" s="110"/>
      <c r="H107" s="110"/>
      <c r="I107" s="110"/>
      <c r="J107" s="111">
        <f>J362</f>
        <v>0</v>
      </c>
      <c r="L107" s="108"/>
    </row>
    <row r="108" spans="2:12" s="9" customFormat="1" ht="19.899999999999999" customHeight="1">
      <c r="B108" s="108"/>
      <c r="D108" s="109" t="s">
        <v>101</v>
      </c>
      <c r="E108" s="110"/>
      <c r="F108" s="110"/>
      <c r="G108" s="110"/>
      <c r="H108" s="110"/>
      <c r="I108" s="110"/>
      <c r="J108" s="111">
        <f>J374</f>
        <v>0</v>
      </c>
      <c r="L108" s="108"/>
    </row>
    <row r="109" spans="2:12" s="9" customFormat="1" ht="19.899999999999999" customHeight="1">
      <c r="B109" s="108"/>
      <c r="D109" s="109" t="s">
        <v>102</v>
      </c>
      <c r="E109" s="110"/>
      <c r="F109" s="110"/>
      <c r="G109" s="110"/>
      <c r="H109" s="110"/>
      <c r="I109" s="110"/>
      <c r="J109" s="111">
        <f>J378</f>
        <v>0</v>
      </c>
      <c r="L109" s="108"/>
    </row>
    <row r="110" spans="2:12" s="8" customFormat="1" ht="24.95" customHeight="1">
      <c r="B110" s="104"/>
      <c r="D110" s="105" t="s">
        <v>103</v>
      </c>
      <c r="E110" s="106"/>
      <c r="F110" s="106"/>
      <c r="G110" s="106"/>
      <c r="H110" s="106"/>
      <c r="I110" s="106"/>
      <c r="J110" s="107">
        <f>J381</f>
        <v>0</v>
      </c>
      <c r="L110" s="104"/>
    </row>
    <row r="111" spans="2:12" s="9" customFormat="1" ht="19.899999999999999" customHeight="1">
      <c r="B111" s="108"/>
      <c r="D111" s="109" t="s">
        <v>104</v>
      </c>
      <c r="E111" s="110"/>
      <c r="F111" s="110"/>
      <c r="G111" s="110"/>
      <c r="H111" s="110"/>
      <c r="I111" s="110"/>
      <c r="J111" s="111">
        <f>J382</f>
        <v>0</v>
      </c>
      <c r="L111" s="108"/>
    </row>
    <row r="112" spans="2:12" s="1" customFormat="1" ht="21.75" customHeight="1">
      <c r="B112" s="31"/>
      <c r="L112" s="31"/>
    </row>
    <row r="113" spans="2:20" s="1" customFormat="1" ht="6.95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1"/>
    </row>
    <row r="117" spans="2:20" s="1" customFormat="1" ht="6.95" customHeight="1"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31"/>
    </row>
    <row r="118" spans="2:20" s="1" customFormat="1" ht="24.95" customHeight="1">
      <c r="B118" s="31"/>
      <c r="C118" s="20" t="s">
        <v>105</v>
      </c>
      <c r="L118" s="31"/>
    </row>
    <row r="119" spans="2:20" s="1" customFormat="1" ht="6.95" customHeight="1">
      <c r="B119" s="31"/>
      <c r="L119" s="31"/>
    </row>
    <row r="120" spans="2:20" s="1" customFormat="1" ht="12" customHeight="1">
      <c r="B120" s="31"/>
      <c r="C120" s="26" t="s">
        <v>15</v>
      </c>
      <c r="L120" s="31"/>
    </row>
    <row r="121" spans="2:20" s="1" customFormat="1" ht="30" customHeight="1">
      <c r="B121" s="31"/>
      <c r="E121" s="207" t="str">
        <f>E7</f>
        <v>Zateplenie objektu Domov dôchodcov a Domov sociálnych služieb LUNA - Brezno,p.č.687/51, 52</v>
      </c>
      <c r="F121" s="226"/>
      <c r="G121" s="226"/>
      <c r="H121" s="226"/>
      <c r="L121" s="31"/>
    </row>
    <row r="122" spans="2:20" s="1" customFormat="1" ht="6.95" customHeight="1">
      <c r="B122" s="31"/>
      <c r="L122" s="31"/>
    </row>
    <row r="123" spans="2:20" s="1" customFormat="1" ht="12" customHeight="1">
      <c r="B123" s="31"/>
      <c r="C123" s="26" t="s">
        <v>19</v>
      </c>
      <c r="F123" s="24" t="str">
        <f>F10</f>
        <v>Brezno, Fraňa Kráľa 23, 977 01</v>
      </c>
      <c r="I123" s="26" t="s">
        <v>21</v>
      </c>
      <c r="J123" s="54" t="str">
        <f>IF(J10="","",J10)</f>
        <v>23. 3. 2023</v>
      </c>
      <c r="L123" s="31"/>
    </row>
    <row r="124" spans="2:20" s="1" customFormat="1" ht="6.95" customHeight="1">
      <c r="B124" s="31"/>
      <c r="L124" s="31"/>
    </row>
    <row r="125" spans="2:20" s="1" customFormat="1" ht="15.2" customHeight="1">
      <c r="B125" s="31"/>
      <c r="C125" s="26" t="s">
        <v>23</v>
      </c>
      <c r="F125" s="24" t="str">
        <f>E13</f>
        <v xml:space="preserve"> </v>
      </c>
      <c r="I125" s="26" t="s">
        <v>29</v>
      </c>
      <c r="J125" s="29" t="str">
        <f>E19</f>
        <v>Ing.arch.Jozef Troliga</v>
      </c>
      <c r="L125" s="31"/>
    </row>
    <row r="126" spans="2:20" s="1" customFormat="1" ht="25.7" customHeight="1">
      <c r="B126" s="31"/>
      <c r="C126" s="26" t="s">
        <v>27</v>
      </c>
      <c r="F126" s="24" t="str">
        <f>IF(E16="","",E16)</f>
        <v>Vyplň údaj</v>
      </c>
      <c r="I126" s="26" t="s">
        <v>32</v>
      </c>
      <c r="J126" s="29" t="str">
        <f>E22</f>
        <v>Stavrava, Lucia Čaradová</v>
      </c>
      <c r="L126" s="31"/>
    </row>
    <row r="127" spans="2:20" s="1" customFormat="1" ht="10.35" customHeight="1">
      <c r="B127" s="31"/>
      <c r="L127" s="31"/>
    </row>
    <row r="128" spans="2:20" s="10" customFormat="1" ht="29.25" customHeight="1">
      <c r="B128" s="112"/>
      <c r="C128" s="113" t="s">
        <v>106</v>
      </c>
      <c r="D128" s="114" t="s">
        <v>60</v>
      </c>
      <c r="E128" s="114" t="s">
        <v>56</v>
      </c>
      <c r="F128" s="114" t="s">
        <v>57</v>
      </c>
      <c r="G128" s="114" t="s">
        <v>107</v>
      </c>
      <c r="H128" s="114" t="s">
        <v>108</v>
      </c>
      <c r="I128" s="114" t="s">
        <v>109</v>
      </c>
      <c r="J128" s="115" t="s">
        <v>85</v>
      </c>
      <c r="K128" s="116" t="s">
        <v>110</v>
      </c>
      <c r="L128" s="112"/>
      <c r="M128" s="61" t="s">
        <v>1</v>
      </c>
      <c r="N128" s="62" t="s">
        <v>39</v>
      </c>
      <c r="O128" s="62" t="s">
        <v>111</v>
      </c>
      <c r="P128" s="62" t="s">
        <v>112</v>
      </c>
      <c r="Q128" s="62" t="s">
        <v>113</v>
      </c>
      <c r="R128" s="62" t="s">
        <v>114</v>
      </c>
      <c r="S128" s="62" t="s">
        <v>115</v>
      </c>
      <c r="T128" s="63" t="s">
        <v>116</v>
      </c>
    </row>
    <row r="129" spans="2:65" s="1" customFormat="1" ht="22.9" customHeight="1">
      <c r="B129" s="31"/>
      <c r="C129" s="66" t="s">
        <v>86</v>
      </c>
      <c r="J129" s="117">
        <f>BK129</f>
        <v>0</v>
      </c>
      <c r="L129" s="31"/>
      <c r="M129" s="64"/>
      <c r="N129" s="55"/>
      <c r="O129" s="55"/>
      <c r="P129" s="118">
        <f>P130+P262+P381</f>
        <v>0</v>
      </c>
      <c r="Q129" s="55"/>
      <c r="R129" s="118">
        <f>R130+R262+R381</f>
        <v>614.10516178000012</v>
      </c>
      <c r="S129" s="55"/>
      <c r="T129" s="119">
        <f>T130+T262+T381</f>
        <v>28.765620000000002</v>
      </c>
      <c r="AT129" s="16" t="s">
        <v>74</v>
      </c>
      <c r="AU129" s="16" t="s">
        <v>87</v>
      </c>
      <c r="BK129" s="120">
        <f>BK130+BK262+BK381</f>
        <v>0</v>
      </c>
    </row>
    <row r="130" spans="2:65" s="11" customFormat="1" ht="25.9" customHeight="1">
      <c r="B130" s="121"/>
      <c r="D130" s="122" t="s">
        <v>74</v>
      </c>
      <c r="E130" s="123" t="s">
        <v>117</v>
      </c>
      <c r="F130" s="123" t="s">
        <v>118</v>
      </c>
      <c r="I130" s="124"/>
      <c r="J130" s="125">
        <f>BK130</f>
        <v>0</v>
      </c>
      <c r="L130" s="121"/>
      <c r="M130" s="126"/>
      <c r="P130" s="127">
        <f>P131+P137+P141+P197+P260</f>
        <v>0</v>
      </c>
      <c r="R130" s="127">
        <f>R131+R137+R141+R197+R260</f>
        <v>600.30625688000009</v>
      </c>
      <c r="T130" s="128">
        <f>T131+T137+T141+T197+T260</f>
        <v>27.177600000000002</v>
      </c>
      <c r="AR130" s="122" t="s">
        <v>80</v>
      </c>
      <c r="AT130" s="129" t="s">
        <v>74</v>
      </c>
      <c r="AU130" s="129" t="s">
        <v>75</v>
      </c>
      <c r="AY130" s="122" t="s">
        <v>119</v>
      </c>
      <c r="BK130" s="130">
        <f>BK131+BK137+BK141+BK197+BK260</f>
        <v>0</v>
      </c>
    </row>
    <row r="131" spans="2:65" s="11" customFormat="1" ht="22.9" customHeight="1">
      <c r="B131" s="121"/>
      <c r="D131" s="122" t="s">
        <v>74</v>
      </c>
      <c r="E131" s="131" t="s">
        <v>120</v>
      </c>
      <c r="F131" s="131" t="s">
        <v>121</v>
      </c>
      <c r="I131" s="124"/>
      <c r="J131" s="132">
        <f>BK131</f>
        <v>0</v>
      </c>
      <c r="L131" s="121"/>
      <c r="M131" s="126"/>
      <c r="P131" s="127">
        <f>SUM(P132:P136)</f>
        <v>0</v>
      </c>
      <c r="R131" s="127">
        <f>SUM(R132:R136)</f>
        <v>64.595603600000004</v>
      </c>
      <c r="T131" s="128">
        <f>SUM(T132:T136)</f>
        <v>0</v>
      </c>
      <c r="AR131" s="122" t="s">
        <v>80</v>
      </c>
      <c r="AT131" s="129" t="s">
        <v>74</v>
      </c>
      <c r="AU131" s="129" t="s">
        <v>80</v>
      </c>
      <c r="AY131" s="122" t="s">
        <v>119</v>
      </c>
      <c r="BK131" s="130">
        <f>SUM(BK132:BK136)</f>
        <v>0</v>
      </c>
    </row>
    <row r="132" spans="2:65" s="1" customFormat="1" ht="16.5" customHeight="1">
      <c r="B132" s="31"/>
      <c r="C132" s="133" t="s">
        <v>80</v>
      </c>
      <c r="D132" s="133" t="s">
        <v>122</v>
      </c>
      <c r="E132" s="134" t="s">
        <v>123</v>
      </c>
      <c r="F132" s="135" t="s">
        <v>124</v>
      </c>
      <c r="G132" s="136" t="s">
        <v>125</v>
      </c>
      <c r="H132" s="137">
        <v>261</v>
      </c>
      <c r="I132" s="138"/>
      <c r="J132" s="139">
        <f>ROUND(I132*H132,2)</f>
        <v>0</v>
      </c>
      <c r="K132" s="140"/>
      <c r="L132" s="31"/>
      <c r="M132" s="141" t="s">
        <v>1</v>
      </c>
      <c r="N132" s="142" t="s">
        <v>41</v>
      </c>
      <c r="P132" s="143">
        <f>O132*H132</f>
        <v>0</v>
      </c>
      <c r="Q132" s="143">
        <v>0.24682999999999999</v>
      </c>
      <c r="R132" s="143">
        <f>Q132*H132</f>
        <v>64.422629999999998</v>
      </c>
      <c r="S132" s="143">
        <v>0</v>
      </c>
      <c r="T132" s="144">
        <f>S132*H132</f>
        <v>0</v>
      </c>
      <c r="AR132" s="145" t="s">
        <v>126</v>
      </c>
      <c r="AT132" s="145" t="s">
        <v>122</v>
      </c>
      <c r="AU132" s="145" t="s">
        <v>120</v>
      </c>
      <c r="AY132" s="16" t="s">
        <v>119</v>
      </c>
      <c r="BE132" s="146">
        <f>IF(N132="základná",J132,0)</f>
        <v>0</v>
      </c>
      <c r="BF132" s="146">
        <f>IF(N132="znížená",J132,0)</f>
        <v>0</v>
      </c>
      <c r="BG132" s="146">
        <f>IF(N132="zákl. prenesená",J132,0)</f>
        <v>0</v>
      </c>
      <c r="BH132" s="146">
        <f>IF(N132="zníž. prenesená",J132,0)</f>
        <v>0</v>
      </c>
      <c r="BI132" s="146">
        <f>IF(N132="nulová",J132,0)</f>
        <v>0</v>
      </c>
      <c r="BJ132" s="16" t="s">
        <v>120</v>
      </c>
      <c r="BK132" s="146">
        <f>ROUND(I132*H132,2)</f>
        <v>0</v>
      </c>
      <c r="BL132" s="16" t="s">
        <v>126</v>
      </c>
      <c r="BM132" s="145" t="s">
        <v>127</v>
      </c>
    </row>
    <row r="133" spans="2:65" s="12" customFormat="1" ht="11.25">
      <c r="B133" s="147"/>
      <c r="D133" s="148" t="s">
        <v>128</v>
      </c>
      <c r="E133" s="149" t="s">
        <v>1</v>
      </c>
      <c r="F133" s="150" t="s">
        <v>129</v>
      </c>
      <c r="H133" s="151">
        <v>261</v>
      </c>
      <c r="I133" s="152"/>
      <c r="L133" s="147"/>
      <c r="M133" s="153"/>
      <c r="T133" s="154"/>
      <c r="AT133" s="149" t="s">
        <v>128</v>
      </c>
      <c r="AU133" s="149" t="s">
        <v>120</v>
      </c>
      <c r="AV133" s="12" t="s">
        <v>120</v>
      </c>
      <c r="AW133" s="12" t="s">
        <v>31</v>
      </c>
      <c r="AX133" s="12" t="s">
        <v>75</v>
      </c>
      <c r="AY133" s="149" t="s">
        <v>119</v>
      </c>
    </row>
    <row r="134" spans="2:65" s="13" customFormat="1" ht="11.25">
      <c r="B134" s="155"/>
      <c r="D134" s="148" t="s">
        <v>128</v>
      </c>
      <c r="E134" s="156" t="s">
        <v>1</v>
      </c>
      <c r="F134" s="157" t="s">
        <v>130</v>
      </c>
      <c r="H134" s="158">
        <v>261</v>
      </c>
      <c r="I134" s="159"/>
      <c r="L134" s="155"/>
      <c r="M134" s="160"/>
      <c r="T134" s="161"/>
      <c r="AT134" s="156" t="s">
        <v>128</v>
      </c>
      <c r="AU134" s="156" t="s">
        <v>120</v>
      </c>
      <c r="AV134" s="13" t="s">
        <v>126</v>
      </c>
      <c r="AW134" s="13" t="s">
        <v>31</v>
      </c>
      <c r="AX134" s="13" t="s">
        <v>80</v>
      </c>
      <c r="AY134" s="156" t="s">
        <v>119</v>
      </c>
    </row>
    <row r="135" spans="2:65" s="1" customFormat="1" ht="21.75" customHeight="1">
      <c r="B135" s="31"/>
      <c r="C135" s="133" t="s">
        <v>120</v>
      </c>
      <c r="D135" s="133" t="s">
        <v>122</v>
      </c>
      <c r="E135" s="134" t="s">
        <v>131</v>
      </c>
      <c r="F135" s="135" t="s">
        <v>132</v>
      </c>
      <c r="G135" s="136" t="s">
        <v>125</v>
      </c>
      <c r="H135" s="137">
        <v>261</v>
      </c>
      <c r="I135" s="138"/>
      <c r="J135" s="139">
        <f>ROUND(I135*H135,2)</f>
        <v>0</v>
      </c>
      <c r="K135" s="140"/>
      <c r="L135" s="31"/>
      <c r="M135" s="141" t="s">
        <v>1</v>
      </c>
      <c r="N135" s="142" t="s">
        <v>41</v>
      </c>
      <c r="P135" s="143">
        <f>O135*H135</f>
        <v>0</v>
      </c>
      <c r="Q135" s="143">
        <v>1E-4</v>
      </c>
      <c r="R135" s="143">
        <f>Q135*H135</f>
        <v>2.6100000000000002E-2</v>
      </c>
      <c r="S135" s="143">
        <v>0</v>
      </c>
      <c r="T135" s="144">
        <f>S135*H135</f>
        <v>0</v>
      </c>
      <c r="AR135" s="145" t="s">
        <v>126</v>
      </c>
      <c r="AT135" s="145" t="s">
        <v>122</v>
      </c>
      <c r="AU135" s="145" t="s">
        <v>120</v>
      </c>
      <c r="AY135" s="16" t="s">
        <v>119</v>
      </c>
      <c r="BE135" s="146">
        <f>IF(N135="základná",J135,0)</f>
        <v>0</v>
      </c>
      <c r="BF135" s="146">
        <f>IF(N135="znížená",J135,0)</f>
        <v>0</v>
      </c>
      <c r="BG135" s="146">
        <f>IF(N135="zákl. prenesená",J135,0)</f>
        <v>0</v>
      </c>
      <c r="BH135" s="146">
        <f>IF(N135="zníž. prenesená",J135,0)</f>
        <v>0</v>
      </c>
      <c r="BI135" s="146">
        <f>IF(N135="nulová",J135,0)</f>
        <v>0</v>
      </c>
      <c r="BJ135" s="16" t="s">
        <v>120</v>
      </c>
      <c r="BK135" s="146">
        <f>ROUND(I135*H135,2)</f>
        <v>0</v>
      </c>
      <c r="BL135" s="16" t="s">
        <v>126</v>
      </c>
      <c r="BM135" s="145" t="s">
        <v>133</v>
      </c>
    </row>
    <row r="136" spans="2:65" s="1" customFormat="1" ht="24.2" customHeight="1">
      <c r="B136" s="31"/>
      <c r="C136" s="133" t="s">
        <v>134</v>
      </c>
      <c r="D136" s="133" t="s">
        <v>122</v>
      </c>
      <c r="E136" s="134" t="s">
        <v>135</v>
      </c>
      <c r="F136" s="135" t="s">
        <v>136</v>
      </c>
      <c r="G136" s="136" t="s">
        <v>137</v>
      </c>
      <c r="H136" s="137">
        <v>3671.84</v>
      </c>
      <c r="I136" s="138"/>
      <c r="J136" s="139">
        <f>ROUND(I136*H136,2)</f>
        <v>0</v>
      </c>
      <c r="K136" s="140"/>
      <c r="L136" s="31"/>
      <c r="M136" s="141" t="s">
        <v>1</v>
      </c>
      <c r="N136" s="142" t="s">
        <v>41</v>
      </c>
      <c r="P136" s="143">
        <f>O136*H136</f>
        <v>0</v>
      </c>
      <c r="Q136" s="143">
        <v>4.0000000000000003E-5</v>
      </c>
      <c r="R136" s="143">
        <f>Q136*H136</f>
        <v>0.14687360000000002</v>
      </c>
      <c r="S136" s="143">
        <v>0</v>
      </c>
      <c r="T136" s="144">
        <f>S136*H136</f>
        <v>0</v>
      </c>
      <c r="AR136" s="145" t="s">
        <v>126</v>
      </c>
      <c r="AT136" s="145" t="s">
        <v>122</v>
      </c>
      <c r="AU136" s="145" t="s">
        <v>120</v>
      </c>
      <c r="AY136" s="16" t="s">
        <v>119</v>
      </c>
      <c r="BE136" s="146">
        <f>IF(N136="základná",J136,0)</f>
        <v>0</v>
      </c>
      <c r="BF136" s="146">
        <f>IF(N136="znížená",J136,0)</f>
        <v>0</v>
      </c>
      <c r="BG136" s="146">
        <f>IF(N136="zákl. prenesená",J136,0)</f>
        <v>0</v>
      </c>
      <c r="BH136" s="146">
        <f>IF(N136="zníž. prenesená",J136,0)</f>
        <v>0</v>
      </c>
      <c r="BI136" s="146">
        <f>IF(N136="nulová",J136,0)</f>
        <v>0</v>
      </c>
      <c r="BJ136" s="16" t="s">
        <v>120</v>
      </c>
      <c r="BK136" s="146">
        <f>ROUND(I136*H136,2)</f>
        <v>0</v>
      </c>
      <c r="BL136" s="16" t="s">
        <v>126</v>
      </c>
      <c r="BM136" s="145" t="s">
        <v>138</v>
      </c>
    </row>
    <row r="137" spans="2:65" s="11" customFormat="1" ht="22.9" customHeight="1">
      <c r="B137" s="121"/>
      <c r="D137" s="122" t="s">
        <v>74</v>
      </c>
      <c r="E137" s="131" t="s">
        <v>126</v>
      </c>
      <c r="F137" s="131" t="s">
        <v>139</v>
      </c>
      <c r="I137" s="124"/>
      <c r="J137" s="132">
        <f>BK137</f>
        <v>0</v>
      </c>
      <c r="L137" s="121"/>
      <c r="M137" s="126"/>
      <c r="P137" s="127">
        <f>SUM(P138:P140)</f>
        <v>0</v>
      </c>
      <c r="R137" s="127">
        <f>SUM(R138:R140)</f>
        <v>125.28</v>
      </c>
      <c r="T137" s="128">
        <f>SUM(T138:T140)</f>
        <v>0</v>
      </c>
      <c r="AR137" s="122" t="s">
        <v>80</v>
      </c>
      <c r="AT137" s="129" t="s">
        <v>74</v>
      </c>
      <c r="AU137" s="129" t="s">
        <v>80</v>
      </c>
      <c r="AY137" s="122" t="s">
        <v>119</v>
      </c>
      <c r="BK137" s="130">
        <f>SUM(BK138:BK140)</f>
        <v>0</v>
      </c>
    </row>
    <row r="138" spans="2:65" s="1" customFormat="1" ht="24.2" customHeight="1">
      <c r="B138" s="31"/>
      <c r="C138" s="133" t="s">
        <v>126</v>
      </c>
      <c r="D138" s="133" t="s">
        <v>122</v>
      </c>
      <c r="E138" s="134" t="s">
        <v>140</v>
      </c>
      <c r="F138" s="135" t="s">
        <v>141</v>
      </c>
      <c r="G138" s="136" t="s">
        <v>142</v>
      </c>
      <c r="H138" s="137">
        <v>125.28</v>
      </c>
      <c r="I138" s="138"/>
      <c r="J138" s="139">
        <f>ROUND(I138*H138,2)</f>
        <v>0</v>
      </c>
      <c r="K138" s="140"/>
      <c r="L138" s="31"/>
      <c r="M138" s="141" t="s">
        <v>1</v>
      </c>
      <c r="N138" s="142" t="s">
        <v>41</v>
      </c>
      <c r="P138" s="143">
        <f>O138*H138</f>
        <v>0</v>
      </c>
      <c r="Q138" s="143">
        <v>1</v>
      </c>
      <c r="R138" s="143">
        <f>Q138*H138</f>
        <v>125.28</v>
      </c>
      <c r="S138" s="143">
        <v>0</v>
      </c>
      <c r="T138" s="144">
        <f>S138*H138</f>
        <v>0</v>
      </c>
      <c r="AR138" s="145" t="s">
        <v>126</v>
      </c>
      <c r="AT138" s="145" t="s">
        <v>122</v>
      </c>
      <c r="AU138" s="145" t="s">
        <v>120</v>
      </c>
      <c r="AY138" s="16" t="s">
        <v>119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6" t="s">
        <v>120</v>
      </c>
      <c r="BK138" s="146">
        <f>ROUND(I138*H138,2)</f>
        <v>0</v>
      </c>
      <c r="BL138" s="16" t="s">
        <v>126</v>
      </c>
      <c r="BM138" s="145" t="s">
        <v>143</v>
      </c>
    </row>
    <row r="139" spans="2:65" s="12" customFormat="1" ht="11.25">
      <c r="B139" s="147"/>
      <c r="D139" s="148" t="s">
        <v>128</v>
      </c>
      <c r="E139" s="149" t="s">
        <v>1</v>
      </c>
      <c r="F139" s="150" t="s">
        <v>144</v>
      </c>
      <c r="H139" s="151">
        <v>125.28</v>
      </c>
      <c r="I139" s="152"/>
      <c r="L139" s="147"/>
      <c r="M139" s="153"/>
      <c r="T139" s="154"/>
      <c r="AT139" s="149" t="s">
        <v>128</v>
      </c>
      <c r="AU139" s="149" t="s">
        <v>120</v>
      </c>
      <c r="AV139" s="12" t="s">
        <v>120</v>
      </c>
      <c r="AW139" s="12" t="s">
        <v>31</v>
      </c>
      <c r="AX139" s="12" t="s">
        <v>75</v>
      </c>
      <c r="AY139" s="149" t="s">
        <v>119</v>
      </c>
    </row>
    <row r="140" spans="2:65" s="13" customFormat="1" ht="11.25">
      <c r="B140" s="155"/>
      <c r="D140" s="148" t="s">
        <v>128</v>
      </c>
      <c r="E140" s="156" t="s">
        <v>1</v>
      </c>
      <c r="F140" s="157" t="s">
        <v>130</v>
      </c>
      <c r="H140" s="158">
        <v>125.28</v>
      </c>
      <c r="I140" s="159"/>
      <c r="L140" s="155"/>
      <c r="M140" s="160"/>
      <c r="T140" s="161"/>
      <c r="AT140" s="156" t="s">
        <v>128</v>
      </c>
      <c r="AU140" s="156" t="s">
        <v>120</v>
      </c>
      <c r="AV140" s="13" t="s">
        <v>126</v>
      </c>
      <c r="AW140" s="13" t="s">
        <v>31</v>
      </c>
      <c r="AX140" s="13" t="s">
        <v>80</v>
      </c>
      <c r="AY140" s="156" t="s">
        <v>119</v>
      </c>
    </row>
    <row r="141" spans="2:65" s="11" customFormat="1" ht="22.9" customHeight="1">
      <c r="B141" s="121"/>
      <c r="D141" s="122" t="s">
        <v>74</v>
      </c>
      <c r="E141" s="131" t="s">
        <v>145</v>
      </c>
      <c r="F141" s="131" t="s">
        <v>146</v>
      </c>
      <c r="I141" s="124"/>
      <c r="J141" s="132">
        <f>BK141</f>
        <v>0</v>
      </c>
      <c r="L141" s="121"/>
      <c r="M141" s="126"/>
      <c r="P141" s="127">
        <f>SUM(P142:P196)</f>
        <v>0</v>
      </c>
      <c r="R141" s="127">
        <f>SUM(R142:R196)</f>
        <v>194.23826828</v>
      </c>
      <c r="T141" s="128">
        <f>SUM(T142:T196)</f>
        <v>0</v>
      </c>
      <c r="AR141" s="122" t="s">
        <v>80</v>
      </c>
      <c r="AT141" s="129" t="s">
        <v>74</v>
      </c>
      <c r="AU141" s="129" t="s">
        <v>80</v>
      </c>
      <c r="AY141" s="122" t="s">
        <v>119</v>
      </c>
      <c r="BK141" s="130">
        <f>SUM(BK142:BK196)</f>
        <v>0</v>
      </c>
    </row>
    <row r="142" spans="2:65" s="1" customFormat="1" ht="37.9" customHeight="1">
      <c r="B142" s="31"/>
      <c r="C142" s="133" t="s">
        <v>147</v>
      </c>
      <c r="D142" s="133" t="s">
        <v>122</v>
      </c>
      <c r="E142" s="134" t="s">
        <v>148</v>
      </c>
      <c r="F142" s="135" t="s">
        <v>149</v>
      </c>
      <c r="G142" s="136" t="s">
        <v>137</v>
      </c>
      <c r="H142" s="137">
        <v>904.68</v>
      </c>
      <c r="I142" s="138"/>
      <c r="J142" s="139">
        <f>ROUND(I142*H142,2)</f>
        <v>0</v>
      </c>
      <c r="K142" s="140"/>
      <c r="L142" s="31"/>
      <c r="M142" s="141" t="s">
        <v>1</v>
      </c>
      <c r="N142" s="142" t="s">
        <v>41</v>
      </c>
      <c r="P142" s="143">
        <f>O142*H142</f>
        <v>0</v>
      </c>
      <c r="Q142" s="143">
        <v>1.9000000000000001E-4</v>
      </c>
      <c r="R142" s="143">
        <f>Q142*H142</f>
        <v>0.17188919999999999</v>
      </c>
      <c r="S142" s="143">
        <v>0</v>
      </c>
      <c r="T142" s="144">
        <f>S142*H142</f>
        <v>0</v>
      </c>
      <c r="AR142" s="145" t="s">
        <v>126</v>
      </c>
      <c r="AT142" s="145" t="s">
        <v>122</v>
      </c>
      <c r="AU142" s="145" t="s">
        <v>120</v>
      </c>
      <c r="AY142" s="16" t="s">
        <v>119</v>
      </c>
      <c r="BE142" s="146">
        <f>IF(N142="základná",J142,0)</f>
        <v>0</v>
      </c>
      <c r="BF142" s="146">
        <f>IF(N142="znížená",J142,0)</f>
        <v>0</v>
      </c>
      <c r="BG142" s="146">
        <f>IF(N142="zákl. prenesená",J142,0)</f>
        <v>0</v>
      </c>
      <c r="BH142" s="146">
        <f>IF(N142="zníž. prenesená",J142,0)</f>
        <v>0</v>
      </c>
      <c r="BI142" s="146">
        <f>IF(N142="nulová",J142,0)</f>
        <v>0</v>
      </c>
      <c r="BJ142" s="16" t="s">
        <v>120</v>
      </c>
      <c r="BK142" s="146">
        <f>ROUND(I142*H142,2)</f>
        <v>0</v>
      </c>
      <c r="BL142" s="16" t="s">
        <v>126</v>
      </c>
      <c r="BM142" s="145" t="s">
        <v>150</v>
      </c>
    </row>
    <row r="143" spans="2:65" s="14" customFormat="1" ht="11.25">
      <c r="B143" s="162"/>
      <c r="D143" s="148" t="s">
        <v>128</v>
      </c>
      <c r="E143" s="163" t="s">
        <v>1</v>
      </c>
      <c r="F143" s="164" t="s">
        <v>151</v>
      </c>
      <c r="H143" s="163" t="s">
        <v>1</v>
      </c>
      <c r="I143" s="165"/>
      <c r="L143" s="162"/>
      <c r="M143" s="166"/>
      <c r="T143" s="167"/>
      <c r="AT143" s="163" t="s">
        <v>128</v>
      </c>
      <c r="AU143" s="163" t="s">
        <v>120</v>
      </c>
      <c r="AV143" s="14" t="s">
        <v>80</v>
      </c>
      <c r="AW143" s="14" t="s">
        <v>31</v>
      </c>
      <c r="AX143" s="14" t="s">
        <v>75</v>
      </c>
      <c r="AY143" s="163" t="s">
        <v>119</v>
      </c>
    </row>
    <row r="144" spans="2:65" s="12" customFormat="1" ht="11.25">
      <c r="B144" s="147"/>
      <c r="D144" s="148" t="s">
        <v>128</v>
      </c>
      <c r="E144" s="149" t="s">
        <v>1</v>
      </c>
      <c r="F144" s="150" t="s">
        <v>152</v>
      </c>
      <c r="H144" s="151">
        <v>429.84</v>
      </c>
      <c r="I144" s="152"/>
      <c r="L144" s="147"/>
      <c r="M144" s="153"/>
      <c r="T144" s="154"/>
      <c r="AT144" s="149" t="s">
        <v>128</v>
      </c>
      <c r="AU144" s="149" t="s">
        <v>120</v>
      </c>
      <c r="AV144" s="12" t="s">
        <v>120</v>
      </c>
      <c r="AW144" s="12" t="s">
        <v>31</v>
      </c>
      <c r="AX144" s="12" t="s">
        <v>75</v>
      </c>
      <c r="AY144" s="149" t="s">
        <v>119</v>
      </c>
    </row>
    <row r="145" spans="2:65" s="14" customFormat="1" ht="11.25">
      <c r="B145" s="162"/>
      <c r="D145" s="148" t="s">
        <v>128</v>
      </c>
      <c r="E145" s="163" t="s">
        <v>1</v>
      </c>
      <c r="F145" s="164" t="s">
        <v>153</v>
      </c>
      <c r="H145" s="163" t="s">
        <v>1</v>
      </c>
      <c r="I145" s="165"/>
      <c r="L145" s="162"/>
      <c r="M145" s="166"/>
      <c r="T145" s="167"/>
      <c r="AT145" s="163" t="s">
        <v>128</v>
      </c>
      <c r="AU145" s="163" t="s">
        <v>120</v>
      </c>
      <c r="AV145" s="14" t="s">
        <v>80</v>
      </c>
      <c r="AW145" s="14" t="s">
        <v>31</v>
      </c>
      <c r="AX145" s="14" t="s">
        <v>75</v>
      </c>
      <c r="AY145" s="163" t="s">
        <v>119</v>
      </c>
    </row>
    <row r="146" spans="2:65" s="12" customFormat="1" ht="11.25">
      <c r="B146" s="147"/>
      <c r="D146" s="148" t="s">
        <v>128</v>
      </c>
      <c r="E146" s="149" t="s">
        <v>1</v>
      </c>
      <c r="F146" s="150" t="s">
        <v>152</v>
      </c>
      <c r="H146" s="151">
        <v>429.84</v>
      </c>
      <c r="I146" s="152"/>
      <c r="L146" s="147"/>
      <c r="M146" s="153"/>
      <c r="T146" s="154"/>
      <c r="AT146" s="149" t="s">
        <v>128</v>
      </c>
      <c r="AU146" s="149" t="s">
        <v>120</v>
      </c>
      <c r="AV146" s="12" t="s">
        <v>120</v>
      </c>
      <c r="AW146" s="12" t="s">
        <v>31</v>
      </c>
      <c r="AX146" s="12" t="s">
        <v>75</v>
      </c>
      <c r="AY146" s="149" t="s">
        <v>119</v>
      </c>
    </row>
    <row r="147" spans="2:65" s="14" customFormat="1" ht="11.25">
      <c r="B147" s="162"/>
      <c r="D147" s="148" t="s">
        <v>128</v>
      </c>
      <c r="E147" s="163" t="s">
        <v>1</v>
      </c>
      <c r="F147" s="164" t="s">
        <v>154</v>
      </c>
      <c r="H147" s="163" t="s">
        <v>1</v>
      </c>
      <c r="I147" s="165"/>
      <c r="L147" s="162"/>
      <c r="M147" s="166"/>
      <c r="T147" s="167"/>
      <c r="AT147" s="163" t="s">
        <v>128</v>
      </c>
      <c r="AU147" s="163" t="s">
        <v>120</v>
      </c>
      <c r="AV147" s="14" t="s">
        <v>80</v>
      </c>
      <c r="AW147" s="14" t="s">
        <v>31</v>
      </c>
      <c r="AX147" s="14" t="s">
        <v>75</v>
      </c>
      <c r="AY147" s="163" t="s">
        <v>119</v>
      </c>
    </row>
    <row r="148" spans="2:65" s="12" customFormat="1" ht="11.25">
      <c r="B148" s="147"/>
      <c r="D148" s="148" t="s">
        <v>128</v>
      </c>
      <c r="E148" s="149" t="s">
        <v>1</v>
      </c>
      <c r="F148" s="150" t="s">
        <v>155</v>
      </c>
      <c r="H148" s="151">
        <v>22.5</v>
      </c>
      <c r="I148" s="152"/>
      <c r="L148" s="147"/>
      <c r="M148" s="153"/>
      <c r="T148" s="154"/>
      <c r="AT148" s="149" t="s">
        <v>128</v>
      </c>
      <c r="AU148" s="149" t="s">
        <v>120</v>
      </c>
      <c r="AV148" s="12" t="s">
        <v>120</v>
      </c>
      <c r="AW148" s="12" t="s">
        <v>31</v>
      </c>
      <c r="AX148" s="12" t="s">
        <v>75</v>
      </c>
      <c r="AY148" s="149" t="s">
        <v>119</v>
      </c>
    </row>
    <row r="149" spans="2:65" s="14" customFormat="1" ht="11.25">
      <c r="B149" s="162"/>
      <c r="D149" s="148" t="s">
        <v>128</v>
      </c>
      <c r="E149" s="163" t="s">
        <v>1</v>
      </c>
      <c r="F149" s="164" t="s">
        <v>156</v>
      </c>
      <c r="H149" s="163" t="s">
        <v>1</v>
      </c>
      <c r="I149" s="165"/>
      <c r="L149" s="162"/>
      <c r="M149" s="166"/>
      <c r="T149" s="167"/>
      <c r="AT149" s="163" t="s">
        <v>128</v>
      </c>
      <c r="AU149" s="163" t="s">
        <v>120</v>
      </c>
      <c r="AV149" s="14" t="s">
        <v>80</v>
      </c>
      <c r="AW149" s="14" t="s">
        <v>31</v>
      </c>
      <c r="AX149" s="14" t="s">
        <v>75</v>
      </c>
      <c r="AY149" s="163" t="s">
        <v>119</v>
      </c>
    </row>
    <row r="150" spans="2:65" s="12" customFormat="1" ht="11.25">
      <c r="B150" s="147"/>
      <c r="D150" s="148" t="s">
        <v>128</v>
      </c>
      <c r="E150" s="149" t="s">
        <v>1</v>
      </c>
      <c r="F150" s="150" t="s">
        <v>155</v>
      </c>
      <c r="H150" s="151">
        <v>22.5</v>
      </c>
      <c r="I150" s="152"/>
      <c r="L150" s="147"/>
      <c r="M150" s="153"/>
      <c r="T150" s="154"/>
      <c r="AT150" s="149" t="s">
        <v>128</v>
      </c>
      <c r="AU150" s="149" t="s">
        <v>120</v>
      </c>
      <c r="AV150" s="12" t="s">
        <v>120</v>
      </c>
      <c r="AW150" s="12" t="s">
        <v>31</v>
      </c>
      <c r="AX150" s="12" t="s">
        <v>75</v>
      </c>
      <c r="AY150" s="149" t="s">
        <v>119</v>
      </c>
    </row>
    <row r="151" spans="2:65" s="13" customFormat="1" ht="11.25">
      <c r="B151" s="155"/>
      <c r="D151" s="148" t="s">
        <v>128</v>
      </c>
      <c r="E151" s="156" t="s">
        <v>1</v>
      </c>
      <c r="F151" s="157" t="s">
        <v>130</v>
      </c>
      <c r="H151" s="158">
        <v>904.68</v>
      </c>
      <c r="I151" s="159"/>
      <c r="L151" s="155"/>
      <c r="M151" s="160"/>
      <c r="T151" s="161"/>
      <c r="AT151" s="156" t="s">
        <v>128</v>
      </c>
      <c r="AU151" s="156" t="s">
        <v>120</v>
      </c>
      <c r="AV151" s="13" t="s">
        <v>126</v>
      </c>
      <c r="AW151" s="13" t="s">
        <v>31</v>
      </c>
      <c r="AX151" s="13" t="s">
        <v>80</v>
      </c>
      <c r="AY151" s="156" t="s">
        <v>119</v>
      </c>
    </row>
    <row r="152" spans="2:65" s="1" customFormat="1" ht="24.2" customHeight="1">
      <c r="B152" s="31"/>
      <c r="C152" s="133" t="s">
        <v>145</v>
      </c>
      <c r="D152" s="133" t="s">
        <v>122</v>
      </c>
      <c r="E152" s="134" t="s">
        <v>157</v>
      </c>
      <c r="F152" s="135" t="s">
        <v>158</v>
      </c>
      <c r="G152" s="136" t="s">
        <v>137</v>
      </c>
      <c r="H152" s="137">
        <v>3671.84</v>
      </c>
      <c r="I152" s="138"/>
      <c r="J152" s="139">
        <f>ROUND(I152*H152,2)</f>
        <v>0</v>
      </c>
      <c r="K152" s="140"/>
      <c r="L152" s="31"/>
      <c r="M152" s="141" t="s">
        <v>1</v>
      </c>
      <c r="N152" s="142" t="s">
        <v>41</v>
      </c>
      <c r="P152" s="143">
        <f>O152*H152</f>
        <v>0</v>
      </c>
      <c r="Q152" s="143">
        <v>9.6299999999999997E-3</v>
      </c>
      <c r="R152" s="143">
        <f>Q152*H152</f>
        <v>35.359819199999997</v>
      </c>
      <c r="S152" s="143">
        <v>0</v>
      </c>
      <c r="T152" s="144">
        <f>S152*H152</f>
        <v>0</v>
      </c>
      <c r="AR152" s="145" t="s">
        <v>126</v>
      </c>
      <c r="AT152" s="145" t="s">
        <v>122</v>
      </c>
      <c r="AU152" s="145" t="s">
        <v>120</v>
      </c>
      <c r="AY152" s="16" t="s">
        <v>119</v>
      </c>
      <c r="BE152" s="146">
        <f>IF(N152="základná",J152,0)</f>
        <v>0</v>
      </c>
      <c r="BF152" s="146">
        <f>IF(N152="znížená",J152,0)</f>
        <v>0</v>
      </c>
      <c r="BG152" s="146">
        <f>IF(N152="zákl. prenesená",J152,0)</f>
        <v>0</v>
      </c>
      <c r="BH152" s="146">
        <f>IF(N152="zníž. prenesená",J152,0)</f>
        <v>0</v>
      </c>
      <c r="BI152" s="146">
        <f>IF(N152="nulová",J152,0)</f>
        <v>0</v>
      </c>
      <c r="BJ152" s="16" t="s">
        <v>120</v>
      </c>
      <c r="BK152" s="146">
        <f>ROUND(I152*H152,2)</f>
        <v>0</v>
      </c>
      <c r="BL152" s="16" t="s">
        <v>126</v>
      </c>
      <c r="BM152" s="145" t="s">
        <v>159</v>
      </c>
    </row>
    <row r="153" spans="2:65" s="1" customFormat="1" ht="24.2" customHeight="1">
      <c r="B153" s="31"/>
      <c r="C153" s="133" t="s">
        <v>160</v>
      </c>
      <c r="D153" s="133" t="s">
        <v>122</v>
      </c>
      <c r="E153" s="134" t="s">
        <v>161</v>
      </c>
      <c r="F153" s="135" t="s">
        <v>162</v>
      </c>
      <c r="G153" s="136" t="s">
        <v>137</v>
      </c>
      <c r="H153" s="137">
        <v>3671.84</v>
      </c>
      <c r="I153" s="138"/>
      <c r="J153" s="139">
        <f>ROUND(I153*H153,2)</f>
        <v>0</v>
      </c>
      <c r="K153" s="140"/>
      <c r="L153" s="31"/>
      <c r="M153" s="141" t="s">
        <v>1</v>
      </c>
      <c r="N153" s="142" t="s">
        <v>41</v>
      </c>
      <c r="P153" s="143">
        <f>O153*H153</f>
        <v>0</v>
      </c>
      <c r="Q153" s="143">
        <v>2.0000000000000001E-4</v>
      </c>
      <c r="R153" s="143">
        <f>Q153*H153</f>
        <v>0.73436800000000002</v>
      </c>
      <c r="S153" s="143">
        <v>0</v>
      </c>
      <c r="T153" s="144">
        <f>S153*H153</f>
        <v>0</v>
      </c>
      <c r="AR153" s="145" t="s">
        <v>126</v>
      </c>
      <c r="AT153" s="145" t="s">
        <v>122</v>
      </c>
      <c r="AU153" s="145" t="s">
        <v>120</v>
      </c>
      <c r="AY153" s="16" t="s">
        <v>119</v>
      </c>
      <c r="BE153" s="146">
        <f>IF(N153="základná",J153,0)</f>
        <v>0</v>
      </c>
      <c r="BF153" s="146">
        <f>IF(N153="znížená",J153,0)</f>
        <v>0</v>
      </c>
      <c r="BG153" s="146">
        <f>IF(N153="zákl. prenesená",J153,0)</f>
        <v>0</v>
      </c>
      <c r="BH153" s="146">
        <f>IF(N153="zníž. prenesená",J153,0)</f>
        <v>0</v>
      </c>
      <c r="BI153" s="146">
        <f>IF(N153="nulová",J153,0)</f>
        <v>0</v>
      </c>
      <c r="BJ153" s="16" t="s">
        <v>120</v>
      </c>
      <c r="BK153" s="146">
        <f>ROUND(I153*H153,2)</f>
        <v>0</v>
      </c>
      <c r="BL153" s="16" t="s">
        <v>126</v>
      </c>
      <c r="BM153" s="145" t="s">
        <v>163</v>
      </c>
    </row>
    <row r="154" spans="2:65" s="12" customFormat="1" ht="11.25">
      <c r="B154" s="147"/>
      <c r="D154" s="148" t="s">
        <v>128</v>
      </c>
      <c r="E154" s="149" t="s">
        <v>1</v>
      </c>
      <c r="F154" s="150" t="s">
        <v>164</v>
      </c>
      <c r="H154" s="151">
        <v>3671.84</v>
      </c>
      <c r="I154" s="152"/>
      <c r="L154" s="147"/>
      <c r="M154" s="153"/>
      <c r="T154" s="154"/>
      <c r="AT154" s="149" t="s">
        <v>128</v>
      </c>
      <c r="AU154" s="149" t="s">
        <v>120</v>
      </c>
      <c r="AV154" s="12" t="s">
        <v>120</v>
      </c>
      <c r="AW154" s="12" t="s">
        <v>31</v>
      </c>
      <c r="AX154" s="12" t="s">
        <v>75</v>
      </c>
      <c r="AY154" s="149" t="s">
        <v>119</v>
      </c>
    </row>
    <row r="155" spans="2:65" s="13" customFormat="1" ht="11.25">
      <c r="B155" s="155"/>
      <c r="D155" s="148" t="s">
        <v>128</v>
      </c>
      <c r="E155" s="156" t="s">
        <v>1</v>
      </c>
      <c r="F155" s="157" t="s">
        <v>130</v>
      </c>
      <c r="H155" s="158">
        <v>3671.84</v>
      </c>
      <c r="I155" s="159"/>
      <c r="L155" s="155"/>
      <c r="M155" s="160"/>
      <c r="T155" s="161"/>
      <c r="AT155" s="156" t="s">
        <v>128</v>
      </c>
      <c r="AU155" s="156" t="s">
        <v>120</v>
      </c>
      <c r="AV155" s="13" t="s">
        <v>126</v>
      </c>
      <c r="AW155" s="13" t="s">
        <v>31</v>
      </c>
      <c r="AX155" s="13" t="s">
        <v>80</v>
      </c>
      <c r="AY155" s="156" t="s">
        <v>119</v>
      </c>
    </row>
    <row r="156" spans="2:65" s="1" customFormat="1" ht="33" customHeight="1">
      <c r="B156" s="31"/>
      <c r="C156" s="133" t="s">
        <v>165</v>
      </c>
      <c r="D156" s="133" t="s">
        <v>122</v>
      </c>
      <c r="E156" s="134" t="s">
        <v>166</v>
      </c>
      <c r="F156" s="135" t="s">
        <v>167</v>
      </c>
      <c r="G156" s="136" t="s">
        <v>137</v>
      </c>
      <c r="H156" s="137">
        <v>3671.84</v>
      </c>
      <c r="I156" s="138"/>
      <c r="J156" s="139">
        <f>ROUND(I156*H156,2)</f>
        <v>0</v>
      </c>
      <c r="K156" s="140"/>
      <c r="L156" s="31"/>
      <c r="M156" s="141" t="s">
        <v>1</v>
      </c>
      <c r="N156" s="142" t="s">
        <v>41</v>
      </c>
      <c r="P156" s="143">
        <f>O156*H156</f>
        <v>0</v>
      </c>
      <c r="Q156" s="143">
        <v>3.3E-3</v>
      </c>
      <c r="R156" s="143">
        <f>Q156*H156</f>
        <v>12.117072</v>
      </c>
      <c r="S156" s="143">
        <v>0</v>
      </c>
      <c r="T156" s="144">
        <f>S156*H156</f>
        <v>0</v>
      </c>
      <c r="AR156" s="145" t="s">
        <v>126</v>
      </c>
      <c r="AT156" s="145" t="s">
        <v>122</v>
      </c>
      <c r="AU156" s="145" t="s">
        <v>120</v>
      </c>
      <c r="AY156" s="16" t="s">
        <v>119</v>
      </c>
      <c r="BE156" s="146">
        <f>IF(N156="základná",J156,0)</f>
        <v>0</v>
      </c>
      <c r="BF156" s="146">
        <f>IF(N156="znížená",J156,0)</f>
        <v>0</v>
      </c>
      <c r="BG156" s="146">
        <f>IF(N156="zákl. prenesená",J156,0)</f>
        <v>0</v>
      </c>
      <c r="BH156" s="146">
        <f>IF(N156="zníž. prenesená",J156,0)</f>
        <v>0</v>
      </c>
      <c r="BI156" s="146">
        <f>IF(N156="nulová",J156,0)</f>
        <v>0</v>
      </c>
      <c r="BJ156" s="16" t="s">
        <v>120</v>
      </c>
      <c r="BK156" s="146">
        <f>ROUND(I156*H156,2)</f>
        <v>0</v>
      </c>
      <c r="BL156" s="16" t="s">
        <v>126</v>
      </c>
      <c r="BM156" s="145" t="s">
        <v>168</v>
      </c>
    </row>
    <row r="157" spans="2:65" s="1" customFormat="1" ht="24.2" customHeight="1">
      <c r="B157" s="31"/>
      <c r="C157" s="133" t="s">
        <v>169</v>
      </c>
      <c r="D157" s="133" t="s">
        <v>122</v>
      </c>
      <c r="E157" s="134" t="s">
        <v>170</v>
      </c>
      <c r="F157" s="135" t="s">
        <v>171</v>
      </c>
      <c r="G157" s="136" t="s">
        <v>137</v>
      </c>
      <c r="H157" s="137">
        <v>104.4</v>
      </c>
      <c r="I157" s="138"/>
      <c r="J157" s="139">
        <f>ROUND(I157*H157,2)</f>
        <v>0</v>
      </c>
      <c r="K157" s="140"/>
      <c r="L157" s="31"/>
      <c r="M157" s="141" t="s">
        <v>1</v>
      </c>
      <c r="N157" s="142" t="s">
        <v>41</v>
      </c>
      <c r="P157" s="143">
        <f>O157*H157</f>
        <v>0</v>
      </c>
      <c r="Q157" s="143">
        <v>4.1799999999999997E-3</v>
      </c>
      <c r="R157" s="143">
        <f>Q157*H157</f>
        <v>0.436392</v>
      </c>
      <c r="S157" s="143">
        <v>0</v>
      </c>
      <c r="T157" s="144">
        <f>S157*H157</f>
        <v>0</v>
      </c>
      <c r="AR157" s="145" t="s">
        <v>126</v>
      </c>
      <c r="AT157" s="145" t="s">
        <v>122</v>
      </c>
      <c r="AU157" s="145" t="s">
        <v>120</v>
      </c>
      <c r="AY157" s="16" t="s">
        <v>119</v>
      </c>
      <c r="BE157" s="146">
        <f>IF(N157="základná",J157,0)</f>
        <v>0</v>
      </c>
      <c r="BF157" s="146">
        <f>IF(N157="znížená",J157,0)</f>
        <v>0</v>
      </c>
      <c r="BG157" s="146">
        <f>IF(N157="zákl. prenesená",J157,0)</f>
        <v>0</v>
      </c>
      <c r="BH157" s="146">
        <f>IF(N157="zníž. prenesená",J157,0)</f>
        <v>0</v>
      </c>
      <c r="BI157" s="146">
        <f>IF(N157="nulová",J157,0)</f>
        <v>0</v>
      </c>
      <c r="BJ157" s="16" t="s">
        <v>120</v>
      </c>
      <c r="BK157" s="146">
        <f>ROUND(I157*H157,2)</f>
        <v>0</v>
      </c>
      <c r="BL157" s="16" t="s">
        <v>126</v>
      </c>
      <c r="BM157" s="145" t="s">
        <v>172</v>
      </c>
    </row>
    <row r="158" spans="2:65" s="12" customFormat="1" ht="11.25">
      <c r="B158" s="147"/>
      <c r="D158" s="148" t="s">
        <v>128</v>
      </c>
      <c r="E158" s="149" t="s">
        <v>1</v>
      </c>
      <c r="F158" s="150" t="s">
        <v>173</v>
      </c>
      <c r="H158" s="151">
        <v>104.4</v>
      </c>
      <c r="I158" s="152"/>
      <c r="L158" s="147"/>
      <c r="M158" s="153"/>
      <c r="T158" s="154"/>
      <c r="AT158" s="149" t="s">
        <v>128</v>
      </c>
      <c r="AU158" s="149" t="s">
        <v>120</v>
      </c>
      <c r="AV158" s="12" t="s">
        <v>120</v>
      </c>
      <c r="AW158" s="12" t="s">
        <v>31</v>
      </c>
      <c r="AX158" s="12" t="s">
        <v>75</v>
      </c>
      <c r="AY158" s="149" t="s">
        <v>119</v>
      </c>
    </row>
    <row r="159" spans="2:65" s="13" customFormat="1" ht="11.25">
      <c r="B159" s="155"/>
      <c r="D159" s="148" t="s">
        <v>128</v>
      </c>
      <c r="E159" s="156" t="s">
        <v>1</v>
      </c>
      <c r="F159" s="157" t="s">
        <v>130</v>
      </c>
      <c r="H159" s="158">
        <v>104.4</v>
      </c>
      <c r="I159" s="159"/>
      <c r="L159" s="155"/>
      <c r="M159" s="160"/>
      <c r="T159" s="161"/>
      <c r="AT159" s="156" t="s">
        <v>128</v>
      </c>
      <c r="AU159" s="156" t="s">
        <v>120</v>
      </c>
      <c r="AV159" s="13" t="s">
        <v>126</v>
      </c>
      <c r="AW159" s="13" t="s">
        <v>31</v>
      </c>
      <c r="AX159" s="13" t="s">
        <v>80</v>
      </c>
      <c r="AY159" s="156" t="s">
        <v>119</v>
      </c>
    </row>
    <row r="160" spans="2:65" s="1" customFormat="1" ht="24.2" customHeight="1">
      <c r="B160" s="31"/>
      <c r="C160" s="133" t="s">
        <v>174</v>
      </c>
      <c r="D160" s="133" t="s">
        <v>122</v>
      </c>
      <c r="E160" s="134" t="s">
        <v>175</v>
      </c>
      <c r="F160" s="135" t="s">
        <v>176</v>
      </c>
      <c r="G160" s="136" t="s">
        <v>137</v>
      </c>
      <c r="H160" s="137">
        <v>104.4</v>
      </c>
      <c r="I160" s="138"/>
      <c r="J160" s="139">
        <f>ROUND(I160*H160,2)</f>
        <v>0</v>
      </c>
      <c r="K160" s="140"/>
      <c r="L160" s="31"/>
      <c r="M160" s="141" t="s">
        <v>1</v>
      </c>
      <c r="N160" s="142" t="s">
        <v>41</v>
      </c>
      <c r="P160" s="143">
        <f>O160*H160</f>
        <v>0</v>
      </c>
      <c r="Q160" s="143">
        <v>5.1500000000000001E-3</v>
      </c>
      <c r="R160" s="143">
        <f>Q160*H160</f>
        <v>0.53766000000000003</v>
      </c>
      <c r="S160" s="143">
        <v>0</v>
      </c>
      <c r="T160" s="144">
        <f>S160*H160</f>
        <v>0</v>
      </c>
      <c r="AR160" s="145" t="s">
        <v>126</v>
      </c>
      <c r="AT160" s="145" t="s">
        <v>122</v>
      </c>
      <c r="AU160" s="145" t="s">
        <v>120</v>
      </c>
      <c r="AY160" s="16" t="s">
        <v>119</v>
      </c>
      <c r="BE160" s="146">
        <f>IF(N160="základná",J160,0)</f>
        <v>0</v>
      </c>
      <c r="BF160" s="146">
        <f>IF(N160="znížená",J160,0)</f>
        <v>0</v>
      </c>
      <c r="BG160" s="146">
        <f>IF(N160="zákl. prenesená",J160,0)</f>
        <v>0</v>
      </c>
      <c r="BH160" s="146">
        <f>IF(N160="zníž. prenesená",J160,0)</f>
        <v>0</v>
      </c>
      <c r="BI160" s="146">
        <f>IF(N160="nulová",J160,0)</f>
        <v>0</v>
      </c>
      <c r="BJ160" s="16" t="s">
        <v>120</v>
      </c>
      <c r="BK160" s="146">
        <f>ROUND(I160*H160,2)</f>
        <v>0</v>
      </c>
      <c r="BL160" s="16" t="s">
        <v>126</v>
      </c>
      <c r="BM160" s="145" t="s">
        <v>177</v>
      </c>
    </row>
    <row r="161" spans="2:65" s="1" customFormat="1" ht="16.5" customHeight="1">
      <c r="B161" s="31"/>
      <c r="C161" s="133" t="s">
        <v>178</v>
      </c>
      <c r="D161" s="133" t="s">
        <v>122</v>
      </c>
      <c r="E161" s="134" t="s">
        <v>179</v>
      </c>
      <c r="F161" s="135" t="s">
        <v>180</v>
      </c>
      <c r="G161" s="136" t="s">
        <v>125</v>
      </c>
      <c r="H161" s="137">
        <v>976.32</v>
      </c>
      <c r="I161" s="138"/>
      <c r="J161" s="139">
        <f>ROUND(I161*H161,2)</f>
        <v>0</v>
      </c>
      <c r="K161" s="140"/>
      <c r="L161" s="31"/>
      <c r="M161" s="141" t="s">
        <v>1</v>
      </c>
      <c r="N161" s="142" t="s">
        <v>41</v>
      </c>
      <c r="P161" s="143">
        <f>O161*H161</f>
        <v>0</v>
      </c>
      <c r="Q161" s="143">
        <v>5.2999999999999998E-4</v>
      </c>
      <c r="R161" s="143">
        <f>Q161*H161</f>
        <v>0.51744959999999995</v>
      </c>
      <c r="S161" s="143">
        <v>0</v>
      </c>
      <c r="T161" s="144">
        <f>S161*H161</f>
        <v>0</v>
      </c>
      <c r="AR161" s="145" t="s">
        <v>126</v>
      </c>
      <c r="AT161" s="145" t="s">
        <v>122</v>
      </c>
      <c r="AU161" s="145" t="s">
        <v>120</v>
      </c>
      <c r="AY161" s="16" t="s">
        <v>119</v>
      </c>
      <c r="BE161" s="146">
        <f>IF(N161="základná",J161,0)</f>
        <v>0</v>
      </c>
      <c r="BF161" s="146">
        <f>IF(N161="znížená",J161,0)</f>
        <v>0</v>
      </c>
      <c r="BG161" s="146">
        <f>IF(N161="zákl. prenesená",J161,0)</f>
        <v>0</v>
      </c>
      <c r="BH161" s="146">
        <f>IF(N161="zníž. prenesená",J161,0)</f>
        <v>0</v>
      </c>
      <c r="BI161" s="146">
        <f>IF(N161="nulová",J161,0)</f>
        <v>0</v>
      </c>
      <c r="BJ161" s="16" t="s">
        <v>120</v>
      </c>
      <c r="BK161" s="146">
        <f>ROUND(I161*H161,2)</f>
        <v>0</v>
      </c>
      <c r="BL161" s="16" t="s">
        <v>126</v>
      </c>
      <c r="BM161" s="145" t="s">
        <v>181</v>
      </c>
    </row>
    <row r="162" spans="2:65" s="12" customFormat="1" ht="11.25">
      <c r="B162" s="147"/>
      <c r="D162" s="148" t="s">
        <v>128</v>
      </c>
      <c r="E162" s="149" t="s">
        <v>1</v>
      </c>
      <c r="F162" s="150" t="s">
        <v>182</v>
      </c>
      <c r="H162" s="151">
        <v>976.32</v>
      </c>
      <c r="I162" s="152"/>
      <c r="L162" s="147"/>
      <c r="M162" s="153"/>
      <c r="T162" s="154"/>
      <c r="AT162" s="149" t="s">
        <v>128</v>
      </c>
      <c r="AU162" s="149" t="s">
        <v>120</v>
      </c>
      <c r="AV162" s="12" t="s">
        <v>120</v>
      </c>
      <c r="AW162" s="12" t="s">
        <v>31</v>
      </c>
      <c r="AX162" s="12" t="s">
        <v>75</v>
      </c>
      <c r="AY162" s="149" t="s">
        <v>119</v>
      </c>
    </row>
    <row r="163" spans="2:65" s="13" customFormat="1" ht="11.25">
      <c r="B163" s="155"/>
      <c r="D163" s="148" t="s">
        <v>128</v>
      </c>
      <c r="E163" s="156" t="s">
        <v>1</v>
      </c>
      <c r="F163" s="157" t="s">
        <v>130</v>
      </c>
      <c r="H163" s="158">
        <v>976.32</v>
      </c>
      <c r="I163" s="159"/>
      <c r="L163" s="155"/>
      <c r="M163" s="160"/>
      <c r="T163" s="161"/>
      <c r="AT163" s="156" t="s">
        <v>128</v>
      </c>
      <c r="AU163" s="156" t="s">
        <v>120</v>
      </c>
      <c r="AV163" s="13" t="s">
        <v>126</v>
      </c>
      <c r="AW163" s="13" t="s">
        <v>31</v>
      </c>
      <c r="AX163" s="13" t="s">
        <v>80</v>
      </c>
      <c r="AY163" s="156" t="s">
        <v>119</v>
      </c>
    </row>
    <row r="164" spans="2:65" s="1" customFormat="1" ht="37.9" customHeight="1">
      <c r="B164" s="31"/>
      <c r="C164" s="133" t="s">
        <v>183</v>
      </c>
      <c r="D164" s="133" t="s">
        <v>122</v>
      </c>
      <c r="E164" s="134" t="s">
        <v>184</v>
      </c>
      <c r="F164" s="135" t="s">
        <v>185</v>
      </c>
      <c r="G164" s="136" t="s">
        <v>137</v>
      </c>
      <c r="H164" s="137">
        <v>333.72</v>
      </c>
      <c r="I164" s="138"/>
      <c r="J164" s="139">
        <f>ROUND(I164*H164,2)</f>
        <v>0</v>
      </c>
      <c r="K164" s="140"/>
      <c r="L164" s="31"/>
      <c r="M164" s="141" t="s">
        <v>1</v>
      </c>
      <c r="N164" s="142" t="s">
        <v>41</v>
      </c>
      <c r="P164" s="143">
        <f>O164*H164</f>
        <v>0</v>
      </c>
      <c r="Q164" s="143">
        <v>2.759E-2</v>
      </c>
      <c r="R164" s="143">
        <f>Q164*H164</f>
        <v>9.2073347999999999</v>
      </c>
      <c r="S164" s="143">
        <v>0</v>
      </c>
      <c r="T164" s="144">
        <f>S164*H164</f>
        <v>0</v>
      </c>
      <c r="AR164" s="145" t="s">
        <v>126</v>
      </c>
      <c r="AT164" s="145" t="s">
        <v>122</v>
      </c>
      <c r="AU164" s="145" t="s">
        <v>120</v>
      </c>
      <c r="AY164" s="16" t="s">
        <v>119</v>
      </c>
      <c r="BE164" s="146">
        <f>IF(N164="základná",J164,0)</f>
        <v>0</v>
      </c>
      <c r="BF164" s="146">
        <f>IF(N164="znížená",J164,0)</f>
        <v>0</v>
      </c>
      <c r="BG164" s="146">
        <f>IF(N164="zákl. prenesená",J164,0)</f>
        <v>0</v>
      </c>
      <c r="BH164" s="146">
        <f>IF(N164="zníž. prenesená",J164,0)</f>
        <v>0</v>
      </c>
      <c r="BI164" s="146">
        <f>IF(N164="nulová",J164,0)</f>
        <v>0</v>
      </c>
      <c r="BJ164" s="16" t="s">
        <v>120</v>
      </c>
      <c r="BK164" s="146">
        <f>ROUND(I164*H164,2)</f>
        <v>0</v>
      </c>
      <c r="BL164" s="16" t="s">
        <v>126</v>
      </c>
      <c r="BM164" s="145" t="s">
        <v>186</v>
      </c>
    </row>
    <row r="165" spans="2:65" s="14" customFormat="1" ht="11.25">
      <c r="B165" s="162"/>
      <c r="D165" s="148" t="s">
        <v>128</v>
      </c>
      <c r="E165" s="163" t="s">
        <v>1</v>
      </c>
      <c r="F165" s="164" t="s">
        <v>187</v>
      </c>
      <c r="H165" s="163" t="s">
        <v>1</v>
      </c>
      <c r="I165" s="165"/>
      <c r="L165" s="162"/>
      <c r="M165" s="166"/>
      <c r="T165" s="167"/>
      <c r="AT165" s="163" t="s">
        <v>128</v>
      </c>
      <c r="AU165" s="163" t="s">
        <v>120</v>
      </c>
      <c r="AV165" s="14" t="s">
        <v>80</v>
      </c>
      <c r="AW165" s="14" t="s">
        <v>31</v>
      </c>
      <c r="AX165" s="14" t="s">
        <v>75</v>
      </c>
      <c r="AY165" s="163" t="s">
        <v>119</v>
      </c>
    </row>
    <row r="166" spans="2:65" s="12" customFormat="1" ht="11.25">
      <c r="B166" s="147"/>
      <c r="D166" s="148" t="s">
        <v>128</v>
      </c>
      <c r="E166" s="149" t="s">
        <v>1</v>
      </c>
      <c r="F166" s="150" t="s">
        <v>188</v>
      </c>
      <c r="H166" s="151">
        <v>179.52</v>
      </c>
      <c r="I166" s="152"/>
      <c r="L166" s="147"/>
      <c r="M166" s="153"/>
      <c r="T166" s="154"/>
      <c r="AT166" s="149" t="s">
        <v>128</v>
      </c>
      <c r="AU166" s="149" t="s">
        <v>120</v>
      </c>
      <c r="AV166" s="12" t="s">
        <v>120</v>
      </c>
      <c r="AW166" s="12" t="s">
        <v>31</v>
      </c>
      <c r="AX166" s="12" t="s">
        <v>75</v>
      </c>
      <c r="AY166" s="149" t="s">
        <v>119</v>
      </c>
    </row>
    <row r="167" spans="2:65" s="14" customFormat="1" ht="11.25">
      <c r="B167" s="162"/>
      <c r="D167" s="148" t="s">
        <v>128</v>
      </c>
      <c r="E167" s="163" t="s">
        <v>1</v>
      </c>
      <c r="F167" s="164" t="s">
        <v>189</v>
      </c>
      <c r="H167" s="163" t="s">
        <v>1</v>
      </c>
      <c r="I167" s="165"/>
      <c r="L167" s="162"/>
      <c r="M167" s="166"/>
      <c r="T167" s="167"/>
      <c r="AT167" s="163" t="s">
        <v>128</v>
      </c>
      <c r="AU167" s="163" t="s">
        <v>120</v>
      </c>
      <c r="AV167" s="14" t="s">
        <v>80</v>
      </c>
      <c r="AW167" s="14" t="s">
        <v>31</v>
      </c>
      <c r="AX167" s="14" t="s">
        <v>75</v>
      </c>
      <c r="AY167" s="163" t="s">
        <v>119</v>
      </c>
    </row>
    <row r="168" spans="2:65" s="12" customFormat="1" ht="11.25">
      <c r="B168" s="147"/>
      <c r="D168" s="148" t="s">
        <v>128</v>
      </c>
      <c r="E168" s="149" t="s">
        <v>1</v>
      </c>
      <c r="F168" s="150" t="s">
        <v>190</v>
      </c>
      <c r="H168" s="151">
        <v>154.19999999999999</v>
      </c>
      <c r="I168" s="152"/>
      <c r="L168" s="147"/>
      <c r="M168" s="153"/>
      <c r="T168" s="154"/>
      <c r="AT168" s="149" t="s">
        <v>128</v>
      </c>
      <c r="AU168" s="149" t="s">
        <v>120</v>
      </c>
      <c r="AV168" s="12" t="s">
        <v>120</v>
      </c>
      <c r="AW168" s="12" t="s">
        <v>31</v>
      </c>
      <c r="AX168" s="12" t="s">
        <v>75</v>
      </c>
      <c r="AY168" s="149" t="s">
        <v>119</v>
      </c>
    </row>
    <row r="169" spans="2:65" s="13" customFormat="1" ht="11.25">
      <c r="B169" s="155"/>
      <c r="D169" s="148" t="s">
        <v>128</v>
      </c>
      <c r="E169" s="156" t="s">
        <v>1</v>
      </c>
      <c r="F169" s="157" t="s">
        <v>130</v>
      </c>
      <c r="H169" s="158">
        <v>333.72</v>
      </c>
      <c r="I169" s="159"/>
      <c r="L169" s="155"/>
      <c r="M169" s="160"/>
      <c r="T169" s="161"/>
      <c r="AT169" s="156" t="s">
        <v>128</v>
      </c>
      <c r="AU169" s="156" t="s">
        <v>120</v>
      </c>
      <c r="AV169" s="13" t="s">
        <v>126</v>
      </c>
      <c r="AW169" s="13" t="s">
        <v>31</v>
      </c>
      <c r="AX169" s="13" t="s">
        <v>80</v>
      </c>
      <c r="AY169" s="156" t="s">
        <v>119</v>
      </c>
    </row>
    <row r="170" spans="2:65" s="1" customFormat="1" ht="24.2" customHeight="1">
      <c r="B170" s="31"/>
      <c r="C170" s="133" t="s">
        <v>191</v>
      </c>
      <c r="D170" s="133" t="s">
        <v>122</v>
      </c>
      <c r="E170" s="134" t="s">
        <v>192</v>
      </c>
      <c r="F170" s="135" t="s">
        <v>193</v>
      </c>
      <c r="G170" s="136" t="s">
        <v>137</v>
      </c>
      <c r="H170" s="137">
        <v>517.58000000000004</v>
      </c>
      <c r="I170" s="138"/>
      <c r="J170" s="139">
        <f>ROUND(I170*H170,2)</f>
        <v>0</v>
      </c>
      <c r="K170" s="140"/>
      <c r="L170" s="31"/>
      <c r="M170" s="141" t="s">
        <v>1</v>
      </c>
      <c r="N170" s="142" t="s">
        <v>41</v>
      </c>
      <c r="P170" s="143">
        <f>O170*H170</f>
        <v>0</v>
      </c>
      <c r="Q170" s="143">
        <v>1.7510000000000001E-2</v>
      </c>
      <c r="R170" s="143">
        <f>Q170*H170</f>
        <v>9.0628258000000006</v>
      </c>
      <c r="S170" s="143">
        <v>0</v>
      </c>
      <c r="T170" s="144">
        <f>S170*H170</f>
        <v>0</v>
      </c>
      <c r="AR170" s="145" t="s">
        <v>126</v>
      </c>
      <c r="AT170" s="145" t="s">
        <v>122</v>
      </c>
      <c r="AU170" s="145" t="s">
        <v>120</v>
      </c>
      <c r="AY170" s="16" t="s">
        <v>119</v>
      </c>
      <c r="BE170" s="146">
        <f>IF(N170="základná",J170,0)</f>
        <v>0</v>
      </c>
      <c r="BF170" s="146">
        <f>IF(N170="znížená",J170,0)</f>
        <v>0</v>
      </c>
      <c r="BG170" s="146">
        <f>IF(N170="zákl. prenesená",J170,0)</f>
        <v>0</v>
      </c>
      <c r="BH170" s="146">
        <f>IF(N170="zníž. prenesená",J170,0)</f>
        <v>0</v>
      </c>
      <c r="BI170" s="146">
        <f>IF(N170="nulová",J170,0)</f>
        <v>0</v>
      </c>
      <c r="BJ170" s="16" t="s">
        <v>120</v>
      </c>
      <c r="BK170" s="146">
        <f>ROUND(I170*H170,2)</f>
        <v>0</v>
      </c>
      <c r="BL170" s="16" t="s">
        <v>126</v>
      </c>
      <c r="BM170" s="145" t="s">
        <v>194</v>
      </c>
    </row>
    <row r="171" spans="2:65" s="14" customFormat="1" ht="11.25">
      <c r="B171" s="162"/>
      <c r="D171" s="148" t="s">
        <v>128</v>
      </c>
      <c r="E171" s="163" t="s">
        <v>1</v>
      </c>
      <c r="F171" s="164" t="s">
        <v>195</v>
      </c>
      <c r="H171" s="163" t="s">
        <v>1</v>
      </c>
      <c r="I171" s="165"/>
      <c r="L171" s="162"/>
      <c r="M171" s="166"/>
      <c r="T171" s="167"/>
      <c r="AT171" s="163" t="s">
        <v>128</v>
      </c>
      <c r="AU171" s="163" t="s">
        <v>120</v>
      </c>
      <c r="AV171" s="14" t="s">
        <v>80</v>
      </c>
      <c r="AW171" s="14" t="s">
        <v>31</v>
      </c>
      <c r="AX171" s="14" t="s">
        <v>75</v>
      </c>
      <c r="AY171" s="163" t="s">
        <v>119</v>
      </c>
    </row>
    <row r="172" spans="2:65" s="12" customFormat="1" ht="11.25">
      <c r="B172" s="147"/>
      <c r="D172" s="148" t="s">
        <v>128</v>
      </c>
      <c r="E172" s="149" t="s">
        <v>1</v>
      </c>
      <c r="F172" s="150" t="s">
        <v>196</v>
      </c>
      <c r="H172" s="151">
        <v>243.04</v>
      </c>
      <c r="I172" s="152"/>
      <c r="L172" s="147"/>
      <c r="M172" s="153"/>
      <c r="T172" s="154"/>
      <c r="AT172" s="149" t="s">
        <v>128</v>
      </c>
      <c r="AU172" s="149" t="s">
        <v>120</v>
      </c>
      <c r="AV172" s="12" t="s">
        <v>120</v>
      </c>
      <c r="AW172" s="12" t="s">
        <v>31</v>
      </c>
      <c r="AX172" s="12" t="s">
        <v>75</v>
      </c>
      <c r="AY172" s="149" t="s">
        <v>119</v>
      </c>
    </row>
    <row r="173" spans="2:65" s="14" customFormat="1" ht="11.25">
      <c r="B173" s="162"/>
      <c r="D173" s="148" t="s">
        <v>128</v>
      </c>
      <c r="E173" s="163" t="s">
        <v>1</v>
      </c>
      <c r="F173" s="164" t="s">
        <v>197</v>
      </c>
      <c r="H173" s="163" t="s">
        <v>1</v>
      </c>
      <c r="I173" s="165"/>
      <c r="L173" s="162"/>
      <c r="M173" s="166"/>
      <c r="T173" s="167"/>
      <c r="AT173" s="163" t="s">
        <v>128</v>
      </c>
      <c r="AU173" s="163" t="s">
        <v>120</v>
      </c>
      <c r="AV173" s="14" t="s">
        <v>80</v>
      </c>
      <c r="AW173" s="14" t="s">
        <v>31</v>
      </c>
      <c r="AX173" s="14" t="s">
        <v>75</v>
      </c>
      <c r="AY173" s="163" t="s">
        <v>119</v>
      </c>
    </row>
    <row r="174" spans="2:65" s="12" customFormat="1" ht="11.25">
      <c r="B174" s="147"/>
      <c r="D174" s="148" t="s">
        <v>128</v>
      </c>
      <c r="E174" s="149" t="s">
        <v>1</v>
      </c>
      <c r="F174" s="150" t="s">
        <v>196</v>
      </c>
      <c r="H174" s="151">
        <v>243.04</v>
      </c>
      <c r="I174" s="152"/>
      <c r="L174" s="147"/>
      <c r="M174" s="153"/>
      <c r="T174" s="154"/>
      <c r="AT174" s="149" t="s">
        <v>128</v>
      </c>
      <c r="AU174" s="149" t="s">
        <v>120</v>
      </c>
      <c r="AV174" s="12" t="s">
        <v>120</v>
      </c>
      <c r="AW174" s="12" t="s">
        <v>31</v>
      </c>
      <c r="AX174" s="12" t="s">
        <v>75</v>
      </c>
      <c r="AY174" s="149" t="s">
        <v>119</v>
      </c>
    </row>
    <row r="175" spans="2:65" s="14" customFormat="1" ht="11.25">
      <c r="B175" s="162"/>
      <c r="D175" s="148" t="s">
        <v>128</v>
      </c>
      <c r="E175" s="163" t="s">
        <v>1</v>
      </c>
      <c r="F175" s="164" t="s">
        <v>198</v>
      </c>
      <c r="H175" s="163" t="s">
        <v>1</v>
      </c>
      <c r="I175" s="165"/>
      <c r="L175" s="162"/>
      <c r="M175" s="166"/>
      <c r="T175" s="167"/>
      <c r="AT175" s="163" t="s">
        <v>128</v>
      </c>
      <c r="AU175" s="163" t="s">
        <v>120</v>
      </c>
      <c r="AV175" s="14" t="s">
        <v>80</v>
      </c>
      <c r="AW175" s="14" t="s">
        <v>31</v>
      </c>
      <c r="AX175" s="14" t="s">
        <v>75</v>
      </c>
      <c r="AY175" s="163" t="s">
        <v>119</v>
      </c>
    </row>
    <row r="176" spans="2:65" s="12" customFormat="1" ht="11.25">
      <c r="B176" s="147"/>
      <c r="D176" s="148" t="s">
        <v>128</v>
      </c>
      <c r="E176" s="149" t="s">
        <v>1</v>
      </c>
      <c r="F176" s="150" t="s">
        <v>199</v>
      </c>
      <c r="H176" s="151">
        <v>31.5</v>
      </c>
      <c r="I176" s="152"/>
      <c r="L176" s="147"/>
      <c r="M176" s="153"/>
      <c r="T176" s="154"/>
      <c r="AT176" s="149" t="s">
        <v>128</v>
      </c>
      <c r="AU176" s="149" t="s">
        <v>120</v>
      </c>
      <c r="AV176" s="12" t="s">
        <v>120</v>
      </c>
      <c r="AW176" s="12" t="s">
        <v>31</v>
      </c>
      <c r="AX176" s="12" t="s">
        <v>75</v>
      </c>
      <c r="AY176" s="149" t="s">
        <v>119</v>
      </c>
    </row>
    <row r="177" spans="2:65" s="13" customFormat="1" ht="11.25">
      <c r="B177" s="155"/>
      <c r="D177" s="148" t="s">
        <v>128</v>
      </c>
      <c r="E177" s="156" t="s">
        <v>1</v>
      </c>
      <c r="F177" s="157" t="s">
        <v>130</v>
      </c>
      <c r="H177" s="158">
        <v>517.57999999999993</v>
      </c>
      <c r="I177" s="159"/>
      <c r="L177" s="155"/>
      <c r="M177" s="160"/>
      <c r="T177" s="161"/>
      <c r="AT177" s="156" t="s">
        <v>128</v>
      </c>
      <c r="AU177" s="156" t="s">
        <v>120</v>
      </c>
      <c r="AV177" s="13" t="s">
        <v>126</v>
      </c>
      <c r="AW177" s="13" t="s">
        <v>31</v>
      </c>
      <c r="AX177" s="13" t="s">
        <v>80</v>
      </c>
      <c r="AY177" s="156" t="s">
        <v>119</v>
      </c>
    </row>
    <row r="178" spans="2:65" s="1" customFormat="1" ht="33" customHeight="1">
      <c r="B178" s="31"/>
      <c r="C178" s="133" t="s">
        <v>200</v>
      </c>
      <c r="D178" s="133" t="s">
        <v>122</v>
      </c>
      <c r="E178" s="134" t="s">
        <v>201</v>
      </c>
      <c r="F178" s="135" t="s">
        <v>202</v>
      </c>
      <c r="G178" s="136" t="s">
        <v>137</v>
      </c>
      <c r="H178" s="137">
        <v>2820.54</v>
      </c>
      <c r="I178" s="138"/>
      <c r="J178" s="139">
        <f>ROUND(I178*H178,2)</f>
        <v>0</v>
      </c>
      <c r="K178" s="140"/>
      <c r="L178" s="31"/>
      <c r="M178" s="141" t="s">
        <v>1</v>
      </c>
      <c r="N178" s="142" t="s">
        <v>41</v>
      </c>
      <c r="P178" s="143">
        <f>O178*H178</f>
        <v>0</v>
      </c>
      <c r="Q178" s="143">
        <v>4.0660000000000002E-2</v>
      </c>
      <c r="R178" s="143">
        <f>Q178*H178</f>
        <v>114.6831564</v>
      </c>
      <c r="S178" s="143">
        <v>0</v>
      </c>
      <c r="T178" s="144">
        <f>S178*H178</f>
        <v>0</v>
      </c>
      <c r="AR178" s="145" t="s">
        <v>126</v>
      </c>
      <c r="AT178" s="145" t="s">
        <v>122</v>
      </c>
      <c r="AU178" s="145" t="s">
        <v>120</v>
      </c>
      <c r="AY178" s="16" t="s">
        <v>119</v>
      </c>
      <c r="BE178" s="146">
        <f>IF(N178="základná",J178,0)</f>
        <v>0</v>
      </c>
      <c r="BF178" s="146">
        <f>IF(N178="znížená",J178,0)</f>
        <v>0</v>
      </c>
      <c r="BG178" s="146">
        <f>IF(N178="zákl. prenesená",J178,0)</f>
        <v>0</v>
      </c>
      <c r="BH178" s="146">
        <f>IF(N178="zníž. prenesená",J178,0)</f>
        <v>0</v>
      </c>
      <c r="BI178" s="146">
        <f>IF(N178="nulová",J178,0)</f>
        <v>0</v>
      </c>
      <c r="BJ178" s="16" t="s">
        <v>120</v>
      </c>
      <c r="BK178" s="146">
        <f>ROUND(I178*H178,2)</f>
        <v>0</v>
      </c>
      <c r="BL178" s="16" t="s">
        <v>126</v>
      </c>
      <c r="BM178" s="145" t="s">
        <v>203</v>
      </c>
    </row>
    <row r="179" spans="2:65" s="14" customFormat="1" ht="11.25">
      <c r="B179" s="162"/>
      <c r="D179" s="148" t="s">
        <v>128</v>
      </c>
      <c r="E179" s="163" t="s">
        <v>1</v>
      </c>
      <c r="F179" s="164" t="s">
        <v>204</v>
      </c>
      <c r="H179" s="163" t="s">
        <v>1</v>
      </c>
      <c r="I179" s="165"/>
      <c r="L179" s="162"/>
      <c r="M179" s="166"/>
      <c r="T179" s="167"/>
      <c r="AT179" s="163" t="s">
        <v>128</v>
      </c>
      <c r="AU179" s="163" t="s">
        <v>120</v>
      </c>
      <c r="AV179" s="14" t="s">
        <v>80</v>
      </c>
      <c r="AW179" s="14" t="s">
        <v>31</v>
      </c>
      <c r="AX179" s="14" t="s">
        <v>75</v>
      </c>
      <c r="AY179" s="163" t="s">
        <v>119</v>
      </c>
    </row>
    <row r="180" spans="2:65" s="12" customFormat="1" ht="11.25">
      <c r="B180" s="147"/>
      <c r="D180" s="148" t="s">
        <v>128</v>
      </c>
      <c r="E180" s="149" t="s">
        <v>1</v>
      </c>
      <c r="F180" s="150" t="s">
        <v>205</v>
      </c>
      <c r="H180" s="151">
        <v>1066.17</v>
      </c>
      <c r="I180" s="152"/>
      <c r="L180" s="147"/>
      <c r="M180" s="153"/>
      <c r="T180" s="154"/>
      <c r="AT180" s="149" t="s">
        <v>128</v>
      </c>
      <c r="AU180" s="149" t="s">
        <v>120</v>
      </c>
      <c r="AV180" s="12" t="s">
        <v>120</v>
      </c>
      <c r="AW180" s="12" t="s">
        <v>31</v>
      </c>
      <c r="AX180" s="12" t="s">
        <v>75</v>
      </c>
      <c r="AY180" s="149" t="s">
        <v>119</v>
      </c>
    </row>
    <row r="181" spans="2:65" s="14" customFormat="1" ht="11.25">
      <c r="B181" s="162"/>
      <c r="D181" s="148" t="s">
        <v>128</v>
      </c>
      <c r="E181" s="163" t="s">
        <v>1</v>
      </c>
      <c r="F181" s="164" t="s">
        <v>206</v>
      </c>
      <c r="H181" s="163" t="s">
        <v>1</v>
      </c>
      <c r="I181" s="165"/>
      <c r="L181" s="162"/>
      <c r="M181" s="166"/>
      <c r="T181" s="167"/>
      <c r="AT181" s="163" t="s">
        <v>128</v>
      </c>
      <c r="AU181" s="163" t="s">
        <v>120</v>
      </c>
      <c r="AV181" s="14" t="s">
        <v>80</v>
      </c>
      <c r="AW181" s="14" t="s">
        <v>31</v>
      </c>
      <c r="AX181" s="14" t="s">
        <v>75</v>
      </c>
      <c r="AY181" s="163" t="s">
        <v>119</v>
      </c>
    </row>
    <row r="182" spans="2:65" s="12" customFormat="1" ht="11.25">
      <c r="B182" s="147"/>
      <c r="D182" s="148" t="s">
        <v>128</v>
      </c>
      <c r="E182" s="149" t="s">
        <v>1</v>
      </c>
      <c r="F182" s="150" t="s">
        <v>205</v>
      </c>
      <c r="H182" s="151">
        <v>1066.17</v>
      </c>
      <c r="I182" s="152"/>
      <c r="L182" s="147"/>
      <c r="M182" s="153"/>
      <c r="T182" s="154"/>
      <c r="AT182" s="149" t="s">
        <v>128</v>
      </c>
      <c r="AU182" s="149" t="s">
        <v>120</v>
      </c>
      <c r="AV182" s="12" t="s">
        <v>120</v>
      </c>
      <c r="AW182" s="12" t="s">
        <v>31</v>
      </c>
      <c r="AX182" s="12" t="s">
        <v>75</v>
      </c>
      <c r="AY182" s="149" t="s">
        <v>119</v>
      </c>
    </row>
    <row r="183" spans="2:65" s="14" customFormat="1" ht="11.25">
      <c r="B183" s="162"/>
      <c r="D183" s="148" t="s">
        <v>128</v>
      </c>
      <c r="E183" s="163" t="s">
        <v>1</v>
      </c>
      <c r="F183" s="164" t="s">
        <v>207</v>
      </c>
      <c r="H183" s="163" t="s">
        <v>1</v>
      </c>
      <c r="I183" s="165"/>
      <c r="L183" s="162"/>
      <c r="M183" s="166"/>
      <c r="T183" s="167"/>
      <c r="AT183" s="163" t="s">
        <v>128</v>
      </c>
      <c r="AU183" s="163" t="s">
        <v>120</v>
      </c>
      <c r="AV183" s="14" t="s">
        <v>80</v>
      </c>
      <c r="AW183" s="14" t="s">
        <v>31</v>
      </c>
      <c r="AX183" s="14" t="s">
        <v>75</v>
      </c>
      <c r="AY183" s="163" t="s">
        <v>119</v>
      </c>
    </row>
    <row r="184" spans="2:65" s="12" customFormat="1" ht="11.25">
      <c r="B184" s="147"/>
      <c r="D184" s="148" t="s">
        <v>128</v>
      </c>
      <c r="E184" s="149" t="s">
        <v>1</v>
      </c>
      <c r="F184" s="150" t="s">
        <v>208</v>
      </c>
      <c r="H184" s="151">
        <v>344.1</v>
      </c>
      <c r="I184" s="152"/>
      <c r="L184" s="147"/>
      <c r="M184" s="153"/>
      <c r="T184" s="154"/>
      <c r="AT184" s="149" t="s">
        <v>128</v>
      </c>
      <c r="AU184" s="149" t="s">
        <v>120</v>
      </c>
      <c r="AV184" s="12" t="s">
        <v>120</v>
      </c>
      <c r="AW184" s="12" t="s">
        <v>31</v>
      </c>
      <c r="AX184" s="12" t="s">
        <v>75</v>
      </c>
      <c r="AY184" s="149" t="s">
        <v>119</v>
      </c>
    </row>
    <row r="185" spans="2:65" s="14" customFormat="1" ht="11.25">
      <c r="B185" s="162"/>
      <c r="D185" s="148" t="s">
        <v>128</v>
      </c>
      <c r="E185" s="163" t="s">
        <v>1</v>
      </c>
      <c r="F185" s="164" t="s">
        <v>209</v>
      </c>
      <c r="H185" s="163" t="s">
        <v>1</v>
      </c>
      <c r="I185" s="165"/>
      <c r="L185" s="162"/>
      <c r="M185" s="166"/>
      <c r="T185" s="167"/>
      <c r="AT185" s="163" t="s">
        <v>128</v>
      </c>
      <c r="AU185" s="163" t="s">
        <v>120</v>
      </c>
      <c r="AV185" s="14" t="s">
        <v>80</v>
      </c>
      <c r="AW185" s="14" t="s">
        <v>31</v>
      </c>
      <c r="AX185" s="14" t="s">
        <v>75</v>
      </c>
      <c r="AY185" s="163" t="s">
        <v>119</v>
      </c>
    </row>
    <row r="186" spans="2:65" s="12" customFormat="1" ht="11.25">
      <c r="B186" s="147"/>
      <c r="D186" s="148" t="s">
        <v>128</v>
      </c>
      <c r="E186" s="149" t="s">
        <v>1</v>
      </c>
      <c r="F186" s="150" t="s">
        <v>208</v>
      </c>
      <c r="H186" s="151">
        <v>344.1</v>
      </c>
      <c r="I186" s="152"/>
      <c r="L186" s="147"/>
      <c r="M186" s="153"/>
      <c r="T186" s="154"/>
      <c r="AT186" s="149" t="s">
        <v>128</v>
      </c>
      <c r="AU186" s="149" t="s">
        <v>120</v>
      </c>
      <c r="AV186" s="12" t="s">
        <v>120</v>
      </c>
      <c r="AW186" s="12" t="s">
        <v>31</v>
      </c>
      <c r="AX186" s="12" t="s">
        <v>75</v>
      </c>
      <c r="AY186" s="149" t="s">
        <v>119</v>
      </c>
    </row>
    <row r="187" spans="2:65" s="13" customFormat="1" ht="11.25">
      <c r="B187" s="155"/>
      <c r="D187" s="148" t="s">
        <v>128</v>
      </c>
      <c r="E187" s="156" t="s">
        <v>1</v>
      </c>
      <c r="F187" s="157" t="s">
        <v>130</v>
      </c>
      <c r="H187" s="158">
        <v>2820.54</v>
      </c>
      <c r="I187" s="159"/>
      <c r="L187" s="155"/>
      <c r="M187" s="160"/>
      <c r="T187" s="161"/>
      <c r="AT187" s="156" t="s">
        <v>128</v>
      </c>
      <c r="AU187" s="156" t="s">
        <v>120</v>
      </c>
      <c r="AV187" s="13" t="s">
        <v>126</v>
      </c>
      <c r="AW187" s="13" t="s">
        <v>31</v>
      </c>
      <c r="AX187" s="13" t="s">
        <v>80</v>
      </c>
      <c r="AY187" s="156" t="s">
        <v>119</v>
      </c>
    </row>
    <row r="188" spans="2:65" s="1" customFormat="1" ht="24.2" customHeight="1">
      <c r="B188" s="31"/>
      <c r="C188" s="133" t="s">
        <v>210</v>
      </c>
      <c r="D188" s="133" t="s">
        <v>122</v>
      </c>
      <c r="E188" s="134" t="s">
        <v>211</v>
      </c>
      <c r="F188" s="135" t="s">
        <v>212</v>
      </c>
      <c r="G188" s="136" t="s">
        <v>137</v>
      </c>
      <c r="H188" s="137">
        <v>143.376</v>
      </c>
      <c r="I188" s="138"/>
      <c r="J188" s="139">
        <f>ROUND(I188*H188,2)</f>
        <v>0</v>
      </c>
      <c r="K188" s="140"/>
      <c r="L188" s="31"/>
      <c r="M188" s="141" t="s">
        <v>1</v>
      </c>
      <c r="N188" s="142" t="s">
        <v>41</v>
      </c>
      <c r="P188" s="143">
        <f>O188*H188</f>
        <v>0</v>
      </c>
      <c r="Q188" s="143">
        <v>1.3979999999999999E-2</v>
      </c>
      <c r="R188" s="143">
        <f>Q188*H188</f>
        <v>2.00439648</v>
      </c>
      <c r="S188" s="143">
        <v>0</v>
      </c>
      <c r="T188" s="144">
        <f>S188*H188</f>
        <v>0</v>
      </c>
      <c r="AR188" s="145" t="s">
        <v>126</v>
      </c>
      <c r="AT188" s="145" t="s">
        <v>122</v>
      </c>
      <c r="AU188" s="145" t="s">
        <v>120</v>
      </c>
      <c r="AY188" s="16" t="s">
        <v>119</v>
      </c>
      <c r="BE188" s="146">
        <f>IF(N188="základná",J188,0)</f>
        <v>0</v>
      </c>
      <c r="BF188" s="146">
        <f>IF(N188="znížená",J188,0)</f>
        <v>0</v>
      </c>
      <c r="BG188" s="146">
        <f>IF(N188="zákl. prenesená",J188,0)</f>
        <v>0</v>
      </c>
      <c r="BH188" s="146">
        <f>IF(N188="zníž. prenesená",J188,0)</f>
        <v>0</v>
      </c>
      <c r="BI188" s="146">
        <f>IF(N188="nulová",J188,0)</f>
        <v>0</v>
      </c>
      <c r="BJ188" s="16" t="s">
        <v>120</v>
      </c>
      <c r="BK188" s="146">
        <f>ROUND(I188*H188,2)</f>
        <v>0</v>
      </c>
      <c r="BL188" s="16" t="s">
        <v>126</v>
      </c>
      <c r="BM188" s="145" t="s">
        <v>213</v>
      </c>
    </row>
    <row r="189" spans="2:65" s="12" customFormat="1" ht="11.25">
      <c r="B189" s="147"/>
      <c r="D189" s="148" t="s">
        <v>128</v>
      </c>
      <c r="E189" s="149" t="s">
        <v>1</v>
      </c>
      <c r="F189" s="150" t="s">
        <v>214</v>
      </c>
      <c r="H189" s="151">
        <v>143.376</v>
      </c>
      <c r="I189" s="152"/>
      <c r="L189" s="147"/>
      <c r="M189" s="153"/>
      <c r="T189" s="154"/>
      <c r="AT189" s="149" t="s">
        <v>128</v>
      </c>
      <c r="AU189" s="149" t="s">
        <v>120</v>
      </c>
      <c r="AV189" s="12" t="s">
        <v>120</v>
      </c>
      <c r="AW189" s="12" t="s">
        <v>31</v>
      </c>
      <c r="AX189" s="12" t="s">
        <v>75</v>
      </c>
      <c r="AY189" s="149" t="s">
        <v>119</v>
      </c>
    </row>
    <row r="190" spans="2:65" s="13" customFormat="1" ht="11.25">
      <c r="B190" s="155"/>
      <c r="D190" s="148" t="s">
        <v>128</v>
      </c>
      <c r="E190" s="156" t="s">
        <v>1</v>
      </c>
      <c r="F190" s="157" t="s">
        <v>130</v>
      </c>
      <c r="H190" s="158">
        <v>143.376</v>
      </c>
      <c r="I190" s="159"/>
      <c r="L190" s="155"/>
      <c r="M190" s="160"/>
      <c r="T190" s="161"/>
      <c r="AT190" s="156" t="s">
        <v>128</v>
      </c>
      <c r="AU190" s="156" t="s">
        <v>120</v>
      </c>
      <c r="AV190" s="13" t="s">
        <v>126</v>
      </c>
      <c r="AW190" s="13" t="s">
        <v>31</v>
      </c>
      <c r="AX190" s="13" t="s">
        <v>80</v>
      </c>
      <c r="AY190" s="156" t="s">
        <v>119</v>
      </c>
    </row>
    <row r="191" spans="2:65" s="1" customFormat="1" ht="24.2" customHeight="1">
      <c r="B191" s="31"/>
      <c r="C191" s="133" t="s">
        <v>215</v>
      </c>
      <c r="D191" s="133" t="s">
        <v>122</v>
      </c>
      <c r="E191" s="134" t="s">
        <v>216</v>
      </c>
      <c r="F191" s="135" t="s">
        <v>217</v>
      </c>
      <c r="G191" s="136" t="s">
        <v>137</v>
      </c>
      <c r="H191" s="137">
        <v>129.54</v>
      </c>
      <c r="I191" s="138"/>
      <c r="J191" s="139">
        <f>ROUND(I191*H191,2)</f>
        <v>0</v>
      </c>
      <c r="K191" s="140"/>
      <c r="L191" s="31"/>
      <c r="M191" s="141" t="s">
        <v>1</v>
      </c>
      <c r="N191" s="142" t="s">
        <v>41</v>
      </c>
      <c r="P191" s="143">
        <f>O191*H191</f>
        <v>0</v>
      </c>
      <c r="Q191" s="143">
        <v>1.444E-2</v>
      </c>
      <c r="R191" s="143">
        <f>Q191*H191</f>
        <v>1.8705575999999999</v>
      </c>
      <c r="S191" s="143">
        <v>0</v>
      </c>
      <c r="T191" s="144">
        <f>S191*H191</f>
        <v>0</v>
      </c>
      <c r="AR191" s="145" t="s">
        <v>126</v>
      </c>
      <c r="AT191" s="145" t="s">
        <v>122</v>
      </c>
      <c r="AU191" s="145" t="s">
        <v>120</v>
      </c>
      <c r="AY191" s="16" t="s">
        <v>119</v>
      </c>
      <c r="BE191" s="146">
        <f>IF(N191="základná",J191,0)</f>
        <v>0</v>
      </c>
      <c r="BF191" s="146">
        <f>IF(N191="znížená",J191,0)</f>
        <v>0</v>
      </c>
      <c r="BG191" s="146">
        <f>IF(N191="zákl. prenesená",J191,0)</f>
        <v>0</v>
      </c>
      <c r="BH191" s="146">
        <f>IF(N191="zníž. prenesená",J191,0)</f>
        <v>0</v>
      </c>
      <c r="BI191" s="146">
        <f>IF(N191="nulová",J191,0)</f>
        <v>0</v>
      </c>
      <c r="BJ191" s="16" t="s">
        <v>120</v>
      </c>
      <c r="BK191" s="146">
        <f>ROUND(I191*H191,2)</f>
        <v>0</v>
      </c>
      <c r="BL191" s="16" t="s">
        <v>126</v>
      </c>
      <c r="BM191" s="145" t="s">
        <v>218</v>
      </c>
    </row>
    <row r="192" spans="2:65" s="12" customFormat="1" ht="11.25">
      <c r="B192" s="147"/>
      <c r="D192" s="148" t="s">
        <v>128</v>
      </c>
      <c r="E192" s="149" t="s">
        <v>1</v>
      </c>
      <c r="F192" s="150" t="s">
        <v>219</v>
      </c>
      <c r="H192" s="151">
        <v>129.54</v>
      </c>
      <c r="I192" s="152"/>
      <c r="L192" s="147"/>
      <c r="M192" s="153"/>
      <c r="T192" s="154"/>
      <c r="AT192" s="149" t="s">
        <v>128</v>
      </c>
      <c r="AU192" s="149" t="s">
        <v>120</v>
      </c>
      <c r="AV192" s="12" t="s">
        <v>120</v>
      </c>
      <c r="AW192" s="12" t="s">
        <v>31</v>
      </c>
      <c r="AX192" s="12" t="s">
        <v>75</v>
      </c>
      <c r="AY192" s="149" t="s">
        <v>119</v>
      </c>
    </row>
    <row r="193" spans="2:65" s="13" customFormat="1" ht="11.25">
      <c r="B193" s="155"/>
      <c r="D193" s="148" t="s">
        <v>128</v>
      </c>
      <c r="E193" s="156" t="s">
        <v>1</v>
      </c>
      <c r="F193" s="157" t="s">
        <v>130</v>
      </c>
      <c r="H193" s="158">
        <v>129.54</v>
      </c>
      <c r="I193" s="159"/>
      <c r="L193" s="155"/>
      <c r="M193" s="160"/>
      <c r="T193" s="161"/>
      <c r="AT193" s="156" t="s">
        <v>128</v>
      </c>
      <c r="AU193" s="156" t="s">
        <v>120</v>
      </c>
      <c r="AV193" s="13" t="s">
        <v>126</v>
      </c>
      <c r="AW193" s="13" t="s">
        <v>31</v>
      </c>
      <c r="AX193" s="13" t="s">
        <v>80</v>
      </c>
      <c r="AY193" s="156" t="s">
        <v>119</v>
      </c>
    </row>
    <row r="194" spans="2:65" s="1" customFormat="1" ht="33" customHeight="1">
      <c r="B194" s="31"/>
      <c r="C194" s="133" t="s">
        <v>220</v>
      </c>
      <c r="D194" s="133" t="s">
        <v>122</v>
      </c>
      <c r="E194" s="134" t="s">
        <v>221</v>
      </c>
      <c r="F194" s="135" t="s">
        <v>222</v>
      </c>
      <c r="G194" s="136" t="s">
        <v>137</v>
      </c>
      <c r="H194" s="137">
        <v>95.36</v>
      </c>
      <c r="I194" s="138"/>
      <c r="J194" s="139">
        <f>ROUND(I194*H194,2)</f>
        <v>0</v>
      </c>
      <c r="K194" s="140"/>
      <c r="L194" s="31"/>
      <c r="M194" s="141" t="s">
        <v>1</v>
      </c>
      <c r="N194" s="142" t="s">
        <v>41</v>
      </c>
      <c r="P194" s="143">
        <f>O194*H194</f>
        <v>0</v>
      </c>
      <c r="Q194" s="143">
        <v>7.9020000000000007E-2</v>
      </c>
      <c r="R194" s="143">
        <f>Q194*H194</f>
        <v>7.5353472000000004</v>
      </c>
      <c r="S194" s="143">
        <v>0</v>
      </c>
      <c r="T194" s="144">
        <f>S194*H194</f>
        <v>0</v>
      </c>
      <c r="AR194" s="145" t="s">
        <v>126</v>
      </c>
      <c r="AT194" s="145" t="s">
        <v>122</v>
      </c>
      <c r="AU194" s="145" t="s">
        <v>120</v>
      </c>
      <c r="AY194" s="16" t="s">
        <v>119</v>
      </c>
      <c r="BE194" s="146">
        <f>IF(N194="základná",J194,0)</f>
        <v>0</v>
      </c>
      <c r="BF194" s="146">
        <f>IF(N194="znížená",J194,0)</f>
        <v>0</v>
      </c>
      <c r="BG194" s="146">
        <f>IF(N194="zákl. prenesená",J194,0)</f>
        <v>0</v>
      </c>
      <c r="BH194" s="146">
        <f>IF(N194="zníž. prenesená",J194,0)</f>
        <v>0</v>
      </c>
      <c r="BI194" s="146">
        <f>IF(N194="nulová",J194,0)</f>
        <v>0</v>
      </c>
      <c r="BJ194" s="16" t="s">
        <v>120</v>
      </c>
      <c r="BK194" s="146">
        <f>ROUND(I194*H194,2)</f>
        <v>0</v>
      </c>
      <c r="BL194" s="16" t="s">
        <v>126</v>
      </c>
      <c r="BM194" s="145" t="s">
        <v>223</v>
      </c>
    </row>
    <row r="195" spans="2:65" s="12" customFormat="1" ht="11.25">
      <c r="B195" s="147"/>
      <c r="D195" s="148" t="s">
        <v>128</v>
      </c>
      <c r="E195" s="149" t="s">
        <v>1</v>
      </c>
      <c r="F195" s="150" t="s">
        <v>224</v>
      </c>
      <c r="H195" s="151">
        <v>95.36</v>
      </c>
      <c r="I195" s="152"/>
      <c r="L195" s="147"/>
      <c r="M195" s="153"/>
      <c r="T195" s="154"/>
      <c r="AT195" s="149" t="s">
        <v>128</v>
      </c>
      <c r="AU195" s="149" t="s">
        <v>120</v>
      </c>
      <c r="AV195" s="12" t="s">
        <v>120</v>
      </c>
      <c r="AW195" s="12" t="s">
        <v>31</v>
      </c>
      <c r="AX195" s="12" t="s">
        <v>75</v>
      </c>
      <c r="AY195" s="149" t="s">
        <v>119</v>
      </c>
    </row>
    <row r="196" spans="2:65" s="13" customFormat="1" ht="11.25">
      <c r="B196" s="155"/>
      <c r="D196" s="148" t="s">
        <v>128</v>
      </c>
      <c r="E196" s="156" t="s">
        <v>1</v>
      </c>
      <c r="F196" s="157" t="s">
        <v>130</v>
      </c>
      <c r="H196" s="158">
        <v>95.36</v>
      </c>
      <c r="I196" s="159"/>
      <c r="L196" s="155"/>
      <c r="M196" s="160"/>
      <c r="T196" s="161"/>
      <c r="AT196" s="156" t="s">
        <v>128</v>
      </c>
      <c r="AU196" s="156" t="s">
        <v>120</v>
      </c>
      <c r="AV196" s="13" t="s">
        <v>126</v>
      </c>
      <c r="AW196" s="13" t="s">
        <v>31</v>
      </c>
      <c r="AX196" s="13" t="s">
        <v>80</v>
      </c>
      <c r="AY196" s="156" t="s">
        <v>119</v>
      </c>
    </row>
    <row r="197" spans="2:65" s="11" customFormat="1" ht="22.9" customHeight="1">
      <c r="B197" s="121"/>
      <c r="D197" s="122" t="s">
        <v>74</v>
      </c>
      <c r="E197" s="131" t="s">
        <v>169</v>
      </c>
      <c r="F197" s="131" t="s">
        <v>225</v>
      </c>
      <c r="I197" s="124"/>
      <c r="J197" s="132">
        <f>BK197</f>
        <v>0</v>
      </c>
      <c r="L197" s="121"/>
      <c r="M197" s="126"/>
      <c r="P197" s="127">
        <f>SUM(P198:P259)</f>
        <v>0</v>
      </c>
      <c r="R197" s="127">
        <f>SUM(R198:R259)</f>
        <v>216.19238500000006</v>
      </c>
      <c r="T197" s="128">
        <f>SUM(T198:T259)</f>
        <v>27.177600000000002</v>
      </c>
      <c r="AR197" s="122" t="s">
        <v>80</v>
      </c>
      <c r="AT197" s="129" t="s">
        <v>74</v>
      </c>
      <c r="AU197" s="129" t="s">
        <v>80</v>
      </c>
      <c r="AY197" s="122" t="s">
        <v>119</v>
      </c>
      <c r="BK197" s="130">
        <f>SUM(BK198:BK259)</f>
        <v>0</v>
      </c>
    </row>
    <row r="198" spans="2:65" s="1" customFormat="1" ht="37.9" customHeight="1">
      <c r="B198" s="31"/>
      <c r="C198" s="133" t="s">
        <v>226</v>
      </c>
      <c r="D198" s="133" t="s">
        <v>122</v>
      </c>
      <c r="E198" s="134" t="s">
        <v>227</v>
      </c>
      <c r="F198" s="135" t="s">
        <v>228</v>
      </c>
      <c r="G198" s="136" t="s">
        <v>125</v>
      </c>
      <c r="H198" s="137">
        <v>232.2</v>
      </c>
      <c r="I198" s="138"/>
      <c r="J198" s="139">
        <f>ROUND(I198*H198,2)</f>
        <v>0</v>
      </c>
      <c r="K198" s="140"/>
      <c r="L198" s="31"/>
      <c r="M198" s="141" t="s">
        <v>1</v>
      </c>
      <c r="N198" s="142" t="s">
        <v>41</v>
      </c>
      <c r="P198" s="143">
        <f>O198*H198</f>
        <v>0</v>
      </c>
      <c r="Q198" s="143">
        <v>9.8530000000000006E-2</v>
      </c>
      <c r="R198" s="143">
        <f>Q198*H198</f>
        <v>22.878665999999999</v>
      </c>
      <c r="S198" s="143">
        <v>0</v>
      </c>
      <c r="T198" s="144">
        <f>S198*H198</f>
        <v>0</v>
      </c>
      <c r="AR198" s="145" t="s">
        <v>126</v>
      </c>
      <c r="AT198" s="145" t="s">
        <v>122</v>
      </c>
      <c r="AU198" s="145" t="s">
        <v>120</v>
      </c>
      <c r="AY198" s="16" t="s">
        <v>119</v>
      </c>
      <c r="BE198" s="146">
        <f>IF(N198="základná",J198,0)</f>
        <v>0</v>
      </c>
      <c r="BF198" s="146">
        <f>IF(N198="znížená",J198,0)</f>
        <v>0</v>
      </c>
      <c r="BG198" s="146">
        <f>IF(N198="zákl. prenesená",J198,0)</f>
        <v>0</v>
      </c>
      <c r="BH198" s="146">
        <f>IF(N198="zníž. prenesená",J198,0)</f>
        <v>0</v>
      </c>
      <c r="BI198" s="146">
        <f>IF(N198="nulová",J198,0)</f>
        <v>0</v>
      </c>
      <c r="BJ198" s="16" t="s">
        <v>120</v>
      </c>
      <c r="BK198" s="146">
        <f>ROUND(I198*H198,2)</f>
        <v>0</v>
      </c>
      <c r="BL198" s="16" t="s">
        <v>126</v>
      </c>
      <c r="BM198" s="145" t="s">
        <v>229</v>
      </c>
    </row>
    <row r="199" spans="2:65" s="12" customFormat="1" ht="11.25">
      <c r="B199" s="147"/>
      <c r="D199" s="148" t="s">
        <v>128</v>
      </c>
      <c r="E199" s="149" t="s">
        <v>1</v>
      </c>
      <c r="F199" s="150" t="s">
        <v>230</v>
      </c>
      <c r="H199" s="151">
        <v>116.1</v>
      </c>
      <c r="I199" s="152"/>
      <c r="L199" s="147"/>
      <c r="M199" s="153"/>
      <c r="T199" s="154"/>
      <c r="AT199" s="149" t="s">
        <v>128</v>
      </c>
      <c r="AU199" s="149" t="s">
        <v>120</v>
      </c>
      <c r="AV199" s="12" t="s">
        <v>120</v>
      </c>
      <c r="AW199" s="12" t="s">
        <v>31</v>
      </c>
      <c r="AX199" s="12" t="s">
        <v>75</v>
      </c>
      <c r="AY199" s="149" t="s">
        <v>119</v>
      </c>
    </row>
    <row r="200" spans="2:65" s="12" customFormat="1" ht="11.25">
      <c r="B200" s="147"/>
      <c r="D200" s="148" t="s">
        <v>128</v>
      </c>
      <c r="E200" s="149" t="s">
        <v>1</v>
      </c>
      <c r="F200" s="150" t="s">
        <v>230</v>
      </c>
      <c r="H200" s="151">
        <v>116.1</v>
      </c>
      <c r="I200" s="152"/>
      <c r="L200" s="147"/>
      <c r="M200" s="153"/>
      <c r="T200" s="154"/>
      <c r="AT200" s="149" t="s">
        <v>128</v>
      </c>
      <c r="AU200" s="149" t="s">
        <v>120</v>
      </c>
      <c r="AV200" s="12" t="s">
        <v>120</v>
      </c>
      <c r="AW200" s="12" t="s">
        <v>31</v>
      </c>
      <c r="AX200" s="12" t="s">
        <v>75</v>
      </c>
      <c r="AY200" s="149" t="s">
        <v>119</v>
      </c>
    </row>
    <row r="201" spans="2:65" s="13" customFormat="1" ht="11.25">
      <c r="B201" s="155"/>
      <c r="D201" s="148" t="s">
        <v>128</v>
      </c>
      <c r="E201" s="156" t="s">
        <v>1</v>
      </c>
      <c r="F201" s="157" t="s">
        <v>130</v>
      </c>
      <c r="H201" s="158">
        <v>232.2</v>
      </c>
      <c r="I201" s="159"/>
      <c r="L201" s="155"/>
      <c r="M201" s="160"/>
      <c r="T201" s="161"/>
      <c r="AT201" s="156" t="s">
        <v>128</v>
      </c>
      <c r="AU201" s="156" t="s">
        <v>120</v>
      </c>
      <c r="AV201" s="13" t="s">
        <v>126</v>
      </c>
      <c r="AW201" s="13" t="s">
        <v>31</v>
      </c>
      <c r="AX201" s="13" t="s">
        <v>80</v>
      </c>
      <c r="AY201" s="156" t="s">
        <v>119</v>
      </c>
    </row>
    <row r="202" spans="2:65" s="1" customFormat="1" ht="16.5" customHeight="1">
      <c r="B202" s="31"/>
      <c r="C202" s="168" t="s">
        <v>231</v>
      </c>
      <c r="D202" s="168" t="s">
        <v>232</v>
      </c>
      <c r="E202" s="169" t="s">
        <v>233</v>
      </c>
      <c r="F202" s="170" t="s">
        <v>234</v>
      </c>
      <c r="G202" s="171" t="s">
        <v>235</v>
      </c>
      <c r="H202" s="172">
        <v>234.52199999999999</v>
      </c>
      <c r="I202" s="173"/>
      <c r="J202" s="174">
        <f>ROUND(I202*H202,2)</f>
        <v>0</v>
      </c>
      <c r="K202" s="175"/>
      <c r="L202" s="176"/>
      <c r="M202" s="177" t="s">
        <v>1</v>
      </c>
      <c r="N202" s="178" t="s">
        <v>41</v>
      </c>
      <c r="P202" s="143">
        <f>O202*H202</f>
        <v>0</v>
      </c>
      <c r="Q202" s="143">
        <v>2.35E-2</v>
      </c>
      <c r="R202" s="143">
        <f>Q202*H202</f>
        <v>5.5112670000000001</v>
      </c>
      <c r="S202" s="143">
        <v>0</v>
      </c>
      <c r="T202" s="144">
        <f>S202*H202</f>
        <v>0</v>
      </c>
      <c r="AR202" s="145" t="s">
        <v>165</v>
      </c>
      <c r="AT202" s="145" t="s">
        <v>232</v>
      </c>
      <c r="AU202" s="145" t="s">
        <v>120</v>
      </c>
      <c r="AY202" s="16" t="s">
        <v>119</v>
      </c>
      <c r="BE202" s="146">
        <f>IF(N202="základná",J202,0)</f>
        <v>0</v>
      </c>
      <c r="BF202" s="146">
        <f>IF(N202="znížená",J202,0)</f>
        <v>0</v>
      </c>
      <c r="BG202" s="146">
        <f>IF(N202="zákl. prenesená",J202,0)</f>
        <v>0</v>
      </c>
      <c r="BH202" s="146">
        <f>IF(N202="zníž. prenesená",J202,0)</f>
        <v>0</v>
      </c>
      <c r="BI202" s="146">
        <f>IF(N202="nulová",J202,0)</f>
        <v>0</v>
      </c>
      <c r="BJ202" s="16" t="s">
        <v>120</v>
      </c>
      <c r="BK202" s="146">
        <f>ROUND(I202*H202,2)</f>
        <v>0</v>
      </c>
      <c r="BL202" s="16" t="s">
        <v>126</v>
      </c>
      <c r="BM202" s="145" t="s">
        <v>236</v>
      </c>
    </row>
    <row r="203" spans="2:65" s="12" customFormat="1" ht="11.25">
      <c r="B203" s="147"/>
      <c r="D203" s="148" t="s">
        <v>128</v>
      </c>
      <c r="F203" s="150" t="s">
        <v>237</v>
      </c>
      <c r="H203" s="151">
        <v>234.52199999999999</v>
      </c>
      <c r="I203" s="152"/>
      <c r="L203" s="147"/>
      <c r="M203" s="153"/>
      <c r="T203" s="154"/>
      <c r="AT203" s="149" t="s">
        <v>128</v>
      </c>
      <c r="AU203" s="149" t="s">
        <v>120</v>
      </c>
      <c r="AV203" s="12" t="s">
        <v>120</v>
      </c>
      <c r="AW203" s="12" t="s">
        <v>4</v>
      </c>
      <c r="AX203" s="12" t="s">
        <v>80</v>
      </c>
      <c r="AY203" s="149" t="s">
        <v>119</v>
      </c>
    </row>
    <row r="204" spans="2:65" s="1" customFormat="1" ht="37.9" customHeight="1">
      <c r="B204" s="31"/>
      <c r="C204" s="133" t="s">
        <v>7</v>
      </c>
      <c r="D204" s="133" t="s">
        <v>122</v>
      </c>
      <c r="E204" s="134" t="s">
        <v>238</v>
      </c>
      <c r="F204" s="135" t="s">
        <v>239</v>
      </c>
      <c r="G204" s="136" t="s">
        <v>137</v>
      </c>
      <c r="H204" s="137">
        <v>3886</v>
      </c>
      <c r="I204" s="138"/>
      <c r="J204" s="139">
        <f>ROUND(I204*H204,2)</f>
        <v>0</v>
      </c>
      <c r="K204" s="140"/>
      <c r="L204" s="31"/>
      <c r="M204" s="141" t="s">
        <v>1</v>
      </c>
      <c r="N204" s="142" t="s">
        <v>41</v>
      </c>
      <c r="P204" s="143">
        <f>O204*H204</f>
        <v>0</v>
      </c>
      <c r="Q204" s="143">
        <v>2.3990000000000001E-2</v>
      </c>
      <c r="R204" s="143">
        <f>Q204*H204</f>
        <v>93.22514000000001</v>
      </c>
      <c r="S204" s="143">
        <v>0</v>
      </c>
      <c r="T204" s="144">
        <f>S204*H204</f>
        <v>0</v>
      </c>
      <c r="AR204" s="145" t="s">
        <v>126</v>
      </c>
      <c r="AT204" s="145" t="s">
        <v>122</v>
      </c>
      <c r="AU204" s="145" t="s">
        <v>120</v>
      </c>
      <c r="AY204" s="16" t="s">
        <v>119</v>
      </c>
      <c r="BE204" s="146">
        <f>IF(N204="základná",J204,0)</f>
        <v>0</v>
      </c>
      <c r="BF204" s="146">
        <f>IF(N204="znížená",J204,0)</f>
        <v>0</v>
      </c>
      <c r="BG204" s="146">
        <f>IF(N204="zákl. prenesená",J204,0)</f>
        <v>0</v>
      </c>
      <c r="BH204" s="146">
        <f>IF(N204="zníž. prenesená",J204,0)</f>
        <v>0</v>
      </c>
      <c r="BI204" s="146">
        <f>IF(N204="nulová",J204,0)</f>
        <v>0</v>
      </c>
      <c r="BJ204" s="16" t="s">
        <v>120</v>
      </c>
      <c r="BK204" s="146">
        <f>ROUND(I204*H204,2)</f>
        <v>0</v>
      </c>
      <c r="BL204" s="16" t="s">
        <v>126</v>
      </c>
      <c r="BM204" s="145" t="s">
        <v>240</v>
      </c>
    </row>
    <row r="205" spans="2:65" s="12" customFormat="1" ht="11.25">
      <c r="B205" s="147"/>
      <c r="D205" s="148" t="s">
        <v>128</v>
      </c>
      <c r="E205" s="149" t="s">
        <v>1</v>
      </c>
      <c r="F205" s="150" t="s">
        <v>241</v>
      </c>
      <c r="H205" s="151">
        <v>3886</v>
      </c>
      <c r="I205" s="152"/>
      <c r="L205" s="147"/>
      <c r="M205" s="153"/>
      <c r="T205" s="154"/>
      <c r="AT205" s="149" t="s">
        <v>128</v>
      </c>
      <c r="AU205" s="149" t="s">
        <v>120</v>
      </c>
      <c r="AV205" s="12" t="s">
        <v>120</v>
      </c>
      <c r="AW205" s="12" t="s">
        <v>31</v>
      </c>
      <c r="AX205" s="12" t="s">
        <v>75</v>
      </c>
      <c r="AY205" s="149" t="s">
        <v>119</v>
      </c>
    </row>
    <row r="206" spans="2:65" s="13" customFormat="1" ht="11.25">
      <c r="B206" s="155"/>
      <c r="D206" s="148" t="s">
        <v>128</v>
      </c>
      <c r="E206" s="156" t="s">
        <v>1</v>
      </c>
      <c r="F206" s="157" t="s">
        <v>130</v>
      </c>
      <c r="H206" s="158">
        <v>3886</v>
      </c>
      <c r="I206" s="159"/>
      <c r="L206" s="155"/>
      <c r="M206" s="160"/>
      <c r="T206" s="161"/>
      <c r="AT206" s="156" t="s">
        <v>128</v>
      </c>
      <c r="AU206" s="156" t="s">
        <v>120</v>
      </c>
      <c r="AV206" s="13" t="s">
        <v>126</v>
      </c>
      <c r="AW206" s="13" t="s">
        <v>31</v>
      </c>
      <c r="AX206" s="13" t="s">
        <v>80</v>
      </c>
      <c r="AY206" s="156" t="s">
        <v>119</v>
      </c>
    </row>
    <row r="207" spans="2:65" s="1" customFormat="1" ht="44.25" customHeight="1">
      <c r="B207" s="31"/>
      <c r="C207" s="133" t="s">
        <v>242</v>
      </c>
      <c r="D207" s="133" t="s">
        <v>122</v>
      </c>
      <c r="E207" s="134" t="s">
        <v>243</v>
      </c>
      <c r="F207" s="135" t="s">
        <v>244</v>
      </c>
      <c r="G207" s="136" t="s">
        <v>137</v>
      </c>
      <c r="H207" s="137">
        <v>11658</v>
      </c>
      <c r="I207" s="138"/>
      <c r="J207" s="139">
        <f>ROUND(I207*H207,2)</f>
        <v>0</v>
      </c>
      <c r="K207" s="140"/>
      <c r="L207" s="31"/>
      <c r="M207" s="141" t="s">
        <v>1</v>
      </c>
      <c r="N207" s="142" t="s">
        <v>41</v>
      </c>
      <c r="P207" s="143">
        <f>O207*H207</f>
        <v>0</v>
      </c>
      <c r="Q207" s="143">
        <v>0</v>
      </c>
      <c r="R207" s="143">
        <f>Q207*H207</f>
        <v>0</v>
      </c>
      <c r="S207" s="143">
        <v>0</v>
      </c>
      <c r="T207" s="144">
        <f>S207*H207</f>
        <v>0</v>
      </c>
      <c r="AR207" s="145" t="s">
        <v>126</v>
      </c>
      <c r="AT207" s="145" t="s">
        <v>122</v>
      </c>
      <c r="AU207" s="145" t="s">
        <v>120</v>
      </c>
      <c r="AY207" s="16" t="s">
        <v>119</v>
      </c>
      <c r="BE207" s="146">
        <f>IF(N207="základná",J207,0)</f>
        <v>0</v>
      </c>
      <c r="BF207" s="146">
        <f>IF(N207="znížená",J207,0)</f>
        <v>0</v>
      </c>
      <c r="BG207" s="146">
        <f>IF(N207="zákl. prenesená",J207,0)</f>
        <v>0</v>
      </c>
      <c r="BH207" s="146">
        <f>IF(N207="zníž. prenesená",J207,0)</f>
        <v>0</v>
      </c>
      <c r="BI207" s="146">
        <f>IF(N207="nulová",J207,0)</f>
        <v>0</v>
      </c>
      <c r="BJ207" s="16" t="s">
        <v>120</v>
      </c>
      <c r="BK207" s="146">
        <f>ROUND(I207*H207,2)</f>
        <v>0</v>
      </c>
      <c r="BL207" s="16" t="s">
        <v>126</v>
      </c>
      <c r="BM207" s="145" t="s">
        <v>245</v>
      </c>
    </row>
    <row r="208" spans="2:65" s="12" customFormat="1" ht="11.25">
      <c r="B208" s="147"/>
      <c r="D208" s="148" t="s">
        <v>128</v>
      </c>
      <c r="E208" s="149" t="s">
        <v>1</v>
      </c>
      <c r="F208" s="150" t="s">
        <v>246</v>
      </c>
      <c r="H208" s="151">
        <v>11658</v>
      </c>
      <c r="I208" s="152"/>
      <c r="L208" s="147"/>
      <c r="M208" s="153"/>
      <c r="T208" s="154"/>
      <c r="AT208" s="149" t="s">
        <v>128</v>
      </c>
      <c r="AU208" s="149" t="s">
        <v>120</v>
      </c>
      <c r="AV208" s="12" t="s">
        <v>120</v>
      </c>
      <c r="AW208" s="12" t="s">
        <v>31</v>
      </c>
      <c r="AX208" s="12" t="s">
        <v>75</v>
      </c>
      <c r="AY208" s="149" t="s">
        <v>119</v>
      </c>
    </row>
    <row r="209" spans="2:65" s="13" customFormat="1" ht="11.25">
      <c r="B209" s="155"/>
      <c r="D209" s="148" t="s">
        <v>128</v>
      </c>
      <c r="E209" s="156" t="s">
        <v>1</v>
      </c>
      <c r="F209" s="157" t="s">
        <v>130</v>
      </c>
      <c r="H209" s="158">
        <v>11658</v>
      </c>
      <c r="I209" s="159"/>
      <c r="L209" s="155"/>
      <c r="M209" s="160"/>
      <c r="T209" s="161"/>
      <c r="AT209" s="156" t="s">
        <v>128</v>
      </c>
      <c r="AU209" s="156" t="s">
        <v>120</v>
      </c>
      <c r="AV209" s="13" t="s">
        <v>126</v>
      </c>
      <c r="AW209" s="13" t="s">
        <v>31</v>
      </c>
      <c r="AX209" s="13" t="s">
        <v>80</v>
      </c>
      <c r="AY209" s="156" t="s">
        <v>119</v>
      </c>
    </row>
    <row r="210" spans="2:65" s="1" customFormat="1" ht="37.9" customHeight="1">
      <c r="B210" s="31"/>
      <c r="C210" s="133" t="s">
        <v>247</v>
      </c>
      <c r="D210" s="133" t="s">
        <v>122</v>
      </c>
      <c r="E210" s="134" t="s">
        <v>248</v>
      </c>
      <c r="F210" s="135" t="s">
        <v>249</v>
      </c>
      <c r="G210" s="136" t="s">
        <v>137</v>
      </c>
      <c r="H210" s="137">
        <v>3886</v>
      </c>
      <c r="I210" s="138"/>
      <c r="J210" s="139">
        <f>ROUND(I210*H210,2)</f>
        <v>0</v>
      </c>
      <c r="K210" s="140"/>
      <c r="L210" s="31"/>
      <c r="M210" s="141" t="s">
        <v>1</v>
      </c>
      <c r="N210" s="142" t="s">
        <v>41</v>
      </c>
      <c r="P210" s="143">
        <f>O210*H210</f>
        <v>0</v>
      </c>
      <c r="Q210" s="143">
        <v>2.3990000000000001E-2</v>
      </c>
      <c r="R210" s="143">
        <f>Q210*H210</f>
        <v>93.22514000000001</v>
      </c>
      <c r="S210" s="143">
        <v>0</v>
      </c>
      <c r="T210" s="144">
        <f>S210*H210</f>
        <v>0</v>
      </c>
      <c r="AR210" s="145" t="s">
        <v>126</v>
      </c>
      <c r="AT210" s="145" t="s">
        <v>122</v>
      </c>
      <c r="AU210" s="145" t="s">
        <v>120</v>
      </c>
      <c r="AY210" s="16" t="s">
        <v>119</v>
      </c>
      <c r="BE210" s="146">
        <f>IF(N210="základná",J210,0)</f>
        <v>0</v>
      </c>
      <c r="BF210" s="146">
        <f>IF(N210="znížená",J210,0)</f>
        <v>0</v>
      </c>
      <c r="BG210" s="146">
        <f>IF(N210="zákl. prenesená",J210,0)</f>
        <v>0</v>
      </c>
      <c r="BH210" s="146">
        <f>IF(N210="zníž. prenesená",J210,0)</f>
        <v>0</v>
      </c>
      <c r="BI210" s="146">
        <f>IF(N210="nulová",J210,0)</f>
        <v>0</v>
      </c>
      <c r="BJ210" s="16" t="s">
        <v>120</v>
      </c>
      <c r="BK210" s="146">
        <f>ROUND(I210*H210,2)</f>
        <v>0</v>
      </c>
      <c r="BL210" s="16" t="s">
        <v>126</v>
      </c>
      <c r="BM210" s="145" t="s">
        <v>250</v>
      </c>
    </row>
    <row r="211" spans="2:65" s="1" customFormat="1" ht="16.5" customHeight="1">
      <c r="B211" s="31"/>
      <c r="C211" s="133" t="s">
        <v>251</v>
      </c>
      <c r="D211" s="133" t="s">
        <v>122</v>
      </c>
      <c r="E211" s="134" t="s">
        <v>252</v>
      </c>
      <c r="F211" s="135" t="s">
        <v>253</v>
      </c>
      <c r="G211" s="136" t="s">
        <v>137</v>
      </c>
      <c r="H211" s="137">
        <v>3886</v>
      </c>
      <c r="I211" s="138"/>
      <c r="J211" s="139">
        <f>ROUND(I211*H211,2)</f>
        <v>0</v>
      </c>
      <c r="K211" s="140"/>
      <c r="L211" s="31"/>
      <c r="M211" s="141" t="s">
        <v>1</v>
      </c>
      <c r="N211" s="142" t="s">
        <v>41</v>
      </c>
      <c r="P211" s="143">
        <f>O211*H211</f>
        <v>0</v>
      </c>
      <c r="Q211" s="143">
        <v>5.0000000000000002E-5</v>
      </c>
      <c r="R211" s="143">
        <f>Q211*H211</f>
        <v>0.1943</v>
      </c>
      <c r="S211" s="143">
        <v>0</v>
      </c>
      <c r="T211" s="144">
        <f>S211*H211</f>
        <v>0</v>
      </c>
      <c r="AR211" s="145" t="s">
        <v>126</v>
      </c>
      <c r="AT211" s="145" t="s">
        <v>122</v>
      </c>
      <c r="AU211" s="145" t="s">
        <v>120</v>
      </c>
      <c r="AY211" s="16" t="s">
        <v>119</v>
      </c>
      <c r="BE211" s="146">
        <f>IF(N211="základná",J211,0)</f>
        <v>0</v>
      </c>
      <c r="BF211" s="146">
        <f>IF(N211="znížená",J211,0)</f>
        <v>0</v>
      </c>
      <c r="BG211" s="146">
        <f>IF(N211="zákl. prenesená",J211,0)</f>
        <v>0</v>
      </c>
      <c r="BH211" s="146">
        <f>IF(N211="zníž. prenesená",J211,0)</f>
        <v>0</v>
      </c>
      <c r="BI211" s="146">
        <f>IF(N211="nulová",J211,0)</f>
        <v>0</v>
      </c>
      <c r="BJ211" s="16" t="s">
        <v>120</v>
      </c>
      <c r="BK211" s="146">
        <f>ROUND(I211*H211,2)</f>
        <v>0</v>
      </c>
      <c r="BL211" s="16" t="s">
        <v>126</v>
      </c>
      <c r="BM211" s="145" t="s">
        <v>254</v>
      </c>
    </row>
    <row r="212" spans="2:65" s="1" customFormat="1" ht="24.2" customHeight="1">
      <c r="B212" s="31"/>
      <c r="C212" s="133" t="s">
        <v>255</v>
      </c>
      <c r="D212" s="133" t="s">
        <v>122</v>
      </c>
      <c r="E212" s="134" t="s">
        <v>256</v>
      </c>
      <c r="F212" s="135" t="s">
        <v>257</v>
      </c>
      <c r="G212" s="136" t="s">
        <v>125</v>
      </c>
      <c r="H212" s="137">
        <v>24</v>
      </c>
      <c r="I212" s="138"/>
      <c r="J212" s="139">
        <f>ROUND(I212*H212,2)</f>
        <v>0</v>
      </c>
      <c r="K212" s="140"/>
      <c r="L212" s="31"/>
      <c r="M212" s="141" t="s">
        <v>1</v>
      </c>
      <c r="N212" s="142" t="s">
        <v>41</v>
      </c>
      <c r="P212" s="143">
        <f>O212*H212</f>
        <v>0</v>
      </c>
      <c r="Q212" s="143">
        <v>3.0200000000000001E-3</v>
      </c>
      <c r="R212" s="143">
        <f>Q212*H212</f>
        <v>7.2480000000000003E-2</v>
      </c>
      <c r="S212" s="143">
        <v>0</v>
      </c>
      <c r="T212" s="144">
        <f>S212*H212</f>
        <v>0</v>
      </c>
      <c r="AR212" s="145" t="s">
        <v>126</v>
      </c>
      <c r="AT212" s="145" t="s">
        <v>122</v>
      </c>
      <c r="AU212" s="145" t="s">
        <v>120</v>
      </c>
      <c r="AY212" s="16" t="s">
        <v>119</v>
      </c>
      <c r="BE212" s="146">
        <f>IF(N212="základná",J212,0)</f>
        <v>0</v>
      </c>
      <c r="BF212" s="146">
        <f>IF(N212="znížená",J212,0)</f>
        <v>0</v>
      </c>
      <c r="BG212" s="146">
        <f>IF(N212="zákl. prenesená",J212,0)</f>
        <v>0</v>
      </c>
      <c r="BH212" s="146">
        <f>IF(N212="zníž. prenesená",J212,0)</f>
        <v>0</v>
      </c>
      <c r="BI212" s="146">
        <f>IF(N212="nulová",J212,0)</f>
        <v>0</v>
      </c>
      <c r="BJ212" s="16" t="s">
        <v>120</v>
      </c>
      <c r="BK212" s="146">
        <f>ROUND(I212*H212,2)</f>
        <v>0</v>
      </c>
      <c r="BL212" s="16" t="s">
        <v>126</v>
      </c>
      <c r="BM212" s="145" t="s">
        <v>258</v>
      </c>
    </row>
    <row r="213" spans="2:65" s="12" customFormat="1" ht="11.25">
      <c r="B213" s="147"/>
      <c r="D213" s="148" t="s">
        <v>128</v>
      </c>
      <c r="E213" s="149" t="s">
        <v>1</v>
      </c>
      <c r="F213" s="150" t="s">
        <v>259</v>
      </c>
      <c r="H213" s="151">
        <v>24</v>
      </c>
      <c r="I213" s="152"/>
      <c r="L213" s="147"/>
      <c r="M213" s="153"/>
      <c r="T213" s="154"/>
      <c r="AT213" s="149" t="s">
        <v>128</v>
      </c>
      <c r="AU213" s="149" t="s">
        <v>120</v>
      </c>
      <c r="AV213" s="12" t="s">
        <v>120</v>
      </c>
      <c r="AW213" s="12" t="s">
        <v>31</v>
      </c>
      <c r="AX213" s="12" t="s">
        <v>75</v>
      </c>
      <c r="AY213" s="149" t="s">
        <v>119</v>
      </c>
    </row>
    <row r="214" spans="2:65" s="13" customFormat="1" ht="11.25">
      <c r="B214" s="155"/>
      <c r="D214" s="148" t="s">
        <v>128</v>
      </c>
      <c r="E214" s="156" t="s">
        <v>1</v>
      </c>
      <c r="F214" s="157" t="s">
        <v>130</v>
      </c>
      <c r="H214" s="158">
        <v>24</v>
      </c>
      <c r="I214" s="159"/>
      <c r="L214" s="155"/>
      <c r="M214" s="160"/>
      <c r="T214" s="161"/>
      <c r="AT214" s="156" t="s">
        <v>128</v>
      </c>
      <c r="AU214" s="156" t="s">
        <v>120</v>
      </c>
      <c r="AV214" s="13" t="s">
        <v>126</v>
      </c>
      <c r="AW214" s="13" t="s">
        <v>31</v>
      </c>
      <c r="AX214" s="13" t="s">
        <v>80</v>
      </c>
      <c r="AY214" s="156" t="s">
        <v>119</v>
      </c>
    </row>
    <row r="215" spans="2:65" s="1" customFormat="1" ht="24.2" customHeight="1">
      <c r="B215" s="31"/>
      <c r="C215" s="133" t="s">
        <v>260</v>
      </c>
      <c r="D215" s="133" t="s">
        <v>122</v>
      </c>
      <c r="E215" s="134" t="s">
        <v>261</v>
      </c>
      <c r="F215" s="135" t="s">
        <v>262</v>
      </c>
      <c r="G215" s="136" t="s">
        <v>125</v>
      </c>
      <c r="H215" s="137">
        <v>72</v>
      </c>
      <c r="I215" s="138"/>
      <c r="J215" s="139">
        <f>ROUND(I215*H215,2)</f>
        <v>0</v>
      </c>
      <c r="K215" s="140"/>
      <c r="L215" s="31"/>
      <c r="M215" s="141" t="s">
        <v>1</v>
      </c>
      <c r="N215" s="142" t="s">
        <v>41</v>
      </c>
      <c r="P215" s="143">
        <f>O215*H215</f>
        <v>0</v>
      </c>
      <c r="Q215" s="143">
        <v>1.7600000000000001E-3</v>
      </c>
      <c r="R215" s="143">
        <f>Q215*H215</f>
        <v>0.12672</v>
      </c>
      <c r="S215" s="143">
        <v>0</v>
      </c>
      <c r="T215" s="144">
        <f>S215*H215</f>
        <v>0</v>
      </c>
      <c r="AR215" s="145" t="s">
        <v>126</v>
      </c>
      <c r="AT215" s="145" t="s">
        <v>122</v>
      </c>
      <c r="AU215" s="145" t="s">
        <v>120</v>
      </c>
      <c r="AY215" s="16" t="s">
        <v>119</v>
      </c>
      <c r="BE215" s="146">
        <f>IF(N215="základná",J215,0)</f>
        <v>0</v>
      </c>
      <c r="BF215" s="146">
        <f>IF(N215="znížená",J215,0)</f>
        <v>0</v>
      </c>
      <c r="BG215" s="146">
        <f>IF(N215="zákl. prenesená",J215,0)</f>
        <v>0</v>
      </c>
      <c r="BH215" s="146">
        <f>IF(N215="zníž. prenesená",J215,0)</f>
        <v>0</v>
      </c>
      <c r="BI215" s="146">
        <f>IF(N215="nulová",J215,0)</f>
        <v>0</v>
      </c>
      <c r="BJ215" s="16" t="s">
        <v>120</v>
      </c>
      <c r="BK215" s="146">
        <f>ROUND(I215*H215,2)</f>
        <v>0</v>
      </c>
      <c r="BL215" s="16" t="s">
        <v>126</v>
      </c>
      <c r="BM215" s="145" t="s">
        <v>263</v>
      </c>
    </row>
    <row r="216" spans="2:65" s="12" customFormat="1" ht="11.25">
      <c r="B216" s="147"/>
      <c r="D216" s="148" t="s">
        <v>128</v>
      </c>
      <c r="E216" s="149" t="s">
        <v>1</v>
      </c>
      <c r="F216" s="150" t="s">
        <v>264</v>
      </c>
      <c r="H216" s="151">
        <v>72</v>
      </c>
      <c r="I216" s="152"/>
      <c r="L216" s="147"/>
      <c r="M216" s="153"/>
      <c r="T216" s="154"/>
      <c r="AT216" s="149" t="s">
        <v>128</v>
      </c>
      <c r="AU216" s="149" t="s">
        <v>120</v>
      </c>
      <c r="AV216" s="12" t="s">
        <v>120</v>
      </c>
      <c r="AW216" s="12" t="s">
        <v>31</v>
      </c>
      <c r="AX216" s="12" t="s">
        <v>75</v>
      </c>
      <c r="AY216" s="149" t="s">
        <v>119</v>
      </c>
    </row>
    <row r="217" spans="2:65" s="13" customFormat="1" ht="11.25">
      <c r="B217" s="155"/>
      <c r="D217" s="148" t="s">
        <v>128</v>
      </c>
      <c r="E217" s="156" t="s">
        <v>1</v>
      </c>
      <c r="F217" s="157" t="s">
        <v>130</v>
      </c>
      <c r="H217" s="158">
        <v>72</v>
      </c>
      <c r="I217" s="159"/>
      <c r="L217" s="155"/>
      <c r="M217" s="160"/>
      <c r="T217" s="161"/>
      <c r="AT217" s="156" t="s">
        <v>128</v>
      </c>
      <c r="AU217" s="156" t="s">
        <v>120</v>
      </c>
      <c r="AV217" s="13" t="s">
        <v>126</v>
      </c>
      <c r="AW217" s="13" t="s">
        <v>31</v>
      </c>
      <c r="AX217" s="13" t="s">
        <v>80</v>
      </c>
      <c r="AY217" s="156" t="s">
        <v>119</v>
      </c>
    </row>
    <row r="218" spans="2:65" s="1" customFormat="1" ht="16.5" customHeight="1">
      <c r="B218" s="31"/>
      <c r="C218" s="133" t="s">
        <v>265</v>
      </c>
      <c r="D218" s="133" t="s">
        <v>122</v>
      </c>
      <c r="E218" s="134" t="s">
        <v>266</v>
      </c>
      <c r="F218" s="135" t="s">
        <v>267</v>
      </c>
      <c r="G218" s="136" t="s">
        <v>125</v>
      </c>
      <c r="H218" s="137">
        <v>225</v>
      </c>
      <c r="I218" s="138"/>
      <c r="J218" s="139">
        <f>ROUND(I218*H218,2)</f>
        <v>0</v>
      </c>
      <c r="K218" s="140"/>
      <c r="L218" s="31"/>
      <c r="M218" s="141" t="s">
        <v>1</v>
      </c>
      <c r="N218" s="142" t="s">
        <v>41</v>
      </c>
      <c r="P218" s="143">
        <f>O218*H218</f>
        <v>0</v>
      </c>
      <c r="Q218" s="143">
        <v>5.0000000000000001E-4</v>
      </c>
      <c r="R218" s="143">
        <f>Q218*H218</f>
        <v>0.1125</v>
      </c>
      <c r="S218" s="143">
        <v>0</v>
      </c>
      <c r="T218" s="144">
        <f>S218*H218</f>
        <v>0</v>
      </c>
      <c r="AR218" s="145" t="s">
        <v>126</v>
      </c>
      <c r="AT218" s="145" t="s">
        <v>122</v>
      </c>
      <c r="AU218" s="145" t="s">
        <v>120</v>
      </c>
      <c r="AY218" s="16" t="s">
        <v>119</v>
      </c>
      <c r="BE218" s="146">
        <f>IF(N218="základná",J218,0)</f>
        <v>0</v>
      </c>
      <c r="BF218" s="146">
        <f>IF(N218="znížená",J218,0)</f>
        <v>0</v>
      </c>
      <c r="BG218" s="146">
        <f>IF(N218="zákl. prenesená",J218,0)</f>
        <v>0</v>
      </c>
      <c r="BH218" s="146">
        <f>IF(N218="zníž. prenesená",J218,0)</f>
        <v>0</v>
      </c>
      <c r="BI218" s="146">
        <f>IF(N218="nulová",J218,0)</f>
        <v>0</v>
      </c>
      <c r="BJ218" s="16" t="s">
        <v>120</v>
      </c>
      <c r="BK218" s="146">
        <f>ROUND(I218*H218,2)</f>
        <v>0</v>
      </c>
      <c r="BL218" s="16" t="s">
        <v>126</v>
      </c>
      <c r="BM218" s="145" t="s">
        <v>268</v>
      </c>
    </row>
    <row r="219" spans="2:65" s="12" customFormat="1" ht="11.25">
      <c r="B219" s="147"/>
      <c r="D219" s="148" t="s">
        <v>128</v>
      </c>
      <c r="E219" s="149" t="s">
        <v>1</v>
      </c>
      <c r="F219" s="150" t="s">
        <v>269</v>
      </c>
      <c r="H219" s="151">
        <v>225</v>
      </c>
      <c r="I219" s="152"/>
      <c r="L219" s="147"/>
      <c r="M219" s="153"/>
      <c r="T219" s="154"/>
      <c r="AT219" s="149" t="s">
        <v>128</v>
      </c>
      <c r="AU219" s="149" t="s">
        <v>120</v>
      </c>
      <c r="AV219" s="12" t="s">
        <v>120</v>
      </c>
      <c r="AW219" s="12" t="s">
        <v>31</v>
      </c>
      <c r="AX219" s="12" t="s">
        <v>75</v>
      </c>
      <c r="AY219" s="149" t="s">
        <v>119</v>
      </c>
    </row>
    <row r="220" spans="2:65" s="13" customFormat="1" ht="11.25">
      <c r="B220" s="155"/>
      <c r="D220" s="148" t="s">
        <v>128</v>
      </c>
      <c r="E220" s="156" t="s">
        <v>1</v>
      </c>
      <c r="F220" s="157" t="s">
        <v>130</v>
      </c>
      <c r="H220" s="158">
        <v>225</v>
      </c>
      <c r="I220" s="159"/>
      <c r="L220" s="155"/>
      <c r="M220" s="160"/>
      <c r="T220" s="161"/>
      <c r="AT220" s="156" t="s">
        <v>128</v>
      </c>
      <c r="AU220" s="156" t="s">
        <v>120</v>
      </c>
      <c r="AV220" s="13" t="s">
        <v>126</v>
      </c>
      <c r="AW220" s="13" t="s">
        <v>31</v>
      </c>
      <c r="AX220" s="13" t="s">
        <v>80</v>
      </c>
      <c r="AY220" s="156" t="s">
        <v>119</v>
      </c>
    </row>
    <row r="221" spans="2:65" s="1" customFormat="1" ht="24.2" customHeight="1">
      <c r="B221" s="31"/>
      <c r="C221" s="133" t="s">
        <v>270</v>
      </c>
      <c r="D221" s="133" t="s">
        <v>122</v>
      </c>
      <c r="E221" s="134" t="s">
        <v>271</v>
      </c>
      <c r="F221" s="135" t="s">
        <v>272</v>
      </c>
      <c r="G221" s="136" t="s">
        <v>125</v>
      </c>
      <c r="H221" s="137">
        <v>225</v>
      </c>
      <c r="I221" s="138"/>
      <c r="J221" s="139">
        <f>ROUND(I221*H221,2)</f>
        <v>0</v>
      </c>
      <c r="K221" s="140"/>
      <c r="L221" s="31"/>
      <c r="M221" s="141" t="s">
        <v>1</v>
      </c>
      <c r="N221" s="142" t="s">
        <v>41</v>
      </c>
      <c r="P221" s="143">
        <f>O221*H221</f>
        <v>0</v>
      </c>
      <c r="Q221" s="143">
        <v>3.0000000000000001E-5</v>
      </c>
      <c r="R221" s="143">
        <f>Q221*H221</f>
        <v>6.7499999999999999E-3</v>
      </c>
      <c r="S221" s="143">
        <v>0</v>
      </c>
      <c r="T221" s="144">
        <f>S221*H221</f>
        <v>0</v>
      </c>
      <c r="AR221" s="145" t="s">
        <v>126</v>
      </c>
      <c r="AT221" s="145" t="s">
        <v>122</v>
      </c>
      <c r="AU221" s="145" t="s">
        <v>120</v>
      </c>
      <c r="AY221" s="16" t="s">
        <v>119</v>
      </c>
      <c r="BE221" s="146">
        <f>IF(N221="základná",J221,0)</f>
        <v>0</v>
      </c>
      <c r="BF221" s="146">
        <f>IF(N221="znížená",J221,0)</f>
        <v>0</v>
      </c>
      <c r="BG221" s="146">
        <f>IF(N221="zákl. prenesená",J221,0)</f>
        <v>0</v>
      </c>
      <c r="BH221" s="146">
        <f>IF(N221="zníž. prenesená",J221,0)</f>
        <v>0</v>
      </c>
      <c r="BI221" s="146">
        <f>IF(N221="nulová",J221,0)</f>
        <v>0</v>
      </c>
      <c r="BJ221" s="16" t="s">
        <v>120</v>
      </c>
      <c r="BK221" s="146">
        <f>ROUND(I221*H221,2)</f>
        <v>0</v>
      </c>
      <c r="BL221" s="16" t="s">
        <v>126</v>
      </c>
      <c r="BM221" s="145" t="s">
        <v>273</v>
      </c>
    </row>
    <row r="222" spans="2:65" s="1" customFormat="1" ht="16.5" customHeight="1">
      <c r="B222" s="31"/>
      <c r="C222" s="133" t="s">
        <v>274</v>
      </c>
      <c r="D222" s="133" t="s">
        <v>122</v>
      </c>
      <c r="E222" s="134" t="s">
        <v>275</v>
      </c>
      <c r="F222" s="135" t="s">
        <v>276</v>
      </c>
      <c r="G222" s="136" t="s">
        <v>125</v>
      </c>
      <c r="H222" s="137">
        <v>50.6</v>
      </c>
      <c r="I222" s="138"/>
      <c r="J222" s="139">
        <f>ROUND(I222*H222,2)</f>
        <v>0</v>
      </c>
      <c r="K222" s="140"/>
      <c r="L222" s="31"/>
      <c r="M222" s="141" t="s">
        <v>1</v>
      </c>
      <c r="N222" s="142" t="s">
        <v>41</v>
      </c>
      <c r="P222" s="143">
        <f>O222*H222</f>
        <v>0</v>
      </c>
      <c r="Q222" s="143">
        <v>1.4999999999999999E-4</v>
      </c>
      <c r="R222" s="143">
        <f>Q222*H222</f>
        <v>7.5899999999999995E-3</v>
      </c>
      <c r="S222" s="143">
        <v>0</v>
      </c>
      <c r="T222" s="144">
        <f>S222*H222</f>
        <v>0</v>
      </c>
      <c r="AR222" s="145" t="s">
        <v>126</v>
      </c>
      <c r="AT222" s="145" t="s">
        <v>122</v>
      </c>
      <c r="AU222" s="145" t="s">
        <v>120</v>
      </c>
      <c r="AY222" s="16" t="s">
        <v>119</v>
      </c>
      <c r="BE222" s="146">
        <f>IF(N222="základná",J222,0)</f>
        <v>0</v>
      </c>
      <c r="BF222" s="146">
        <f>IF(N222="znížená",J222,0)</f>
        <v>0</v>
      </c>
      <c r="BG222" s="146">
        <f>IF(N222="zákl. prenesená",J222,0)</f>
        <v>0</v>
      </c>
      <c r="BH222" s="146">
        <f>IF(N222="zníž. prenesená",J222,0)</f>
        <v>0</v>
      </c>
      <c r="BI222" s="146">
        <f>IF(N222="nulová",J222,0)</f>
        <v>0</v>
      </c>
      <c r="BJ222" s="16" t="s">
        <v>120</v>
      </c>
      <c r="BK222" s="146">
        <f>ROUND(I222*H222,2)</f>
        <v>0</v>
      </c>
      <c r="BL222" s="16" t="s">
        <v>126</v>
      </c>
      <c r="BM222" s="145" t="s">
        <v>277</v>
      </c>
    </row>
    <row r="223" spans="2:65" s="12" customFormat="1" ht="11.25">
      <c r="B223" s="147"/>
      <c r="D223" s="148" t="s">
        <v>128</v>
      </c>
      <c r="E223" s="149" t="s">
        <v>1</v>
      </c>
      <c r="F223" s="150" t="s">
        <v>278</v>
      </c>
      <c r="H223" s="151">
        <v>50.6</v>
      </c>
      <c r="I223" s="152"/>
      <c r="L223" s="147"/>
      <c r="M223" s="153"/>
      <c r="T223" s="154"/>
      <c r="AT223" s="149" t="s">
        <v>128</v>
      </c>
      <c r="AU223" s="149" t="s">
        <v>120</v>
      </c>
      <c r="AV223" s="12" t="s">
        <v>120</v>
      </c>
      <c r="AW223" s="12" t="s">
        <v>31</v>
      </c>
      <c r="AX223" s="12" t="s">
        <v>75</v>
      </c>
      <c r="AY223" s="149" t="s">
        <v>119</v>
      </c>
    </row>
    <row r="224" spans="2:65" s="13" customFormat="1" ht="11.25">
      <c r="B224" s="155"/>
      <c r="D224" s="148" t="s">
        <v>128</v>
      </c>
      <c r="E224" s="156" t="s">
        <v>1</v>
      </c>
      <c r="F224" s="157" t="s">
        <v>130</v>
      </c>
      <c r="H224" s="158">
        <v>50.6</v>
      </c>
      <c r="I224" s="159"/>
      <c r="L224" s="155"/>
      <c r="M224" s="160"/>
      <c r="T224" s="161"/>
      <c r="AT224" s="156" t="s">
        <v>128</v>
      </c>
      <c r="AU224" s="156" t="s">
        <v>120</v>
      </c>
      <c r="AV224" s="13" t="s">
        <v>126</v>
      </c>
      <c r="AW224" s="13" t="s">
        <v>31</v>
      </c>
      <c r="AX224" s="13" t="s">
        <v>80</v>
      </c>
      <c r="AY224" s="156" t="s">
        <v>119</v>
      </c>
    </row>
    <row r="225" spans="2:65" s="1" customFormat="1" ht="16.5" customHeight="1">
      <c r="B225" s="31"/>
      <c r="C225" s="133" t="s">
        <v>279</v>
      </c>
      <c r="D225" s="133" t="s">
        <v>122</v>
      </c>
      <c r="E225" s="134" t="s">
        <v>280</v>
      </c>
      <c r="F225" s="135" t="s">
        <v>281</v>
      </c>
      <c r="G225" s="136" t="s">
        <v>125</v>
      </c>
      <c r="H225" s="137">
        <v>514.79999999999995</v>
      </c>
      <c r="I225" s="138"/>
      <c r="J225" s="139">
        <f>ROUND(I225*H225,2)</f>
        <v>0</v>
      </c>
      <c r="K225" s="140"/>
      <c r="L225" s="31"/>
      <c r="M225" s="141" t="s">
        <v>1</v>
      </c>
      <c r="N225" s="142" t="s">
        <v>41</v>
      </c>
      <c r="P225" s="143">
        <f>O225*H225</f>
        <v>0</v>
      </c>
      <c r="Q225" s="143">
        <v>2.5999999999999998E-4</v>
      </c>
      <c r="R225" s="143">
        <f>Q225*H225</f>
        <v>0.13384799999999997</v>
      </c>
      <c r="S225" s="143">
        <v>0</v>
      </c>
      <c r="T225" s="144">
        <f>S225*H225</f>
        <v>0</v>
      </c>
      <c r="AR225" s="145" t="s">
        <v>126</v>
      </c>
      <c r="AT225" s="145" t="s">
        <v>122</v>
      </c>
      <c r="AU225" s="145" t="s">
        <v>120</v>
      </c>
      <c r="AY225" s="16" t="s">
        <v>119</v>
      </c>
      <c r="BE225" s="146">
        <f>IF(N225="základná",J225,0)</f>
        <v>0</v>
      </c>
      <c r="BF225" s="146">
        <f>IF(N225="znížená",J225,0)</f>
        <v>0</v>
      </c>
      <c r="BG225" s="146">
        <f>IF(N225="zákl. prenesená",J225,0)</f>
        <v>0</v>
      </c>
      <c r="BH225" s="146">
        <f>IF(N225="zníž. prenesená",J225,0)</f>
        <v>0</v>
      </c>
      <c r="BI225" s="146">
        <f>IF(N225="nulová",J225,0)</f>
        <v>0</v>
      </c>
      <c r="BJ225" s="16" t="s">
        <v>120</v>
      </c>
      <c r="BK225" s="146">
        <f>ROUND(I225*H225,2)</f>
        <v>0</v>
      </c>
      <c r="BL225" s="16" t="s">
        <v>126</v>
      </c>
      <c r="BM225" s="145" t="s">
        <v>282</v>
      </c>
    </row>
    <row r="226" spans="2:65" s="12" customFormat="1" ht="11.25">
      <c r="B226" s="147"/>
      <c r="D226" s="148" t="s">
        <v>128</v>
      </c>
      <c r="E226" s="149" t="s">
        <v>1</v>
      </c>
      <c r="F226" s="150" t="s">
        <v>283</v>
      </c>
      <c r="H226" s="151">
        <v>514.79999999999995</v>
      </c>
      <c r="I226" s="152"/>
      <c r="L226" s="147"/>
      <c r="M226" s="153"/>
      <c r="T226" s="154"/>
      <c r="AT226" s="149" t="s">
        <v>128</v>
      </c>
      <c r="AU226" s="149" t="s">
        <v>120</v>
      </c>
      <c r="AV226" s="12" t="s">
        <v>120</v>
      </c>
      <c r="AW226" s="12" t="s">
        <v>31</v>
      </c>
      <c r="AX226" s="12" t="s">
        <v>75</v>
      </c>
      <c r="AY226" s="149" t="s">
        <v>119</v>
      </c>
    </row>
    <row r="227" spans="2:65" s="13" customFormat="1" ht="11.25">
      <c r="B227" s="155"/>
      <c r="D227" s="148" t="s">
        <v>128</v>
      </c>
      <c r="E227" s="156" t="s">
        <v>1</v>
      </c>
      <c r="F227" s="157" t="s">
        <v>130</v>
      </c>
      <c r="H227" s="158">
        <v>514.79999999999995</v>
      </c>
      <c r="I227" s="159"/>
      <c r="L227" s="155"/>
      <c r="M227" s="160"/>
      <c r="T227" s="161"/>
      <c r="AT227" s="156" t="s">
        <v>128</v>
      </c>
      <c r="AU227" s="156" t="s">
        <v>120</v>
      </c>
      <c r="AV227" s="13" t="s">
        <v>126</v>
      </c>
      <c r="AW227" s="13" t="s">
        <v>31</v>
      </c>
      <c r="AX227" s="13" t="s">
        <v>80</v>
      </c>
      <c r="AY227" s="156" t="s">
        <v>119</v>
      </c>
    </row>
    <row r="228" spans="2:65" s="1" customFormat="1" ht="16.5" customHeight="1">
      <c r="B228" s="31"/>
      <c r="C228" s="133" t="s">
        <v>284</v>
      </c>
      <c r="D228" s="133" t="s">
        <v>122</v>
      </c>
      <c r="E228" s="134" t="s">
        <v>285</v>
      </c>
      <c r="F228" s="135" t="s">
        <v>286</v>
      </c>
      <c r="G228" s="136" t="s">
        <v>125</v>
      </c>
      <c r="H228" s="137">
        <v>514.79999999999995</v>
      </c>
      <c r="I228" s="138"/>
      <c r="J228" s="139">
        <f>ROUND(I228*H228,2)</f>
        <v>0</v>
      </c>
      <c r="K228" s="140"/>
      <c r="L228" s="31"/>
      <c r="M228" s="141" t="s">
        <v>1</v>
      </c>
      <c r="N228" s="142" t="s">
        <v>41</v>
      </c>
      <c r="P228" s="143">
        <f>O228*H228</f>
        <v>0</v>
      </c>
      <c r="Q228" s="143">
        <v>1.6000000000000001E-4</v>
      </c>
      <c r="R228" s="143">
        <f>Q228*H228</f>
        <v>8.2367999999999997E-2</v>
      </c>
      <c r="S228" s="143">
        <v>0</v>
      </c>
      <c r="T228" s="144">
        <f>S228*H228</f>
        <v>0</v>
      </c>
      <c r="AR228" s="145" t="s">
        <v>126</v>
      </c>
      <c r="AT228" s="145" t="s">
        <v>122</v>
      </c>
      <c r="AU228" s="145" t="s">
        <v>120</v>
      </c>
      <c r="AY228" s="16" t="s">
        <v>119</v>
      </c>
      <c r="BE228" s="146">
        <f>IF(N228="základná",J228,0)</f>
        <v>0</v>
      </c>
      <c r="BF228" s="146">
        <f>IF(N228="znížená",J228,0)</f>
        <v>0</v>
      </c>
      <c r="BG228" s="146">
        <f>IF(N228="zákl. prenesená",J228,0)</f>
        <v>0</v>
      </c>
      <c r="BH228" s="146">
        <f>IF(N228="zníž. prenesená",J228,0)</f>
        <v>0</v>
      </c>
      <c r="BI228" s="146">
        <f>IF(N228="nulová",J228,0)</f>
        <v>0</v>
      </c>
      <c r="BJ228" s="16" t="s">
        <v>120</v>
      </c>
      <c r="BK228" s="146">
        <f>ROUND(I228*H228,2)</f>
        <v>0</v>
      </c>
      <c r="BL228" s="16" t="s">
        <v>126</v>
      </c>
      <c r="BM228" s="145" t="s">
        <v>287</v>
      </c>
    </row>
    <row r="229" spans="2:65" s="1" customFormat="1" ht="16.5" customHeight="1">
      <c r="B229" s="31"/>
      <c r="C229" s="133" t="s">
        <v>288</v>
      </c>
      <c r="D229" s="133" t="s">
        <v>122</v>
      </c>
      <c r="E229" s="134" t="s">
        <v>289</v>
      </c>
      <c r="F229" s="135" t="s">
        <v>290</v>
      </c>
      <c r="G229" s="136" t="s">
        <v>125</v>
      </c>
      <c r="H229" s="137">
        <v>1884.8</v>
      </c>
      <c r="I229" s="138"/>
      <c r="J229" s="139">
        <f>ROUND(I229*H229,2)</f>
        <v>0</v>
      </c>
      <c r="K229" s="140"/>
      <c r="L229" s="31"/>
      <c r="M229" s="141" t="s">
        <v>1</v>
      </c>
      <c r="N229" s="142" t="s">
        <v>41</v>
      </c>
      <c r="P229" s="143">
        <f>O229*H229</f>
        <v>0</v>
      </c>
      <c r="Q229" s="143">
        <v>6.9999999999999994E-5</v>
      </c>
      <c r="R229" s="143">
        <f>Q229*H229</f>
        <v>0.131936</v>
      </c>
      <c r="S229" s="143">
        <v>0</v>
      </c>
      <c r="T229" s="144">
        <f>S229*H229</f>
        <v>0</v>
      </c>
      <c r="AR229" s="145" t="s">
        <v>126</v>
      </c>
      <c r="AT229" s="145" t="s">
        <v>122</v>
      </c>
      <c r="AU229" s="145" t="s">
        <v>120</v>
      </c>
      <c r="AY229" s="16" t="s">
        <v>119</v>
      </c>
      <c r="BE229" s="146">
        <f>IF(N229="základná",J229,0)</f>
        <v>0</v>
      </c>
      <c r="BF229" s="146">
        <f>IF(N229="znížená",J229,0)</f>
        <v>0</v>
      </c>
      <c r="BG229" s="146">
        <f>IF(N229="zákl. prenesená",J229,0)</f>
        <v>0</v>
      </c>
      <c r="BH229" s="146">
        <f>IF(N229="zníž. prenesená",J229,0)</f>
        <v>0</v>
      </c>
      <c r="BI229" s="146">
        <f>IF(N229="nulová",J229,0)</f>
        <v>0</v>
      </c>
      <c r="BJ229" s="16" t="s">
        <v>120</v>
      </c>
      <c r="BK229" s="146">
        <f>ROUND(I229*H229,2)</f>
        <v>0</v>
      </c>
      <c r="BL229" s="16" t="s">
        <v>126</v>
      </c>
      <c r="BM229" s="145" t="s">
        <v>291</v>
      </c>
    </row>
    <row r="230" spans="2:65" s="12" customFormat="1" ht="11.25">
      <c r="B230" s="147"/>
      <c r="D230" s="148" t="s">
        <v>128</v>
      </c>
      <c r="E230" s="149" t="s">
        <v>1</v>
      </c>
      <c r="F230" s="150" t="s">
        <v>292</v>
      </c>
      <c r="H230" s="151">
        <v>1884.8</v>
      </c>
      <c r="I230" s="152"/>
      <c r="L230" s="147"/>
      <c r="M230" s="153"/>
      <c r="T230" s="154"/>
      <c r="AT230" s="149" t="s">
        <v>128</v>
      </c>
      <c r="AU230" s="149" t="s">
        <v>120</v>
      </c>
      <c r="AV230" s="12" t="s">
        <v>120</v>
      </c>
      <c r="AW230" s="12" t="s">
        <v>31</v>
      </c>
      <c r="AX230" s="12" t="s">
        <v>75</v>
      </c>
      <c r="AY230" s="149" t="s">
        <v>119</v>
      </c>
    </row>
    <row r="231" spans="2:65" s="13" customFormat="1" ht="11.25">
      <c r="B231" s="155"/>
      <c r="D231" s="148" t="s">
        <v>128</v>
      </c>
      <c r="E231" s="156" t="s">
        <v>1</v>
      </c>
      <c r="F231" s="157" t="s">
        <v>130</v>
      </c>
      <c r="H231" s="158">
        <v>1884.8</v>
      </c>
      <c r="I231" s="159"/>
      <c r="L231" s="155"/>
      <c r="M231" s="160"/>
      <c r="T231" s="161"/>
      <c r="AT231" s="156" t="s">
        <v>128</v>
      </c>
      <c r="AU231" s="156" t="s">
        <v>120</v>
      </c>
      <c r="AV231" s="13" t="s">
        <v>126</v>
      </c>
      <c r="AW231" s="13" t="s">
        <v>31</v>
      </c>
      <c r="AX231" s="13" t="s">
        <v>80</v>
      </c>
      <c r="AY231" s="156" t="s">
        <v>119</v>
      </c>
    </row>
    <row r="232" spans="2:65" s="1" customFormat="1" ht="16.5" customHeight="1">
      <c r="B232" s="31"/>
      <c r="C232" s="133" t="s">
        <v>293</v>
      </c>
      <c r="D232" s="133" t="s">
        <v>122</v>
      </c>
      <c r="E232" s="134" t="s">
        <v>294</v>
      </c>
      <c r="F232" s="135" t="s">
        <v>295</v>
      </c>
      <c r="G232" s="136" t="s">
        <v>125</v>
      </c>
      <c r="H232" s="137">
        <v>116</v>
      </c>
      <c r="I232" s="138"/>
      <c r="J232" s="139">
        <f>ROUND(I232*H232,2)</f>
        <v>0</v>
      </c>
      <c r="K232" s="140"/>
      <c r="L232" s="31"/>
      <c r="M232" s="141" t="s">
        <v>1</v>
      </c>
      <c r="N232" s="142" t="s">
        <v>41</v>
      </c>
      <c r="P232" s="143">
        <f>O232*H232</f>
        <v>0</v>
      </c>
      <c r="Q232" s="143">
        <v>1.6000000000000001E-4</v>
      </c>
      <c r="R232" s="143">
        <f>Q232*H232</f>
        <v>1.856E-2</v>
      </c>
      <c r="S232" s="143">
        <v>0</v>
      </c>
      <c r="T232" s="144">
        <f>S232*H232</f>
        <v>0</v>
      </c>
      <c r="AR232" s="145" t="s">
        <v>126</v>
      </c>
      <c r="AT232" s="145" t="s">
        <v>122</v>
      </c>
      <c r="AU232" s="145" t="s">
        <v>120</v>
      </c>
      <c r="AY232" s="16" t="s">
        <v>119</v>
      </c>
      <c r="BE232" s="146">
        <f>IF(N232="základná",J232,0)</f>
        <v>0</v>
      </c>
      <c r="BF232" s="146">
        <f>IF(N232="znížená",J232,0)</f>
        <v>0</v>
      </c>
      <c r="BG232" s="146">
        <f>IF(N232="zákl. prenesená",J232,0)</f>
        <v>0</v>
      </c>
      <c r="BH232" s="146">
        <f>IF(N232="zníž. prenesená",J232,0)</f>
        <v>0</v>
      </c>
      <c r="BI232" s="146">
        <f>IF(N232="nulová",J232,0)</f>
        <v>0</v>
      </c>
      <c r="BJ232" s="16" t="s">
        <v>120</v>
      </c>
      <c r="BK232" s="146">
        <f>ROUND(I232*H232,2)</f>
        <v>0</v>
      </c>
      <c r="BL232" s="16" t="s">
        <v>126</v>
      </c>
      <c r="BM232" s="145" t="s">
        <v>296</v>
      </c>
    </row>
    <row r="233" spans="2:65" s="12" customFormat="1" ht="11.25">
      <c r="B233" s="147"/>
      <c r="D233" s="148" t="s">
        <v>128</v>
      </c>
      <c r="E233" s="149" t="s">
        <v>1</v>
      </c>
      <c r="F233" s="150" t="s">
        <v>297</v>
      </c>
      <c r="H233" s="151">
        <v>116</v>
      </c>
      <c r="I233" s="152"/>
      <c r="L233" s="147"/>
      <c r="M233" s="153"/>
      <c r="T233" s="154"/>
      <c r="AT233" s="149" t="s">
        <v>128</v>
      </c>
      <c r="AU233" s="149" t="s">
        <v>120</v>
      </c>
      <c r="AV233" s="12" t="s">
        <v>120</v>
      </c>
      <c r="AW233" s="12" t="s">
        <v>31</v>
      </c>
      <c r="AX233" s="12" t="s">
        <v>75</v>
      </c>
      <c r="AY233" s="149" t="s">
        <v>119</v>
      </c>
    </row>
    <row r="234" spans="2:65" s="13" customFormat="1" ht="11.25">
      <c r="B234" s="155"/>
      <c r="D234" s="148" t="s">
        <v>128</v>
      </c>
      <c r="E234" s="156" t="s">
        <v>1</v>
      </c>
      <c r="F234" s="157" t="s">
        <v>130</v>
      </c>
      <c r="H234" s="158">
        <v>116</v>
      </c>
      <c r="I234" s="159"/>
      <c r="L234" s="155"/>
      <c r="M234" s="160"/>
      <c r="T234" s="161"/>
      <c r="AT234" s="156" t="s">
        <v>128</v>
      </c>
      <c r="AU234" s="156" t="s">
        <v>120</v>
      </c>
      <c r="AV234" s="13" t="s">
        <v>126</v>
      </c>
      <c r="AW234" s="13" t="s">
        <v>31</v>
      </c>
      <c r="AX234" s="13" t="s">
        <v>80</v>
      </c>
      <c r="AY234" s="156" t="s">
        <v>119</v>
      </c>
    </row>
    <row r="235" spans="2:65" s="1" customFormat="1" ht="37.9" customHeight="1">
      <c r="B235" s="31"/>
      <c r="C235" s="133" t="s">
        <v>298</v>
      </c>
      <c r="D235" s="133" t="s">
        <v>122</v>
      </c>
      <c r="E235" s="134" t="s">
        <v>299</v>
      </c>
      <c r="F235" s="135" t="s">
        <v>300</v>
      </c>
      <c r="G235" s="136" t="s">
        <v>235</v>
      </c>
      <c r="H235" s="137">
        <v>1280</v>
      </c>
      <c r="I235" s="138"/>
      <c r="J235" s="139">
        <f>ROUND(I235*H235,2)</f>
        <v>0</v>
      </c>
      <c r="K235" s="140"/>
      <c r="L235" s="31"/>
      <c r="M235" s="141" t="s">
        <v>1</v>
      </c>
      <c r="N235" s="142" t="s">
        <v>41</v>
      </c>
      <c r="P235" s="143">
        <f>O235*H235</f>
        <v>0</v>
      </c>
      <c r="Q235" s="143">
        <v>2.0000000000000001E-4</v>
      </c>
      <c r="R235" s="143">
        <f>Q235*H235</f>
        <v>0.25600000000000001</v>
      </c>
      <c r="S235" s="143">
        <v>0</v>
      </c>
      <c r="T235" s="144">
        <f>S235*H235</f>
        <v>0</v>
      </c>
      <c r="AR235" s="145" t="s">
        <v>126</v>
      </c>
      <c r="AT235" s="145" t="s">
        <v>122</v>
      </c>
      <c r="AU235" s="145" t="s">
        <v>120</v>
      </c>
      <c r="AY235" s="16" t="s">
        <v>119</v>
      </c>
      <c r="BE235" s="146">
        <f>IF(N235="základná",J235,0)</f>
        <v>0</v>
      </c>
      <c r="BF235" s="146">
        <f>IF(N235="znížená",J235,0)</f>
        <v>0</v>
      </c>
      <c r="BG235" s="146">
        <f>IF(N235="zákl. prenesená",J235,0)</f>
        <v>0</v>
      </c>
      <c r="BH235" s="146">
        <f>IF(N235="zníž. prenesená",J235,0)</f>
        <v>0</v>
      </c>
      <c r="BI235" s="146">
        <f>IF(N235="nulová",J235,0)</f>
        <v>0</v>
      </c>
      <c r="BJ235" s="16" t="s">
        <v>120</v>
      </c>
      <c r="BK235" s="146">
        <f>ROUND(I235*H235,2)</f>
        <v>0</v>
      </c>
      <c r="BL235" s="16" t="s">
        <v>126</v>
      </c>
      <c r="BM235" s="145" t="s">
        <v>301</v>
      </c>
    </row>
    <row r="236" spans="2:65" s="12" customFormat="1" ht="11.25">
      <c r="B236" s="147"/>
      <c r="D236" s="148" t="s">
        <v>128</v>
      </c>
      <c r="E236" s="149" t="s">
        <v>1</v>
      </c>
      <c r="F236" s="150" t="s">
        <v>302</v>
      </c>
      <c r="H236" s="151">
        <v>1280</v>
      </c>
      <c r="I236" s="152"/>
      <c r="L236" s="147"/>
      <c r="M236" s="153"/>
      <c r="T236" s="154"/>
      <c r="AT236" s="149" t="s">
        <v>128</v>
      </c>
      <c r="AU236" s="149" t="s">
        <v>120</v>
      </c>
      <c r="AV236" s="12" t="s">
        <v>120</v>
      </c>
      <c r="AW236" s="12" t="s">
        <v>31</v>
      </c>
      <c r="AX236" s="12" t="s">
        <v>75</v>
      </c>
      <c r="AY236" s="149" t="s">
        <v>119</v>
      </c>
    </row>
    <row r="237" spans="2:65" s="13" customFormat="1" ht="11.25">
      <c r="B237" s="155"/>
      <c r="D237" s="148" t="s">
        <v>128</v>
      </c>
      <c r="E237" s="156" t="s">
        <v>1</v>
      </c>
      <c r="F237" s="157" t="s">
        <v>130</v>
      </c>
      <c r="H237" s="158">
        <v>1280</v>
      </c>
      <c r="I237" s="159"/>
      <c r="L237" s="155"/>
      <c r="M237" s="160"/>
      <c r="T237" s="161"/>
      <c r="AT237" s="156" t="s">
        <v>128</v>
      </c>
      <c r="AU237" s="156" t="s">
        <v>120</v>
      </c>
      <c r="AV237" s="13" t="s">
        <v>126</v>
      </c>
      <c r="AW237" s="13" t="s">
        <v>31</v>
      </c>
      <c r="AX237" s="13" t="s">
        <v>80</v>
      </c>
      <c r="AY237" s="156" t="s">
        <v>119</v>
      </c>
    </row>
    <row r="238" spans="2:65" s="1" customFormat="1" ht="24.2" customHeight="1">
      <c r="B238" s="31"/>
      <c r="C238" s="168" t="s">
        <v>303</v>
      </c>
      <c r="D238" s="168" t="s">
        <v>232</v>
      </c>
      <c r="E238" s="169" t="s">
        <v>304</v>
      </c>
      <c r="F238" s="170" t="s">
        <v>305</v>
      </c>
      <c r="G238" s="171" t="s">
        <v>306</v>
      </c>
      <c r="H238" s="172">
        <v>0.192</v>
      </c>
      <c r="I238" s="173"/>
      <c r="J238" s="174">
        <f>ROUND(I238*H238,2)</f>
        <v>0</v>
      </c>
      <c r="K238" s="175"/>
      <c r="L238" s="176"/>
      <c r="M238" s="177" t="s">
        <v>1</v>
      </c>
      <c r="N238" s="178" t="s">
        <v>41</v>
      </c>
      <c r="P238" s="143">
        <f>O238*H238</f>
        <v>0</v>
      </c>
      <c r="Q238" s="143">
        <v>1</v>
      </c>
      <c r="R238" s="143">
        <f>Q238*H238</f>
        <v>0.192</v>
      </c>
      <c r="S238" s="143">
        <v>0</v>
      </c>
      <c r="T238" s="144">
        <f>S238*H238</f>
        <v>0</v>
      </c>
      <c r="AR238" s="145" t="s">
        <v>165</v>
      </c>
      <c r="AT238" s="145" t="s">
        <v>232</v>
      </c>
      <c r="AU238" s="145" t="s">
        <v>120</v>
      </c>
      <c r="AY238" s="16" t="s">
        <v>119</v>
      </c>
      <c r="BE238" s="146">
        <f>IF(N238="základná",J238,0)</f>
        <v>0</v>
      </c>
      <c r="BF238" s="146">
        <f>IF(N238="znížená",J238,0)</f>
        <v>0</v>
      </c>
      <c r="BG238" s="146">
        <f>IF(N238="zákl. prenesená",J238,0)</f>
        <v>0</v>
      </c>
      <c r="BH238" s="146">
        <f>IF(N238="zníž. prenesená",J238,0)</f>
        <v>0</v>
      </c>
      <c r="BI238" s="146">
        <f>IF(N238="nulová",J238,0)</f>
        <v>0</v>
      </c>
      <c r="BJ238" s="16" t="s">
        <v>120</v>
      </c>
      <c r="BK238" s="146">
        <f>ROUND(I238*H238,2)</f>
        <v>0</v>
      </c>
      <c r="BL238" s="16" t="s">
        <v>126</v>
      </c>
      <c r="BM238" s="145" t="s">
        <v>307</v>
      </c>
    </row>
    <row r="239" spans="2:65" s="12" customFormat="1" ht="11.25">
      <c r="B239" s="147"/>
      <c r="D239" s="148" t="s">
        <v>128</v>
      </c>
      <c r="E239" s="149" t="s">
        <v>1</v>
      </c>
      <c r="F239" s="150" t="s">
        <v>308</v>
      </c>
      <c r="H239" s="151">
        <v>0.192</v>
      </c>
      <c r="I239" s="152"/>
      <c r="L239" s="147"/>
      <c r="M239" s="153"/>
      <c r="T239" s="154"/>
      <c r="AT239" s="149" t="s">
        <v>128</v>
      </c>
      <c r="AU239" s="149" t="s">
        <v>120</v>
      </c>
      <c r="AV239" s="12" t="s">
        <v>120</v>
      </c>
      <c r="AW239" s="12" t="s">
        <v>31</v>
      </c>
      <c r="AX239" s="12" t="s">
        <v>75</v>
      </c>
      <c r="AY239" s="149" t="s">
        <v>119</v>
      </c>
    </row>
    <row r="240" spans="2:65" s="13" customFormat="1" ht="11.25">
      <c r="B240" s="155"/>
      <c r="D240" s="148" t="s">
        <v>128</v>
      </c>
      <c r="E240" s="156" t="s">
        <v>1</v>
      </c>
      <c r="F240" s="157" t="s">
        <v>130</v>
      </c>
      <c r="H240" s="158">
        <v>0.192</v>
      </c>
      <c r="I240" s="159"/>
      <c r="L240" s="155"/>
      <c r="M240" s="160"/>
      <c r="T240" s="161"/>
      <c r="AT240" s="156" t="s">
        <v>128</v>
      </c>
      <c r="AU240" s="156" t="s">
        <v>120</v>
      </c>
      <c r="AV240" s="13" t="s">
        <v>126</v>
      </c>
      <c r="AW240" s="13" t="s">
        <v>31</v>
      </c>
      <c r="AX240" s="13" t="s">
        <v>80</v>
      </c>
      <c r="AY240" s="156" t="s">
        <v>119</v>
      </c>
    </row>
    <row r="241" spans="2:65" s="1" customFormat="1" ht="37.9" customHeight="1">
      <c r="B241" s="31"/>
      <c r="C241" s="133" t="s">
        <v>309</v>
      </c>
      <c r="D241" s="133" t="s">
        <v>122</v>
      </c>
      <c r="E241" s="134" t="s">
        <v>310</v>
      </c>
      <c r="F241" s="135" t="s">
        <v>311</v>
      </c>
      <c r="G241" s="136" t="s">
        <v>142</v>
      </c>
      <c r="H241" s="137">
        <v>9.5359999999999996</v>
      </c>
      <c r="I241" s="138"/>
      <c r="J241" s="139">
        <f>ROUND(I241*H241,2)</f>
        <v>0</v>
      </c>
      <c r="K241" s="140"/>
      <c r="L241" s="31"/>
      <c r="M241" s="141" t="s">
        <v>1</v>
      </c>
      <c r="N241" s="142" t="s">
        <v>41</v>
      </c>
      <c r="P241" s="143">
        <f>O241*H241</f>
        <v>0</v>
      </c>
      <c r="Q241" s="143">
        <v>0</v>
      </c>
      <c r="R241" s="143">
        <f>Q241*H241</f>
        <v>0</v>
      </c>
      <c r="S241" s="143">
        <v>2.2000000000000002</v>
      </c>
      <c r="T241" s="144">
        <f>S241*H241</f>
        <v>20.979200000000002</v>
      </c>
      <c r="AR241" s="145" t="s">
        <v>126</v>
      </c>
      <c r="AT241" s="145" t="s">
        <v>122</v>
      </c>
      <c r="AU241" s="145" t="s">
        <v>120</v>
      </c>
      <c r="AY241" s="16" t="s">
        <v>119</v>
      </c>
      <c r="BE241" s="146">
        <f>IF(N241="základná",J241,0)</f>
        <v>0</v>
      </c>
      <c r="BF241" s="146">
        <f>IF(N241="znížená",J241,0)</f>
        <v>0</v>
      </c>
      <c r="BG241" s="146">
        <f>IF(N241="zákl. prenesená",J241,0)</f>
        <v>0</v>
      </c>
      <c r="BH241" s="146">
        <f>IF(N241="zníž. prenesená",J241,0)</f>
        <v>0</v>
      </c>
      <c r="BI241" s="146">
        <f>IF(N241="nulová",J241,0)</f>
        <v>0</v>
      </c>
      <c r="BJ241" s="16" t="s">
        <v>120</v>
      </c>
      <c r="BK241" s="146">
        <f>ROUND(I241*H241,2)</f>
        <v>0</v>
      </c>
      <c r="BL241" s="16" t="s">
        <v>126</v>
      </c>
      <c r="BM241" s="145" t="s">
        <v>312</v>
      </c>
    </row>
    <row r="242" spans="2:65" s="12" customFormat="1" ht="11.25">
      <c r="B242" s="147"/>
      <c r="D242" s="148" t="s">
        <v>128</v>
      </c>
      <c r="E242" s="149" t="s">
        <v>1</v>
      </c>
      <c r="F242" s="150" t="s">
        <v>313</v>
      </c>
      <c r="H242" s="151">
        <v>9.5359999999999996</v>
      </c>
      <c r="I242" s="152"/>
      <c r="L242" s="147"/>
      <c r="M242" s="153"/>
      <c r="T242" s="154"/>
      <c r="AT242" s="149" t="s">
        <v>128</v>
      </c>
      <c r="AU242" s="149" t="s">
        <v>120</v>
      </c>
      <c r="AV242" s="12" t="s">
        <v>120</v>
      </c>
      <c r="AW242" s="12" t="s">
        <v>31</v>
      </c>
      <c r="AX242" s="12" t="s">
        <v>75</v>
      </c>
      <c r="AY242" s="149" t="s">
        <v>119</v>
      </c>
    </row>
    <row r="243" spans="2:65" s="13" customFormat="1" ht="11.25">
      <c r="B243" s="155"/>
      <c r="D243" s="148" t="s">
        <v>128</v>
      </c>
      <c r="E243" s="156" t="s">
        <v>1</v>
      </c>
      <c r="F243" s="157" t="s">
        <v>130</v>
      </c>
      <c r="H243" s="158">
        <v>9.5359999999999996</v>
      </c>
      <c r="I243" s="159"/>
      <c r="L243" s="155"/>
      <c r="M243" s="160"/>
      <c r="T243" s="161"/>
      <c r="AT243" s="156" t="s">
        <v>128</v>
      </c>
      <c r="AU243" s="156" t="s">
        <v>120</v>
      </c>
      <c r="AV243" s="13" t="s">
        <v>126</v>
      </c>
      <c r="AW243" s="13" t="s">
        <v>31</v>
      </c>
      <c r="AX243" s="13" t="s">
        <v>80</v>
      </c>
      <c r="AY243" s="156" t="s">
        <v>119</v>
      </c>
    </row>
    <row r="244" spans="2:65" s="1" customFormat="1" ht="33" customHeight="1">
      <c r="B244" s="31"/>
      <c r="C244" s="133" t="s">
        <v>314</v>
      </c>
      <c r="D244" s="133" t="s">
        <v>122</v>
      </c>
      <c r="E244" s="134" t="s">
        <v>315</v>
      </c>
      <c r="F244" s="135" t="s">
        <v>316</v>
      </c>
      <c r="G244" s="136" t="s">
        <v>137</v>
      </c>
      <c r="H244" s="137">
        <v>95.36</v>
      </c>
      <c r="I244" s="138"/>
      <c r="J244" s="139">
        <f>ROUND(I244*H244,2)</f>
        <v>0</v>
      </c>
      <c r="K244" s="140"/>
      <c r="L244" s="31"/>
      <c r="M244" s="141" t="s">
        <v>1</v>
      </c>
      <c r="N244" s="142" t="s">
        <v>41</v>
      </c>
      <c r="P244" s="143">
        <f>O244*H244</f>
        <v>0</v>
      </c>
      <c r="Q244" s="143">
        <v>0</v>
      </c>
      <c r="R244" s="143">
        <f>Q244*H244</f>
        <v>0</v>
      </c>
      <c r="S244" s="143">
        <v>6.5000000000000002E-2</v>
      </c>
      <c r="T244" s="144">
        <f>S244*H244</f>
        <v>6.1984000000000004</v>
      </c>
      <c r="AR244" s="145" t="s">
        <v>126</v>
      </c>
      <c r="AT244" s="145" t="s">
        <v>122</v>
      </c>
      <c r="AU244" s="145" t="s">
        <v>120</v>
      </c>
      <c r="AY244" s="16" t="s">
        <v>119</v>
      </c>
      <c r="BE244" s="146">
        <f>IF(N244="základná",J244,0)</f>
        <v>0</v>
      </c>
      <c r="BF244" s="146">
        <f>IF(N244="znížená",J244,0)</f>
        <v>0</v>
      </c>
      <c r="BG244" s="146">
        <f>IF(N244="zákl. prenesená",J244,0)</f>
        <v>0</v>
      </c>
      <c r="BH244" s="146">
        <f>IF(N244="zníž. prenesená",J244,0)</f>
        <v>0</v>
      </c>
      <c r="BI244" s="146">
        <f>IF(N244="nulová",J244,0)</f>
        <v>0</v>
      </c>
      <c r="BJ244" s="16" t="s">
        <v>120</v>
      </c>
      <c r="BK244" s="146">
        <f>ROUND(I244*H244,2)</f>
        <v>0</v>
      </c>
      <c r="BL244" s="16" t="s">
        <v>126</v>
      </c>
      <c r="BM244" s="145" t="s">
        <v>317</v>
      </c>
    </row>
    <row r="245" spans="2:65" s="1" customFormat="1" ht="16.5" customHeight="1">
      <c r="B245" s="31"/>
      <c r="C245" s="133" t="s">
        <v>318</v>
      </c>
      <c r="D245" s="133" t="s">
        <v>122</v>
      </c>
      <c r="E245" s="134" t="s">
        <v>319</v>
      </c>
      <c r="F245" s="135" t="s">
        <v>320</v>
      </c>
      <c r="G245" s="136" t="s">
        <v>235</v>
      </c>
      <c r="H245" s="137">
        <v>8</v>
      </c>
      <c r="I245" s="138"/>
      <c r="J245" s="139">
        <f>ROUND(I245*H245,2)</f>
        <v>0</v>
      </c>
      <c r="K245" s="140"/>
      <c r="L245" s="31"/>
      <c r="M245" s="141" t="s">
        <v>1</v>
      </c>
      <c r="N245" s="142" t="s">
        <v>41</v>
      </c>
      <c r="P245" s="143">
        <f>O245*H245</f>
        <v>0</v>
      </c>
      <c r="Q245" s="143">
        <v>1.58E-3</v>
      </c>
      <c r="R245" s="143">
        <f>Q245*H245</f>
        <v>1.264E-2</v>
      </c>
      <c r="S245" s="143">
        <v>0</v>
      </c>
      <c r="T245" s="144">
        <f>S245*H245</f>
        <v>0</v>
      </c>
      <c r="AR245" s="145" t="s">
        <v>126</v>
      </c>
      <c r="AT245" s="145" t="s">
        <v>122</v>
      </c>
      <c r="AU245" s="145" t="s">
        <v>120</v>
      </c>
      <c r="AY245" s="16" t="s">
        <v>119</v>
      </c>
      <c r="BE245" s="146">
        <f>IF(N245="základná",J245,0)</f>
        <v>0</v>
      </c>
      <c r="BF245" s="146">
        <f>IF(N245="znížená",J245,0)</f>
        <v>0</v>
      </c>
      <c r="BG245" s="146">
        <f>IF(N245="zákl. prenesená",J245,0)</f>
        <v>0</v>
      </c>
      <c r="BH245" s="146">
        <f>IF(N245="zníž. prenesená",J245,0)</f>
        <v>0</v>
      </c>
      <c r="BI245" s="146">
        <f>IF(N245="nulová",J245,0)</f>
        <v>0</v>
      </c>
      <c r="BJ245" s="16" t="s">
        <v>120</v>
      </c>
      <c r="BK245" s="146">
        <f>ROUND(I245*H245,2)</f>
        <v>0</v>
      </c>
      <c r="BL245" s="16" t="s">
        <v>126</v>
      </c>
      <c r="BM245" s="145" t="s">
        <v>321</v>
      </c>
    </row>
    <row r="246" spans="2:65" s="1" customFormat="1" ht="16.5" customHeight="1">
      <c r="B246" s="31"/>
      <c r="C246" s="133" t="s">
        <v>322</v>
      </c>
      <c r="D246" s="133" t="s">
        <v>122</v>
      </c>
      <c r="E246" s="134" t="s">
        <v>323</v>
      </c>
      <c r="F246" s="135" t="s">
        <v>324</v>
      </c>
      <c r="G246" s="136" t="s">
        <v>125</v>
      </c>
      <c r="H246" s="137">
        <v>32</v>
      </c>
      <c r="I246" s="138"/>
      <c r="J246" s="139">
        <f>ROUND(I246*H246,2)</f>
        <v>0</v>
      </c>
      <c r="K246" s="140"/>
      <c r="L246" s="31"/>
      <c r="M246" s="141" t="s">
        <v>1</v>
      </c>
      <c r="N246" s="142" t="s">
        <v>41</v>
      </c>
      <c r="P246" s="143">
        <f>O246*H246</f>
        <v>0</v>
      </c>
      <c r="Q246" s="143">
        <v>1.3999999999999999E-4</v>
      </c>
      <c r="R246" s="143">
        <f>Q246*H246</f>
        <v>4.4799999999999996E-3</v>
      </c>
      <c r="S246" s="143">
        <v>0</v>
      </c>
      <c r="T246" s="144">
        <f>S246*H246</f>
        <v>0</v>
      </c>
      <c r="AR246" s="145" t="s">
        <v>126</v>
      </c>
      <c r="AT246" s="145" t="s">
        <v>122</v>
      </c>
      <c r="AU246" s="145" t="s">
        <v>120</v>
      </c>
      <c r="AY246" s="16" t="s">
        <v>119</v>
      </c>
      <c r="BE246" s="146">
        <f>IF(N246="základná",J246,0)</f>
        <v>0</v>
      </c>
      <c r="BF246" s="146">
        <f>IF(N246="znížená",J246,0)</f>
        <v>0</v>
      </c>
      <c r="BG246" s="146">
        <f>IF(N246="zákl. prenesená",J246,0)</f>
        <v>0</v>
      </c>
      <c r="BH246" s="146">
        <f>IF(N246="zníž. prenesená",J246,0)</f>
        <v>0</v>
      </c>
      <c r="BI246" s="146">
        <f>IF(N246="nulová",J246,0)</f>
        <v>0</v>
      </c>
      <c r="BJ246" s="16" t="s">
        <v>120</v>
      </c>
      <c r="BK246" s="146">
        <f>ROUND(I246*H246,2)</f>
        <v>0</v>
      </c>
      <c r="BL246" s="16" t="s">
        <v>126</v>
      </c>
      <c r="BM246" s="145" t="s">
        <v>325</v>
      </c>
    </row>
    <row r="247" spans="2:65" s="12" customFormat="1" ht="11.25">
      <c r="B247" s="147"/>
      <c r="D247" s="148" t="s">
        <v>128</v>
      </c>
      <c r="E247" s="149" t="s">
        <v>1</v>
      </c>
      <c r="F247" s="150" t="s">
        <v>326</v>
      </c>
      <c r="H247" s="151">
        <v>32</v>
      </c>
      <c r="I247" s="152"/>
      <c r="L247" s="147"/>
      <c r="M247" s="153"/>
      <c r="T247" s="154"/>
      <c r="AT247" s="149" t="s">
        <v>128</v>
      </c>
      <c r="AU247" s="149" t="s">
        <v>120</v>
      </c>
      <c r="AV247" s="12" t="s">
        <v>120</v>
      </c>
      <c r="AW247" s="12" t="s">
        <v>31</v>
      </c>
      <c r="AX247" s="12" t="s">
        <v>75</v>
      </c>
      <c r="AY247" s="149" t="s">
        <v>119</v>
      </c>
    </row>
    <row r="248" spans="2:65" s="13" customFormat="1" ht="11.25">
      <c r="B248" s="155"/>
      <c r="D248" s="148" t="s">
        <v>128</v>
      </c>
      <c r="E248" s="156" t="s">
        <v>1</v>
      </c>
      <c r="F248" s="157" t="s">
        <v>130</v>
      </c>
      <c r="H248" s="158">
        <v>32</v>
      </c>
      <c r="I248" s="159"/>
      <c r="L248" s="155"/>
      <c r="M248" s="160"/>
      <c r="T248" s="161"/>
      <c r="AT248" s="156" t="s">
        <v>128</v>
      </c>
      <c r="AU248" s="156" t="s">
        <v>120</v>
      </c>
      <c r="AV248" s="13" t="s">
        <v>126</v>
      </c>
      <c r="AW248" s="13" t="s">
        <v>31</v>
      </c>
      <c r="AX248" s="13" t="s">
        <v>80</v>
      </c>
      <c r="AY248" s="156" t="s">
        <v>119</v>
      </c>
    </row>
    <row r="249" spans="2:65" s="1" customFormat="1" ht="21.75" customHeight="1">
      <c r="B249" s="31"/>
      <c r="C249" s="133" t="s">
        <v>327</v>
      </c>
      <c r="D249" s="133" t="s">
        <v>122</v>
      </c>
      <c r="E249" s="134" t="s">
        <v>328</v>
      </c>
      <c r="F249" s="135" t="s">
        <v>329</v>
      </c>
      <c r="G249" s="136" t="s">
        <v>125</v>
      </c>
      <c r="H249" s="137">
        <v>112</v>
      </c>
      <c r="I249" s="138"/>
      <c r="J249" s="139">
        <f>ROUND(I249*H249,2)</f>
        <v>0</v>
      </c>
      <c r="K249" s="140"/>
      <c r="L249" s="31"/>
      <c r="M249" s="141" t="s">
        <v>1</v>
      </c>
      <c r="N249" s="142" t="s">
        <v>41</v>
      </c>
      <c r="P249" s="143">
        <f>O249*H249</f>
        <v>0</v>
      </c>
      <c r="Q249" s="143">
        <v>0</v>
      </c>
      <c r="R249" s="143">
        <f>Q249*H249</f>
        <v>0</v>
      </c>
      <c r="S249" s="143">
        <v>0</v>
      </c>
      <c r="T249" s="144">
        <f>S249*H249</f>
        <v>0</v>
      </c>
      <c r="AR249" s="145" t="s">
        <v>126</v>
      </c>
      <c r="AT249" s="145" t="s">
        <v>122</v>
      </c>
      <c r="AU249" s="145" t="s">
        <v>120</v>
      </c>
      <c r="AY249" s="16" t="s">
        <v>119</v>
      </c>
      <c r="BE249" s="146">
        <f>IF(N249="základná",J249,0)</f>
        <v>0</v>
      </c>
      <c r="BF249" s="146">
        <f>IF(N249="znížená",J249,0)</f>
        <v>0</v>
      </c>
      <c r="BG249" s="146">
        <f>IF(N249="zákl. prenesená",J249,0)</f>
        <v>0</v>
      </c>
      <c r="BH249" s="146">
        <f>IF(N249="zníž. prenesená",J249,0)</f>
        <v>0</v>
      </c>
      <c r="BI249" s="146">
        <f>IF(N249="nulová",J249,0)</f>
        <v>0</v>
      </c>
      <c r="BJ249" s="16" t="s">
        <v>120</v>
      </c>
      <c r="BK249" s="146">
        <f>ROUND(I249*H249,2)</f>
        <v>0</v>
      </c>
      <c r="BL249" s="16" t="s">
        <v>126</v>
      </c>
      <c r="BM249" s="145" t="s">
        <v>330</v>
      </c>
    </row>
    <row r="250" spans="2:65" s="12" customFormat="1" ht="11.25">
      <c r="B250" s="147"/>
      <c r="D250" s="148" t="s">
        <v>128</v>
      </c>
      <c r="E250" s="149" t="s">
        <v>1</v>
      </c>
      <c r="F250" s="150" t="s">
        <v>331</v>
      </c>
      <c r="H250" s="151">
        <v>112</v>
      </c>
      <c r="I250" s="152"/>
      <c r="L250" s="147"/>
      <c r="M250" s="153"/>
      <c r="T250" s="154"/>
      <c r="AT250" s="149" t="s">
        <v>128</v>
      </c>
      <c r="AU250" s="149" t="s">
        <v>120</v>
      </c>
      <c r="AV250" s="12" t="s">
        <v>120</v>
      </c>
      <c r="AW250" s="12" t="s">
        <v>31</v>
      </c>
      <c r="AX250" s="12" t="s">
        <v>75</v>
      </c>
      <c r="AY250" s="149" t="s">
        <v>119</v>
      </c>
    </row>
    <row r="251" spans="2:65" s="13" customFormat="1" ht="11.25">
      <c r="B251" s="155"/>
      <c r="D251" s="148" t="s">
        <v>128</v>
      </c>
      <c r="E251" s="156" t="s">
        <v>1</v>
      </c>
      <c r="F251" s="157" t="s">
        <v>130</v>
      </c>
      <c r="H251" s="158">
        <v>112</v>
      </c>
      <c r="I251" s="159"/>
      <c r="L251" s="155"/>
      <c r="M251" s="160"/>
      <c r="T251" s="161"/>
      <c r="AT251" s="156" t="s">
        <v>128</v>
      </c>
      <c r="AU251" s="156" t="s">
        <v>120</v>
      </c>
      <c r="AV251" s="13" t="s">
        <v>126</v>
      </c>
      <c r="AW251" s="13" t="s">
        <v>31</v>
      </c>
      <c r="AX251" s="13" t="s">
        <v>80</v>
      </c>
      <c r="AY251" s="156" t="s">
        <v>119</v>
      </c>
    </row>
    <row r="252" spans="2:65" s="1" customFormat="1" ht="21.75" customHeight="1">
      <c r="B252" s="31"/>
      <c r="C252" s="133" t="s">
        <v>332</v>
      </c>
      <c r="D252" s="133" t="s">
        <v>122</v>
      </c>
      <c r="E252" s="134" t="s">
        <v>333</v>
      </c>
      <c r="F252" s="135" t="s">
        <v>334</v>
      </c>
      <c r="G252" s="136" t="s">
        <v>306</v>
      </c>
      <c r="H252" s="137">
        <v>28.765999999999998</v>
      </c>
      <c r="I252" s="138"/>
      <c r="J252" s="139">
        <f>ROUND(I252*H252,2)</f>
        <v>0</v>
      </c>
      <c r="K252" s="140"/>
      <c r="L252" s="31"/>
      <c r="M252" s="141" t="s">
        <v>1</v>
      </c>
      <c r="N252" s="142" t="s">
        <v>41</v>
      </c>
      <c r="P252" s="143">
        <f>O252*H252</f>
        <v>0</v>
      </c>
      <c r="Q252" s="143">
        <v>0</v>
      </c>
      <c r="R252" s="143">
        <f>Q252*H252</f>
        <v>0</v>
      </c>
      <c r="S252" s="143">
        <v>0</v>
      </c>
      <c r="T252" s="144">
        <f>S252*H252</f>
        <v>0</v>
      </c>
      <c r="AR252" s="145" t="s">
        <v>126</v>
      </c>
      <c r="AT252" s="145" t="s">
        <v>122</v>
      </c>
      <c r="AU252" s="145" t="s">
        <v>120</v>
      </c>
      <c r="AY252" s="16" t="s">
        <v>119</v>
      </c>
      <c r="BE252" s="146">
        <f>IF(N252="základná",J252,0)</f>
        <v>0</v>
      </c>
      <c r="BF252" s="146">
        <f>IF(N252="znížená",J252,0)</f>
        <v>0</v>
      </c>
      <c r="BG252" s="146">
        <f>IF(N252="zákl. prenesená",J252,0)</f>
        <v>0</v>
      </c>
      <c r="BH252" s="146">
        <f>IF(N252="zníž. prenesená",J252,0)</f>
        <v>0</v>
      </c>
      <c r="BI252" s="146">
        <f>IF(N252="nulová",J252,0)</f>
        <v>0</v>
      </c>
      <c r="BJ252" s="16" t="s">
        <v>120</v>
      </c>
      <c r="BK252" s="146">
        <f>ROUND(I252*H252,2)</f>
        <v>0</v>
      </c>
      <c r="BL252" s="16" t="s">
        <v>126</v>
      </c>
      <c r="BM252" s="145" t="s">
        <v>335</v>
      </c>
    </row>
    <row r="253" spans="2:65" s="1" customFormat="1" ht="33" customHeight="1">
      <c r="B253" s="31"/>
      <c r="C253" s="133" t="s">
        <v>336</v>
      </c>
      <c r="D253" s="133" t="s">
        <v>122</v>
      </c>
      <c r="E253" s="134" t="s">
        <v>337</v>
      </c>
      <c r="F253" s="135" t="s">
        <v>338</v>
      </c>
      <c r="G253" s="136" t="s">
        <v>306</v>
      </c>
      <c r="H253" s="137">
        <v>28.765999999999998</v>
      </c>
      <c r="I253" s="138"/>
      <c r="J253" s="139">
        <f>ROUND(I253*H253,2)</f>
        <v>0</v>
      </c>
      <c r="K253" s="140"/>
      <c r="L253" s="31"/>
      <c r="M253" s="141" t="s">
        <v>1</v>
      </c>
      <c r="N253" s="142" t="s">
        <v>41</v>
      </c>
      <c r="P253" s="143">
        <f>O253*H253</f>
        <v>0</v>
      </c>
      <c r="Q253" s="143">
        <v>0</v>
      </c>
      <c r="R253" s="143">
        <f>Q253*H253</f>
        <v>0</v>
      </c>
      <c r="S253" s="143">
        <v>0</v>
      </c>
      <c r="T253" s="144">
        <f>S253*H253</f>
        <v>0</v>
      </c>
      <c r="AR253" s="145" t="s">
        <v>126</v>
      </c>
      <c r="AT253" s="145" t="s">
        <v>122</v>
      </c>
      <c r="AU253" s="145" t="s">
        <v>120</v>
      </c>
      <c r="AY253" s="16" t="s">
        <v>119</v>
      </c>
      <c r="BE253" s="146">
        <f>IF(N253="základná",J253,0)</f>
        <v>0</v>
      </c>
      <c r="BF253" s="146">
        <f>IF(N253="znížená",J253,0)</f>
        <v>0</v>
      </c>
      <c r="BG253" s="146">
        <f>IF(N253="zákl. prenesená",J253,0)</f>
        <v>0</v>
      </c>
      <c r="BH253" s="146">
        <f>IF(N253="zníž. prenesená",J253,0)</f>
        <v>0</v>
      </c>
      <c r="BI253" s="146">
        <f>IF(N253="nulová",J253,0)</f>
        <v>0</v>
      </c>
      <c r="BJ253" s="16" t="s">
        <v>120</v>
      </c>
      <c r="BK253" s="146">
        <f>ROUND(I253*H253,2)</f>
        <v>0</v>
      </c>
      <c r="BL253" s="16" t="s">
        <v>126</v>
      </c>
      <c r="BM253" s="145" t="s">
        <v>339</v>
      </c>
    </row>
    <row r="254" spans="2:65" s="1" customFormat="1" ht="33" customHeight="1">
      <c r="B254" s="31"/>
      <c r="C254" s="133" t="s">
        <v>340</v>
      </c>
      <c r="D254" s="133" t="s">
        <v>122</v>
      </c>
      <c r="E254" s="134" t="s">
        <v>341</v>
      </c>
      <c r="F254" s="135" t="s">
        <v>342</v>
      </c>
      <c r="G254" s="136" t="s">
        <v>306</v>
      </c>
      <c r="H254" s="137">
        <v>28.765999999999998</v>
      </c>
      <c r="I254" s="138"/>
      <c r="J254" s="139">
        <f>ROUND(I254*H254,2)</f>
        <v>0</v>
      </c>
      <c r="K254" s="140"/>
      <c r="L254" s="31"/>
      <c r="M254" s="141" t="s">
        <v>1</v>
      </c>
      <c r="N254" s="142" t="s">
        <v>41</v>
      </c>
      <c r="P254" s="143">
        <f>O254*H254</f>
        <v>0</v>
      </c>
      <c r="Q254" s="143">
        <v>0</v>
      </c>
      <c r="R254" s="143">
        <f>Q254*H254</f>
        <v>0</v>
      </c>
      <c r="S254" s="143">
        <v>0</v>
      </c>
      <c r="T254" s="144">
        <f>S254*H254</f>
        <v>0</v>
      </c>
      <c r="AR254" s="145" t="s">
        <v>126</v>
      </c>
      <c r="AT254" s="145" t="s">
        <v>122</v>
      </c>
      <c r="AU254" s="145" t="s">
        <v>120</v>
      </c>
      <c r="AY254" s="16" t="s">
        <v>119</v>
      </c>
      <c r="BE254" s="146">
        <f>IF(N254="základná",J254,0)</f>
        <v>0</v>
      </c>
      <c r="BF254" s="146">
        <f>IF(N254="znížená",J254,0)</f>
        <v>0</v>
      </c>
      <c r="BG254" s="146">
        <f>IF(N254="zákl. prenesená",J254,0)</f>
        <v>0</v>
      </c>
      <c r="BH254" s="146">
        <f>IF(N254="zníž. prenesená",J254,0)</f>
        <v>0</v>
      </c>
      <c r="BI254" s="146">
        <f>IF(N254="nulová",J254,0)</f>
        <v>0</v>
      </c>
      <c r="BJ254" s="16" t="s">
        <v>120</v>
      </c>
      <c r="BK254" s="146">
        <f>ROUND(I254*H254,2)</f>
        <v>0</v>
      </c>
      <c r="BL254" s="16" t="s">
        <v>126</v>
      </c>
      <c r="BM254" s="145" t="s">
        <v>343</v>
      </c>
    </row>
    <row r="255" spans="2:65" s="1" customFormat="1" ht="24.2" customHeight="1">
      <c r="B255" s="31"/>
      <c r="C255" s="133" t="s">
        <v>344</v>
      </c>
      <c r="D255" s="133" t="s">
        <v>122</v>
      </c>
      <c r="E255" s="134" t="s">
        <v>345</v>
      </c>
      <c r="F255" s="135" t="s">
        <v>346</v>
      </c>
      <c r="G255" s="136" t="s">
        <v>306</v>
      </c>
      <c r="H255" s="137">
        <v>143.83000000000001</v>
      </c>
      <c r="I255" s="138"/>
      <c r="J255" s="139">
        <f>ROUND(I255*H255,2)</f>
        <v>0</v>
      </c>
      <c r="K255" s="140"/>
      <c r="L255" s="31"/>
      <c r="M255" s="141" t="s">
        <v>1</v>
      </c>
      <c r="N255" s="142" t="s">
        <v>41</v>
      </c>
      <c r="P255" s="143">
        <f>O255*H255</f>
        <v>0</v>
      </c>
      <c r="Q255" s="143">
        <v>0</v>
      </c>
      <c r="R255" s="143">
        <f>Q255*H255</f>
        <v>0</v>
      </c>
      <c r="S255" s="143">
        <v>0</v>
      </c>
      <c r="T255" s="144">
        <f>S255*H255</f>
        <v>0</v>
      </c>
      <c r="AR255" s="145" t="s">
        <v>126</v>
      </c>
      <c r="AT255" s="145" t="s">
        <v>122</v>
      </c>
      <c r="AU255" s="145" t="s">
        <v>120</v>
      </c>
      <c r="AY255" s="16" t="s">
        <v>119</v>
      </c>
      <c r="BE255" s="146">
        <f>IF(N255="základná",J255,0)</f>
        <v>0</v>
      </c>
      <c r="BF255" s="146">
        <f>IF(N255="znížená",J255,0)</f>
        <v>0</v>
      </c>
      <c r="BG255" s="146">
        <f>IF(N255="zákl. prenesená",J255,0)</f>
        <v>0</v>
      </c>
      <c r="BH255" s="146">
        <f>IF(N255="zníž. prenesená",J255,0)</f>
        <v>0</v>
      </c>
      <c r="BI255" s="146">
        <f>IF(N255="nulová",J255,0)</f>
        <v>0</v>
      </c>
      <c r="BJ255" s="16" t="s">
        <v>120</v>
      </c>
      <c r="BK255" s="146">
        <f>ROUND(I255*H255,2)</f>
        <v>0</v>
      </c>
      <c r="BL255" s="16" t="s">
        <v>126</v>
      </c>
      <c r="BM255" s="145" t="s">
        <v>347</v>
      </c>
    </row>
    <row r="256" spans="2:65" s="12" customFormat="1" ht="11.25">
      <c r="B256" s="147"/>
      <c r="D256" s="148" t="s">
        <v>128</v>
      </c>
      <c r="E256" s="149" t="s">
        <v>1</v>
      </c>
      <c r="F256" s="150" t="s">
        <v>348</v>
      </c>
      <c r="H256" s="151">
        <v>143.83000000000001</v>
      </c>
      <c r="I256" s="152"/>
      <c r="L256" s="147"/>
      <c r="M256" s="153"/>
      <c r="T256" s="154"/>
      <c r="AT256" s="149" t="s">
        <v>128</v>
      </c>
      <c r="AU256" s="149" t="s">
        <v>120</v>
      </c>
      <c r="AV256" s="12" t="s">
        <v>120</v>
      </c>
      <c r="AW256" s="12" t="s">
        <v>31</v>
      </c>
      <c r="AX256" s="12" t="s">
        <v>75</v>
      </c>
      <c r="AY256" s="149" t="s">
        <v>119</v>
      </c>
    </row>
    <row r="257" spans="2:65" s="13" customFormat="1" ht="11.25">
      <c r="B257" s="155"/>
      <c r="D257" s="148" t="s">
        <v>128</v>
      </c>
      <c r="E257" s="156" t="s">
        <v>1</v>
      </c>
      <c r="F257" s="157" t="s">
        <v>130</v>
      </c>
      <c r="H257" s="158">
        <v>143.83000000000001</v>
      </c>
      <c r="I257" s="159"/>
      <c r="L257" s="155"/>
      <c r="M257" s="160"/>
      <c r="T257" s="161"/>
      <c r="AT257" s="156" t="s">
        <v>128</v>
      </c>
      <c r="AU257" s="156" t="s">
        <v>120</v>
      </c>
      <c r="AV257" s="13" t="s">
        <v>126</v>
      </c>
      <c r="AW257" s="13" t="s">
        <v>31</v>
      </c>
      <c r="AX257" s="13" t="s">
        <v>80</v>
      </c>
      <c r="AY257" s="156" t="s">
        <v>119</v>
      </c>
    </row>
    <row r="258" spans="2:65" s="1" customFormat="1" ht="24.2" customHeight="1">
      <c r="B258" s="31"/>
      <c r="C258" s="133" t="s">
        <v>349</v>
      </c>
      <c r="D258" s="133" t="s">
        <v>122</v>
      </c>
      <c r="E258" s="134" t="s">
        <v>350</v>
      </c>
      <c r="F258" s="135" t="s">
        <v>351</v>
      </c>
      <c r="G258" s="136" t="s">
        <v>306</v>
      </c>
      <c r="H258" s="137">
        <v>28.765999999999998</v>
      </c>
      <c r="I258" s="138"/>
      <c r="J258" s="139">
        <f>ROUND(I258*H258,2)</f>
        <v>0</v>
      </c>
      <c r="K258" s="140"/>
      <c r="L258" s="31"/>
      <c r="M258" s="141" t="s">
        <v>1</v>
      </c>
      <c r="N258" s="142" t="s">
        <v>41</v>
      </c>
      <c r="P258" s="143">
        <f>O258*H258</f>
        <v>0</v>
      </c>
      <c r="Q258" s="143">
        <v>0</v>
      </c>
      <c r="R258" s="143">
        <f>Q258*H258</f>
        <v>0</v>
      </c>
      <c r="S258" s="143">
        <v>0</v>
      </c>
      <c r="T258" s="144">
        <f>S258*H258</f>
        <v>0</v>
      </c>
      <c r="AR258" s="145" t="s">
        <v>126</v>
      </c>
      <c r="AT258" s="145" t="s">
        <v>122</v>
      </c>
      <c r="AU258" s="145" t="s">
        <v>120</v>
      </c>
      <c r="AY258" s="16" t="s">
        <v>119</v>
      </c>
      <c r="BE258" s="146">
        <f>IF(N258="základná",J258,0)</f>
        <v>0</v>
      </c>
      <c r="BF258" s="146">
        <f>IF(N258="znížená",J258,0)</f>
        <v>0</v>
      </c>
      <c r="BG258" s="146">
        <f>IF(N258="zákl. prenesená",J258,0)</f>
        <v>0</v>
      </c>
      <c r="BH258" s="146">
        <f>IF(N258="zníž. prenesená",J258,0)</f>
        <v>0</v>
      </c>
      <c r="BI258" s="146">
        <f>IF(N258="nulová",J258,0)</f>
        <v>0</v>
      </c>
      <c r="BJ258" s="16" t="s">
        <v>120</v>
      </c>
      <c r="BK258" s="146">
        <f>ROUND(I258*H258,2)</f>
        <v>0</v>
      </c>
      <c r="BL258" s="16" t="s">
        <v>126</v>
      </c>
      <c r="BM258" s="145" t="s">
        <v>352</v>
      </c>
    </row>
    <row r="259" spans="2:65" s="1" customFormat="1" ht="24.2" customHeight="1">
      <c r="B259" s="31"/>
      <c r="C259" s="133" t="s">
        <v>353</v>
      </c>
      <c r="D259" s="133" t="s">
        <v>122</v>
      </c>
      <c r="E259" s="134" t="s">
        <v>354</v>
      </c>
      <c r="F259" s="135" t="s">
        <v>355</v>
      </c>
      <c r="G259" s="136" t="s">
        <v>306</v>
      </c>
      <c r="H259" s="137">
        <v>28.765999999999998</v>
      </c>
      <c r="I259" s="138"/>
      <c r="J259" s="139">
        <f>ROUND(I259*H259,2)</f>
        <v>0</v>
      </c>
      <c r="K259" s="140"/>
      <c r="L259" s="31"/>
      <c r="M259" s="141" t="s">
        <v>1</v>
      </c>
      <c r="N259" s="142" t="s">
        <v>41</v>
      </c>
      <c r="P259" s="143">
        <f>O259*H259</f>
        <v>0</v>
      </c>
      <c r="Q259" s="143">
        <v>0</v>
      </c>
      <c r="R259" s="143">
        <f>Q259*H259</f>
        <v>0</v>
      </c>
      <c r="S259" s="143">
        <v>0</v>
      </c>
      <c r="T259" s="144">
        <f>S259*H259</f>
        <v>0</v>
      </c>
      <c r="AR259" s="145" t="s">
        <v>126</v>
      </c>
      <c r="AT259" s="145" t="s">
        <v>122</v>
      </c>
      <c r="AU259" s="145" t="s">
        <v>120</v>
      </c>
      <c r="AY259" s="16" t="s">
        <v>119</v>
      </c>
      <c r="BE259" s="146">
        <f>IF(N259="základná",J259,0)</f>
        <v>0</v>
      </c>
      <c r="BF259" s="146">
        <f>IF(N259="znížená",J259,0)</f>
        <v>0</v>
      </c>
      <c r="BG259" s="146">
        <f>IF(N259="zákl. prenesená",J259,0)</f>
        <v>0</v>
      </c>
      <c r="BH259" s="146">
        <f>IF(N259="zníž. prenesená",J259,0)</f>
        <v>0</v>
      </c>
      <c r="BI259" s="146">
        <f>IF(N259="nulová",J259,0)</f>
        <v>0</v>
      </c>
      <c r="BJ259" s="16" t="s">
        <v>120</v>
      </c>
      <c r="BK259" s="146">
        <f>ROUND(I259*H259,2)</f>
        <v>0</v>
      </c>
      <c r="BL259" s="16" t="s">
        <v>126</v>
      </c>
      <c r="BM259" s="145" t="s">
        <v>356</v>
      </c>
    </row>
    <row r="260" spans="2:65" s="11" customFormat="1" ht="22.9" customHeight="1">
      <c r="B260" s="121"/>
      <c r="D260" s="122" t="s">
        <v>74</v>
      </c>
      <c r="E260" s="131" t="s">
        <v>357</v>
      </c>
      <c r="F260" s="131" t="s">
        <v>358</v>
      </c>
      <c r="I260" s="124"/>
      <c r="J260" s="132">
        <f>BK260</f>
        <v>0</v>
      </c>
      <c r="L260" s="121"/>
      <c r="M260" s="126"/>
      <c r="P260" s="127">
        <f>P261</f>
        <v>0</v>
      </c>
      <c r="R260" s="127">
        <f>R261</f>
        <v>0</v>
      </c>
      <c r="T260" s="128">
        <f>T261</f>
        <v>0</v>
      </c>
      <c r="AR260" s="122" t="s">
        <v>80</v>
      </c>
      <c r="AT260" s="129" t="s">
        <v>74</v>
      </c>
      <c r="AU260" s="129" t="s">
        <v>80</v>
      </c>
      <c r="AY260" s="122" t="s">
        <v>119</v>
      </c>
      <c r="BK260" s="130">
        <f>BK261</f>
        <v>0</v>
      </c>
    </row>
    <row r="261" spans="2:65" s="1" customFormat="1" ht="24.2" customHeight="1">
      <c r="B261" s="31"/>
      <c r="C261" s="133" t="s">
        <v>359</v>
      </c>
      <c r="D261" s="133" t="s">
        <v>122</v>
      </c>
      <c r="E261" s="134" t="s">
        <v>360</v>
      </c>
      <c r="F261" s="135" t="s">
        <v>361</v>
      </c>
      <c r="G261" s="136" t="s">
        <v>306</v>
      </c>
      <c r="H261" s="137">
        <v>600.30600000000004</v>
      </c>
      <c r="I261" s="138"/>
      <c r="J261" s="139">
        <f>ROUND(I261*H261,2)</f>
        <v>0</v>
      </c>
      <c r="K261" s="140"/>
      <c r="L261" s="31"/>
      <c r="M261" s="141" t="s">
        <v>1</v>
      </c>
      <c r="N261" s="142" t="s">
        <v>41</v>
      </c>
      <c r="P261" s="143">
        <f>O261*H261</f>
        <v>0</v>
      </c>
      <c r="Q261" s="143">
        <v>0</v>
      </c>
      <c r="R261" s="143">
        <f>Q261*H261</f>
        <v>0</v>
      </c>
      <c r="S261" s="143">
        <v>0</v>
      </c>
      <c r="T261" s="144">
        <f>S261*H261</f>
        <v>0</v>
      </c>
      <c r="AR261" s="145" t="s">
        <v>126</v>
      </c>
      <c r="AT261" s="145" t="s">
        <v>122</v>
      </c>
      <c r="AU261" s="145" t="s">
        <v>120</v>
      </c>
      <c r="AY261" s="16" t="s">
        <v>119</v>
      </c>
      <c r="BE261" s="146">
        <f>IF(N261="základná",J261,0)</f>
        <v>0</v>
      </c>
      <c r="BF261" s="146">
        <f>IF(N261="znížená",J261,0)</f>
        <v>0</v>
      </c>
      <c r="BG261" s="146">
        <f>IF(N261="zákl. prenesená",J261,0)</f>
        <v>0</v>
      </c>
      <c r="BH261" s="146">
        <f>IF(N261="zníž. prenesená",J261,0)</f>
        <v>0</v>
      </c>
      <c r="BI261" s="146">
        <f>IF(N261="nulová",J261,0)</f>
        <v>0</v>
      </c>
      <c r="BJ261" s="16" t="s">
        <v>120</v>
      </c>
      <c r="BK261" s="146">
        <f>ROUND(I261*H261,2)</f>
        <v>0</v>
      </c>
      <c r="BL261" s="16" t="s">
        <v>126</v>
      </c>
      <c r="BM261" s="145" t="s">
        <v>362</v>
      </c>
    </row>
    <row r="262" spans="2:65" s="11" customFormat="1" ht="25.9" customHeight="1">
      <c r="B262" s="121"/>
      <c r="D262" s="122" t="s">
        <v>74</v>
      </c>
      <c r="E262" s="123" t="s">
        <v>363</v>
      </c>
      <c r="F262" s="123" t="s">
        <v>364</v>
      </c>
      <c r="I262" s="124"/>
      <c r="J262" s="125">
        <f>BK262</f>
        <v>0</v>
      </c>
      <c r="L262" s="121"/>
      <c r="M262" s="126"/>
      <c r="P262" s="127">
        <f>P263+P285+P299+P337+P354+P362+P374+P378</f>
        <v>0</v>
      </c>
      <c r="R262" s="127">
        <f>R263+R285+R299+R337+R354+R362+R374+R378</f>
        <v>13.798904899999998</v>
      </c>
      <c r="T262" s="128">
        <f>T263+T285+T299+T337+T354+T362+T374+T378</f>
        <v>1.58802</v>
      </c>
      <c r="AR262" s="122" t="s">
        <v>120</v>
      </c>
      <c r="AT262" s="129" t="s">
        <v>74</v>
      </c>
      <c r="AU262" s="129" t="s">
        <v>75</v>
      </c>
      <c r="AY262" s="122" t="s">
        <v>119</v>
      </c>
      <c r="BK262" s="130">
        <f>BK263+BK285+BK299+BK337+BK354+BK362+BK374+BK378</f>
        <v>0</v>
      </c>
    </row>
    <row r="263" spans="2:65" s="11" customFormat="1" ht="22.9" customHeight="1">
      <c r="B263" s="121"/>
      <c r="D263" s="122" t="s">
        <v>74</v>
      </c>
      <c r="E263" s="131" t="s">
        <v>365</v>
      </c>
      <c r="F263" s="131" t="s">
        <v>366</v>
      </c>
      <c r="I263" s="124"/>
      <c r="J263" s="132">
        <f>BK263</f>
        <v>0</v>
      </c>
      <c r="L263" s="121"/>
      <c r="M263" s="126"/>
      <c r="P263" s="127">
        <f>SUM(P264:P284)</f>
        <v>0</v>
      </c>
      <c r="R263" s="127">
        <f>SUM(R264:R284)</f>
        <v>1.0787662</v>
      </c>
      <c r="T263" s="128">
        <f>SUM(T264:T284)</f>
        <v>0</v>
      </c>
      <c r="AR263" s="122" t="s">
        <v>120</v>
      </c>
      <c r="AT263" s="129" t="s">
        <v>74</v>
      </c>
      <c r="AU263" s="129" t="s">
        <v>80</v>
      </c>
      <c r="AY263" s="122" t="s">
        <v>119</v>
      </c>
      <c r="BK263" s="130">
        <f>SUM(BK264:BK284)</f>
        <v>0</v>
      </c>
    </row>
    <row r="264" spans="2:65" s="1" customFormat="1" ht="24.2" customHeight="1">
      <c r="B264" s="31"/>
      <c r="C264" s="133" t="s">
        <v>367</v>
      </c>
      <c r="D264" s="133" t="s">
        <v>122</v>
      </c>
      <c r="E264" s="134" t="s">
        <v>368</v>
      </c>
      <c r="F264" s="135" t="s">
        <v>369</v>
      </c>
      <c r="G264" s="136" t="s">
        <v>137</v>
      </c>
      <c r="H264" s="137">
        <v>95.36</v>
      </c>
      <c r="I264" s="138"/>
      <c r="J264" s="139">
        <f>ROUND(I264*H264,2)</f>
        <v>0</v>
      </c>
      <c r="K264" s="140"/>
      <c r="L264" s="31"/>
      <c r="M264" s="141" t="s">
        <v>1</v>
      </c>
      <c r="N264" s="142" t="s">
        <v>41</v>
      </c>
      <c r="P264" s="143">
        <f>O264*H264</f>
        <v>0</v>
      </c>
      <c r="Q264" s="143">
        <v>2.2000000000000001E-4</v>
      </c>
      <c r="R264" s="143">
        <f>Q264*H264</f>
        <v>2.09792E-2</v>
      </c>
      <c r="S264" s="143">
        <v>0</v>
      </c>
      <c r="T264" s="144">
        <f>S264*H264</f>
        <v>0</v>
      </c>
      <c r="AR264" s="145" t="s">
        <v>215</v>
      </c>
      <c r="AT264" s="145" t="s">
        <v>122</v>
      </c>
      <c r="AU264" s="145" t="s">
        <v>120</v>
      </c>
      <c r="AY264" s="16" t="s">
        <v>119</v>
      </c>
      <c r="BE264" s="146">
        <f>IF(N264="základná",J264,0)</f>
        <v>0</v>
      </c>
      <c r="BF264" s="146">
        <f>IF(N264="znížená",J264,0)</f>
        <v>0</v>
      </c>
      <c r="BG264" s="146">
        <f>IF(N264="zákl. prenesená",J264,0)</f>
        <v>0</v>
      </c>
      <c r="BH264" s="146">
        <f>IF(N264="zníž. prenesená",J264,0)</f>
        <v>0</v>
      </c>
      <c r="BI264" s="146">
        <f>IF(N264="nulová",J264,0)</f>
        <v>0</v>
      </c>
      <c r="BJ264" s="16" t="s">
        <v>120</v>
      </c>
      <c r="BK264" s="146">
        <f>ROUND(I264*H264,2)</f>
        <v>0</v>
      </c>
      <c r="BL264" s="16" t="s">
        <v>215</v>
      </c>
      <c r="BM264" s="145" t="s">
        <v>370</v>
      </c>
    </row>
    <row r="265" spans="2:65" s="12" customFormat="1" ht="11.25">
      <c r="B265" s="147"/>
      <c r="D265" s="148" t="s">
        <v>128</v>
      </c>
      <c r="E265" s="149" t="s">
        <v>1</v>
      </c>
      <c r="F265" s="150" t="s">
        <v>224</v>
      </c>
      <c r="H265" s="151">
        <v>95.36</v>
      </c>
      <c r="I265" s="152"/>
      <c r="L265" s="147"/>
      <c r="M265" s="153"/>
      <c r="T265" s="154"/>
      <c r="AT265" s="149" t="s">
        <v>128</v>
      </c>
      <c r="AU265" s="149" t="s">
        <v>120</v>
      </c>
      <c r="AV265" s="12" t="s">
        <v>120</v>
      </c>
      <c r="AW265" s="12" t="s">
        <v>31</v>
      </c>
      <c r="AX265" s="12" t="s">
        <v>75</v>
      </c>
      <c r="AY265" s="149" t="s">
        <v>119</v>
      </c>
    </row>
    <row r="266" spans="2:65" s="13" customFormat="1" ht="11.25">
      <c r="B266" s="155"/>
      <c r="D266" s="148" t="s">
        <v>128</v>
      </c>
      <c r="E266" s="156" t="s">
        <v>1</v>
      </c>
      <c r="F266" s="157" t="s">
        <v>130</v>
      </c>
      <c r="H266" s="158">
        <v>95.36</v>
      </c>
      <c r="I266" s="159"/>
      <c r="L266" s="155"/>
      <c r="M266" s="160"/>
      <c r="T266" s="161"/>
      <c r="AT266" s="156" t="s">
        <v>128</v>
      </c>
      <c r="AU266" s="156" t="s">
        <v>120</v>
      </c>
      <c r="AV266" s="13" t="s">
        <v>126</v>
      </c>
      <c r="AW266" s="13" t="s">
        <v>31</v>
      </c>
      <c r="AX266" s="13" t="s">
        <v>80</v>
      </c>
      <c r="AY266" s="156" t="s">
        <v>119</v>
      </c>
    </row>
    <row r="267" spans="2:65" s="1" customFormat="1" ht="44.25" customHeight="1">
      <c r="B267" s="31"/>
      <c r="C267" s="133" t="s">
        <v>371</v>
      </c>
      <c r="D267" s="133" t="s">
        <v>122</v>
      </c>
      <c r="E267" s="134" t="s">
        <v>372</v>
      </c>
      <c r="F267" s="135" t="s">
        <v>373</v>
      </c>
      <c r="G267" s="136" t="s">
        <v>137</v>
      </c>
      <c r="H267" s="137">
        <v>261</v>
      </c>
      <c r="I267" s="138"/>
      <c r="J267" s="139">
        <f>ROUND(I267*H267,2)</f>
        <v>0</v>
      </c>
      <c r="K267" s="140"/>
      <c r="L267" s="31"/>
      <c r="M267" s="141" t="s">
        <v>1</v>
      </c>
      <c r="N267" s="142" t="s">
        <v>41</v>
      </c>
      <c r="P267" s="143">
        <f>O267*H267</f>
        <v>0</v>
      </c>
      <c r="Q267" s="143">
        <v>2.2000000000000001E-3</v>
      </c>
      <c r="R267" s="143">
        <f>Q267*H267</f>
        <v>0.57420000000000004</v>
      </c>
      <c r="S267" s="143">
        <v>0</v>
      </c>
      <c r="T267" s="144">
        <f>S267*H267</f>
        <v>0</v>
      </c>
      <c r="AR267" s="145" t="s">
        <v>215</v>
      </c>
      <c r="AT267" s="145" t="s">
        <v>122</v>
      </c>
      <c r="AU267" s="145" t="s">
        <v>120</v>
      </c>
      <c r="AY267" s="16" t="s">
        <v>119</v>
      </c>
      <c r="BE267" s="146">
        <f>IF(N267="základná",J267,0)</f>
        <v>0</v>
      </c>
      <c r="BF267" s="146">
        <f>IF(N267="znížená",J267,0)</f>
        <v>0</v>
      </c>
      <c r="BG267" s="146">
        <f>IF(N267="zákl. prenesená",J267,0)</f>
        <v>0</v>
      </c>
      <c r="BH267" s="146">
        <f>IF(N267="zníž. prenesená",J267,0)</f>
        <v>0</v>
      </c>
      <c r="BI267" s="146">
        <f>IF(N267="nulová",J267,0)</f>
        <v>0</v>
      </c>
      <c r="BJ267" s="16" t="s">
        <v>120</v>
      </c>
      <c r="BK267" s="146">
        <f>ROUND(I267*H267,2)</f>
        <v>0</v>
      </c>
      <c r="BL267" s="16" t="s">
        <v>215</v>
      </c>
      <c r="BM267" s="145" t="s">
        <v>374</v>
      </c>
    </row>
    <row r="268" spans="2:65" s="12" customFormat="1" ht="11.25">
      <c r="B268" s="147"/>
      <c r="D268" s="148" t="s">
        <v>128</v>
      </c>
      <c r="E268" s="149" t="s">
        <v>1</v>
      </c>
      <c r="F268" s="150" t="s">
        <v>375</v>
      </c>
      <c r="H268" s="151">
        <v>261</v>
      </c>
      <c r="I268" s="152"/>
      <c r="L268" s="147"/>
      <c r="M268" s="153"/>
      <c r="T268" s="154"/>
      <c r="AT268" s="149" t="s">
        <v>128</v>
      </c>
      <c r="AU268" s="149" t="s">
        <v>120</v>
      </c>
      <c r="AV268" s="12" t="s">
        <v>120</v>
      </c>
      <c r="AW268" s="12" t="s">
        <v>31</v>
      </c>
      <c r="AX268" s="12" t="s">
        <v>75</v>
      </c>
      <c r="AY268" s="149" t="s">
        <v>119</v>
      </c>
    </row>
    <row r="269" spans="2:65" s="13" customFormat="1" ht="11.25">
      <c r="B269" s="155"/>
      <c r="D269" s="148" t="s">
        <v>128</v>
      </c>
      <c r="E269" s="156" t="s">
        <v>1</v>
      </c>
      <c r="F269" s="157" t="s">
        <v>130</v>
      </c>
      <c r="H269" s="158">
        <v>261</v>
      </c>
      <c r="I269" s="159"/>
      <c r="L269" s="155"/>
      <c r="M269" s="160"/>
      <c r="T269" s="161"/>
      <c r="AT269" s="156" t="s">
        <v>128</v>
      </c>
      <c r="AU269" s="156" t="s">
        <v>120</v>
      </c>
      <c r="AV269" s="13" t="s">
        <v>126</v>
      </c>
      <c r="AW269" s="13" t="s">
        <v>31</v>
      </c>
      <c r="AX269" s="13" t="s">
        <v>80</v>
      </c>
      <c r="AY269" s="156" t="s">
        <v>119</v>
      </c>
    </row>
    <row r="270" spans="2:65" s="1" customFormat="1" ht="33" customHeight="1">
      <c r="B270" s="31"/>
      <c r="C270" s="133" t="s">
        <v>376</v>
      </c>
      <c r="D270" s="133" t="s">
        <v>122</v>
      </c>
      <c r="E270" s="134" t="s">
        <v>377</v>
      </c>
      <c r="F270" s="135" t="s">
        <v>378</v>
      </c>
      <c r="G270" s="136" t="s">
        <v>137</v>
      </c>
      <c r="H270" s="137">
        <v>95.36</v>
      </c>
      <c r="I270" s="138"/>
      <c r="J270" s="139">
        <f>ROUND(I270*H270,2)</f>
        <v>0</v>
      </c>
      <c r="K270" s="140"/>
      <c r="L270" s="31"/>
      <c r="M270" s="141" t="s">
        <v>1</v>
      </c>
      <c r="N270" s="142" t="s">
        <v>41</v>
      </c>
      <c r="P270" s="143">
        <f>O270*H270</f>
        <v>0</v>
      </c>
      <c r="Q270" s="143">
        <v>0</v>
      </c>
      <c r="R270" s="143">
        <f>Q270*H270</f>
        <v>0</v>
      </c>
      <c r="S270" s="143">
        <v>0</v>
      </c>
      <c r="T270" s="144">
        <f>S270*H270</f>
        <v>0</v>
      </c>
      <c r="AR270" s="145" t="s">
        <v>215</v>
      </c>
      <c r="AT270" s="145" t="s">
        <v>122</v>
      </c>
      <c r="AU270" s="145" t="s">
        <v>120</v>
      </c>
      <c r="AY270" s="16" t="s">
        <v>119</v>
      </c>
      <c r="BE270" s="146">
        <f>IF(N270="základná",J270,0)</f>
        <v>0</v>
      </c>
      <c r="BF270" s="146">
        <f>IF(N270="znížená",J270,0)</f>
        <v>0</v>
      </c>
      <c r="BG270" s="146">
        <f>IF(N270="zákl. prenesená",J270,0)</f>
        <v>0</v>
      </c>
      <c r="BH270" s="146">
        <f>IF(N270="zníž. prenesená",J270,0)</f>
        <v>0</v>
      </c>
      <c r="BI270" s="146">
        <f>IF(N270="nulová",J270,0)</f>
        <v>0</v>
      </c>
      <c r="BJ270" s="16" t="s">
        <v>120</v>
      </c>
      <c r="BK270" s="146">
        <f>ROUND(I270*H270,2)</f>
        <v>0</v>
      </c>
      <c r="BL270" s="16" t="s">
        <v>215</v>
      </c>
      <c r="BM270" s="145" t="s">
        <v>379</v>
      </c>
    </row>
    <row r="271" spans="2:65" s="12" customFormat="1" ht="11.25">
      <c r="B271" s="147"/>
      <c r="D271" s="148" t="s">
        <v>128</v>
      </c>
      <c r="E271" s="149" t="s">
        <v>1</v>
      </c>
      <c r="F271" s="150" t="s">
        <v>224</v>
      </c>
      <c r="H271" s="151">
        <v>95.36</v>
      </c>
      <c r="I271" s="152"/>
      <c r="L271" s="147"/>
      <c r="M271" s="153"/>
      <c r="T271" s="154"/>
      <c r="AT271" s="149" t="s">
        <v>128</v>
      </c>
      <c r="AU271" s="149" t="s">
        <v>120</v>
      </c>
      <c r="AV271" s="12" t="s">
        <v>120</v>
      </c>
      <c r="AW271" s="12" t="s">
        <v>31</v>
      </c>
      <c r="AX271" s="12" t="s">
        <v>75</v>
      </c>
      <c r="AY271" s="149" t="s">
        <v>119</v>
      </c>
    </row>
    <row r="272" spans="2:65" s="13" customFormat="1" ht="11.25">
      <c r="B272" s="155"/>
      <c r="D272" s="148" t="s">
        <v>128</v>
      </c>
      <c r="E272" s="156" t="s">
        <v>1</v>
      </c>
      <c r="F272" s="157" t="s">
        <v>130</v>
      </c>
      <c r="H272" s="158">
        <v>95.36</v>
      </c>
      <c r="I272" s="159"/>
      <c r="L272" s="155"/>
      <c r="M272" s="160"/>
      <c r="T272" s="161"/>
      <c r="AT272" s="156" t="s">
        <v>128</v>
      </c>
      <c r="AU272" s="156" t="s">
        <v>120</v>
      </c>
      <c r="AV272" s="13" t="s">
        <v>126</v>
      </c>
      <c r="AW272" s="13" t="s">
        <v>31</v>
      </c>
      <c r="AX272" s="13" t="s">
        <v>80</v>
      </c>
      <c r="AY272" s="156" t="s">
        <v>119</v>
      </c>
    </row>
    <row r="273" spans="2:65" s="1" customFormat="1" ht="21.75" customHeight="1">
      <c r="B273" s="31"/>
      <c r="C273" s="168" t="s">
        <v>380</v>
      </c>
      <c r="D273" s="168" t="s">
        <v>232</v>
      </c>
      <c r="E273" s="169" t="s">
        <v>381</v>
      </c>
      <c r="F273" s="170" t="s">
        <v>382</v>
      </c>
      <c r="G273" s="171" t="s">
        <v>383</v>
      </c>
      <c r="H273" s="172">
        <v>128.73599999999999</v>
      </c>
      <c r="I273" s="173"/>
      <c r="J273" s="174">
        <f>ROUND(I273*H273,2)</f>
        <v>0</v>
      </c>
      <c r="K273" s="175"/>
      <c r="L273" s="176"/>
      <c r="M273" s="177" t="s">
        <v>1</v>
      </c>
      <c r="N273" s="178" t="s">
        <v>41</v>
      </c>
      <c r="P273" s="143">
        <f>O273*H273</f>
        <v>0</v>
      </c>
      <c r="Q273" s="143">
        <v>1E-3</v>
      </c>
      <c r="R273" s="143">
        <f>Q273*H273</f>
        <v>0.12873599999999999</v>
      </c>
      <c r="S273" s="143">
        <v>0</v>
      </c>
      <c r="T273" s="144">
        <f>S273*H273</f>
        <v>0</v>
      </c>
      <c r="AR273" s="145" t="s">
        <v>293</v>
      </c>
      <c r="AT273" s="145" t="s">
        <v>232</v>
      </c>
      <c r="AU273" s="145" t="s">
        <v>120</v>
      </c>
      <c r="AY273" s="16" t="s">
        <v>119</v>
      </c>
      <c r="BE273" s="146">
        <f>IF(N273="základná",J273,0)</f>
        <v>0</v>
      </c>
      <c r="BF273" s="146">
        <f>IF(N273="znížená",J273,0)</f>
        <v>0</v>
      </c>
      <c r="BG273" s="146">
        <f>IF(N273="zákl. prenesená",J273,0)</f>
        <v>0</v>
      </c>
      <c r="BH273" s="146">
        <f>IF(N273="zníž. prenesená",J273,0)</f>
        <v>0</v>
      </c>
      <c r="BI273" s="146">
        <f>IF(N273="nulová",J273,0)</f>
        <v>0</v>
      </c>
      <c r="BJ273" s="16" t="s">
        <v>120</v>
      </c>
      <c r="BK273" s="146">
        <f>ROUND(I273*H273,2)</f>
        <v>0</v>
      </c>
      <c r="BL273" s="16" t="s">
        <v>215</v>
      </c>
      <c r="BM273" s="145" t="s">
        <v>384</v>
      </c>
    </row>
    <row r="274" spans="2:65" s="12" customFormat="1" ht="11.25">
      <c r="B274" s="147"/>
      <c r="D274" s="148" t="s">
        <v>128</v>
      </c>
      <c r="F274" s="150" t="s">
        <v>385</v>
      </c>
      <c r="H274" s="151">
        <v>128.73599999999999</v>
      </c>
      <c r="I274" s="152"/>
      <c r="L274" s="147"/>
      <c r="M274" s="153"/>
      <c r="T274" s="154"/>
      <c r="AT274" s="149" t="s">
        <v>128</v>
      </c>
      <c r="AU274" s="149" t="s">
        <v>120</v>
      </c>
      <c r="AV274" s="12" t="s">
        <v>120</v>
      </c>
      <c r="AW274" s="12" t="s">
        <v>4</v>
      </c>
      <c r="AX274" s="12" t="s">
        <v>80</v>
      </c>
      <c r="AY274" s="149" t="s">
        <v>119</v>
      </c>
    </row>
    <row r="275" spans="2:65" s="1" customFormat="1" ht="33" customHeight="1">
      <c r="B275" s="31"/>
      <c r="C275" s="133" t="s">
        <v>386</v>
      </c>
      <c r="D275" s="133" t="s">
        <v>122</v>
      </c>
      <c r="E275" s="134" t="s">
        <v>387</v>
      </c>
      <c r="F275" s="135" t="s">
        <v>388</v>
      </c>
      <c r="G275" s="136" t="s">
        <v>137</v>
      </c>
      <c r="H275" s="137">
        <v>95.36</v>
      </c>
      <c r="I275" s="138"/>
      <c r="J275" s="139">
        <f>ROUND(I275*H275,2)</f>
        <v>0</v>
      </c>
      <c r="K275" s="140"/>
      <c r="L275" s="31"/>
      <c r="M275" s="141" t="s">
        <v>1</v>
      </c>
      <c r="N275" s="142" t="s">
        <v>41</v>
      </c>
      <c r="P275" s="143">
        <f>O275*H275</f>
        <v>0</v>
      </c>
      <c r="Q275" s="143">
        <v>0</v>
      </c>
      <c r="R275" s="143">
        <f>Q275*H275</f>
        <v>0</v>
      </c>
      <c r="S275" s="143">
        <v>0</v>
      </c>
      <c r="T275" s="144">
        <f>S275*H275</f>
        <v>0</v>
      </c>
      <c r="AR275" s="145" t="s">
        <v>215</v>
      </c>
      <c r="AT275" s="145" t="s">
        <v>122</v>
      </c>
      <c r="AU275" s="145" t="s">
        <v>120</v>
      </c>
      <c r="AY275" s="16" t="s">
        <v>119</v>
      </c>
      <c r="BE275" s="146">
        <f>IF(N275="základná",J275,0)</f>
        <v>0</v>
      </c>
      <c r="BF275" s="146">
        <f>IF(N275="znížená",J275,0)</f>
        <v>0</v>
      </c>
      <c r="BG275" s="146">
        <f>IF(N275="zákl. prenesená",J275,0)</f>
        <v>0</v>
      </c>
      <c r="BH275" s="146">
        <f>IF(N275="zníž. prenesená",J275,0)</f>
        <v>0</v>
      </c>
      <c r="BI275" s="146">
        <f>IF(N275="nulová",J275,0)</f>
        <v>0</v>
      </c>
      <c r="BJ275" s="16" t="s">
        <v>120</v>
      </c>
      <c r="BK275" s="146">
        <f>ROUND(I275*H275,2)</f>
        <v>0</v>
      </c>
      <c r="BL275" s="16" t="s">
        <v>215</v>
      </c>
      <c r="BM275" s="145" t="s">
        <v>389</v>
      </c>
    </row>
    <row r="276" spans="2:65" s="12" customFormat="1" ht="11.25">
      <c r="B276" s="147"/>
      <c r="D276" s="148" t="s">
        <v>128</v>
      </c>
      <c r="E276" s="149" t="s">
        <v>1</v>
      </c>
      <c r="F276" s="150" t="s">
        <v>224</v>
      </c>
      <c r="H276" s="151">
        <v>95.36</v>
      </c>
      <c r="I276" s="152"/>
      <c r="L276" s="147"/>
      <c r="M276" s="153"/>
      <c r="T276" s="154"/>
      <c r="AT276" s="149" t="s">
        <v>128</v>
      </c>
      <c r="AU276" s="149" t="s">
        <v>120</v>
      </c>
      <c r="AV276" s="12" t="s">
        <v>120</v>
      </c>
      <c r="AW276" s="12" t="s">
        <v>31</v>
      </c>
      <c r="AX276" s="12" t="s">
        <v>75</v>
      </c>
      <c r="AY276" s="149" t="s">
        <v>119</v>
      </c>
    </row>
    <row r="277" spans="2:65" s="13" customFormat="1" ht="11.25">
      <c r="B277" s="155"/>
      <c r="D277" s="148" t="s">
        <v>128</v>
      </c>
      <c r="E277" s="156" t="s">
        <v>1</v>
      </c>
      <c r="F277" s="157" t="s">
        <v>130</v>
      </c>
      <c r="H277" s="158">
        <v>95.36</v>
      </c>
      <c r="I277" s="159"/>
      <c r="L277" s="155"/>
      <c r="M277" s="160"/>
      <c r="T277" s="161"/>
      <c r="AT277" s="156" t="s">
        <v>128</v>
      </c>
      <c r="AU277" s="156" t="s">
        <v>120</v>
      </c>
      <c r="AV277" s="13" t="s">
        <v>126</v>
      </c>
      <c r="AW277" s="13" t="s">
        <v>31</v>
      </c>
      <c r="AX277" s="13" t="s">
        <v>80</v>
      </c>
      <c r="AY277" s="156" t="s">
        <v>119</v>
      </c>
    </row>
    <row r="278" spans="2:65" s="1" customFormat="1" ht="16.5" customHeight="1">
      <c r="B278" s="31"/>
      <c r="C278" s="168" t="s">
        <v>390</v>
      </c>
      <c r="D278" s="168" t="s">
        <v>232</v>
      </c>
      <c r="E278" s="169" t="s">
        <v>391</v>
      </c>
      <c r="F278" s="170" t="s">
        <v>392</v>
      </c>
      <c r="G278" s="171" t="s">
        <v>383</v>
      </c>
      <c r="H278" s="172">
        <v>57.216000000000001</v>
      </c>
      <c r="I278" s="173"/>
      <c r="J278" s="174">
        <f>ROUND(I278*H278,2)</f>
        <v>0</v>
      </c>
      <c r="K278" s="175"/>
      <c r="L278" s="176"/>
      <c r="M278" s="177" t="s">
        <v>1</v>
      </c>
      <c r="N278" s="178" t="s">
        <v>41</v>
      </c>
      <c r="P278" s="143">
        <f>O278*H278</f>
        <v>0</v>
      </c>
      <c r="Q278" s="143">
        <v>1E-3</v>
      </c>
      <c r="R278" s="143">
        <f>Q278*H278</f>
        <v>5.7216000000000003E-2</v>
      </c>
      <c r="S278" s="143">
        <v>0</v>
      </c>
      <c r="T278" s="144">
        <f>S278*H278</f>
        <v>0</v>
      </c>
      <c r="AR278" s="145" t="s">
        <v>293</v>
      </c>
      <c r="AT278" s="145" t="s">
        <v>232</v>
      </c>
      <c r="AU278" s="145" t="s">
        <v>120</v>
      </c>
      <c r="AY278" s="16" t="s">
        <v>119</v>
      </c>
      <c r="BE278" s="146">
        <f>IF(N278="základná",J278,0)</f>
        <v>0</v>
      </c>
      <c r="BF278" s="146">
        <f>IF(N278="znížená",J278,0)</f>
        <v>0</v>
      </c>
      <c r="BG278" s="146">
        <f>IF(N278="zákl. prenesená",J278,0)</f>
        <v>0</v>
      </c>
      <c r="BH278" s="146">
        <f>IF(N278="zníž. prenesená",J278,0)</f>
        <v>0</v>
      </c>
      <c r="BI278" s="146">
        <f>IF(N278="nulová",J278,0)</f>
        <v>0</v>
      </c>
      <c r="BJ278" s="16" t="s">
        <v>120</v>
      </c>
      <c r="BK278" s="146">
        <f>ROUND(I278*H278,2)</f>
        <v>0</v>
      </c>
      <c r="BL278" s="16" t="s">
        <v>215</v>
      </c>
      <c r="BM278" s="145" t="s">
        <v>393</v>
      </c>
    </row>
    <row r="279" spans="2:65" s="12" customFormat="1" ht="11.25">
      <c r="B279" s="147"/>
      <c r="D279" s="148" t="s">
        <v>128</v>
      </c>
      <c r="F279" s="150" t="s">
        <v>394</v>
      </c>
      <c r="H279" s="151">
        <v>57.216000000000001</v>
      </c>
      <c r="I279" s="152"/>
      <c r="L279" s="147"/>
      <c r="M279" s="153"/>
      <c r="T279" s="154"/>
      <c r="AT279" s="149" t="s">
        <v>128</v>
      </c>
      <c r="AU279" s="149" t="s">
        <v>120</v>
      </c>
      <c r="AV279" s="12" t="s">
        <v>120</v>
      </c>
      <c r="AW279" s="12" t="s">
        <v>4</v>
      </c>
      <c r="AX279" s="12" t="s">
        <v>80</v>
      </c>
      <c r="AY279" s="149" t="s">
        <v>119</v>
      </c>
    </row>
    <row r="280" spans="2:65" s="1" customFormat="1" ht="24.2" customHeight="1">
      <c r="B280" s="31"/>
      <c r="C280" s="168" t="s">
        <v>395</v>
      </c>
      <c r="D280" s="168" t="s">
        <v>232</v>
      </c>
      <c r="E280" s="169" t="s">
        <v>396</v>
      </c>
      <c r="F280" s="170" t="s">
        <v>397</v>
      </c>
      <c r="G280" s="171" t="s">
        <v>383</v>
      </c>
      <c r="H280" s="172">
        <v>95.36</v>
      </c>
      <c r="I280" s="173"/>
      <c r="J280" s="174">
        <f>ROUND(I280*H280,2)</f>
        <v>0</v>
      </c>
      <c r="K280" s="175"/>
      <c r="L280" s="176"/>
      <c r="M280" s="177" t="s">
        <v>1</v>
      </c>
      <c r="N280" s="178" t="s">
        <v>41</v>
      </c>
      <c r="P280" s="143">
        <f>O280*H280</f>
        <v>0</v>
      </c>
      <c r="Q280" s="143">
        <v>1E-3</v>
      </c>
      <c r="R280" s="143">
        <f>Q280*H280</f>
        <v>9.536E-2</v>
      </c>
      <c r="S280" s="143">
        <v>0</v>
      </c>
      <c r="T280" s="144">
        <f>S280*H280</f>
        <v>0</v>
      </c>
      <c r="AR280" s="145" t="s">
        <v>293</v>
      </c>
      <c r="AT280" s="145" t="s">
        <v>232</v>
      </c>
      <c r="AU280" s="145" t="s">
        <v>120</v>
      </c>
      <c r="AY280" s="16" t="s">
        <v>119</v>
      </c>
      <c r="BE280" s="146">
        <f>IF(N280="základná",J280,0)</f>
        <v>0</v>
      </c>
      <c r="BF280" s="146">
        <f>IF(N280="znížená",J280,0)</f>
        <v>0</v>
      </c>
      <c r="BG280" s="146">
        <f>IF(N280="zákl. prenesená",J280,0)</f>
        <v>0</v>
      </c>
      <c r="BH280" s="146">
        <f>IF(N280="zníž. prenesená",J280,0)</f>
        <v>0</v>
      </c>
      <c r="BI280" s="146">
        <f>IF(N280="nulová",J280,0)</f>
        <v>0</v>
      </c>
      <c r="BJ280" s="16" t="s">
        <v>120</v>
      </c>
      <c r="BK280" s="146">
        <f>ROUND(I280*H280,2)</f>
        <v>0</v>
      </c>
      <c r="BL280" s="16" t="s">
        <v>215</v>
      </c>
      <c r="BM280" s="145" t="s">
        <v>398</v>
      </c>
    </row>
    <row r="281" spans="2:65" s="1" customFormat="1" ht="24.2" customHeight="1">
      <c r="B281" s="31"/>
      <c r="C281" s="133" t="s">
        <v>399</v>
      </c>
      <c r="D281" s="133" t="s">
        <v>122</v>
      </c>
      <c r="E281" s="134" t="s">
        <v>400</v>
      </c>
      <c r="F281" s="135" t="s">
        <v>401</v>
      </c>
      <c r="G281" s="136" t="s">
        <v>137</v>
      </c>
      <c r="H281" s="137">
        <v>130.5</v>
      </c>
      <c r="I281" s="138"/>
      <c r="J281" s="139">
        <f>ROUND(I281*H281,2)</f>
        <v>0</v>
      </c>
      <c r="K281" s="140"/>
      <c r="L281" s="31"/>
      <c r="M281" s="141" t="s">
        <v>1</v>
      </c>
      <c r="N281" s="142" t="s">
        <v>41</v>
      </c>
      <c r="P281" s="143">
        <f>O281*H281</f>
        <v>0</v>
      </c>
      <c r="Q281" s="143">
        <v>1.5499999999999999E-3</v>
      </c>
      <c r="R281" s="143">
        <f>Q281*H281</f>
        <v>0.20227499999999998</v>
      </c>
      <c r="S281" s="143">
        <v>0</v>
      </c>
      <c r="T281" s="144">
        <f>S281*H281</f>
        <v>0</v>
      </c>
      <c r="AR281" s="145" t="s">
        <v>215</v>
      </c>
      <c r="AT281" s="145" t="s">
        <v>122</v>
      </c>
      <c r="AU281" s="145" t="s">
        <v>120</v>
      </c>
      <c r="AY281" s="16" t="s">
        <v>119</v>
      </c>
      <c r="BE281" s="146">
        <f>IF(N281="základná",J281,0)</f>
        <v>0</v>
      </c>
      <c r="BF281" s="146">
        <f>IF(N281="znížená",J281,0)</f>
        <v>0</v>
      </c>
      <c r="BG281" s="146">
        <f>IF(N281="zákl. prenesená",J281,0)</f>
        <v>0</v>
      </c>
      <c r="BH281" s="146">
        <f>IF(N281="zníž. prenesená",J281,0)</f>
        <v>0</v>
      </c>
      <c r="BI281" s="146">
        <f>IF(N281="nulová",J281,0)</f>
        <v>0</v>
      </c>
      <c r="BJ281" s="16" t="s">
        <v>120</v>
      </c>
      <c r="BK281" s="146">
        <f>ROUND(I281*H281,2)</f>
        <v>0</v>
      </c>
      <c r="BL281" s="16" t="s">
        <v>215</v>
      </c>
      <c r="BM281" s="145" t="s">
        <v>402</v>
      </c>
    </row>
    <row r="282" spans="2:65" s="12" customFormat="1" ht="11.25">
      <c r="B282" s="147"/>
      <c r="D282" s="148" t="s">
        <v>128</v>
      </c>
      <c r="E282" s="149" t="s">
        <v>1</v>
      </c>
      <c r="F282" s="150" t="s">
        <v>403</v>
      </c>
      <c r="H282" s="151">
        <v>130.5</v>
      </c>
      <c r="I282" s="152"/>
      <c r="L282" s="147"/>
      <c r="M282" s="153"/>
      <c r="T282" s="154"/>
      <c r="AT282" s="149" t="s">
        <v>128</v>
      </c>
      <c r="AU282" s="149" t="s">
        <v>120</v>
      </c>
      <c r="AV282" s="12" t="s">
        <v>120</v>
      </c>
      <c r="AW282" s="12" t="s">
        <v>31</v>
      </c>
      <c r="AX282" s="12" t="s">
        <v>75</v>
      </c>
      <c r="AY282" s="149" t="s">
        <v>119</v>
      </c>
    </row>
    <row r="283" spans="2:65" s="13" customFormat="1" ht="11.25">
      <c r="B283" s="155"/>
      <c r="D283" s="148" t="s">
        <v>128</v>
      </c>
      <c r="E283" s="156" t="s">
        <v>1</v>
      </c>
      <c r="F283" s="157" t="s">
        <v>130</v>
      </c>
      <c r="H283" s="158">
        <v>130.5</v>
      </c>
      <c r="I283" s="159"/>
      <c r="L283" s="155"/>
      <c r="M283" s="160"/>
      <c r="T283" s="161"/>
      <c r="AT283" s="156" t="s">
        <v>128</v>
      </c>
      <c r="AU283" s="156" t="s">
        <v>120</v>
      </c>
      <c r="AV283" s="13" t="s">
        <v>126</v>
      </c>
      <c r="AW283" s="13" t="s">
        <v>31</v>
      </c>
      <c r="AX283" s="13" t="s">
        <v>80</v>
      </c>
      <c r="AY283" s="156" t="s">
        <v>119</v>
      </c>
    </row>
    <row r="284" spans="2:65" s="1" customFormat="1" ht="24.2" customHeight="1">
      <c r="B284" s="31"/>
      <c r="C284" s="133" t="s">
        <v>404</v>
      </c>
      <c r="D284" s="133" t="s">
        <v>122</v>
      </c>
      <c r="E284" s="134" t="s">
        <v>405</v>
      </c>
      <c r="F284" s="135" t="s">
        <v>406</v>
      </c>
      <c r="G284" s="136" t="s">
        <v>306</v>
      </c>
      <c r="H284" s="137">
        <v>1.079</v>
      </c>
      <c r="I284" s="138"/>
      <c r="J284" s="139">
        <f>ROUND(I284*H284,2)</f>
        <v>0</v>
      </c>
      <c r="K284" s="140"/>
      <c r="L284" s="31"/>
      <c r="M284" s="141" t="s">
        <v>1</v>
      </c>
      <c r="N284" s="142" t="s">
        <v>41</v>
      </c>
      <c r="P284" s="143">
        <f>O284*H284</f>
        <v>0</v>
      </c>
      <c r="Q284" s="143">
        <v>0</v>
      </c>
      <c r="R284" s="143">
        <f>Q284*H284</f>
        <v>0</v>
      </c>
      <c r="S284" s="143">
        <v>0</v>
      </c>
      <c r="T284" s="144">
        <f>S284*H284</f>
        <v>0</v>
      </c>
      <c r="AR284" s="145" t="s">
        <v>215</v>
      </c>
      <c r="AT284" s="145" t="s">
        <v>122</v>
      </c>
      <c r="AU284" s="145" t="s">
        <v>120</v>
      </c>
      <c r="AY284" s="16" t="s">
        <v>119</v>
      </c>
      <c r="BE284" s="146">
        <f>IF(N284="základná",J284,0)</f>
        <v>0</v>
      </c>
      <c r="BF284" s="146">
        <f>IF(N284="znížená",J284,0)</f>
        <v>0</v>
      </c>
      <c r="BG284" s="146">
        <f>IF(N284="zákl. prenesená",J284,0)</f>
        <v>0</v>
      </c>
      <c r="BH284" s="146">
        <f>IF(N284="zníž. prenesená",J284,0)</f>
        <v>0</v>
      </c>
      <c r="BI284" s="146">
        <f>IF(N284="nulová",J284,0)</f>
        <v>0</v>
      </c>
      <c r="BJ284" s="16" t="s">
        <v>120</v>
      </c>
      <c r="BK284" s="146">
        <f>ROUND(I284*H284,2)</f>
        <v>0</v>
      </c>
      <c r="BL284" s="16" t="s">
        <v>215</v>
      </c>
      <c r="BM284" s="145" t="s">
        <v>407</v>
      </c>
    </row>
    <row r="285" spans="2:65" s="11" customFormat="1" ht="22.9" customHeight="1">
      <c r="B285" s="121"/>
      <c r="D285" s="122" t="s">
        <v>74</v>
      </c>
      <c r="E285" s="131" t="s">
        <v>408</v>
      </c>
      <c r="F285" s="131" t="s">
        <v>409</v>
      </c>
      <c r="I285" s="124"/>
      <c r="J285" s="132">
        <f>BK285</f>
        <v>0</v>
      </c>
      <c r="L285" s="121"/>
      <c r="M285" s="126"/>
      <c r="P285" s="127">
        <f>SUM(P286:P298)</f>
        <v>0</v>
      </c>
      <c r="R285" s="127">
        <f>SUM(R286:R298)</f>
        <v>2.5991271999999999</v>
      </c>
      <c r="T285" s="128">
        <f>SUM(T286:T298)</f>
        <v>0</v>
      </c>
      <c r="AR285" s="122" t="s">
        <v>120</v>
      </c>
      <c r="AT285" s="129" t="s">
        <v>74</v>
      </c>
      <c r="AU285" s="129" t="s">
        <v>80</v>
      </c>
      <c r="AY285" s="122" t="s">
        <v>119</v>
      </c>
      <c r="BK285" s="130">
        <f>SUM(BK286:BK298)</f>
        <v>0</v>
      </c>
    </row>
    <row r="286" spans="2:65" s="1" customFormat="1" ht="24.2" customHeight="1">
      <c r="B286" s="31"/>
      <c r="C286" s="133" t="s">
        <v>410</v>
      </c>
      <c r="D286" s="133" t="s">
        <v>122</v>
      </c>
      <c r="E286" s="134" t="s">
        <v>411</v>
      </c>
      <c r="F286" s="135" t="s">
        <v>412</v>
      </c>
      <c r="G286" s="136" t="s">
        <v>137</v>
      </c>
      <c r="H286" s="137">
        <v>95.36</v>
      </c>
      <c r="I286" s="138"/>
      <c r="J286" s="139">
        <f>ROUND(I286*H286,2)</f>
        <v>0</v>
      </c>
      <c r="K286" s="140"/>
      <c r="L286" s="31"/>
      <c r="M286" s="141" t="s">
        <v>1</v>
      </c>
      <c r="N286" s="142" t="s">
        <v>41</v>
      </c>
      <c r="P286" s="143">
        <f>O286*H286</f>
        <v>0</v>
      </c>
      <c r="Q286" s="143">
        <v>3.5000000000000001E-3</v>
      </c>
      <c r="R286" s="143">
        <f>Q286*H286</f>
        <v>0.33376</v>
      </c>
      <c r="S286" s="143">
        <v>0</v>
      </c>
      <c r="T286" s="144">
        <f>S286*H286</f>
        <v>0</v>
      </c>
      <c r="AR286" s="145" t="s">
        <v>215</v>
      </c>
      <c r="AT286" s="145" t="s">
        <v>122</v>
      </c>
      <c r="AU286" s="145" t="s">
        <v>120</v>
      </c>
      <c r="AY286" s="16" t="s">
        <v>119</v>
      </c>
      <c r="BE286" s="146">
        <f>IF(N286="základná",J286,0)</f>
        <v>0</v>
      </c>
      <c r="BF286" s="146">
        <f>IF(N286="znížená",J286,0)</f>
        <v>0</v>
      </c>
      <c r="BG286" s="146">
        <f>IF(N286="zákl. prenesená",J286,0)</f>
        <v>0</v>
      </c>
      <c r="BH286" s="146">
        <f>IF(N286="zníž. prenesená",J286,0)</f>
        <v>0</v>
      </c>
      <c r="BI286" s="146">
        <f>IF(N286="nulová",J286,0)</f>
        <v>0</v>
      </c>
      <c r="BJ286" s="16" t="s">
        <v>120</v>
      </c>
      <c r="BK286" s="146">
        <f>ROUND(I286*H286,2)</f>
        <v>0</v>
      </c>
      <c r="BL286" s="16" t="s">
        <v>215</v>
      </c>
      <c r="BM286" s="145" t="s">
        <v>413</v>
      </c>
    </row>
    <row r="287" spans="2:65" s="12" customFormat="1" ht="11.25">
      <c r="B287" s="147"/>
      <c r="D287" s="148" t="s">
        <v>128</v>
      </c>
      <c r="E287" s="149" t="s">
        <v>1</v>
      </c>
      <c r="F287" s="150" t="s">
        <v>224</v>
      </c>
      <c r="H287" s="151">
        <v>95.36</v>
      </c>
      <c r="I287" s="152"/>
      <c r="L287" s="147"/>
      <c r="M287" s="153"/>
      <c r="T287" s="154"/>
      <c r="AT287" s="149" t="s">
        <v>128</v>
      </c>
      <c r="AU287" s="149" t="s">
        <v>120</v>
      </c>
      <c r="AV287" s="12" t="s">
        <v>120</v>
      </c>
      <c r="AW287" s="12" t="s">
        <v>31</v>
      </c>
      <c r="AX287" s="12" t="s">
        <v>75</v>
      </c>
      <c r="AY287" s="149" t="s">
        <v>119</v>
      </c>
    </row>
    <row r="288" spans="2:65" s="13" customFormat="1" ht="11.25">
      <c r="B288" s="155"/>
      <c r="D288" s="148" t="s">
        <v>128</v>
      </c>
      <c r="E288" s="156" t="s">
        <v>1</v>
      </c>
      <c r="F288" s="157" t="s">
        <v>130</v>
      </c>
      <c r="H288" s="158">
        <v>95.36</v>
      </c>
      <c r="I288" s="159"/>
      <c r="L288" s="155"/>
      <c r="M288" s="160"/>
      <c r="T288" s="161"/>
      <c r="AT288" s="156" t="s">
        <v>128</v>
      </c>
      <c r="AU288" s="156" t="s">
        <v>120</v>
      </c>
      <c r="AV288" s="13" t="s">
        <v>126</v>
      </c>
      <c r="AW288" s="13" t="s">
        <v>31</v>
      </c>
      <c r="AX288" s="13" t="s">
        <v>80</v>
      </c>
      <c r="AY288" s="156" t="s">
        <v>119</v>
      </c>
    </row>
    <row r="289" spans="2:65" s="1" customFormat="1" ht="16.5" customHeight="1">
      <c r="B289" s="31"/>
      <c r="C289" s="168" t="s">
        <v>414</v>
      </c>
      <c r="D289" s="168" t="s">
        <v>232</v>
      </c>
      <c r="E289" s="169" t="s">
        <v>415</v>
      </c>
      <c r="F289" s="170" t="s">
        <v>416</v>
      </c>
      <c r="G289" s="171" t="s">
        <v>137</v>
      </c>
      <c r="H289" s="172">
        <v>102.131</v>
      </c>
      <c r="I289" s="173"/>
      <c r="J289" s="174">
        <f>ROUND(I289*H289,2)</f>
        <v>0</v>
      </c>
      <c r="K289" s="175"/>
      <c r="L289" s="176"/>
      <c r="M289" s="177" t="s">
        <v>1</v>
      </c>
      <c r="N289" s="178" t="s">
        <v>41</v>
      </c>
      <c r="P289" s="143">
        <f>O289*H289</f>
        <v>0</v>
      </c>
      <c r="Q289" s="143">
        <v>1.1999999999999999E-3</v>
      </c>
      <c r="R289" s="143">
        <f>Q289*H289</f>
        <v>0.12255719999999999</v>
      </c>
      <c r="S289" s="143">
        <v>0</v>
      </c>
      <c r="T289" s="144">
        <f>S289*H289</f>
        <v>0</v>
      </c>
      <c r="AR289" s="145" t="s">
        <v>293</v>
      </c>
      <c r="AT289" s="145" t="s">
        <v>232</v>
      </c>
      <c r="AU289" s="145" t="s">
        <v>120</v>
      </c>
      <c r="AY289" s="16" t="s">
        <v>119</v>
      </c>
      <c r="BE289" s="146">
        <f>IF(N289="základná",J289,0)</f>
        <v>0</v>
      </c>
      <c r="BF289" s="146">
        <f>IF(N289="znížená",J289,0)</f>
        <v>0</v>
      </c>
      <c r="BG289" s="146">
        <f>IF(N289="zákl. prenesená",J289,0)</f>
        <v>0</v>
      </c>
      <c r="BH289" s="146">
        <f>IF(N289="zníž. prenesená",J289,0)</f>
        <v>0</v>
      </c>
      <c r="BI289" s="146">
        <f>IF(N289="nulová",J289,0)</f>
        <v>0</v>
      </c>
      <c r="BJ289" s="16" t="s">
        <v>120</v>
      </c>
      <c r="BK289" s="146">
        <f>ROUND(I289*H289,2)</f>
        <v>0</v>
      </c>
      <c r="BL289" s="16" t="s">
        <v>215</v>
      </c>
      <c r="BM289" s="145" t="s">
        <v>417</v>
      </c>
    </row>
    <row r="290" spans="2:65" s="12" customFormat="1" ht="11.25">
      <c r="B290" s="147"/>
      <c r="D290" s="148" t="s">
        <v>128</v>
      </c>
      <c r="E290" s="149" t="s">
        <v>1</v>
      </c>
      <c r="F290" s="150" t="s">
        <v>418</v>
      </c>
      <c r="H290" s="151">
        <v>100.128</v>
      </c>
      <c r="I290" s="152"/>
      <c r="L290" s="147"/>
      <c r="M290" s="153"/>
      <c r="T290" s="154"/>
      <c r="AT290" s="149" t="s">
        <v>128</v>
      </c>
      <c r="AU290" s="149" t="s">
        <v>120</v>
      </c>
      <c r="AV290" s="12" t="s">
        <v>120</v>
      </c>
      <c r="AW290" s="12" t="s">
        <v>31</v>
      </c>
      <c r="AX290" s="12" t="s">
        <v>75</v>
      </c>
      <c r="AY290" s="149" t="s">
        <v>119</v>
      </c>
    </row>
    <row r="291" spans="2:65" s="13" customFormat="1" ht="11.25">
      <c r="B291" s="155"/>
      <c r="D291" s="148" t="s">
        <v>128</v>
      </c>
      <c r="E291" s="156" t="s">
        <v>1</v>
      </c>
      <c r="F291" s="157" t="s">
        <v>130</v>
      </c>
      <c r="H291" s="158">
        <v>100.128</v>
      </c>
      <c r="I291" s="159"/>
      <c r="L291" s="155"/>
      <c r="M291" s="160"/>
      <c r="T291" s="161"/>
      <c r="AT291" s="156" t="s">
        <v>128</v>
      </c>
      <c r="AU291" s="156" t="s">
        <v>120</v>
      </c>
      <c r="AV291" s="13" t="s">
        <v>126</v>
      </c>
      <c r="AW291" s="13" t="s">
        <v>31</v>
      </c>
      <c r="AX291" s="13" t="s">
        <v>80</v>
      </c>
      <c r="AY291" s="156" t="s">
        <v>119</v>
      </c>
    </row>
    <row r="292" spans="2:65" s="12" customFormat="1" ht="11.25">
      <c r="B292" s="147"/>
      <c r="D292" s="148" t="s">
        <v>128</v>
      </c>
      <c r="F292" s="150" t="s">
        <v>419</v>
      </c>
      <c r="H292" s="151">
        <v>102.131</v>
      </c>
      <c r="I292" s="152"/>
      <c r="L292" s="147"/>
      <c r="M292" s="153"/>
      <c r="T292" s="154"/>
      <c r="AT292" s="149" t="s">
        <v>128</v>
      </c>
      <c r="AU292" s="149" t="s">
        <v>120</v>
      </c>
      <c r="AV292" s="12" t="s">
        <v>120</v>
      </c>
      <c r="AW292" s="12" t="s">
        <v>4</v>
      </c>
      <c r="AX292" s="12" t="s">
        <v>80</v>
      </c>
      <c r="AY292" s="149" t="s">
        <v>119</v>
      </c>
    </row>
    <row r="293" spans="2:65" s="1" customFormat="1" ht="24.2" customHeight="1">
      <c r="B293" s="31"/>
      <c r="C293" s="133" t="s">
        <v>420</v>
      </c>
      <c r="D293" s="133" t="s">
        <v>122</v>
      </c>
      <c r="E293" s="134" t="s">
        <v>421</v>
      </c>
      <c r="F293" s="135" t="s">
        <v>422</v>
      </c>
      <c r="G293" s="136" t="s">
        <v>137</v>
      </c>
      <c r="H293" s="137">
        <v>261</v>
      </c>
      <c r="I293" s="138"/>
      <c r="J293" s="139">
        <f>ROUND(I293*H293,2)</f>
        <v>0</v>
      </c>
      <c r="K293" s="140"/>
      <c r="L293" s="31"/>
      <c r="M293" s="141" t="s">
        <v>1</v>
      </c>
      <c r="N293" s="142" t="s">
        <v>41</v>
      </c>
      <c r="P293" s="143">
        <f>O293*H293</f>
        <v>0</v>
      </c>
      <c r="Q293" s="143">
        <v>3.62E-3</v>
      </c>
      <c r="R293" s="143">
        <f>Q293*H293</f>
        <v>0.94481999999999999</v>
      </c>
      <c r="S293" s="143">
        <v>0</v>
      </c>
      <c r="T293" s="144">
        <f>S293*H293</f>
        <v>0</v>
      </c>
      <c r="AR293" s="145" t="s">
        <v>215</v>
      </c>
      <c r="AT293" s="145" t="s">
        <v>122</v>
      </c>
      <c r="AU293" s="145" t="s">
        <v>120</v>
      </c>
      <c r="AY293" s="16" t="s">
        <v>119</v>
      </c>
      <c r="BE293" s="146">
        <f>IF(N293="základná",J293,0)</f>
        <v>0</v>
      </c>
      <c r="BF293" s="146">
        <f>IF(N293="znížená",J293,0)</f>
        <v>0</v>
      </c>
      <c r="BG293" s="146">
        <f>IF(N293="zákl. prenesená",J293,0)</f>
        <v>0</v>
      </c>
      <c r="BH293" s="146">
        <f>IF(N293="zníž. prenesená",J293,0)</f>
        <v>0</v>
      </c>
      <c r="BI293" s="146">
        <f>IF(N293="nulová",J293,0)</f>
        <v>0</v>
      </c>
      <c r="BJ293" s="16" t="s">
        <v>120</v>
      </c>
      <c r="BK293" s="146">
        <f>ROUND(I293*H293,2)</f>
        <v>0</v>
      </c>
      <c r="BL293" s="16" t="s">
        <v>215</v>
      </c>
      <c r="BM293" s="145" t="s">
        <v>423</v>
      </c>
    </row>
    <row r="294" spans="2:65" s="12" customFormat="1" ht="11.25">
      <c r="B294" s="147"/>
      <c r="D294" s="148" t="s">
        <v>128</v>
      </c>
      <c r="E294" s="149" t="s">
        <v>1</v>
      </c>
      <c r="F294" s="150" t="s">
        <v>424</v>
      </c>
      <c r="H294" s="151">
        <v>130.5</v>
      </c>
      <c r="I294" s="152"/>
      <c r="L294" s="147"/>
      <c r="M294" s="153"/>
      <c r="T294" s="154"/>
      <c r="AT294" s="149" t="s">
        <v>128</v>
      </c>
      <c r="AU294" s="149" t="s">
        <v>120</v>
      </c>
      <c r="AV294" s="12" t="s">
        <v>120</v>
      </c>
      <c r="AW294" s="12" t="s">
        <v>31</v>
      </c>
      <c r="AX294" s="12" t="s">
        <v>75</v>
      </c>
      <c r="AY294" s="149" t="s">
        <v>119</v>
      </c>
    </row>
    <row r="295" spans="2:65" s="12" customFormat="1" ht="11.25">
      <c r="B295" s="147"/>
      <c r="D295" s="148" t="s">
        <v>128</v>
      </c>
      <c r="E295" s="149" t="s">
        <v>1</v>
      </c>
      <c r="F295" s="150" t="s">
        <v>424</v>
      </c>
      <c r="H295" s="151">
        <v>130.5</v>
      </c>
      <c r="I295" s="152"/>
      <c r="L295" s="147"/>
      <c r="M295" s="153"/>
      <c r="T295" s="154"/>
      <c r="AT295" s="149" t="s">
        <v>128</v>
      </c>
      <c r="AU295" s="149" t="s">
        <v>120</v>
      </c>
      <c r="AV295" s="12" t="s">
        <v>120</v>
      </c>
      <c r="AW295" s="12" t="s">
        <v>31</v>
      </c>
      <c r="AX295" s="12" t="s">
        <v>75</v>
      </c>
      <c r="AY295" s="149" t="s">
        <v>119</v>
      </c>
    </row>
    <row r="296" spans="2:65" s="13" customFormat="1" ht="11.25">
      <c r="B296" s="155"/>
      <c r="D296" s="148" t="s">
        <v>128</v>
      </c>
      <c r="E296" s="156" t="s">
        <v>1</v>
      </c>
      <c r="F296" s="157" t="s">
        <v>130</v>
      </c>
      <c r="H296" s="158">
        <v>261</v>
      </c>
      <c r="I296" s="159"/>
      <c r="L296" s="155"/>
      <c r="M296" s="160"/>
      <c r="T296" s="161"/>
      <c r="AT296" s="156" t="s">
        <v>128</v>
      </c>
      <c r="AU296" s="156" t="s">
        <v>120</v>
      </c>
      <c r="AV296" s="13" t="s">
        <v>126</v>
      </c>
      <c r="AW296" s="13" t="s">
        <v>31</v>
      </c>
      <c r="AX296" s="13" t="s">
        <v>80</v>
      </c>
      <c r="AY296" s="156" t="s">
        <v>119</v>
      </c>
    </row>
    <row r="297" spans="2:65" s="1" customFormat="1" ht="24.2" customHeight="1">
      <c r="B297" s="31"/>
      <c r="C297" s="168" t="s">
        <v>425</v>
      </c>
      <c r="D297" s="168" t="s">
        <v>232</v>
      </c>
      <c r="E297" s="169" t="s">
        <v>426</v>
      </c>
      <c r="F297" s="170" t="s">
        <v>427</v>
      </c>
      <c r="G297" s="171" t="s">
        <v>137</v>
      </c>
      <c r="H297" s="172">
        <v>266.22000000000003</v>
      </c>
      <c r="I297" s="173"/>
      <c r="J297" s="174">
        <f>ROUND(I297*H297,2)</f>
        <v>0</v>
      </c>
      <c r="K297" s="175"/>
      <c r="L297" s="176"/>
      <c r="M297" s="177" t="s">
        <v>1</v>
      </c>
      <c r="N297" s="178" t="s">
        <v>41</v>
      </c>
      <c r="P297" s="143">
        <f>O297*H297</f>
        <v>0</v>
      </c>
      <c r="Q297" s="143">
        <v>4.4999999999999997E-3</v>
      </c>
      <c r="R297" s="143">
        <f>Q297*H297</f>
        <v>1.1979900000000001</v>
      </c>
      <c r="S297" s="143">
        <v>0</v>
      </c>
      <c r="T297" s="144">
        <f>S297*H297</f>
        <v>0</v>
      </c>
      <c r="AR297" s="145" t="s">
        <v>293</v>
      </c>
      <c r="AT297" s="145" t="s">
        <v>232</v>
      </c>
      <c r="AU297" s="145" t="s">
        <v>120</v>
      </c>
      <c r="AY297" s="16" t="s">
        <v>119</v>
      </c>
      <c r="BE297" s="146">
        <f>IF(N297="základná",J297,0)</f>
        <v>0</v>
      </c>
      <c r="BF297" s="146">
        <f>IF(N297="znížená",J297,0)</f>
        <v>0</v>
      </c>
      <c r="BG297" s="146">
        <f>IF(N297="zákl. prenesená",J297,0)</f>
        <v>0</v>
      </c>
      <c r="BH297" s="146">
        <f>IF(N297="zníž. prenesená",J297,0)</f>
        <v>0</v>
      </c>
      <c r="BI297" s="146">
        <f>IF(N297="nulová",J297,0)</f>
        <v>0</v>
      </c>
      <c r="BJ297" s="16" t="s">
        <v>120</v>
      </c>
      <c r="BK297" s="146">
        <f>ROUND(I297*H297,2)</f>
        <v>0</v>
      </c>
      <c r="BL297" s="16" t="s">
        <v>215</v>
      </c>
      <c r="BM297" s="145" t="s">
        <v>428</v>
      </c>
    </row>
    <row r="298" spans="2:65" s="12" customFormat="1" ht="11.25">
      <c r="B298" s="147"/>
      <c r="D298" s="148" t="s">
        <v>128</v>
      </c>
      <c r="F298" s="150" t="s">
        <v>429</v>
      </c>
      <c r="H298" s="151">
        <v>266.22000000000003</v>
      </c>
      <c r="I298" s="152"/>
      <c r="L298" s="147"/>
      <c r="M298" s="153"/>
      <c r="T298" s="154"/>
      <c r="AT298" s="149" t="s">
        <v>128</v>
      </c>
      <c r="AU298" s="149" t="s">
        <v>120</v>
      </c>
      <c r="AV298" s="12" t="s">
        <v>120</v>
      </c>
      <c r="AW298" s="12" t="s">
        <v>4</v>
      </c>
      <c r="AX298" s="12" t="s">
        <v>80</v>
      </c>
      <c r="AY298" s="149" t="s">
        <v>119</v>
      </c>
    </row>
    <row r="299" spans="2:65" s="11" customFormat="1" ht="22.9" customHeight="1">
      <c r="B299" s="121"/>
      <c r="D299" s="122" t="s">
        <v>74</v>
      </c>
      <c r="E299" s="131" t="s">
        <v>430</v>
      </c>
      <c r="F299" s="131" t="s">
        <v>431</v>
      </c>
      <c r="I299" s="124"/>
      <c r="J299" s="132">
        <f>BK299</f>
        <v>0</v>
      </c>
      <c r="L299" s="121"/>
      <c r="M299" s="126"/>
      <c r="P299" s="127">
        <f>SUM(P300:P336)</f>
        <v>0</v>
      </c>
      <c r="R299" s="127">
        <f>SUM(R300:R336)</f>
        <v>1.9591175999999999</v>
      </c>
      <c r="T299" s="128">
        <f>SUM(T300:T336)</f>
        <v>1.39602</v>
      </c>
      <c r="AR299" s="122" t="s">
        <v>120</v>
      </c>
      <c r="AT299" s="129" t="s">
        <v>74</v>
      </c>
      <c r="AU299" s="129" t="s">
        <v>80</v>
      </c>
      <c r="AY299" s="122" t="s">
        <v>119</v>
      </c>
      <c r="BK299" s="130">
        <f>SUM(BK300:BK336)</f>
        <v>0</v>
      </c>
    </row>
    <row r="300" spans="2:65" s="1" customFormat="1" ht="24.2" customHeight="1">
      <c r="B300" s="31"/>
      <c r="C300" s="133" t="s">
        <v>432</v>
      </c>
      <c r="D300" s="133" t="s">
        <v>122</v>
      </c>
      <c r="E300" s="134" t="s">
        <v>433</v>
      </c>
      <c r="F300" s="135" t="s">
        <v>434</v>
      </c>
      <c r="G300" s="136" t="s">
        <v>137</v>
      </c>
      <c r="H300" s="137">
        <v>21.76</v>
      </c>
      <c r="I300" s="138"/>
      <c r="J300" s="139">
        <f>ROUND(I300*H300,2)</f>
        <v>0</v>
      </c>
      <c r="K300" s="140"/>
      <c r="L300" s="31"/>
      <c r="M300" s="141" t="s">
        <v>1</v>
      </c>
      <c r="N300" s="142" t="s">
        <v>41</v>
      </c>
      <c r="P300" s="143">
        <f>O300*H300</f>
        <v>0</v>
      </c>
      <c r="Q300" s="143">
        <v>6.0400000000000002E-3</v>
      </c>
      <c r="R300" s="143">
        <f>Q300*H300</f>
        <v>0.1314304</v>
      </c>
      <c r="S300" s="143">
        <v>0</v>
      </c>
      <c r="T300" s="144">
        <f>S300*H300</f>
        <v>0</v>
      </c>
      <c r="AR300" s="145" t="s">
        <v>215</v>
      </c>
      <c r="AT300" s="145" t="s">
        <v>122</v>
      </c>
      <c r="AU300" s="145" t="s">
        <v>120</v>
      </c>
      <c r="AY300" s="16" t="s">
        <v>119</v>
      </c>
      <c r="BE300" s="146">
        <f>IF(N300="základná",J300,0)</f>
        <v>0</v>
      </c>
      <c r="BF300" s="146">
        <f>IF(N300="znížená",J300,0)</f>
        <v>0</v>
      </c>
      <c r="BG300" s="146">
        <f>IF(N300="zákl. prenesená",J300,0)</f>
        <v>0</v>
      </c>
      <c r="BH300" s="146">
        <f>IF(N300="zníž. prenesená",J300,0)</f>
        <v>0</v>
      </c>
      <c r="BI300" s="146">
        <f>IF(N300="nulová",J300,0)</f>
        <v>0</v>
      </c>
      <c r="BJ300" s="16" t="s">
        <v>120</v>
      </c>
      <c r="BK300" s="146">
        <f>ROUND(I300*H300,2)</f>
        <v>0</v>
      </c>
      <c r="BL300" s="16" t="s">
        <v>215</v>
      </c>
      <c r="BM300" s="145" t="s">
        <v>435</v>
      </c>
    </row>
    <row r="301" spans="2:65" s="12" customFormat="1" ht="11.25">
      <c r="B301" s="147"/>
      <c r="D301" s="148" t="s">
        <v>128</v>
      </c>
      <c r="E301" s="149" t="s">
        <v>1</v>
      </c>
      <c r="F301" s="150" t="s">
        <v>436</v>
      </c>
      <c r="H301" s="151">
        <v>21.76</v>
      </c>
      <c r="I301" s="152"/>
      <c r="L301" s="147"/>
      <c r="M301" s="153"/>
      <c r="T301" s="154"/>
      <c r="AT301" s="149" t="s">
        <v>128</v>
      </c>
      <c r="AU301" s="149" t="s">
        <v>120</v>
      </c>
      <c r="AV301" s="12" t="s">
        <v>120</v>
      </c>
      <c r="AW301" s="12" t="s">
        <v>31</v>
      </c>
      <c r="AX301" s="12" t="s">
        <v>75</v>
      </c>
      <c r="AY301" s="149" t="s">
        <v>119</v>
      </c>
    </row>
    <row r="302" spans="2:65" s="13" customFormat="1" ht="11.25">
      <c r="B302" s="155"/>
      <c r="D302" s="148" t="s">
        <v>128</v>
      </c>
      <c r="E302" s="156" t="s">
        <v>1</v>
      </c>
      <c r="F302" s="157" t="s">
        <v>130</v>
      </c>
      <c r="H302" s="158">
        <v>21.76</v>
      </c>
      <c r="I302" s="159"/>
      <c r="L302" s="155"/>
      <c r="M302" s="160"/>
      <c r="T302" s="161"/>
      <c r="AT302" s="156" t="s">
        <v>128</v>
      </c>
      <c r="AU302" s="156" t="s">
        <v>120</v>
      </c>
      <c r="AV302" s="13" t="s">
        <v>126</v>
      </c>
      <c r="AW302" s="13" t="s">
        <v>31</v>
      </c>
      <c r="AX302" s="13" t="s">
        <v>80</v>
      </c>
      <c r="AY302" s="156" t="s">
        <v>119</v>
      </c>
    </row>
    <row r="303" spans="2:65" s="1" customFormat="1" ht="33" customHeight="1">
      <c r="B303" s="31"/>
      <c r="C303" s="133" t="s">
        <v>437</v>
      </c>
      <c r="D303" s="133" t="s">
        <v>122</v>
      </c>
      <c r="E303" s="134" t="s">
        <v>438</v>
      </c>
      <c r="F303" s="135" t="s">
        <v>439</v>
      </c>
      <c r="G303" s="136" t="s">
        <v>125</v>
      </c>
      <c r="H303" s="137">
        <v>30</v>
      </c>
      <c r="I303" s="138"/>
      <c r="J303" s="139">
        <f>ROUND(I303*H303,2)</f>
        <v>0</v>
      </c>
      <c r="K303" s="140"/>
      <c r="L303" s="31"/>
      <c r="M303" s="141" t="s">
        <v>1</v>
      </c>
      <c r="N303" s="142" t="s">
        <v>41</v>
      </c>
      <c r="P303" s="143">
        <f>O303*H303</f>
        <v>0</v>
      </c>
      <c r="Q303" s="143">
        <v>1.5299999999999999E-3</v>
      </c>
      <c r="R303" s="143">
        <f>Q303*H303</f>
        <v>4.5899999999999996E-2</v>
      </c>
      <c r="S303" s="143">
        <v>0</v>
      </c>
      <c r="T303" s="144">
        <f>S303*H303</f>
        <v>0</v>
      </c>
      <c r="AR303" s="145" t="s">
        <v>215</v>
      </c>
      <c r="AT303" s="145" t="s">
        <v>122</v>
      </c>
      <c r="AU303" s="145" t="s">
        <v>120</v>
      </c>
      <c r="AY303" s="16" t="s">
        <v>119</v>
      </c>
      <c r="BE303" s="146">
        <f>IF(N303="základná",J303,0)</f>
        <v>0</v>
      </c>
      <c r="BF303" s="146">
        <f>IF(N303="znížená",J303,0)</f>
        <v>0</v>
      </c>
      <c r="BG303" s="146">
        <f>IF(N303="zákl. prenesená",J303,0)</f>
        <v>0</v>
      </c>
      <c r="BH303" s="146">
        <f>IF(N303="zníž. prenesená",J303,0)</f>
        <v>0</v>
      </c>
      <c r="BI303" s="146">
        <f>IF(N303="nulová",J303,0)</f>
        <v>0</v>
      </c>
      <c r="BJ303" s="16" t="s">
        <v>120</v>
      </c>
      <c r="BK303" s="146">
        <f>ROUND(I303*H303,2)</f>
        <v>0</v>
      </c>
      <c r="BL303" s="16" t="s">
        <v>215</v>
      </c>
      <c r="BM303" s="145" t="s">
        <v>440</v>
      </c>
    </row>
    <row r="304" spans="2:65" s="12" customFormat="1" ht="11.25">
      <c r="B304" s="147"/>
      <c r="D304" s="148" t="s">
        <v>128</v>
      </c>
      <c r="E304" s="149" t="s">
        <v>1</v>
      </c>
      <c r="F304" s="150" t="s">
        <v>441</v>
      </c>
      <c r="H304" s="151">
        <v>30</v>
      </c>
      <c r="I304" s="152"/>
      <c r="L304" s="147"/>
      <c r="M304" s="153"/>
      <c r="T304" s="154"/>
      <c r="AT304" s="149" t="s">
        <v>128</v>
      </c>
      <c r="AU304" s="149" t="s">
        <v>120</v>
      </c>
      <c r="AV304" s="12" t="s">
        <v>120</v>
      </c>
      <c r="AW304" s="12" t="s">
        <v>31</v>
      </c>
      <c r="AX304" s="12" t="s">
        <v>75</v>
      </c>
      <c r="AY304" s="149" t="s">
        <v>119</v>
      </c>
    </row>
    <row r="305" spans="2:65" s="13" customFormat="1" ht="11.25">
      <c r="B305" s="155"/>
      <c r="D305" s="148" t="s">
        <v>128</v>
      </c>
      <c r="E305" s="156" t="s">
        <v>1</v>
      </c>
      <c r="F305" s="157" t="s">
        <v>130</v>
      </c>
      <c r="H305" s="158">
        <v>30</v>
      </c>
      <c r="I305" s="159"/>
      <c r="L305" s="155"/>
      <c r="M305" s="160"/>
      <c r="T305" s="161"/>
      <c r="AT305" s="156" t="s">
        <v>128</v>
      </c>
      <c r="AU305" s="156" t="s">
        <v>120</v>
      </c>
      <c r="AV305" s="13" t="s">
        <v>126</v>
      </c>
      <c r="AW305" s="13" t="s">
        <v>31</v>
      </c>
      <c r="AX305" s="13" t="s">
        <v>80</v>
      </c>
      <c r="AY305" s="156" t="s">
        <v>119</v>
      </c>
    </row>
    <row r="306" spans="2:65" s="1" customFormat="1" ht="33" customHeight="1">
      <c r="B306" s="31"/>
      <c r="C306" s="133" t="s">
        <v>442</v>
      </c>
      <c r="D306" s="133" t="s">
        <v>122</v>
      </c>
      <c r="E306" s="134" t="s">
        <v>443</v>
      </c>
      <c r="F306" s="135" t="s">
        <v>444</v>
      </c>
      <c r="G306" s="136" t="s">
        <v>125</v>
      </c>
      <c r="H306" s="137">
        <v>38.4</v>
      </c>
      <c r="I306" s="138"/>
      <c r="J306" s="139">
        <f>ROUND(I306*H306,2)</f>
        <v>0</v>
      </c>
      <c r="K306" s="140"/>
      <c r="L306" s="31"/>
      <c r="M306" s="141" t="s">
        <v>1</v>
      </c>
      <c r="N306" s="142" t="s">
        <v>41</v>
      </c>
      <c r="P306" s="143">
        <f>O306*H306</f>
        <v>0</v>
      </c>
      <c r="Q306" s="143">
        <v>1.5299999999999999E-3</v>
      </c>
      <c r="R306" s="143">
        <f>Q306*H306</f>
        <v>5.8751999999999992E-2</v>
      </c>
      <c r="S306" s="143">
        <v>0</v>
      </c>
      <c r="T306" s="144">
        <f>S306*H306</f>
        <v>0</v>
      </c>
      <c r="AR306" s="145" t="s">
        <v>215</v>
      </c>
      <c r="AT306" s="145" t="s">
        <v>122</v>
      </c>
      <c r="AU306" s="145" t="s">
        <v>120</v>
      </c>
      <c r="AY306" s="16" t="s">
        <v>119</v>
      </c>
      <c r="BE306" s="146">
        <f>IF(N306="základná",J306,0)</f>
        <v>0</v>
      </c>
      <c r="BF306" s="146">
        <f>IF(N306="znížená",J306,0)</f>
        <v>0</v>
      </c>
      <c r="BG306" s="146">
        <f>IF(N306="zákl. prenesená",J306,0)</f>
        <v>0</v>
      </c>
      <c r="BH306" s="146">
        <f>IF(N306="zníž. prenesená",J306,0)</f>
        <v>0</v>
      </c>
      <c r="BI306" s="146">
        <f>IF(N306="nulová",J306,0)</f>
        <v>0</v>
      </c>
      <c r="BJ306" s="16" t="s">
        <v>120</v>
      </c>
      <c r="BK306" s="146">
        <f>ROUND(I306*H306,2)</f>
        <v>0</v>
      </c>
      <c r="BL306" s="16" t="s">
        <v>215</v>
      </c>
      <c r="BM306" s="145" t="s">
        <v>445</v>
      </c>
    </row>
    <row r="307" spans="2:65" s="12" customFormat="1" ht="11.25">
      <c r="B307" s="147"/>
      <c r="D307" s="148" t="s">
        <v>128</v>
      </c>
      <c r="E307" s="149" t="s">
        <v>1</v>
      </c>
      <c r="F307" s="150" t="s">
        <v>446</v>
      </c>
      <c r="H307" s="151">
        <v>38.4</v>
      </c>
      <c r="I307" s="152"/>
      <c r="L307" s="147"/>
      <c r="M307" s="153"/>
      <c r="T307" s="154"/>
      <c r="AT307" s="149" t="s">
        <v>128</v>
      </c>
      <c r="AU307" s="149" t="s">
        <v>120</v>
      </c>
      <c r="AV307" s="12" t="s">
        <v>120</v>
      </c>
      <c r="AW307" s="12" t="s">
        <v>31</v>
      </c>
      <c r="AX307" s="12" t="s">
        <v>75</v>
      </c>
      <c r="AY307" s="149" t="s">
        <v>119</v>
      </c>
    </row>
    <row r="308" spans="2:65" s="13" customFormat="1" ht="11.25">
      <c r="B308" s="155"/>
      <c r="D308" s="148" t="s">
        <v>128</v>
      </c>
      <c r="E308" s="156" t="s">
        <v>1</v>
      </c>
      <c r="F308" s="157" t="s">
        <v>130</v>
      </c>
      <c r="H308" s="158">
        <v>38.4</v>
      </c>
      <c r="I308" s="159"/>
      <c r="L308" s="155"/>
      <c r="M308" s="160"/>
      <c r="T308" s="161"/>
      <c r="AT308" s="156" t="s">
        <v>128</v>
      </c>
      <c r="AU308" s="156" t="s">
        <v>120</v>
      </c>
      <c r="AV308" s="13" t="s">
        <v>126</v>
      </c>
      <c r="AW308" s="13" t="s">
        <v>31</v>
      </c>
      <c r="AX308" s="13" t="s">
        <v>80</v>
      </c>
      <c r="AY308" s="156" t="s">
        <v>119</v>
      </c>
    </row>
    <row r="309" spans="2:65" s="1" customFormat="1" ht="33" customHeight="1">
      <c r="B309" s="31"/>
      <c r="C309" s="133" t="s">
        <v>447</v>
      </c>
      <c r="D309" s="133" t="s">
        <v>122</v>
      </c>
      <c r="E309" s="134" t="s">
        <v>448</v>
      </c>
      <c r="F309" s="135" t="s">
        <v>449</v>
      </c>
      <c r="G309" s="136" t="s">
        <v>125</v>
      </c>
      <c r="H309" s="137">
        <v>163.19999999999999</v>
      </c>
      <c r="I309" s="138"/>
      <c r="J309" s="139">
        <f>ROUND(I309*H309,2)</f>
        <v>0</v>
      </c>
      <c r="K309" s="140"/>
      <c r="L309" s="31"/>
      <c r="M309" s="141" t="s">
        <v>1</v>
      </c>
      <c r="N309" s="142" t="s">
        <v>41</v>
      </c>
      <c r="P309" s="143">
        <f>O309*H309</f>
        <v>0</v>
      </c>
      <c r="Q309" s="143">
        <v>1.9599999999999999E-3</v>
      </c>
      <c r="R309" s="143">
        <f>Q309*H309</f>
        <v>0.31987199999999999</v>
      </c>
      <c r="S309" s="143">
        <v>0</v>
      </c>
      <c r="T309" s="144">
        <f>S309*H309</f>
        <v>0</v>
      </c>
      <c r="AR309" s="145" t="s">
        <v>215</v>
      </c>
      <c r="AT309" s="145" t="s">
        <v>122</v>
      </c>
      <c r="AU309" s="145" t="s">
        <v>120</v>
      </c>
      <c r="AY309" s="16" t="s">
        <v>119</v>
      </c>
      <c r="BE309" s="146">
        <f>IF(N309="základná",J309,0)</f>
        <v>0</v>
      </c>
      <c r="BF309" s="146">
        <f>IF(N309="znížená",J309,0)</f>
        <v>0</v>
      </c>
      <c r="BG309" s="146">
        <f>IF(N309="zákl. prenesená",J309,0)</f>
        <v>0</v>
      </c>
      <c r="BH309" s="146">
        <f>IF(N309="zníž. prenesená",J309,0)</f>
        <v>0</v>
      </c>
      <c r="BI309" s="146">
        <f>IF(N309="nulová",J309,0)</f>
        <v>0</v>
      </c>
      <c r="BJ309" s="16" t="s">
        <v>120</v>
      </c>
      <c r="BK309" s="146">
        <f>ROUND(I309*H309,2)</f>
        <v>0</v>
      </c>
      <c r="BL309" s="16" t="s">
        <v>215</v>
      </c>
      <c r="BM309" s="145" t="s">
        <v>450</v>
      </c>
    </row>
    <row r="310" spans="2:65" s="12" customFormat="1" ht="11.25">
      <c r="B310" s="147"/>
      <c r="D310" s="148" t="s">
        <v>128</v>
      </c>
      <c r="E310" s="149" t="s">
        <v>1</v>
      </c>
      <c r="F310" s="150" t="s">
        <v>451</v>
      </c>
      <c r="H310" s="151">
        <v>163.19999999999999</v>
      </c>
      <c r="I310" s="152"/>
      <c r="L310" s="147"/>
      <c r="M310" s="153"/>
      <c r="T310" s="154"/>
      <c r="AT310" s="149" t="s">
        <v>128</v>
      </c>
      <c r="AU310" s="149" t="s">
        <v>120</v>
      </c>
      <c r="AV310" s="12" t="s">
        <v>120</v>
      </c>
      <c r="AW310" s="12" t="s">
        <v>31</v>
      </c>
      <c r="AX310" s="12" t="s">
        <v>75</v>
      </c>
      <c r="AY310" s="149" t="s">
        <v>119</v>
      </c>
    </row>
    <row r="311" spans="2:65" s="13" customFormat="1" ht="11.25">
      <c r="B311" s="155"/>
      <c r="D311" s="148" t="s">
        <v>128</v>
      </c>
      <c r="E311" s="156" t="s">
        <v>1</v>
      </c>
      <c r="F311" s="157" t="s">
        <v>130</v>
      </c>
      <c r="H311" s="158">
        <v>163.19999999999999</v>
      </c>
      <c r="I311" s="159"/>
      <c r="L311" s="155"/>
      <c r="M311" s="160"/>
      <c r="T311" s="161"/>
      <c r="AT311" s="156" t="s">
        <v>128</v>
      </c>
      <c r="AU311" s="156" t="s">
        <v>120</v>
      </c>
      <c r="AV311" s="13" t="s">
        <v>126</v>
      </c>
      <c r="AW311" s="13" t="s">
        <v>31</v>
      </c>
      <c r="AX311" s="13" t="s">
        <v>80</v>
      </c>
      <c r="AY311" s="156" t="s">
        <v>119</v>
      </c>
    </row>
    <row r="312" spans="2:65" s="1" customFormat="1" ht="33" customHeight="1">
      <c r="B312" s="31"/>
      <c r="C312" s="133" t="s">
        <v>452</v>
      </c>
      <c r="D312" s="133" t="s">
        <v>122</v>
      </c>
      <c r="E312" s="134" t="s">
        <v>453</v>
      </c>
      <c r="F312" s="135" t="s">
        <v>454</v>
      </c>
      <c r="G312" s="136" t="s">
        <v>125</v>
      </c>
      <c r="H312" s="137">
        <v>283.2</v>
      </c>
      <c r="I312" s="138"/>
      <c r="J312" s="139">
        <f>ROUND(I312*H312,2)</f>
        <v>0</v>
      </c>
      <c r="K312" s="140"/>
      <c r="L312" s="31"/>
      <c r="M312" s="141" t="s">
        <v>1</v>
      </c>
      <c r="N312" s="142" t="s">
        <v>41</v>
      </c>
      <c r="P312" s="143">
        <f>O312*H312</f>
        <v>0</v>
      </c>
      <c r="Q312" s="143">
        <v>1.9599999999999999E-3</v>
      </c>
      <c r="R312" s="143">
        <f>Q312*H312</f>
        <v>0.55507200000000001</v>
      </c>
      <c r="S312" s="143">
        <v>0</v>
      </c>
      <c r="T312" s="144">
        <f>S312*H312</f>
        <v>0</v>
      </c>
      <c r="AR312" s="145" t="s">
        <v>215</v>
      </c>
      <c r="AT312" s="145" t="s">
        <v>122</v>
      </c>
      <c r="AU312" s="145" t="s">
        <v>120</v>
      </c>
      <c r="AY312" s="16" t="s">
        <v>119</v>
      </c>
      <c r="BE312" s="146">
        <f>IF(N312="základná",J312,0)</f>
        <v>0</v>
      </c>
      <c r="BF312" s="146">
        <f>IF(N312="znížená",J312,0)</f>
        <v>0</v>
      </c>
      <c r="BG312" s="146">
        <f>IF(N312="zákl. prenesená",J312,0)</f>
        <v>0</v>
      </c>
      <c r="BH312" s="146">
        <f>IF(N312="zníž. prenesená",J312,0)</f>
        <v>0</v>
      </c>
      <c r="BI312" s="146">
        <f>IF(N312="nulová",J312,0)</f>
        <v>0</v>
      </c>
      <c r="BJ312" s="16" t="s">
        <v>120</v>
      </c>
      <c r="BK312" s="146">
        <f>ROUND(I312*H312,2)</f>
        <v>0</v>
      </c>
      <c r="BL312" s="16" t="s">
        <v>215</v>
      </c>
      <c r="BM312" s="145" t="s">
        <v>455</v>
      </c>
    </row>
    <row r="313" spans="2:65" s="12" customFormat="1" ht="11.25">
      <c r="B313" s="147"/>
      <c r="D313" s="148" t="s">
        <v>128</v>
      </c>
      <c r="E313" s="149" t="s">
        <v>1</v>
      </c>
      <c r="F313" s="150" t="s">
        <v>456</v>
      </c>
      <c r="H313" s="151">
        <v>283.2</v>
      </c>
      <c r="I313" s="152"/>
      <c r="L313" s="147"/>
      <c r="M313" s="153"/>
      <c r="T313" s="154"/>
      <c r="AT313" s="149" t="s">
        <v>128</v>
      </c>
      <c r="AU313" s="149" t="s">
        <v>120</v>
      </c>
      <c r="AV313" s="12" t="s">
        <v>120</v>
      </c>
      <c r="AW313" s="12" t="s">
        <v>31</v>
      </c>
      <c r="AX313" s="12" t="s">
        <v>75</v>
      </c>
      <c r="AY313" s="149" t="s">
        <v>119</v>
      </c>
    </row>
    <row r="314" spans="2:65" s="13" customFormat="1" ht="11.25">
      <c r="B314" s="155"/>
      <c r="D314" s="148" t="s">
        <v>128</v>
      </c>
      <c r="E314" s="156" t="s">
        <v>1</v>
      </c>
      <c r="F314" s="157" t="s">
        <v>130</v>
      </c>
      <c r="H314" s="158">
        <v>283.2</v>
      </c>
      <c r="I314" s="159"/>
      <c r="L314" s="155"/>
      <c r="M314" s="160"/>
      <c r="T314" s="161"/>
      <c r="AT314" s="156" t="s">
        <v>128</v>
      </c>
      <c r="AU314" s="156" t="s">
        <v>120</v>
      </c>
      <c r="AV314" s="13" t="s">
        <v>126</v>
      </c>
      <c r="AW314" s="13" t="s">
        <v>31</v>
      </c>
      <c r="AX314" s="13" t="s">
        <v>80</v>
      </c>
      <c r="AY314" s="156" t="s">
        <v>119</v>
      </c>
    </row>
    <row r="315" spans="2:65" s="1" customFormat="1" ht="24.2" customHeight="1">
      <c r="B315" s="31"/>
      <c r="C315" s="133" t="s">
        <v>457</v>
      </c>
      <c r="D315" s="133" t="s">
        <v>122</v>
      </c>
      <c r="E315" s="134" t="s">
        <v>458</v>
      </c>
      <c r="F315" s="135" t="s">
        <v>459</v>
      </c>
      <c r="G315" s="136" t="s">
        <v>125</v>
      </c>
      <c r="H315" s="137">
        <v>514.79999999999995</v>
      </c>
      <c r="I315" s="138"/>
      <c r="J315" s="139">
        <f>ROUND(I315*H315,2)</f>
        <v>0</v>
      </c>
      <c r="K315" s="140"/>
      <c r="L315" s="31"/>
      <c r="M315" s="141" t="s">
        <v>1</v>
      </c>
      <c r="N315" s="142" t="s">
        <v>41</v>
      </c>
      <c r="P315" s="143">
        <f>O315*H315</f>
        <v>0</v>
      </c>
      <c r="Q315" s="143">
        <v>0</v>
      </c>
      <c r="R315" s="143">
        <f>Q315*H315</f>
        <v>0</v>
      </c>
      <c r="S315" s="143">
        <v>1.3500000000000001E-3</v>
      </c>
      <c r="T315" s="144">
        <f>S315*H315</f>
        <v>0.69497999999999993</v>
      </c>
      <c r="AR315" s="145" t="s">
        <v>215</v>
      </c>
      <c r="AT315" s="145" t="s">
        <v>122</v>
      </c>
      <c r="AU315" s="145" t="s">
        <v>120</v>
      </c>
      <c r="AY315" s="16" t="s">
        <v>119</v>
      </c>
      <c r="BE315" s="146">
        <f>IF(N315="základná",J315,0)</f>
        <v>0</v>
      </c>
      <c r="BF315" s="146">
        <f>IF(N315="znížená",J315,0)</f>
        <v>0</v>
      </c>
      <c r="BG315" s="146">
        <f>IF(N315="zákl. prenesená",J315,0)</f>
        <v>0</v>
      </c>
      <c r="BH315" s="146">
        <f>IF(N315="zníž. prenesená",J315,0)</f>
        <v>0</v>
      </c>
      <c r="BI315" s="146">
        <f>IF(N315="nulová",J315,0)</f>
        <v>0</v>
      </c>
      <c r="BJ315" s="16" t="s">
        <v>120</v>
      </c>
      <c r="BK315" s="146">
        <f>ROUND(I315*H315,2)</f>
        <v>0</v>
      </c>
      <c r="BL315" s="16" t="s">
        <v>215</v>
      </c>
      <c r="BM315" s="145" t="s">
        <v>460</v>
      </c>
    </row>
    <row r="316" spans="2:65" s="12" customFormat="1" ht="11.25">
      <c r="B316" s="147"/>
      <c r="D316" s="148" t="s">
        <v>128</v>
      </c>
      <c r="E316" s="149" t="s">
        <v>1</v>
      </c>
      <c r="F316" s="150" t="s">
        <v>461</v>
      </c>
      <c r="H316" s="151">
        <v>514.79999999999995</v>
      </c>
      <c r="I316" s="152"/>
      <c r="L316" s="147"/>
      <c r="M316" s="153"/>
      <c r="T316" s="154"/>
      <c r="AT316" s="149" t="s">
        <v>128</v>
      </c>
      <c r="AU316" s="149" t="s">
        <v>120</v>
      </c>
      <c r="AV316" s="12" t="s">
        <v>120</v>
      </c>
      <c r="AW316" s="12" t="s">
        <v>31</v>
      </c>
      <c r="AX316" s="12" t="s">
        <v>75</v>
      </c>
      <c r="AY316" s="149" t="s">
        <v>119</v>
      </c>
    </row>
    <row r="317" spans="2:65" s="13" customFormat="1" ht="11.25">
      <c r="B317" s="155"/>
      <c r="D317" s="148" t="s">
        <v>128</v>
      </c>
      <c r="E317" s="156" t="s">
        <v>1</v>
      </c>
      <c r="F317" s="157" t="s">
        <v>130</v>
      </c>
      <c r="H317" s="158">
        <v>514.79999999999995</v>
      </c>
      <c r="I317" s="159"/>
      <c r="L317" s="155"/>
      <c r="M317" s="160"/>
      <c r="T317" s="161"/>
      <c r="AT317" s="156" t="s">
        <v>128</v>
      </c>
      <c r="AU317" s="156" t="s">
        <v>120</v>
      </c>
      <c r="AV317" s="13" t="s">
        <v>126</v>
      </c>
      <c r="AW317" s="13" t="s">
        <v>31</v>
      </c>
      <c r="AX317" s="13" t="s">
        <v>80</v>
      </c>
      <c r="AY317" s="156" t="s">
        <v>119</v>
      </c>
    </row>
    <row r="318" spans="2:65" s="1" customFormat="1" ht="24.2" customHeight="1">
      <c r="B318" s="31"/>
      <c r="C318" s="133" t="s">
        <v>462</v>
      </c>
      <c r="D318" s="133" t="s">
        <v>122</v>
      </c>
      <c r="E318" s="134" t="s">
        <v>463</v>
      </c>
      <c r="F318" s="135" t="s">
        <v>464</v>
      </c>
      <c r="G318" s="136" t="s">
        <v>125</v>
      </c>
      <c r="H318" s="137">
        <v>102.4</v>
      </c>
      <c r="I318" s="138"/>
      <c r="J318" s="139">
        <f>ROUND(I318*H318,2)</f>
        <v>0</v>
      </c>
      <c r="K318" s="140"/>
      <c r="L318" s="31"/>
      <c r="M318" s="141" t="s">
        <v>1</v>
      </c>
      <c r="N318" s="142" t="s">
        <v>41</v>
      </c>
      <c r="P318" s="143">
        <f>O318*H318</f>
        <v>0</v>
      </c>
      <c r="Q318" s="143">
        <v>1.8799999999999999E-3</v>
      </c>
      <c r="R318" s="143">
        <f>Q318*H318</f>
        <v>0.19251200000000002</v>
      </c>
      <c r="S318" s="143">
        <v>0</v>
      </c>
      <c r="T318" s="144">
        <f>S318*H318</f>
        <v>0</v>
      </c>
      <c r="AR318" s="145" t="s">
        <v>215</v>
      </c>
      <c r="AT318" s="145" t="s">
        <v>122</v>
      </c>
      <c r="AU318" s="145" t="s">
        <v>120</v>
      </c>
      <c r="AY318" s="16" t="s">
        <v>119</v>
      </c>
      <c r="BE318" s="146">
        <f>IF(N318="základná",J318,0)</f>
        <v>0</v>
      </c>
      <c r="BF318" s="146">
        <f>IF(N318="znížená",J318,0)</f>
        <v>0</v>
      </c>
      <c r="BG318" s="146">
        <f>IF(N318="zákl. prenesená",J318,0)</f>
        <v>0</v>
      </c>
      <c r="BH318" s="146">
        <f>IF(N318="zníž. prenesená",J318,0)</f>
        <v>0</v>
      </c>
      <c r="BI318" s="146">
        <f>IF(N318="nulová",J318,0)</f>
        <v>0</v>
      </c>
      <c r="BJ318" s="16" t="s">
        <v>120</v>
      </c>
      <c r="BK318" s="146">
        <f>ROUND(I318*H318,2)</f>
        <v>0</v>
      </c>
      <c r="BL318" s="16" t="s">
        <v>215</v>
      </c>
      <c r="BM318" s="145" t="s">
        <v>465</v>
      </c>
    </row>
    <row r="319" spans="2:65" s="12" customFormat="1" ht="11.25">
      <c r="B319" s="147"/>
      <c r="D319" s="148" t="s">
        <v>128</v>
      </c>
      <c r="E319" s="149" t="s">
        <v>1</v>
      </c>
      <c r="F319" s="150" t="s">
        <v>466</v>
      </c>
      <c r="H319" s="151">
        <v>102.4</v>
      </c>
      <c r="I319" s="152"/>
      <c r="L319" s="147"/>
      <c r="M319" s="153"/>
      <c r="T319" s="154"/>
      <c r="AT319" s="149" t="s">
        <v>128</v>
      </c>
      <c r="AU319" s="149" t="s">
        <v>120</v>
      </c>
      <c r="AV319" s="12" t="s">
        <v>120</v>
      </c>
      <c r="AW319" s="12" t="s">
        <v>31</v>
      </c>
      <c r="AX319" s="12" t="s">
        <v>75</v>
      </c>
      <c r="AY319" s="149" t="s">
        <v>119</v>
      </c>
    </row>
    <row r="320" spans="2:65" s="13" customFormat="1" ht="11.25">
      <c r="B320" s="155"/>
      <c r="D320" s="148" t="s">
        <v>128</v>
      </c>
      <c r="E320" s="156" t="s">
        <v>1</v>
      </c>
      <c r="F320" s="157" t="s">
        <v>130</v>
      </c>
      <c r="H320" s="158">
        <v>102.4</v>
      </c>
      <c r="I320" s="159"/>
      <c r="L320" s="155"/>
      <c r="M320" s="160"/>
      <c r="T320" s="161"/>
      <c r="AT320" s="156" t="s">
        <v>128</v>
      </c>
      <c r="AU320" s="156" t="s">
        <v>120</v>
      </c>
      <c r="AV320" s="13" t="s">
        <v>126</v>
      </c>
      <c r="AW320" s="13" t="s">
        <v>31</v>
      </c>
      <c r="AX320" s="13" t="s">
        <v>80</v>
      </c>
      <c r="AY320" s="156" t="s">
        <v>119</v>
      </c>
    </row>
    <row r="321" spans="2:65" s="1" customFormat="1" ht="24.2" customHeight="1">
      <c r="B321" s="31"/>
      <c r="C321" s="133" t="s">
        <v>467</v>
      </c>
      <c r="D321" s="133" t="s">
        <v>122</v>
      </c>
      <c r="E321" s="134" t="s">
        <v>468</v>
      </c>
      <c r="F321" s="135" t="s">
        <v>469</v>
      </c>
      <c r="G321" s="136" t="s">
        <v>125</v>
      </c>
      <c r="H321" s="137">
        <v>28.8</v>
      </c>
      <c r="I321" s="138"/>
      <c r="J321" s="139">
        <f>ROUND(I321*H321,2)</f>
        <v>0</v>
      </c>
      <c r="K321" s="140"/>
      <c r="L321" s="31"/>
      <c r="M321" s="141" t="s">
        <v>1</v>
      </c>
      <c r="N321" s="142" t="s">
        <v>41</v>
      </c>
      <c r="P321" s="143">
        <f>O321*H321</f>
        <v>0</v>
      </c>
      <c r="Q321" s="143">
        <v>2.9E-4</v>
      </c>
      <c r="R321" s="143">
        <f>Q321*H321</f>
        <v>8.352E-3</v>
      </c>
      <c r="S321" s="143">
        <v>0</v>
      </c>
      <c r="T321" s="144">
        <f>S321*H321</f>
        <v>0</v>
      </c>
      <c r="AR321" s="145" t="s">
        <v>215</v>
      </c>
      <c r="AT321" s="145" t="s">
        <v>122</v>
      </c>
      <c r="AU321" s="145" t="s">
        <v>120</v>
      </c>
      <c r="AY321" s="16" t="s">
        <v>119</v>
      </c>
      <c r="BE321" s="146">
        <f>IF(N321="základná",J321,0)</f>
        <v>0</v>
      </c>
      <c r="BF321" s="146">
        <f>IF(N321="znížená",J321,0)</f>
        <v>0</v>
      </c>
      <c r="BG321" s="146">
        <f>IF(N321="zákl. prenesená",J321,0)</f>
        <v>0</v>
      </c>
      <c r="BH321" s="146">
        <f>IF(N321="zníž. prenesená",J321,0)</f>
        <v>0</v>
      </c>
      <c r="BI321" s="146">
        <f>IF(N321="nulová",J321,0)</f>
        <v>0</v>
      </c>
      <c r="BJ321" s="16" t="s">
        <v>120</v>
      </c>
      <c r="BK321" s="146">
        <f>ROUND(I321*H321,2)</f>
        <v>0</v>
      </c>
      <c r="BL321" s="16" t="s">
        <v>215</v>
      </c>
      <c r="BM321" s="145" t="s">
        <v>470</v>
      </c>
    </row>
    <row r="322" spans="2:65" s="12" customFormat="1" ht="11.25">
      <c r="B322" s="147"/>
      <c r="D322" s="148" t="s">
        <v>128</v>
      </c>
      <c r="E322" s="149" t="s">
        <v>1</v>
      </c>
      <c r="F322" s="150" t="s">
        <v>471</v>
      </c>
      <c r="H322" s="151">
        <v>28.8</v>
      </c>
      <c r="I322" s="152"/>
      <c r="L322" s="147"/>
      <c r="M322" s="153"/>
      <c r="T322" s="154"/>
      <c r="AT322" s="149" t="s">
        <v>128</v>
      </c>
      <c r="AU322" s="149" t="s">
        <v>120</v>
      </c>
      <c r="AV322" s="12" t="s">
        <v>120</v>
      </c>
      <c r="AW322" s="12" t="s">
        <v>31</v>
      </c>
      <c r="AX322" s="12" t="s">
        <v>75</v>
      </c>
      <c r="AY322" s="149" t="s">
        <v>119</v>
      </c>
    </row>
    <row r="323" spans="2:65" s="13" customFormat="1" ht="11.25">
      <c r="B323" s="155"/>
      <c r="D323" s="148" t="s">
        <v>128</v>
      </c>
      <c r="E323" s="156" t="s">
        <v>1</v>
      </c>
      <c r="F323" s="157" t="s">
        <v>130</v>
      </c>
      <c r="H323" s="158">
        <v>28.8</v>
      </c>
      <c r="I323" s="159"/>
      <c r="L323" s="155"/>
      <c r="M323" s="160"/>
      <c r="T323" s="161"/>
      <c r="AT323" s="156" t="s">
        <v>128</v>
      </c>
      <c r="AU323" s="156" t="s">
        <v>120</v>
      </c>
      <c r="AV323" s="13" t="s">
        <v>126</v>
      </c>
      <c r="AW323" s="13" t="s">
        <v>31</v>
      </c>
      <c r="AX323" s="13" t="s">
        <v>80</v>
      </c>
      <c r="AY323" s="156" t="s">
        <v>119</v>
      </c>
    </row>
    <row r="324" spans="2:65" s="1" customFormat="1" ht="24.2" customHeight="1">
      <c r="B324" s="31"/>
      <c r="C324" s="133" t="s">
        <v>472</v>
      </c>
      <c r="D324" s="133" t="s">
        <v>122</v>
      </c>
      <c r="E324" s="134" t="s">
        <v>473</v>
      </c>
      <c r="F324" s="135" t="s">
        <v>474</v>
      </c>
      <c r="G324" s="136" t="s">
        <v>125</v>
      </c>
      <c r="H324" s="137">
        <v>276</v>
      </c>
      <c r="I324" s="138"/>
      <c r="J324" s="139">
        <f>ROUND(I324*H324,2)</f>
        <v>0</v>
      </c>
      <c r="K324" s="140"/>
      <c r="L324" s="31"/>
      <c r="M324" s="141" t="s">
        <v>1</v>
      </c>
      <c r="N324" s="142" t="s">
        <v>41</v>
      </c>
      <c r="P324" s="143">
        <f>O324*H324</f>
        <v>0</v>
      </c>
      <c r="Q324" s="143">
        <v>2.2799999999999999E-3</v>
      </c>
      <c r="R324" s="143">
        <f>Q324*H324</f>
        <v>0.62927999999999995</v>
      </c>
      <c r="S324" s="143">
        <v>0</v>
      </c>
      <c r="T324" s="144">
        <f>S324*H324</f>
        <v>0</v>
      </c>
      <c r="AR324" s="145" t="s">
        <v>215</v>
      </c>
      <c r="AT324" s="145" t="s">
        <v>122</v>
      </c>
      <c r="AU324" s="145" t="s">
        <v>120</v>
      </c>
      <c r="AY324" s="16" t="s">
        <v>119</v>
      </c>
      <c r="BE324" s="146">
        <f>IF(N324="základná",J324,0)</f>
        <v>0</v>
      </c>
      <c r="BF324" s="146">
        <f>IF(N324="znížená",J324,0)</f>
        <v>0</v>
      </c>
      <c r="BG324" s="146">
        <f>IF(N324="zákl. prenesená",J324,0)</f>
        <v>0</v>
      </c>
      <c r="BH324" s="146">
        <f>IF(N324="zníž. prenesená",J324,0)</f>
        <v>0</v>
      </c>
      <c r="BI324" s="146">
        <f>IF(N324="nulová",J324,0)</f>
        <v>0</v>
      </c>
      <c r="BJ324" s="16" t="s">
        <v>120</v>
      </c>
      <c r="BK324" s="146">
        <f>ROUND(I324*H324,2)</f>
        <v>0</v>
      </c>
      <c r="BL324" s="16" t="s">
        <v>215</v>
      </c>
      <c r="BM324" s="145" t="s">
        <v>475</v>
      </c>
    </row>
    <row r="325" spans="2:65" s="12" customFormat="1" ht="11.25">
      <c r="B325" s="147"/>
      <c r="D325" s="148" t="s">
        <v>128</v>
      </c>
      <c r="E325" s="149" t="s">
        <v>1</v>
      </c>
      <c r="F325" s="150" t="s">
        <v>476</v>
      </c>
      <c r="H325" s="151">
        <v>276</v>
      </c>
      <c r="I325" s="152"/>
      <c r="L325" s="147"/>
      <c r="M325" s="153"/>
      <c r="T325" s="154"/>
      <c r="AT325" s="149" t="s">
        <v>128</v>
      </c>
      <c r="AU325" s="149" t="s">
        <v>120</v>
      </c>
      <c r="AV325" s="12" t="s">
        <v>120</v>
      </c>
      <c r="AW325" s="12" t="s">
        <v>31</v>
      </c>
      <c r="AX325" s="12" t="s">
        <v>75</v>
      </c>
      <c r="AY325" s="149" t="s">
        <v>119</v>
      </c>
    </row>
    <row r="326" spans="2:65" s="13" customFormat="1" ht="11.25">
      <c r="B326" s="155"/>
      <c r="D326" s="148" t="s">
        <v>128</v>
      </c>
      <c r="E326" s="156" t="s">
        <v>1</v>
      </c>
      <c r="F326" s="157" t="s">
        <v>130</v>
      </c>
      <c r="H326" s="158">
        <v>276</v>
      </c>
      <c r="I326" s="159"/>
      <c r="L326" s="155"/>
      <c r="M326" s="160"/>
      <c r="T326" s="161"/>
      <c r="AT326" s="156" t="s">
        <v>128</v>
      </c>
      <c r="AU326" s="156" t="s">
        <v>120</v>
      </c>
      <c r="AV326" s="13" t="s">
        <v>126</v>
      </c>
      <c r="AW326" s="13" t="s">
        <v>31</v>
      </c>
      <c r="AX326" s="13" t="s">
        <v>80</v>
      </c>
      <c r="AY326" s="156" t="s">
        <v>119</v>
      </c>
    </row>
    <row r="327" spans="2:65" s="1" customFormat="1" ht="24.2" customHeight="1">
      <c r="B327" s="31"/>
      <c r="C327" s="133" t="s">
        <v>477</v>
      </c>
      <c r="D327" s="133" t="s">
        <v>122</v>
      </c>
      <c r="E327" s="134" t="s">
        <v>478</v>
      </c>
      <c r="F327" s="135" t="s">
        <v>479</v>
      </c>
      <c r="G327" s="136" t="s">
        <v>125</v>
      </c>
      <c r="H327" s="137">
        <v>304.8</v>
      </c>
      <c r="I327" s="138"/>
      <c r="J327" s="139">
        <f>ROUND(I327*H327,2)</f>
        <v>0</v>
      </c>
      <c r="K327" s="140"/>
      <c r="L327" s="31"/>
      <c r="M327" s="141" t="s">
        <v>1</v>
      </c>
      <c r="N327" s="142" t="s">
        <v>41</v>
      </c>
      <c r="P327" s="143">
        <f>O327*H327</f>
        <v>0</v>
      </c>
      <c r="Q327" s="143">
        <v>0</v>
      </c>
      <c r="R327" s="143">
        <f>Q327*H327</f>
        <v>0</v>
      </c>
      <c r="S327" s="143">
        <v>2.3E-3</v>
      </c>
      <c r="T327" s="144">
        <f>S327*H327</f>
        <v>0.70104</v>
      </c>
      <c r="AR327" s="145" t="s">
        <v>215</v>
      </c>
      <c r="AT327" s="145" t="s">
        <v>122</v>
      </c>
      <c r="AU327" s="145" t="s">
        <v>120</v>
      </c>
      <c r="AY327" s="16" t="s">
        <v>119</v>
      </c>
      <c r="BE327" s="146">
        <f>IF(N327="základná",J327,0)</f>
        <v>0</v>
      </c>
      <c r="BF327" s="146">
        <f>IF(N327="znížená",J327,0)</f>
        <v>0</v>
      </c>
      <c r="BG327" s="146">
        <f>IF(N327="zákl. prenesená",J327,0)</f>
        <v>0</v>
      </c>
      <c r="BH327" s="146">
        <f>IF(N327="zníž. prenesená",J327,0)</f>
        <v>0</v>
      </c>
      <c r="BI327" s="146">
        <f>IF(N327="nulová",J327,0)</f>
        <v>0</v>
      </c>
      <c r="BJ327" s="16" t="s">
        <v>120</v>
      </c>
      <c r="BK327" s="146">
        <f>ROUND(I327*H327,2)</f>
        <v>0</v>
      </c>
      <c r="BL327" s="16" t="s">
        <v>215</v>
      </c>
      <c r="BM327" s="145" t="s">
        <v>480</v>
      </c>
    </row>
    <row r="328" spans="2:65" s="12" customFormat="1" ht="11.25">
      <c r="B328" s="147"/>
      <c r="D328" s="148" t="s">
        <v>128</v>
      </c>
      <c r="E328" s="149" t="s">
        <v>1</v>
      </c>
      <c r="F328" s="150" t="s">
        <v>481</v>
      </c>
      <c r="H328" s="151">
        <v>304.8</v>
      </c>
      <c r="I328" s="152"/>
      <c r="L328" s="147"/>
      <c r="M328" s="153"/>
      <c r="T328" s="154"/>
      <c r="AT328" s="149" t="s">
        <v>128</v>
      </c>
      <c r="AU328" s="149" t="s">
        <v>120</v>
      </c>
      <c r="AV328" s="12" t="s">
        <v>120</v>
      </c>
      <c r="AW328" s="12" t="s">
        <v>31</v>
      </c>
      <c r="AX328" s="12" t="s">
        <v>75</v>
      </c>
      <c r="AY328" s="149" t="s">
        <v>119</v>
      </c>
    </row>
    <row r="329" spans="2:65" s="13" customFormat="1" ht="11.25">
      <c r="B329" s="155"/>
      <c r="D329" s="148" t="s">
        <v>128</v>
      </c>
      <c r="E329" s="156" t="s">
        <v>1</v>
      </c>
      <c r="F329" s="157" t="s">
        <v>130</v>
      </c>
      <c r="H329" s="158">
        <v>304.8</v>
      </c>
      <c r="I329" s="159"/>
      <c r="L329" s="155"/>
      <c r="M329" s="160"/>
      <c r="T329" s="161"/>
      <c r="AT329" s="156" t="s">
        <v>128</v>
      </c>
      <c r="AU329" s="156" t="s">
        <v>120</v>
      </c>
      <c r="AV329" s="13" t="s">
        <v>126</v>
      </c>
      <c r="AW329" s="13" t="s">
        <v>31</v>
      </c>
      <c r="AX329" s="13" t="s">
        <v>80</v>
      </c>
      <c r="AY329" s="156" t="s">
        <v>119</v>
      </c>
    </row>
    <row r="330" spans="2:65" s="1" customFormat="1" ht="24.2" customHeight="1">
      <c r="B330" s="31"/>
      <c r="C330" s="133" t="s">
        <v>482</v>
      </c>
      <c r="D330" s="133" t="s">
        <v>122</v>
      </c>
      <c r="E330" s="134" t="s">
        <v>483</v>
      </c>
      <c r="F330" s="135" t="s">
        <v>484</v>
      </c>
      <c r="G330" s="136" t="s">
        <v>137</v>
      </c>
      <c r="H330" s="137">
        <v>1.08</v>
      </c>
      <c r="I330" s="138"/>
      <c r="J330" s="139">
        <f>ROUND(I330*H330,2)</f>
        <v>0</v>
      </c>
      <c r="K330" s="140"/>
      <c r="L330" s="31"/>
      <c r="M330" s="141" t="s">
        <v>1</v>
      </c>
      <c r="N330" s="142" t="s">
        <v>41</v>
      </c>
      <c r="P330" s="143">
        <f>O330*H330</f>
        <v>0</v>
      </c>
      <c r="Q330" s="143">
        <v>8.4399999999999996E-3</v>
      </c>
      <c r="R330" s="143">
        <f>Q330*H330</f>
        <v>9.1152000000000004E-3</v>
      </c>
      <c r="S330" s="143">
        <v>0</v>
      </c>
      <c r="T330" s="144">
        <f>S330*H330</f>
        <v>0</v>
      </c>
      <c r="AR330" s="145" t="s">
        <v>215</v>
      </c>
      <c r="AT330" s="145" t="s">
        <v>122</v>
      </c>
      <c r="AU330" s="145" t="s">
        <v>120</v>
      </c>
      <c r="AY330" s="16" t="s">
        <v>119</v>
      </c>
      <c r="BE330" s="146">
        <f>IF(N330="základná",J330,0)</f>
        <v>0</v>
      </c>
      <c r="BF330" s="146">
        <f>IF(N330="znížená",J330,0)</f>
        <v>0</v>
      </c>
      <c r="BG330" s="146">
        <f>IF(N330="zákl. prenesená",J330,0)</f>
        <v>0</v>
      </c>
      <c r="BH330" s="146">
        <f>IF(N330="zníž. prenesená",J330,0)</f>
        <v>0</v>
      </c>
      <c r="BI330" s="146">
        <f>IF(N330="nulová",J330,0)</f>
        <v>0</v>
      </c>
      <c r="BJ330" s="16" t="s">
        <v>120</v>
      </c>
      <c r="BK330" s="146">
        <f>ROUND(I330*H330,2)</f>
        <v>0</v>
      </c>
      <c r="BL330" s="16" t="s">
        <v>215</v>
      </c>
      <c r="BM330" s="145" t="s">
        <v>485</v>
      </c>
    </row>
    <row r="331" spans="2:65" s="12" customFormat="1" ht="11.25">
      <c r="B331" s="147"/>
      <c r="D331" s="148" t="s">
        <v>128</v>
      </c>
      <c r="E331" s="149" t="s">
        <v>1</v>
      </c>
      <c r="F331" s="150" t="s">
        <v>486</v>
      </c>
      <c r="H331" s="151">
        <v>1.08</v>
      </c>
      <c r="I331" s="152"/>
      <c r="L331" s="147"/>
      <c r="M331" s="153"/>
      <c r="T331" s="154"/>
      <c r="AT331" s="149" t="s">
        <v>128</v>
      </c>
      <c r="AU331" s="149" t="s">
        <v>120</v>
      </c>
      <c r="AV331" s="12" t="s">
        <v>120</v>
      </c>
      <c r="AW331" s="12" t="s">
        <v>31</v>
      </c>
      <c r="AX331" s="12" t="s">
        <v>75</v>
      </c>
      <c r="AY331" s="149" t="s">
        <v>119</v>
      </c>
    </row>
    <row r="332" spans="2:65" s="13" customFormat="1" ht="11.25">
      <c r="B332" s="155"/>
      <c r="D332" s="148" t="s">
        <v>128</v>
      </c>
      <c r="E332" s="156" t="s">
        <v>1</v>
      </c>
      <c r="F332" s="157" t="s">
        <v>130</v>
      </c>
      <c r="H332" s="158">
        <v>1.08</v>
      </c>
      <c r="I332" s="159"/>
      <c r="L332" s="155"/>
      <c r="M332" s="160"/>
      <c r="T332" s="161"/>
      <c r="AT332" s="156" t="s">
        <v>128</v>
      </c>
      <c r="AU332" s="156" t="s">
        <v>120</v>
      </c>
      <c r="AV332" s="13" t="s">
        <v>126</v>
      </c>
      <c r="AW332" s="13" t="s">
        <v>31</v>
      </c>
      <c r="AX332" s="13" t="s">
        <v>80</v>
      </c>
      <c r="AY332" s="156" t="s">
        <v>119</v>
      </c>
    </row>
    <row r="333" spans="2:65" s="1" customFormat="1" ht="24.2" customHeight="1">
      <c r="B333" s="31"/>
      <c r="C333" s="133" t="s">
        <v>487</v>
      </c>
      <c r="D333" s="133" t="s">
        <v>122</v>
      </c>
      <c r="E333" s="134" t="s">
        <v>488</v>
      </c>
      <c r="F333" s="135" t="s">
        <v>489</v>
      </c>
      <c r="G333" s="136" t="s">
        <v>137</v>
      </c>
      <c r="H333" s="137">
        <v>1.2</v>
      </c>
      <c r="I333" s="138"/>
      <c r="J333" s="139">
        <f>ROUND(I333*H333,2)</f>
        <v>0</v>
      </c>
      <c r="K333" s="140"/>
      <c r="L333" s="31"/>
      <c r="M333" s="141" t="s">
        <v>1</v>
      </c>
      <c r="N333" s="142" t="s">
        <v>41</v>
      </c>
      <c r="P333" s="143">
        <f>O333*H333</f>
        <v>0</v>
      </c>
      <c r="Q333" s="143">
        <v>7.3600000000000002E-3</v>
      </c>
      <c r="R333" s="143">
        <f>Q333*H333</f>
        <v>8.8319999999999996E-3</v>
      </c>
      <c r="S333" s="143">
        <v>0</v>
      </c>
      <c r="T333" s="144">
        <f>S333*H333</f>
        <v>0</v>
      </c>
      <c r="AR333" s="145" t="s">
        <v>215</v>
      </c>
      <c r="AT333" s="145" t="s">
        <v>122</v>
      </c>
      <c r="AU333" s="145" t="s">
        <v>120</v>
      </c>
      <c r="AY333" s="16" t="s">
        <v>119</v>
      </c>
      <c r="BE333" s="146">
        <f>IF(N333="základná",J333,0)</f>
        <v>0</v>
      </c>
      <c r="BF333" s="146">
        <f>IF(N333="znížená",J333,0)</f>
        <v>0</v>
      </c>
      <c r="BG333" s="146">
        <f>IF(N333="zákl. prenesená",J333,0)</f>
        <v>0</v>
      </c>
      <c r="BH333" s="146">
        <f>IF(N333="zníž. prenesená",J333,0)</f>
        <v>0</v>
      </c>
      <c r="BI333" s="146">
        <f>IF(N333="nulová",J333,0)</f>
        <v>0</v>
      </c>
      <c r="BJ333" s="16" t="s">
        <v>120</v>
      </c>
      <c r="BK333" s="146">
        <f>ROUND(I333*H333,2)</f>
        <v>0</v>
      </c>
      <c r="BL333" s="16" t="s">
        <v>215</v>
      </c>
      <c r="BM333" s="145" t="s">
        <v>490</v>
      </c>
    </row>
    <row r="334" spans="2:65" s="12" customFormat="1" ht="11.25">
      <c r="B334" s="147"/>
      <c r="D334" s="148" t="s">
        <v>128</v>
      </c>
      <c r="E334" s="149" t="s">
        <v>1</v>
      </c>
      <c r="F334" s="150" t="s">
        <v>491</v>
      </c>
      <c r="H334" s="151">
        <v>1.2</v>
      </c>
      <c r="I334" s="152"/>
      <c r="L334" s="147"/>
      <c r="M334" s="153"/>
      <c r="T334" s="154"/>
      <c r="AT334" s="149" t="s">
        <v>128</v>
      </c>
      <c r="AU334" s="149" t="s">
        <v>120</v>
      </c>
      <c r="AV334" s="12" t="s">
        <v>120</v>
      </c>
      <c r="AW334" s="12" t="s">
        <v>31</v>
      </c>
      <c r="AX334" s="12" t="s">
        <v>75</v>
      </c>
      <c r="AY334" s="149" t="s">
        <v>119</v>
      </c>
    </row>
    <row r="335" spans="2:65" s="13" customFormat="1" ht="11.25">
      <c r="B335" s="155"/>
      <c r="D335" s="148" t="s">
        <v>128</v>
      </c>
      <c r="E335" s="156" t="s">
        <v>1</v>
      </c>
      <c r="F335" s="157" t="s">
        <v>130</v>
      </c>
      <c r="H335" s="158">
        <v>1.2</v>
      </c>
      <c r="I335" s="159"/>
      <c r="L335" s="155"/>
      <c r="M335" s="160"/>
      <c r="T335" s="161"/>
      <c r="AT335" s="156" t="s">
        <v>128</v>
      </c>
      <c r="AU335" s="156" t="s">
        <v>120</v>
      </c>
      <c r="AV335" s="13" t="s">
        <v>126</v>
      </c>
      <c r="AW335" s="13" t="s">
        <v>31</v>
      </c>
      <c r="AX335" s="13" t="s">
        <v>80</v>
      </c>
      <c r="AY335" s="156" t="s">
        <v>119</v>
      </c>
    </row>
    <row r="336" spans="2:65" s="1" customFormat="1" ht="24.2" customHeight="1">
      <c r="B336" s="31"/>
      <c r="C336" s="133" t="s">
        <v>492</v>
      </c>
      <c r="D336" s="133" t="s">
        <v>122</v>
      </c>
      <c r="E336" s="134" t="s">
        <v>493</v>
      </c>
      <c r="F336" s="135" t="s">
        <v>494</v>
      </c>
      <c r="G336" s="136" t="s">
        <v>495</v>
      </c>
      <c r="H336" s="179"/>
      <c r="I336" s="138"/>
      <c r="J336" s="139">
        <f>ROUND(I336*H336,2)</f>
        <v>0</v>
      </c>
      <c r="K336" s="140"/>
      <c r="L336" s="31"/>
      <c r="M336" s="141" t="s">
        <v>1</v>
      </c>
      <c r="N336" s="142" t="s">
        <v>41</v>
      </c>
      <c r="P336" s="143">
        <f>O336*H336</f>
        <v>0</v>
      </c>
      <c r="Q336" s="143">
        <v>0</v>
      </c>
      <c r="R336" s="143">
        <f>Q336*H336</f>
        <v>0</v>
      </c>
      <c r="S336" s="143">
        <v>0</v>
      </c>
      <c r="T336" s="144">
        <f>S336*H336</f>
        <v>0</v>
      </c>
      <c r="AR336" s="145" t="s">
        <v>215</v>
      </c>
      <c r="AT336" s="145" t="s">
        <v>122</v>
      </c>
      <c r="AU336" s="145" t="s">
        <v>120</v>
      </c>
      <c r="AY336" s="16" t="s">
        <v>119</v>
      </c>
      <c r="BE336" s="146">
        <f>IF(N336="základná",J336,0)</f>
        <v>0</v>
      </c>
      <c r="BF336" s="146">
        <f>IF(N336="znížená",J336,0)</f>
        <v>0</v>
      </c>
      <c r="BG336" s="146">
        <f>IF(N336="zákl. prenesená",J336,0)</f>
        <v>0</v>
      </c>
      <c r="BH336" s="146">
        <f>IF(N336="zníž. prenesená",J336,0)</f>
        <v>0</v>
      </c>
      <c r="BI336" s="146">
        <f>IF(N336="nulová",J336,0)</f>
        <v>0</v>
      </c>
      <c r="BJ336" s="16" t="s">
        <v>120</v>
      </c>
      <c r="BK336" s="146">
        <f>ROUND(I336*H336,2)</f>
        <v>0</v>
      </c>
      <c r="BL336" s="16" t="s">
        <v>215</v>
      </c>
      <c r="BM336" s="145" t="s">
        <v>496</v>
      </c>
    </row>
    <row r="337" spans="2:65" s="11" customFormat="1" ht="22.9" customHeight="1">
      <c r="B337" s="121"/>
      <c r="D337" s="122" t="s">
        <v>74</v>
      </c>
      <c r="E337" s="131" t="s">
        <v>497</v>
      </c>
      <c r="F337" s="131" t="s">
        <v>498</v>
      </c>
      <c r="I337" s="124"/>
      <c r="J337" s="132">
        <f>BK337</f>
        <v>0</v>
      </c>
      <c r="L337" s="121"/>
      <c r="M337" s="126"/>
      <c r="P337" s="127">
        <f>SUM(P338:P353)</f>
        <v>0</v>
      </c>
      <c r="R337" s="127">
        <f>SUM(R338:R353)</f>
        <v>1.7197599999999997</v>
      </c>
      <c r="T337" s="128">
        <f>SUM(T338:T353)</f>
        <v>0</v>
      </c>
      <c r="AR337" s="122" t="s">
        <v>120</v>
      </c>
      <c r="AT337" s="129" t="s">
        <v>74</v>
      </c>
      <c r="AU337" s="129" t="s">
        <v>80</v>
      </c>
      <c r="AY337" s="122" t="s">
        <v>119</v>
      </c>
      <c r="BK337" s="130">
        <f>SUM(BK338:BK353)</f>
        <v>0</v>
      </c>
    </row>
    <row r="338" spans="2:65" s="1" customFormat="1" ht="24.2" customHeight="1">
      <c r="B338" s="31"/>
      <c r="C338" s="133" t="s">
        <v>499</v>
      </c>
      <c r="D338" s="133" t="s">
        <v>122</v>
      </c>
      <c r="E338" s="134" t="s">
        <v>500</v>
      </c>
      <c r="F338" s="135" t="s">
        <v>501</v>
      </c>
      <c r="G338" s="136" t="s">
        <v>125</v>
      </c>
      <c r="H338" s="137">
        <v>76</v>
      </c>
      <c r="I338" s="138"/>
      <c r="J338" s="139">
        <f>ROUND(I338*H338,2)</f>
        <v>0</v>
      </c>
      <c r="K338" s="140"/>
      <c r="L338" s="31"/>
      <c r="M338" s="141" t="s">
        <v>1</v>
      </c>
      <c r="N338" s="142" t="s">
        <v>41</v>
      </c>
      <c r="P338" s="143">
        <f>O338*H338</f>
        <v>0</v>
      </c>
      <c r="Q338" s="143">
        <v>2.1000000000000001E-4</v>
      </c>
      <c r="R338" s="143">
        <f>Q338*H338</f>
        <v>1.5960000000000002E-2</v>
      </c>
      <c r="S338" s="143">
        <v>0</v>
      </c>
      <c r="T338" s="144">
        <f>S338*H338</f>
        <v>0</v>
      </c>
      <c r="AR338" s="145" t="s">
        <v>215</v>
      </c>
      <c r="AT338" s="145" t="s">
        <v>122</v>
      </c>
      <c r="AU338" s="145" t="s">
        <v>120</v>
      </c>
      <c r="AY338" s="16" t="s">
        <v>119</v>
      </c>
      <c r="BE338" s="146">
        <f>IF(N338="základná",J338,0)</f>
        <v>0</v>
      </c>
      <c r="BF338" s="146">
        <f>IF(N338="znížená",J338,0)</f>
        <v>0</v>
      </c>
      <c r="BG338" s="146">
        <f>IF(N338="zákl. prenesená",J338,0)</f>
        <v>0</v>
      </c>
      <c r="BH338" s="146">
        <f>IF(N338="zníž. prenesená",J338,0)</f>
        <v>0</v>
      </c>
      <c r="BI338" s="146">
        <f>IF(N338="nulová",J338,0)</f>
        <v>0</v>
      </c>
      <c r="BJ338" s="16" t="s">
        <v>120</v>
      </c>
      <c r="BK338" s="146">
        <f>ROUND(I338*H338,2)</f>
        <v>0</v>
      </c>
      <c r="BL338" s="16" t="s">
        <v>215</v>
      </c>
      <c r="BM338" s="145" t="s">
        <v>502</v>
      </c>
    </row>
    <row r="339" spans="2:65" s="12" customFormat="1" ht="11.25">
      <c r="B339" s="147"/>
      <c r="D339" s="148" t="s">
        <v>128</v>
      </c>
      <c r="E339" s="149" t="s">
        <v>1</v>
      </c>
      <c r="F339" s="150" t="s">
        <v>503</v>
      </c>
      <c r="H339" s="151">
        <v>64.8</v>
      </c>
      <c r="I339" s="152"/>
      <c r="L339" s="147"/>
      <c r="M339" s="153"/>
      <c r="T339" s="154"/>
      <c r="AT339" s="149" t="s">
        <v>128</v>
      </c>
      <c r="AU339" s="149" t="s">
        <v>120</v>
      </c>
      <c r="AV339" s="12" t="s">
        <v>120</v>
      </c>
      <c r="AW339" s="12" t="s">
        <v>31</v>
      </c>
      <c r="AX339" s="12" t="s">
        <v>75</v>
      </c>
      <c r="AY339" s="149" t="s">
        <v>119</v>
      </c>
    </row>
    <row r="340" spans="2:65" s="12" customFormat="1" ht="11.25">
      <c r="B340" s="147"/>
      <c r="D340" s="148" t="s">
        <v>128</v>
      </c>
      <c r="E340" s="149" t="s">
        <v>1</v>
      </c>
      <c r="F340" s="150" t="s">
        <v>504</v>
      </c>
      <c r="H340" s="151">
        <v>11.2</v>
      </c>
      <c r="I340" s="152"/>
      <c r="L340" s="147"/>
      <c r="M340" s="153"/>
      <c r="T340" s="154"/>
      <c r="AT340" s="149" t="s">
        <v>128</v>
      </c>
      <c r="AU340" s="149" t="s">
        <v>120</v>
      </c>
      <c r="AV340" s="12" t="s">
        <v>120</v>
      </c>
      <c r="AW340" s="12" t="s">
        <v>31</v>
      </c>
      <c r="AX340" s="12" t="s">
        <v>75</v>
      </c>
      <c r="AY340" s="149" t="s">
        <v>119</v>
      </c>
    </row>
    <row r="341" spans="2:65" s="13" customFormat="1" ht="11.25">
      <c r="B341" s="155"/>
      <c r="D341" s="148" t="s">
        <v>128</v>
      </c>
      <c r="E341" s="156" t="s">
        <v>1</v>
      </c>
      <c r="F341" s="157" t="s">
        <v>130</v>
      </c>
      <c r="H341" s="158">
        <v>76</v>
      </c>
      <c r="I341" s="159"/>
      <c r="L341" s="155"/>
      <c r="M341" s="160"/>
      <c r="T341" s="161"/>
      <c r="AT341" s="156" t="s">
        <v>128</v>
      </c>
      <c r="AU341" s="156" t="s">
        <v>120</v>
      </c>
      <c r="AV341" s="13" t="s">
        <v>126</v>
      </c>
      <c r="AW341" s="13" t="s">
        <v>31</v>
      </c>
      <c r="AX341" s="13" t="s">
        <v>80</v>
      </c>
      <c r="AY341" s="156" t="s">
        <v>119</v>
      </c>
    </row>
    <row r="342" spans="2:65" s="1" customFormat="1" ht="37.9" customHeight="1">
      <c r="B342" s="31"/>
      <c r="C342" s="168" t="s">
        <v>505</v>
      </c>
      <c r="D342" s="168" t="s">
        <v>232</v>
      </c>
      <c r="E342" s="169" t="s">
        <v>506</v>
      </c>
      <c r="F342" s="170" t="s">
        <v>507</v>
      </c>
      <c r="G342" s="171" t="s">
        <v>125</v>
      </c>
      <c r="H342" s="172">
        <v>76</v>
      </c>
      <c r="I342" s="173"/>
      <c r="J342" s="174">
        <f>ROUND(I342*H342,2)</f>
        <v>0</v>
      </c>
      <c r="K342" s="175"/>
      <c r="L342" s="176"/>
      <c r="M342" s="177" t="s">
        <v>1</v>
      </c>
      <c r="N342" s="178" t="s">
        <v>41</v>
      </c>
      <c r="P342" s="143">
        <f>O342*H342</f>
        <v>0</v>
      </c>
      <c r="Q342" s="143">
        <v>1E-4</v>
      </c>
      <c r="R342" s="143">
        <f>Q342*H342</f>
        <v>7.6E-3</v>
      </c>
      <c r="S342" s="143">
        <v>0</v>
      </c>
      <c r="T342" s="144">
        <f>S342*H342</f>
        <v>0</v>
      </c>
      <c r="AR342" s="145" t="s">
        <v>293</v>
      </c>
      <c r="AT342" s="145" t="s">
        <v>232</v>
      </c>
      <c r="AU342" s="145" t="s">
        <v>120</v>
      </c>
      <c r="AY342" s="16" t="s">
        <v>119</v>
      </c>
      <c r="BE342" s="146">
        <f>IF(N342="základná",J342,0)</f>
        <v>0</v>
      </c>
      <c r="BF342" s="146">
        <f>IF(N342="znížená",J342,0)</f>
        <v>0</v>
      </c>
      <c r="BG342" s="146">
        <f>IF(N342="zákl. prenesená",J342,0)</f>
        <v>0</v>
      </c>
      <c r="BH342" s="146">
        <f>IF(N342="zníž. prenesená",J342,0)</f>
        <v>0</v>
      </c>
      <c r="BI342" s="146">
        <f>IF(N342="nulová",J342,0)</f>
        <v>0</v>
      </c>
      <c r="BJ342" s="16" t="s">
        <v>120</v>
      </c>
      <c r="BK342" s="146">
        <f>ROUND(I342*H342,2)</f>
        <v>0</v>
      </c>
      <c r="BL342" s="16" t="s">
        <v>215</v>
      </c>
      <c r="BM342" s="145" t="s">
        <v>508</v>
      </c>
    </row>
    <row r="343" spans="2:65" s="1" customFormat="1" ht="37.9" customHeight="1">
      <c r="B343" s="31"/>
      <c r="C343" s="168" t="s">
        <v>509</v>
      </c>
      <c r="D343" s="168" t="s">
        <v>232</v>
      </c>
      <c r="E343" s="169" t="s">
        <v>510</v>
      </c>
      <c r="F343" s="170" t="s">
        <v>511</v>
      </c>
      <c r="G343" s="171" t="s">
        <v>125</v>
      </c>
      <c r="H343" s="172">
        <v>76</v>
      </c>
      <c r="I343" s="173"/>
      <c r="J343" s="174">
        <f>ROUND(I343*H343,2)</f>
        <v>0</v>
      </c>
      <c r="K343" s="175"/>
      <c r="L343" s="176"/>
      <c r="M343" s="177" t="s">
        <v>1</v>
      </c>
      <c r="N343" s="178" t="s">
        <v>41</v>
      </c>
      <c r="P343" s="143">
        <f>O343*H343</f>
        <v>0</v>
      </c>
      <c r="Q343" s="143">
        <v>1E-4</v>
      </c>
      <c r="R343" s="143">
        <f>Q343*H343</f>
        <v>7.6E-3</v>
      </c>
      <c r="S343" s="143">
        <v>0</v>
      </c>
      <c r="T343" s="144">
        <f>S343*H343</f>
        <v>0</v>
      </c>
      <c r="AR343" s="145" t="s">
        <v>293</v>
      </c>
      <c r="AT343" s="145" t="s">
        <v>232</v>
      </c>
      <c r="AU343" s="145" t="s">
        <v>120</v>
      </c>
      <c r="AY343" s="16" t="s">
        <v>119</v>
      </c>
      <c r="BE343" s="146">
        <f>IF(N343="základná",J343,0)</f>
        <v>0</v>
      </c>
      <c r="BF343" s="146">
        <f>IF(N343="znížená",J343,0)</f>
        <v>0</v>
      </c>
      <c r="BG343" s="146">
        <f>IF(N343="zákl. prenesená",J343,0)</f>
        <v>0</v>
      </c>
      <c r="BH343" s="146">
        <f>IF(N343="zníž. prenesená",J343,0)</f>
        <v>0</v>
      </c>
      <c r="BI343" s="146">
        <f>IF(N343="nulová",J343,0)</f>
        <v>0</v>
      </c>
      <c r="BJ343" s="16" t="s">
        <v>120</v>
      </c>
      <c r="BK343" s="146">
        <f>ROUND(I343*H343,2)</f>
        <v>0</v>
      </c>
      <c r="BL343" s="16" t="s">
        <v>215</v>
      </c>
      <c r="BM343" s="145" t="s">
        <v>512</v>
      </c>
    </row>
    <row r="344" spans="2:65" s="1" customFormat="1" ht="24.2" customHeight="1">
      <c r="B344" s="31"/>
      <c r="C344" s="168" t="s">
        <v>513</v>
      </c>
      <c r="D344" s="168" t="s">
        <v>232</v>
      </c>
      <c r="E344" s="169" t="s">
        <v>514</v>
      </c>
      <c r="F344" s="170" t="s">
        <v>515</v>
      </c>
      <c r="G344" s="171" t="s">
        <v>235</v>
      </c>
      <c r="H344" s="172">
        <v>4</v>
      </c>
      <c r="I344" s="173"/>
      <c r="J344" s="174">
        <f>ROUND(I344*H344,2)</f>
        <v>0</v>
      </c>
      <c r="K344" s="175"/>
      <c r="L344" s="176"/>
      <c r="M344" s="177" t="s">
        <v>1</v>
      </c>
      <c r="N344" s="178" t="s">
        <v>41</v>
      </c>
      <c r="P344" s="143">
        <f>O344*H344</f>
        <v>0</v>
      </c>
      <c r="Q344" s="143">
        <v>3.2000000000000001E-2</v>
      </c>
      <c r="R344" s="143">
        <f>Q344*H344</f>
        <v>0.128</v>
      </c>
      <c r="S344" s="143">
        <v>0</v>
      </c>
      <c r="T344" s="144">
        <f>S344*H344</f>
        <v>0</v>
      </c>
      <c r="AR344" s="145" t="s">
        <v>293</v>
      </c>
      <c r="AT344" s="145" t="s">
        <v>232</v>
      </c>
      <c r="AU344" s="145" t="s">
        <v>120</v>
      </c>
      <c r="AY344" s="16" t="s">
        <v>119</v>
      </c>
      <c r="BE344" s="146">
        <f>IF(N344="základná",J344,0)</f>
        <v>0</v>
      </c>
      <c r="BF344" s="146">
        <f>IF(N344="znížená",J344,0)</f>
        <v>0</v>
      </c>
      <c r="BG344" s="146">
        <f>IF(N344="zákl. prenesená",J344,0)</f>
        <v>0</v>
      </c>
      <c r="BH344" s="146">
        <f>IF(N344="zníž. prenesená",J344,0)</f>
        <v>0</v>
      </c>
      <c r="BI344" s="146">
        <f>IF(N344="nulová",J344,0)</f>
        <v>0</v>
      </c>
      <c r="BJ344" s="16" t="s">
        <v>120</v>
      </c>
      <c r="BK344" s="146">
        <f>ROUND(I344*H344,2)</f>
        <v>0</v>
      </c>
      <c r="BL344" s="16" t="s">
        <v>215</v>
      </c>
      <c r="BM344" s="145" t="s">
        <v>516</v>
      </c>
    </row>
    <row r="345" spans="2:65" s="1" customFormat="1" ht="24.2" customHeight="1">
      <c r="B345" s="31"/>
      <c r="C345" s="168" t="s">
        <v>517</v>
      </c>
      <c r="D345" s="168" t="s">
        <v>232</v>
      </c>
      <c r="E345" s="169" t="s">
        <v>518</v>
      </c>
      <c r="F345" s="170" t="s">
        <v>519</v>
      </c>
      <c r="G345" s="171" t="s">
        <v>235</v>
      </c>
      <c r="H345" s="172">
        <v>12</v>
      </c>
      <c r="I345" s="173"/>
      <c r="J345" s="174">
        <f>ROUND(I345*H345,2)</f>
        <v>0</v>
      </c>
      <c r="K345" s="175"/>
      <c r="L345" s="176"/>
      <c r="M345" s="177" t="s">
        <v>1</v>
      </c>
      <c r="N345" s="178" t="s">
        <v>41</v>
      </c>
      <c r="P345" s="143">
        <f>O345*H345</f>
        <v>0</v>
      </c>
      <c r="Q345" s="143">
        <v>7.2999999999999995E-2</v>
      </c>
      <c r="R345" s="143">
        <f>Q345*H345</f>
        <v>0.87599999999999989</v>
      </c>
      <c r="S345" s="143">
        <v>0</v>
      </c>
      <c r="T345" s="144">
        <f>S345*H345</f>
        <v>0</v>
      </c>
      <c r="AR345" s="145" t="s">
        <v>293</v>
      </c>
      <c r="AT345" s="145" t="s">
        <v>232</v>
      </c>
      <c r="AU345" s="145" t="s">
        <v>120</v>
      </c>
      <c r="AY345" s="16" t="s">
        <v>119</v>
      </c>
      <c r="BE345" s="146">
        <f>IF(N345="základná",J345,0)</f>
        <v>0</v>
      </c>
      <c r="BF345" s="146">
        <f>IF(N345="znížená",J345,0)</f>
        <v>0</v>
      </c>
      <c r="BG345" s="146">
        <f>IF(N345="zákl. prenesená",J345,0)</f>
        <v>0</v>
      </c>
      <c r="BH345" s="146">
        <f>IF(N345="zníž. prenesená",J345,0)</f>
        <v>0</v>
      </c>
      <c r="BI345" s="146">
        <f>IF(N345="nulová",J345,0)</f>
        <v>0</v>
      </c>
      <c r="BJ345" s="16" t="s">
        <v>120</v>
      </c>
      <c r="BK345" s="146">
        <f>ROUND(I345*H345,2)</f>
        <v>0</v>
      </c>
      <c r="BL345" s="16" t="s">
        <v>215</v>
      </c>
      <c r="BM345" s="145" t="s">
        <v>520</v>
      </c>
    </row>
    <row r="346" spans="2:65" s="1" customFormat="1" ht="24.2" customHeight="1">
      <c r="B346" s="31"/>
      <c r="C346" s="133" t="s">
        <v>521</v>
      </c>
      <c r="D346" s="133" t="s">
        <v>122</v>
      </c>
      <c r="E346" s="134" t="s">
        <v>522</v>
      </c>
      <c r="F346" s="135" t="s">
        <v>523</v>
      </c>
      <c r="G346" s="136" t="s">
        <v>125</v>
      </c>
      <c r="H346" s="137">
        <v>96</v>
      </c>
      <c r="I346" s="138"/>
      <c r="J346" s="139">
        <f>ROUND(I346*H346,2)</f>
        <v>0</v>
      </c>
      <c r="K346" s="140"/>
      <c r="L346" s="31"/>
      <c r="M346" s="141" t="s">
        <v>1</v>
      </c>
      <c r="N346" s="142" t="s">
        <v>41</v>
      </c>
      <c r="P346" s="143">
        <f>O346*H346</f>
        <v>0</v>
      </c>
      <c r="Q346" s="143">
        <v>4.2000000000000002E-4</v>
      </c>
      <c r="R346" s="143">
        <f>Q346*H346</f>
        <v>4.0320000000000002E-2</v>
      </c>
      <c r="S346" s="143">
        <v>0</v>
      </c>
      <c r="T346" s="144">
        <f>S346*H346</f>
        <v>0</v>
      </c>
      <c r="AR346" s="145" t="s">
        <v>215</v>
      </c>
      <c r="AT346" s="145" t="s">
        <v>122</v>
      </c>
      <c r="AU346" s="145" t="s">
        <v>120</v>
      </c>
      <c r="AY346" s="16" t="s">
        <v>119</v>
      </c>
      <c r="BE346" s="146">
        <f>IF(N346="základná",J346,0)</f>
        <v>0</v>
      </c>
      <c r="BF346" s="146">
        <f>IF(N346="znížená",J346,0)</f>
        <v>0</v>
      </c>
      <c r="BG346" s="146">
        <f>IF(N346="zákl. prenesená",J346,0)</f>
        <v>0</v>
      </c>
      <c r="BH346" s="146">
        <f>IF(N346="zníž. prenesená",J346,0)</f>
        <v>0</v>
      </c>
      <c r="BI346" s="146">
        <f>IF(N346="nulová",J346,0)</f>
        <v>0</v>
      </c>
      <c r="BJ346" s="16" t="s">
        <v>120</v>
      </c>
      <c r="BK346" s="146">
        <f>ROUND(I346*H346,2)</f>
        <v>0</v>
      </c>
      <c r="BL346" s="16" t="s">
        <v>215</v>
      </c>
      <c r="BM346" s="145" t="s">
        <v>524</v>
      </c>
    </row>
    <row r="347" spans="2:65" s="12" customFormat="1" ht="11.25">
      <c r="B347" s="147"/>
      <c r="D347" s="148" t="s">
        <v>128</v>
      </c>
      <c r="E347" s="149" t="s">
        <v>1</v>
      </c>
      <c r="F347" s="150" t="s">
        <v>525</v>
      </c>
      <c r="H347" s="151">
        <v>23.2</v>
      </c>
      <c r="I347" s="152"/>
      <c r="L347" s="147"/>
      <c r="M347" s="153"/>
      <c r="T347" s="154"/>
      <c r="AT347" s="149" t="s">
        <v>128</v>
      </c>
      <c r="AU347" s="149" t="s">
        <v>120</v>
      </c>
      <c r="AV347" s="12" t="s">
        <v>120</v>
      </c>
      <c r="AW347" s="12" t="s">
        <v>31</v>
      </c>
      <c r="AX347" s="12" t="s">
        <v>75</v>
      </c>
      <c r="AY347" s="149" t="s">
        <v>119</v>
      </c>
    </row>
    <row r="348" spans="2:65" s="12" customFormat="1" ht="11.25">
      <c r="B348" s="147"/>
      <c r="D348" s="148" t="s">
        <v>128</v>
      </c>
      <c r="E348" s="149" t="s">
        <v>1</v>
      </c>
      <c r="F348" s="150" t="s">
        <v>526</v>
      </c>
      <c r="H348" s="151">
        <v>62.8</v>
      </c>
      <c r="I348" s="152"/>
      <c r="L348" s="147"/>
      <c r="M348" s="153"/>
      <c r="T348" s="154"/>
      <c r="AT348" s="149" t="s">
        <v>128</v>
      </c>
      <c r="AU348" s="149" t="s">
        <v>120</v>
      </c>
      <c r="AV348" s="12" t="s">
        <v>120</v>
      </c>
      <c r="AW348" s="12" t="s">
        <v>31</v>
      </c>
      <c r="AX348" s="12" t="s">
        <v>75</v>
      </c>
      <c r="AY348" s="149" t="s">
        <v>119</v>
      </c>
    </row>
    <row r="349" spans="2:65" s="12" customFormat="1" ht="11.25">
      <c r="B349" s="147"/>
      <c r="D349" s="148" t="s">
        <v>128</v>
      </c>
      <c r="E349" s="149" t="s">
        <v>1</v>
      </c>
      <c r="F349" s="150" t="s">
        <v>527</v>
      </c>
      <c r="H349" s="151">
        <v>10</v>
      </c>
      <c r="I349" s="152"/>
      <c r="L349" s="147"/>
      <c r="M349" s="153"/>
      <c r="T349" s="154"/>
      <c r="AT349" s="149" t="s">
        <v>128</v>
      </c>
      <c r="AU349" s="149" t="s">
        <v>120</v>
      </c>
      <c r="AV349" s="12" t="s">
        <v>120</v>
      </c>
      <c r="AW349" s="12" t="s">
        <v>31</v>
      </c>
      <c r="AX349" s="12" t="s">
        <v>75</v>
      </c>
      <c r="AY349" s="149" t="s">
        <v>119</v>
      </c>
    </row>
    <row r="350" spans="2:65" s="13" customFormat="1" ht="11.25">
      <c r="B350" s="155"/>
      <c r="D350" s="148" t="s">
        <v>128</v>
      </c>
      <c r="E350" s="156" t="s">
        <v>1</v>
      </c>
      <c r="F350" s="157" t="s">
        <v>130</v>
      </c>
      <c r="H350" s="158">
        <v>96</v>
      </c>
      <c r="I350" s="159"/>
      <c r="L350" s="155"/>
      <c r="M350" s="160"/>
      <c r="T350" s="161"/>
      <c r="AT350" s="156" t="s">
        <v>128</v>
      </c>
      <c r="AU350" s="156" t="s">
        <v>120</v>
      </c>
      <c r="AV350" s="13" t="s">
        <v>126</v>
      </c>
      <c r="AW350" s="13" t="s">
        <v>31</v>
      </c>
      <c r="AX350" s="13" t="s">
        <v>80</v>
      </c>
      <c r="AY350" s="156" t="s">
        <v>119</v>
      </c>
    </row>
    <row r="351" spans="2:65" s="1" customFormat="1" ht="24.2" customHeight="1">
      <c r="B351" s="31"/>
      <c r="C351" s="168" t="s">
        <v>528</v>
      </c>
      <c r="D351" s="168" t="s">
        <v>232</v>
      </c>
      <c r="E351" s="169" t="s">
        <v>529</v>
      </c>
      <c r="F351" s="170" t="s">
        <v>530</v>
      </c>
      <c r="G351" s="171" t="s">
        <v>235</v>
      </c>
      <c r="H351" s="172">
        <v>4</v>
      </c>
      <c r="I351" s="173"/>
      <c r="J351" s="174">
        <f>ROUND(I351*H351,2)</f>
        <v>0</v>
      </c>
      <c r="K351" s="175"/>
      <c r="L351" s="176"/>
      <c r="M351" s="177" t="s">
        <v>1</v>
      </c>
      <c r="N351" s="178" t="s">
        <v>41</v>
      </c>
      <c r="P351" s="143">
        <f>O351*H351</f>
        <v>0</v>
      </c>
      <c r="Q351" s="143">
        <v>4.6019999999999998E-2</v>
      </c>
      <c r="R351" s="143">
        <f>Q351*H351</f>
        <v>0.18407999999999999</v>
      </c>
      <c r="S351" s="143">
        <v>0</v>
      </c>
      <c r="T351" s="144">
        <f>S351*H351</f>
        <v>0</v>
      </c>
      <c r="AR351" s="145" t="s">
        <v>293</v>
      </c>
      <c r="AT351" s="145" t="s">
        <v>232</v>
      </c>
      <c r="AU351" s="145" t="s">
        <v>120</v>
      </c>
      <c r="AY351" s="16" t="s">
        <v>119</v>
      </c>
      <c r="BE351" s="146">
        <f>IF(N351="základná",J351,0)</f>
        <v>0</v>
      </c>
      <c r="BF351" s="146">
        <f>IF(N351="znížená",J351,0)</f>
        <v>0</v>
      </c>
      <c r="BG351" s="146">
        <f>IF(N351="zákl. prenesená",J351,0)</f>
        <v>0</v>
      </c>
      <c r="BH351" s="146">
        <f>IF(N351="zníž. prenesená",J351,0)</f>
        <v>0</v>
      </c>
      <c r="BI351" s="146">
        <f>IF(N351="nulová",J351,0)</f>
        <v>0</v>
      </c>
      <c r="BJ351" s="16" t="s">
        <v>120</v>
      </c>
      <c r="BK351" s="146">
        <f>ROUND(I351*H351,2)</f>
        <v>0</v>
      </c>
      <c r="BL351" s="16" t="s">
        <v>215</v>
      </c>
      <c r="BM351" s="145" t="s">
        <v>531</v>
      </c>
    </row>
    <row r="352" spans="2:65" s="1" customFormat="1" ht="24.2" customHeight="1">
      <c r="B352" s="31"/>
      <c r="C352" s="168" t="s">
        <v>532</v>
      </c>
      <c r="D352" s="168" t="s">
        <v>232</v>
      </c>
      <c r="E352" s="169" t="s">
        <v>533</v>
      </c>
      <c r="F352" s="170" t="s">
        <v>534</v>
      </c>
      <c r="G352" s="171" t="s">
        <v>235</v>
      </c>
      <c r="H352" s="172">
        <v>8</v>
      </c>
      <c r="I352" s="173"/>
      <c r="J352" s="174">
        <f>ROUND(I352*H352,2)</f>
        <v>0</v>
      </c>
      <c r="K352" s="175"/>
      <c r="L352" s="176"/>
      <c r="M352" s="177" t="s">
        <v>1</v>
      </c>
      <c r="N352" s="178" t="s">
        <v>41</v>
      </c>
      <c r="P352" s="143">
        <f>O352*H352</f>
        <v>0</v>
      </c>
      <c r="Q352" s="143">
        <v>4.6019999999999998E-2</v>
      </c>
      <c r="R352" s="143">
        <f>Q352*H352</f>
        <v>0.36815999999999999</v>
      </c>
      <c r="S352" s="143">
        <v>0</v>
      </c>
      <c r="T352" s="144">
        <f>S352*H352</f>
        <v>0</v>
      </c>
      <c r="AR352" s="145" t="s">
        <v>293</v>
      </c>
      <c r="AT352" s="145" t="s">
        <v>232</v>
      </c>
      <c r="AU352" s="145" t="s">
        <v>120</v>
      </c>
      <c r="AY352" s="16" t="s">
        <v>119</v>
      </c>
      <c r="BE352" s="146">
        <f>IF(N352="základná",J352,0)</f>
        <v>0</v>
      </c>
      <c r="BF352" s="146">
        <f>IF(N352="znížená",J352,0)</f>
        <v>0</v>
      </c>
      <c r="BG352" s="146">
        <f>IF(N352="zákl. prenesená",J352,0)</f>
        <v>0</v>
      </c>
      <c r="BH352" s="146">
        <f>IF(N352="zníž. prenesená",J352,0)</f>
        <v>0</v>
      </c>
      <c r="BI352" s="146">
        <f>IF(N352="nulová",J352,0)</f>
        <v>0</v>
      </c>
      <c r="BJ352" s="16" t="s">
        <v>120</v>
      </c>
      <c r="BK352" s="146">
        <f>ROUND(I352*H352,2)</f>
        <v>0</v>
      </c>
      <c r="BL352" s="16" t="s">
        <v>215</v>
      </c>
      <c r="BM352" s="145" t="s">
        <v>535</v>
      </c>
    </row>
    <row r="353" spans="2:65" s="1" customFormat="1" ht="24.2" customHeight="1">
      <c r="B353" s="31"/>
      <c r="C353" s="168" t="s">
        <v>536</v>
      </c>
      <c r="D353" s="168" t="s">
        <v>232</v>
      </c>
      <c r="E353" s="169" t="s">
        <v>537</v>
      </c>
      <c r="F353" s="170" t="s">
        <v>538</v>
      </c>
      <c r="G353" s="171" t="s">
        <v>235</v>
      </c>
      <c r="H353" s="172">
        <v>2</v>
      </c>
      <c r="I353" s="173"/>
      <c r="J353" s="174">
        <f>ROUND(I353*H353,2)</f>
        <v>0</v>
      </c>
      <c r="K353" s="175"/>
      <c r="L353" s="176"/>
      <c r="M353" s="177" t="s">
        <v>1</v>
      </c>
      <c r="N353" s="178" t="s">
        <v>41</v>
      </c>
      <c r="P353" s="143">
        <f>O353*H353</f>
        <v>0</v>
      </c>
      <c r="Q353" s="143">
        <v>4.6019999999999998E-2</v>
      </c>
      <c r="R353" s="143">
        <f>Q353*H353</f>
        <v>9.2039999999999997E-2</v>
      </c>
      <c r="S353" s="143">
        <v>0</v>
      </c>
      <c r="T353" s="144">
        <f>S353*H353</f>
        <v>0</v>
      </c>
      <c r="AR353" s="145" t="s">
        <v>293</v>
      </c>
      <c r="AT353" s="145" t="s">
        <v>232</v>
      </c>
      <c r="AU353" s="145" t="s">
        <v>120</v>
      </c>
      <c r="AY353" s="16" t="s">
        <v>119</v>
      </c>
      <c r="BE353" s="146">
        <f>IF(N353="základná",J353,0)</f>
        <v>0</v>
      </c>
      <c r="BF353" s="146">
        <f>IF(N353="znížená",J353,0)</f>
        <v>0</v>
      </c>
      <c r="BG353" s="146">
        <f>IF(N353="zákl. prenesená",J353,0)</f>
        <v>0</v>
      </c>
      <c r="BH353" s="146">
        <f>IF(N353="zníž. prenesená",J353,0)</f>
        <v>0</v>
      </c>
      <c r="BI353" s="146">
        <f>IF(N353="nulová",J353,0)</f>
        <v>0</v>
      </c>
      <c r="BJ353" s="16" t="s">
        <v>120</v>
      </c>
      <c r="BK353" s="146">
        <f>ROUND(I353*H353,2)</f>
        <v>0</v>
      </c>
      <c r="BL353" s="16" t="s">
        <v>215</v>
      </c>
      <c r="BM353" s="145" t="s">
        <v>539</v>
      </c>
    </row>
    <row r="354" spans="2:65" s="11" customFormat="1" ht="22.9" customHeight="1">
      <c r="B354" s="121"/>
      <c r="D354" s="122" t="s">
        <v>74</v>
      </c>
      <c r="E354" s="131" t="s">
        <v>540</v>
      </c>
      <c r="F354" s="131" t="s">
        <v>541</v>
      </c>
      <c r="I354" s="124"/>
      <c r="J354" s="132">
        <f>BK354</f>
        <v>0</v>
      </c>
      <c r="L354" s="121"/>
      <c r="M354" s="126"/>
      <c r="P354" s="127">
        <f>SUM(P355:P361)</f>
        <v>0</v>
      </c>
      <c r="R354" s="127">
        <f>SUM(R355:R361)</f>
        <v>1.7999999999999999E-2</v>
      </c>
      <c r="T354" s="128">
        <f>SUM(T355:T361)</f>
        <v>0.192</v>
      </c>
      <c r="AR354" s="122" t="s">
        <v>120</v>
      </c>
      <c r="AT354" s="129" t="s">
        <v>74</v>
      </c>
      <c r="AU354" s="129" t="s">
        <v>80</v>
      </c>
      <c r="AY354" s="122" t="s">
        <v>119</v>
      </c>
      <c r="BK354" s="130">
        <f>SUM(BK355:BK361)</f>
        <v>0</v>
      </c>
    </row>
    <row r="355" spans="2:65" s="1" customFormat="1" ht="16.5" customHeight="1">
      <c r="B355" s="31"/>
      <c r="C355" s="133" t="s">
        <v>542</v>
      </c>
      <c r="D355" s="133" t="s">
        <v>122</v>
      </c>
      <c r="E355" s="134" t="s">
        <v>543</v>
      </c>
      <c r="F355" s="135" t="s">
        <v>544</v>
      </c>
      <c r="G355" s="136" t="s">
        <v>235</v>
      </c>
      <c r="H355" s="137">
        <v>192</v>
      </c>
      <c r="I355" s="138"/>
      <c r="J355" s="139">
        <f>ROUND(I355*H355,2)</f>
        <v>0</v>
      </c>
      <c r="K355" s="140"/>
      <c r="L355" s="31"/>
      <c r="M355" s="141" t="s">
        <v>1</v>
      </c>
      <c r="N355" s="142" t="s">
        <v>41</v>
      </c>
      <c r="P355" s="143">
        <f>O355*H355</f>
        <v>0</v>
      </c>
      <c r="Q355" s="143">
        <v>0</v>
      </c>
      <c r="R355" s="143">
        <f>Q355*H355</f>
        <v>0</v>
      </c>
      <c r="S355" s="143">
        <v>1E-3</v>
      </c>
      <c r="T355" s="144">
        <f>S355*H355</f>
        <v>0.192</v>
      </c>
      <c r="AR355" s="145" t="s">
        <v>215</v>
      </c>
      <c r="AT355" s="145" t="s">
        <v>122</v>
      </c>
      <c r="AU355" s="145" t="s">
        <v>120</v>
      </c>
      <c r="AY355" s="16" t="s">
        <v>119</v>
      </c>
      <c r="BE355" s="146">
        <f>IF(N355="základná",J355,0)</f>
        <v>0</v>
      </c>
      <c r="BF355" s="146">
        <f>IF(N355="znížená",J355,0)</f>
        <v>0</v>
      </c>
      <c r="BG355" s="146">
        <f>IF(N355="zákl. prenesená",J355,0)</f>
        <v>0</v>
      </c>
      <c r="BH355" s="146">
        <f>IF(N355="zníž. prenesená",J355,0)</f>
        <v>0</v>
      </c>
      <c r="BI355" s="146">
        <f>IF(N355="nulová",J355,0)</f>
        <v>0</v>
      </c>
      <c r="BJ355" s="16" t="s">
        <v>120</v>
      </c>
      <c r="BK355" s="146">
        <f>ROUND(I355*H355,2)</f>
        <v>0</v>
      </c>
      <c r="BL355" s="16" t="s">
        <v>215</v>
      </c>
      <c r="BM355" s="145" t="s">
        <v>545</v>
      </c>
    </row>
    <row r="356" spans="2:65" s="1" customFormat="1" ht="16.5" customHeight="1">
      <c r="B356" s="31"/>
      <c r="C356" s="133" t="s">
        <v>546</v>
      </c>
      <c r="D356" s="133" t="s">
        <v>122</v>
      </c>
      <c r="E356" s="134" t="s">
        <v>547</v>
      </c>
      <c r="F356" s="135" t="s">
        <v>548</v>
      </c>
      <c r="G356" s="136" t="s">
        <v>235</v>
      </c>
      <c r="H356" s="137">
        <v>192</v>
      </c>
      <c r="I356" s="138"/>
      <c r="J356" s="139">
        <f>ROUND(I356*H356,2)</f>
        <v>0</v>
      </c>
      <c r="K356" s="140"/>
      <c r="L356" s="31"/>
      <c r="M356" s="141" t="s">
        <v>1</v>
      </c>
      <c r="N356" s="142" t="s">
        <v>41</v>
      </c>
      <c r="P356" s="143">
        <f>O356*H356</f>
        <v>0</v>
      </c>
      <c r="Q356" s="143">
        <v>1.0000000000000001E-5</v>
      </c>
      <c r="R356" s="143">
        <f>Q356*H356</f>
        <v>1.9200000000000003E-3</v>
      </c>
      <c r="S356" s="143">
        <v>0</v>
      </c>
      <c r="T356" s="144">
        <f>S356*H356</f>
        <v>0</v>
      </c>
      <c r="AR356" s="145" t="s">
        <v>215</v>
      </c>
      <c r="AT356" s="145" t="s">
        <v>122</v>
      </c>
      <c r="AU356" s="145" t="s">
        <v>120</v>
      </c>
      <c r="AY356" s="16" t="s">
        <v>119</v>
      </c>
      <c r="BE356" s="146">
        <f>IF(N356="základná",J356,0)</f>
        <v>0</v>
      </c>
      <c r="BF356" s="146">
        <f>IF(N356="znížená",J356,0)</f>
        <v>0</v>
      </c>
      <c r="BG356" s="146">
        <f>IF(N356="zákl. prenesená",J356,0)</f>
        <v>0</v>
      </c>
      <c r="BH356" s="146">
        <f>IF(N356="zníž. prenesená",J356,0)</f>
        <v>0</v>
      </c>
      <c r="BI356" s="146">
        <f>IF(N356="nulová",J356,0)</f>
        <v>0</v>
      </c>
      <c r="BJ356" s="16" t="s">
        <v>120</v>
      </c>
      <c r="BK356" s="146">
        <f>ROUND(I356*H356,2)</f>
        <v>0</v>
      </c>
      <c r="BL356" s="16" t="s">
        <v>215</v>
      </c>
      <c r="BM356" s="145" t="s">
        <v>549</v>
      </c>
    </row>
    <row r="357" spans="2:65" s="12" customFormat="1" ht="11.25">
      <c r="B357" s="147"/>
      <c r="D357" s="148" t="s">
        <v>128</v>
      </c>
      <c r="E357" s="149" t="s">
        <v>1</v>
      </c>
      <c r="F357" s="150" t="s">
        <v>550</v>
      </c>
      <c r="H357" s="151">
        <v>192</v>
      </c>
      <c r="I357" s="152"/>
      <c r="L357" s="147"/>
      <c r="M357" s="153"/>
      <c r="T357" s="154"/>
      <c r="AT357" s="149" t="s">
        <v>128</v>
      </c>
      <c r="AU357" s="149" t="s">
        <v>120</v>
      </c>
      <c r="AV357" s="12" t="s">
        <v>120</v>
      </c>
      <c r="AW357" s="12" t="s">
        <v>31</v>
      </c>
      <c r="AX357" s="12" t="s">
        <v>75</v>
      </c>
      <c r="AY357" s="149" t="s">
        <v>119</v>
      </c>
    </row>
    <row r="358" spans="2:65" s="13" customFormat="1" ht="11.25">
      <c r="B358" s="155"/>
      <c r="D358" s="148" t="s">
        <v>128</v>
      </c>
      <c r="E358" s="156" t="s">
        <v>1</v>
      </c>
      <c r="F358" s="157" t="s">
        <v>130</v>
      </c>
      <c r="H358" s="158">
        <v>192</v>
      </c>
      <c r="I358" s="159"/>
      <c r="L358" s="155"/>
      <c r="M358" s="160"/>
      <c r="T358" s="161"/>
      <c r="AT358" s="156" t="s">
        <v>128</v>
      </c>
      <c r="AU358" s="156" t="s">
        <v>120</v>
      </c>
      <c r="AV358" s="13" t="s">
        <v>126</v>
      </c>
      <c r="AW358" s="13" t="s">
        <v>31</v>
      </c>
      <c r="AX358" s="13" t="s">
        <v>80</v>
      </c>
      <c r="AY358" s="156" t="s">
        <v>119</v>
      </c>
    </row>
    <row r="359" spans="2:65" s="1" customFormat="1" ht="24.2" customHeight="1">
      <c r="B359" s="31"/>
      <c r="C359" s="168" t="s">
        <v>551</v>
      </c>
      <c r="D359" s="168" t="s">
        <v>232</v>
      </c>
      <c r="E359" s="169" t="s">
        <v>552</v>
      </c>
      <c r="F359" s="170" t="s">
        <v>553</v>
      </c>
      <c r="G359" s="171" t="s">
        <v>235</v>
      </c>
      <c r="H359" s="172">
        <v>120</v>
      </c>
      <c r="I359" s="173"/>
      <c r="J359" s="174">
        <f>ROUND(I359*H359,2)</f>
        <v>0</v>
      </c>
      <c r="K359" s="175"/>
      <c r="L359" s="176"/>
      <c r="M359" s="177" t="s">
        <v>1</v>
      </c>
      <c r="N359" s="178" t="s">
        <v>41</v>
      </c>
      <c r="P359" s="143">
        <f>O359*H359</f>
        <v>0</v>
      </c>
      <c r="Q359" s="143">
        <v>1.1E-4</v>
      </c>
      <c r="R359" s="143">
        <f>Q359*H359</f>
        <v>1.32E-2</v>
      </c>
      <c r="S359" s="143">
        <v>0</v>
      </c>
      <c r="T359" s="144">
        <f>S359*H359</f>
        <v>0</v>
      </c>
      <c r="AR359" s="145" t="s">
        <v>293</v>
      </c>
      <c r="AT359" s="145" t="s">
        <v>232</v>
      </c>
      <c r="AU359" s="145" t="s">
        <v>120</v>
      </c>
      <c r="AY359" s="16" t="s">
        <v>119</v>
      </c>
      <c r="BE359" s="146">
        <f>IF(N359="základná",J359,0)</f>
        <v>0</v>
      </c>
      <c r="BF359" s="146">
        <f>IF(N359="znížená",J359,0)</f>
        <v>0</v>
      </c>
      <c r="BG359" s="146">
        <f>IF(N359="zákl. prenesená",J359,0)</f>
        <v>0</v>
      </c>
      <c r="BH359" s="146">
        <f>IF(N359="zníž. prenesená",J359,0)</f>
        <v>0</v>
      </c>
      <c r="BI359" s="146">
        <f>IF(N359="nulová",J359,0)</f>
        <v>0</v>
      </c>
      <c r="BJ359" s="16" t="s">
        <v>120</v>
      </c>
      <c r="BK359" s="146">
        <f>ROUND(I359*H359,2)</f>
        <v>0</v>
      </c>
      <c r="BL359" s="16" t="s">
        <v>215</v>
      </c>
      <c r="BM359" s="145" t="s">
        <v>554</v>
      </c>
    </row>
    <row r="360" spans="2:65" s="1" customFormat="1" ht="24.2" customHeight="1">
      <c r="B360" s="31"/>
      <c r="C360" s="168" t="s">
        <v>555</v>
      </c>
      <c r="D360" s="168" t="s">
        <v>232</v>
      </c>
      <c r="E360" s="169" t="s">
        <v>556</v>
      </c>
      <c r="F360" s="170" t="s">
        <v>557</v>
      </c>
      <c r="G360" s="171" t="s">
        <v>235</v>
      </c>
      <c r="H360" s="172">
        <v>72</v>
      </c>
      <c r="I360" s="173"/>
      <c r="J360" s="174">
        <f>ROUND(I360*H360,2)</f>
        <v>0</v>
      </c>
      <c r="K360" s="175"/>
      <c r="L360" s="176"/>
      <c r="M360" s="177" t="s">
        <v>1</v>
      </c>
      <c r="N360" s="178" t="s">
        <v>41</v>
      </c>
      <c r="P360" s="143">
        <f>O360*H360</f>
        <v>0</v>
      </c>
      <c r="Q360" s="143">
        <v>4.0000000000000003E-5</v>
      </c>
      <c r="R360" s="143">
        <f>Q360*H360</f>
        <v>2.8800000000000002E-3</v>
      </c>
      <c r="S360" s="143">
        <v>0</v>
      </c>
      <c r="T360" s="144">
        <f>S360*H360</f>
        <v>0</v>
      </c>
      <c r="AR360" s="145" t="s">
        <v>293</v>
      </c>
      <c r="AT360" s="145" t="s">
        <v>232</v>
      </c>
      <c r="AU360" s="145" t="s">
        <v>120</v>
      </c>
      <c r="AY360" s="16" t="s">
        <v>119</v>
      </c>
      <c r="BE360" s="146">
        <f>IF(N360="základná",J360,0)</f>
        <v>0</v>
      </c>
      <c r="BF360" s="146">
        <f>IF(N360="znížená",J360,0)</f>
        <v>0</v>
      </c>
      <c r="BG360" s="146">
        <f>IF(N360="zákl. prenesená",J360,0)</f>
        <v>0</v>
      </c>
      <c r="BH360" s="146">
        <f>IF(N360="zníž. prenesená",J360,0)</f>
        <v>0</v>
      </c>
      <c r="BI360" s="146">
        <f>IF(N360="nulová",J360,0)</f>
        <v>0</v>
      </c>
      <c r="BJ360" s="16" t="s">
        <v>120</v>
      </c>
      <c r="BK360" s="146">
        <f>ROUND(I360*H360,2)</f>
        <v>0</v>
      </c>
      <c r="BL360" s="16" t="s">
        <v>215</v>
      </c>
      <c r="BM360" s="145" t="s">
        <v>558</v>
      </c>
    </row>
    <row r="361" spans="2:65" s="1" customFormat="1" ht="24.2" customHeight="1">
      <c r="B361" s="31"/>
      <c r="C361" s="133" t="s">
        <v>559</v>
      </c>
      <c r="D361" s="133" t="s">
        <v>122</v>
      </c>
      <c r="E361" s="134" t="s">
        <v>560</v>
      </c>
      <c r="F361" s="135" t="s">
        <v>561</v>
      </c>
      <c r="G361" s="136" t="s">
        <v>495</v>
      </c>
      <c r="H361" s="179"/>
      <c r="I361" s="138"/>
      <c r="J361" s="139">
        <f>ROUND(I361*H361,2)</f>
        <v>0</v>
      </c>
      <c r="K361" s="140"/>
      <c r="L361" s="31"/>
      <c r="M361" s="141" t="s">
        <v>1</v>
      </c>
      <c r="N361" s="142" t="s">
        <v>41</v>
      </c>
      <c r="P361" s="143">
        <f>O361*H361</f>
        <v>0</v>
      </c>
      <c r="Q361" s="143">
        <v>0</v>
      </c>
      <c r="R361" s="143">
        <f>Q361*H361</f>
        <v>0</v>
      </c>
      <c r="S361" s="143">
        <v>0</v>
      </c>
      <c r="T361" s="144">
        <f>S361*H361</f>
        <v>0</v>
      </c>
      <c r="AR361" s="145" t="s">
        <v>215</v>
      </c>
      <c r="AT361" s="145" t="s">
        <v>122</v>
      </c>
      <c r="AU361" s="145" t="s">
        <v>120</v>
      </c>
      <c r="AY361" s="16" t="s">
        <v>119</v>
      </c>
      <c r="BE361" s="146">
        <f>IF(N361="základná",J361,0)</f>
        <v>0</v>
      </c>
      <c r="BF361" s="146">
        <f>IF(N361="znížená",J361,0)</f>
        <v>0</v>
      </c>
      <c r="BG361" s="146">
        <f>IF(N361="zákl. prenesená",J361,0)</f>
        <v>0</v>
      </c>
      <c r="BH361" s="146">
        <f>IF(N361="zníž. prenesená",J361,0)</f>
        <v>0</v>
      </c>
      <c r="BI361" s="146">
        <f>IF(N361="nulová",J361,0)</f>
        <v>0</v>
      </c>
      <c r="BJ361" s="16" t="s">
        <v>120</v>
      </c>
      <c r="BK361" s="146">
        <f>ROUND(I361*H361,2)</f>
        <v>0</v>
      </c>
      <c r="BL361" s="16" t="s">
        <v>215</v>
      </c>
      <c r="BM361" s="145" t="s">
        <v>562</v>
      </c>
    </row>
    <row r="362" spans="2:65" s="11" customFormat="1" ht="22.9" customHeight="1">
      <c r="B362" s="121"/>
      <c r="D362" s="122" t="s">
        <v>74</v>
      </c>
      <c r="E362" s="131" t="s">
        <v>563</v>
      </c>
      <c r="F362" s="131" t="s">
        <v>564</v>
      </c>
      <c r="I362" s="124"/>
      <c r="J362" s="132">
        <f>BK362</f>
        <v>0</v>
      </c>
      <c r="L362" s="121"/>
      <c r="M362" s="126"/>
      <c r="P362" s="127">
        <f>SUM(P363:P373)</f>
        <v>0</v>
      </c>
      <c r="R362" s="127">
        <f>SUM(R363:R373)</f>
        <v>6.3866938999999991</v>
      </c>
      <c r="T362" s="128">
        <f>SUM(T363:T373)</f>
        <v>0</v>
      </c>
      <c r="AR362" s="122" t="s">
        <v>120</v>
      </c>
      <c r="AT362" s="129" t="s">
        <v>74</v>
      </c>
      <c r="AU362" s="129" t="s">
        <v>80</v>
      </c>
      <c r="AY362" s="122" t="s">
        <v>119</v>
      </c>
      <c r="BK362" s="130">
        <f>SUM(BK363:BK373)</f>
        <v>0</v>
      </c>
    </row>
    <row r="363" spans="2:65" s="1" customFormat="1" ht="24.2" customHeight="1">
      <c r="B363" s="31"/>
      <c r="C363" s="133" t="s">
        <v>565</v>
      </c>
      <c r="D363" s="133" t="s">
        <v>122</v>
      </c>
      <c r="E363" s="134" t="s">
        <v>566</v>
      </c>
      <c r="F363" s="135" t="s">
        <v>567</v>
      </c>
      <c r="G363" s="136" t="s">
        <v>125</v>
      </c>
      <c r="H363" s="137">
        <v>8.16</v>
      </c>
      <c r="I363" s="138"/>
      <c r="J363" s="139">
        <f>ROUND(I363*H363,2)</f>
        <v>0</v>
      </c>
      <c r="K363" s="140"/>
      <c r="L363" s="31"/>
      <c r="M363" s="141" t="s">
        <v>1</v>
      </c>
      <c r="N363" s="142" t="s">
        <v>41</v>
      </c>
      <c r="P363" s="143">
        <f>O363*H363</f>
        <v>0</v>
      </c>
      <c r="Q363" s="143">
        <v>7.5700000000000003E-3</v>
      </c>
      <c r="R363" s="143">
        <f>Q363*H363</f>
        <v>6.1771200000000005E-2</v>
      </c>
      <c r="S363" s="143">
        <v>0</v>
      </c>
      <c r="T363" s="144">
        <f>S363*H363</f>
        <v>0</v>
      </c>
      <c r="AR363" s="145" t="s">
        <v>215</v>
      </c>
      <c r="AT363" s="145" t="s">
        <v>122</v>
      </c>
      <c r="AU363" s="145" t="s">
        <v>120</v>
      </c>
      <c r="AY363" s="16" t="s">
        <v>119</v>
      </c>
      <c r="BE363" s="146">
        <f>IF(N363="základná",J363,0)</f>
        <v>0</v>
      </c>
      <c r="BF363" s="146">
        <f>IF(N363="znížená",J363,0)</f>
        <v>0</v>
      </c>
      <c r="BG363" s="146">
        <f>IF(N363="zákl. prenesená",J363,0)</f>
        <v>0</v>
      </c>
      <c r="BH363" s="146">
        <f>IF(N363="zníž. prenesená",J363,0)</f>
        <v>0</v>
      </c>
      <c r="BI363" s="146">
        <f>IF(N363="nulová",J363,0)</f>
        <v>0</v>
      </c>
      <c r="BJ363" s="16" t="s">
        <v>120</v>
      </c>
      <c r="BK363" s="146">
        <f>ROUND(I363*H363,2)</f>
        <v>0</v>
      </c>
      <c r="BL363" s="16" t="s">
        <v>215</v>
      </c>
      <c r="BM363" s="145" t="s">
        <v>568</v>
      </c>
    </row>
    <row r="364" spans="2:65" s="12" customFormat="1" ht="11.25">
      <c r="B364" s="147"/>
      <c r="D364" s="148" t="s">
        <v>128</v>
      </c>
      <c r="E364" s="149" t="s">
        <v>1</v>
      </c>
      <c r="F364" s="150" t="s">
        <v>569</v>
      </c>
      <c r="H364" s="151">
        <v>8.16</v>
      </c>
      <c r="I364" s="152"/>
      <c r="L364" s="147"/>
      <c r="M364" s="153"/>
      <c r="T364" s="154"/>
      <c r="AT364" s="149" t="s">
        <v>128</v>
      </c>
      <c r="AU364" s="149" t="s">
        <v>120</v>
      </c>
      <c r="AV364" s="12" t="s">
        <v>120</v>
      </c>
      <c r="AW364" s="12" t="s">
        <v>31</v>
      </c>
      <c r="AX364" s="12" t="s">
        <v>75</v>
      </c>
      <c r="AY364" s="149" t="s">
        <v>119</v>
      </c>
    </row>
    <row r="365" spans="2:65" s="13" customFormat="1" ht="11.25">
      <c r="B365" s="155"/>
      <c r="D365" s="148" t="s">
        <v>128</v>
      </c>
      <c r="E365" s="156" t="s">
        <v>1</v>
      </c>
      <c r="F365" s="157" t="s">
        <v>130</v>
      </c>
      <c r="H365" s="158">
        <v>8.16</v>
      </c>
      <c r="I365" s="159"/>
      <c r="L365" s="155"/>
      <c r="M365" s="160"/>
      <c r="T365" s="161"/>
      <c r="AT365" s="156" t="s">
        <v>128</v>
      </c>
      <c r="AU365" s="156" t="s">
        <v>120</v>
      </c>
      <c r="AV365" s="13" t="s">
        <v>126</v>
      </c>
      <c r="AW365" s="13" t="s">
        <v>31</v>
      </c>
      <c r="AX365" s="13" t="s">
        <v>80</v>
      </c>
      <c r="AY365" s="156" t="s">
        <v>119</v>
      </c>
    </row>
    <row r="366" spans="2:65" s="1" customFormat="1" ht="24.2" customHeight="1">
      <c r="B366" s="31"/>
      <c r="C366" s="168" t="s">
        <v>570</v>
      </c>
      <c r="D366" s="168" t="s">
        <v>232</v>
      </c>
      <c r="E366" s="169" t="s">
        <v>571</v>
      </c>
      <c r="F366" s="170" t="s">
        <v>572</v>
      </c>
      <c r="G366" s="171" t="s">
        <v>137</v>
      </c>
      <c r="H366" s="172">
        <v>1.6970000000000001</v>
      </c>
      <c r="I366" s="173"/>
      <c r="J366" s="174">
        <f>ROUND(I366*H366,2)</f>
        <v>0</v>
      </c>
      <c r="K366" s="175"/>
      <c r="L366" s="176"/>
      <c r="M366" s="177" t="s">
        <v>1</v>
      </c>
      <c r="N366" s="178" t="s">
        <v>41</v>
      </c>
      <c r="P366" s="143">
        <f>O366*H366</f>
        <v>0</v>
      </c>
      <c r="Q366" s="143">
        <v>1.0500000000000001E-2</v>
      </c>
      <c r="R366" s="143">
        <f>Q366*H366</f>
        <v>1.7818500000000001E-2</v>
      </c>
      <c r="S366" s="143">
        <v>0</v>
      </c>
      <c r="T366" s="144">
        <f>S366*H366</f>
        <v>0</v>
      </c>
      <c r="AR366" s="145" t="s">
        <v>293</v>
      </c>
      <c r="AT366" s="145" t="s">
        <v>232</v>
      </c>
      <c r="AU366" s="145" t="s">
        <v>120</v>
      </c>
      <c r="AY366" s="16" t="s">
        <v>119</v>
      </c>
      <c r="BE366" s="146">
        <f>IF(N366="základná",J366,0)</f>
        <v>0</v>
      </c>
      <c r="BF366" s="146">
        <f>IF(N366="znížená",J366,0)</f>
        <v>0</v>
      </c>
      <c r="BG366" s="146">
        <f>IF(N366="zákl. prenesená",J366,0)</f>
        <v>0</v>
      </c>
      <c r="BH366" s="146">
        <f>IF(N366="zníž. prenesená",J366,0)</f>
        <v>0</v>
      </c>
      <c r="BI366" s="146">
        <f>IF(N366="nulová",J366,0)</f>
        <v>0</v>
      </c>
      <c r="BJ366" s="16" t="s">
        <v>120</v>
      </c>
      <c r="BK366" s="146">
        <f>ROUND(I366*H366,2)</f>
        <v>0</v>
      </c>
      <c r="BL366" s="16" t="s">
        <v>215</v>
      </c>
      <c r="BM366" s="145" t="s">
        <v>573</v>
      </c>
    </row>
    <row r="367" spans="2:65" s="12" customFormat="1" ht="11.25">
      <c r="B367" s="147"/>
      <c r="D367" s="148" t="s">
        <v>128</v>
      </c>
      <c r="F367" s="150" t="s">
        <v>574</v>
      </c>
      <c r="H367" s="151">
        <v>1.6970000000000001</v>
      </c>
      <c r="I367" s="152"/>
      <c r="L367" s="147"/>
      <c r="M367" s="153"/>
      <c r="T367" s="154"/>
      <c r="AT367" s="149" t="s">
        <v>128</v>
      </c>
      <c r="AU367" s="149" t="s">
        <v>120</v>
      </c>
      <c r="AV367" s="12" t="s">
        <v>120</v>
      </c>
      <c r="AW367" s="12" t="s">
        <v>4</v>
      </c>
      <c r="AX367" s="12" t="s">
        <v>80</v>
      </c>
      <c r="AY367" s="149" t="s">
        <v>119</v>
      </c>
    </row>
    <row r="368" spans="2:65" s="1" customFormat="1" ht="33" customHeight="1">
      <c r="B368" s="31"/>
      <c r="C368" s="133" t="s">
        <v>575</v>
      </c>
      <c r="D368" s="133" t="s">
        <v>122</v>
      </c>
      <c r="E368" s="134" t="s">
        <v>576</v>
      </c>
      <c r="F368" s="135" t="s">
        <v>577</v>
      </c>
      <c r="G368" s="136" t="s">
        <v>137</v>
      </c>
      <c r="H368" s="137">
        <v>95.36</v>
      </c>
      <c r="I368" s="138"/>
      <c r="J368" s="139">
        <f>ROUND(I368*H368,2)</f>
        <v>0</v>
      </c>
      <c r="K368" s="140"/>
      <c r="L368" s="31"/>
      <c r="M368" s="141" t="s">
        <v>1</v>
      </c>
      <c r="N368" s="142" t="s">
        <v>41</v>
      </c>
      <c r="P368" s="143">
        <f>O368*H368</f>
        <v>0</v>
      </c>
      <c r="Q368" s="143">
        <v>4.462E-2</v>
      </c>
      <c r="R368" s="143">
        <f>Q368*H368</f>
        <v>4.2549631999999997</v>
      </c>
      <c r="S368" s="143">
        <v>0</v>
      </c>
      <c r="T368" s="144">
        <f>S368*H368</f>
        <v>0</v>
      </c>
      <c r="AR368" s="145" t="s">
        <v>215</v>
      </c>
      <c r="AT368" s="145" t="s">
        <v>122</v>
      </c>
      <c r="AU368" s="145" t="s">
        <v>120</v>
      </c>
      <c r="AY368" s="16" t="s">
        <v>119</v>
      </c>
      <c r="BE368" s="146">
        <f>IF(N368="základná",J368,0)</f>
        <v>0</v>
      </c>
      <c r="BF368" s="146">
        <f>IF(N368="znížená",J368,0)</f>
        <v>0</v>
      </c>
      <c r="BG368" s="146">
        <f>IF(N368="zákl. prenesená",J368,0)</f>
        <v>0</v>
      </c>
      <c r="BH368" s="146">
        <f>IF(N368="zníž. prenesená",J368,0)</f>
        <v>0</v>
      </c>
      <c r="BI368" s="146">
        <f>IF(N368="nulová",J368,0)</f>
        <v>0</v>
      </c>
      <c r="BJ368" s="16" t="s">
        <v>120</v>
      </c>
      <c r="BK368" s="146">
        <f>ROUND(I368*H368,2)</f>
        <v>0</v>
      </c>
      <c r="BL368" s="16" t="s">
        <v>215</v>
      </c>
      <c r="BM368" s="145" t="s">
        <v>578</v>
      </c>
    </row>
    <row r="369" spans="2:65" s="1" customFormat="1" ht="24.2" customHeight="1">
      <c r="B369" s="31"/>
      <c r="C369" s="168" t="s">
        <v>579</v>
      </c>
      <c r="D369" s="168" t="s">
        <v>232</v>
      </c>
      <c r="E369" s="169" t="s">
        <v>580</v>
      </c>
      <c r="F369" s="170" t="s">
        <v>581</v>
      </c>
      <c r="G369" s="171" t="s">
        <v>137</v>
      </c>
      <c r="H369" s="172">
        <v>99.174000000000007</v>
      </c>
      <c r="I369" s="173"/>
      <c r="J369" s="174">
        <f>ROUND(I369*H369,2)</f>
        <v>0</v>
      </c>
      <c r="K369" s="175"/>
      <c r="L369" s="176"/>
      <c r="M369" s="177" t="s">
        <v>1</v>
      </c>
      <c r="N369" s="178" t="s">
        <v>41</v>
      </c>
      <c r="P369" s="143">
        <f>O369*H369</f>
        <v>0</v>
      </c>
      <c r="Q369" s="143">
        <v>1.55E-2</v>
      </c>
      <c r="R369" s="143">
        <f>Q369*H369</f>
        <v>1.5371970000000001</v>
      </c>
      <c r="S369" s="143">
        <v>0</v>
      </c>
      <c r="T369" s="144">
        <f>S369*H369</f>
        <v>0</v>
      </c>
      <c r="AR369" s="145" t="s">
        <v>293</v>
      </c>
      <c r="AT369" s="145" t="s">
        <v>232</v>
      </c>
      <c r="AU369" s="145" t="s">
        <v>120</v>
      </c>
      <c r="AY369" s="16" t="s">
        <v>119</v>
      </c>
      <c r="BE369" s="146">
        <f>IF(N369="základná",J369,0)</f>
        <v>0</v>
      </c>
      <c r="BF369" s="146">
        <f>IF(N369="znížená",J369,0)</f>
        <v>0</v>
      </c>
      <c r="BG369" s="146">
        <f>IF(N369="zákl. prenesená",J369,0)</f>
        <v>0</v>
      </c>
      <c r="BH369" s="146">
        <f>IF(N369="zníž. prenesená",J369,0)</f>
        <v>0</v>
      </c>
      <c r="BI369" s="146">
        <f>IF(N369="nulová",J369,0)</f>
        <v>0</v>
      </c>
      <c r="BJ369" s="16" t="s">
        <v>120</v>
      </c>
      <c r="BK369" s="146">
        <f>ROUND(I369*H369,2)</f>
        <v>0</v>
      </c>
      <c r="BL369" s="16" t="s">
        <v>215</v>
      </c>
      <c r="BM369" s="145" t="s">
        <v>582</v>
      </c>
    </row>
    <row r="370" spans="2:65" s="12" customFormat="1" ht="11.25">
      <c r="B370" s="147"/>
      <c r="D370" s="148" t="s">
        <v>128</v>
      </c>
      <c r="F370" s="150" t="s">
        <v>583</v>
      </c>
      <c r="H370" s="151">
        <v>99.174000000000007</v>
      </c>
      <c r="I370" s="152"/>
      <c r="L370" s="147"/>
      <c r="M370" s="153"/>
      <c r="T370" s="154"/>
      <c r="AT370" s="149" t="s">
        <v>128</v>
      </c>
      <c r="AU370" s="149" t="s">
        <v>120</v>
      </c>
      <c r="AV370" s="12" t="s">
        <v>120</v>
      </c>
      <c r="AW370" s="12" t="s">
        <v>4</v>
      </c>
      <c r="AX370" s="12" t="s">
        <v>80</v>
      </c>
      <c r="AY370" s="149" t="s">
        <v>119</v>
      </c>
    </row>
    <row r="371" spans="2:65" s="1" customFormat="1" ht="24.2" customHeight="1">
      <c r="B371" s="31"/>
      <c r="C371" s="168" t="s">
        <v>584</v>
      </c>
      <c r="D371" s="168" t="s">
        <v>232</v>
      </c>
      <c r="E371" s="169" t="s">
        <v>585</v>
      </c>
      <c r="F371" s="170" t="s">
        <v>586</v>
      </c>
      <c r="G371" s="171" t="s">
        <v>125</v>
      </c>
      <c r="H371" s="172">
        <v>128.73599999999999</v>
      </c>
      <c r="I371" s="173"/>
      <c r="J371" s="174">
        <f>ROUND(I371*H371,2)</f>
        <v>0</v>
      </c>
      <c r="K371" s="175"/>
      <c r="L371" s="176"/>
      <c r="M371" s="177" t="s">
        <v>1</v>
      </c>
      <c r="N371" s="178" t="s">
        <v>41</v>
      </c>
      <c r="P371" s="143">
        <f>O371*H371</f>
        <v>0</v>
      </c>
      <c r="Q371" s="143">
        <v>4.0000000000000001E-3</v>
      </c>
      <c r="R371" s="143">
        <f>Q371*H371</f>
        <v>0.51494399999999996</v>
      </c>
      <c r="S371" s="143">
        <v>0</v>
      </c>
      <c r="T371" s="144">
        <f>S371*H371</f>
        <v>0</v>
      </c>
      <c r="AR371" s="145" t="s">
        <v>293</v>
      </c>
      <c r="AT371" s="145" t="s">
        <v>232</v>
      </c>
      <c r="AU371" s="145" t="s">
        <v>120</v>
      </c>
      <c r="AY371" s="16" t="s">
        <v>119</v>
      </c>
      <c r="BE371" s="146">
        <f>IF(N371="základná",J371,0)</f>
        <v>0</v>
      </c>
      <c r="BF371" s="146">
        <f>IF(N371="znížená",J371,0)</f>
        <v>0</v>
      </c>
      <c r="BG371" s="146">
        <f>IF(N371="zákl. prenesená",J371,0)</f>
        <v>0</v>
      </c>
      <c r="BH371" s="146">
        <f>IF(N371="zníž. prenesená",J371,0)</f>
        <v>0</v>
      </c>
      <c r="BI371" s="146">
        <f>IF(N371="nulová",J371,0)</f>
        <v>0</v>
      </c>
      <c r="BJ371" s="16" t="s">
        <v>120</v>
      </c>
      <c r="BK371" s="146">
        <f>ROUND(I371*H371,2)</f>
        <v>0</v>
      </c>
      <c r="BL371" s="16" t="s">
        <v>215</v>
      </c>
      <c r="BM371" s="145" t="s">
        <v>587</v>
      </c>
    </row>
    <row r="372" spans="2:65" s="12" customFormat="1" ht="11.25">
      <c r="B372" s="147"/>
      <c r="D372" s="148" t="s">
        <v>128</v>
      </c>
      <c r="F372" s="150" t="s">
        <v>385</v>
      </c>
      <c r="H372" s="151">
        <v>128.73599999999999</v>
      </c>
      <c r="I372" s="152"/>
      <c r="L372" s="147"/>
      <c r="M372" s="153"/>
      <c r="T372" s="154"/>
      <c r="AT372" s="149" t="s">
        <v>128</v>
      </c>
      <c r="AU372" s="149" t="s">
        <v>120</v>
      </c>
      <c r="AV372" s="12" t="s">
        <v>120</v>
      </c>
      <c r="AW372" s="12" t="s">
        <v>4</v>
      </c>
      <c r="AX372" s="12" t="s">
        <v>80</v>
      </c>
      <c r="AY372" s="149" t="s">
        <v>119</v>
      </c>
    </row>
    <row r="373" spans="2:65" s="1" customFormat="1" ht="24.2" customHeight="1">
      <c r="B373" s="31"/>
      <c r="C373" s="133" t="s">
        <v>588</v>
      </c>
      <c r="D373" s="133" t="s">
        <v>122</v>
      </c>
      <c r="E373" s="134" t="s">
        <v>589</v>
      </c>
      <c r="F373" s="135" t="s">
        <v>590</v>
      </c>
      <c r="G373" s="136" t="s">
        <v>306</v>
      </c>
      <c r="H373" s="137">
        <v>6.3869999999999996</v>
      </c>
      <c r="I373" s="138"/>
      <c r="J373" s="139">
        <f>ROUND(I373*H373,2)</f>
        <v>0</v>
      </c>
      <c r="K373" s="140"/>
      <c r="L373" s="31"/>
      <c r="M373" s="141" t="s">
        <v>1</v>
      </c>
      <c r="N373" s="142" t="s">
        <v>41</v>
      </c>
      <c r="P373" s="143">
        <f>O373*H373</f>
        <v>0</v>
      </c>
      <c r="Q373" s="143">
        <v>0</v>
      </c>
      <c r="R373" s="143">
        <f>Q373*H373</f>
        <v>0</v>
      </c>
      <c r="S373" s="143">
        <v>0</v>
      </c>
      <c r="T373" s="144">
        <f>S373*H373</f>
        <v>0</v>
      </c>
      <c r="AR373" s="145" t="s">
        <v>215</v>
      </c>
      <c r="AT373" s="145" t="s">
        <v>122</v>
      </c>
      <c r="AU373" s="145" t="s">
        <v>120</v>
      </c>
      <c r="AY373" s="16" t="s">
        <v>119</v>
      </c>
      <c r="BE373" s="146">
        <f>IF(N373="základná",J373,0)</f>
        <v>0</v>
      </c>
      <c r="BF373" s="146">
        <f>IF(N373="znížená",J373,0)</f>
        <v>0</v>
      </c>
      <c r="BG373" s="146">
        <f>IF(N373="zákl. prenesená",J373,0)</f>
        <v>0</v>
      </c>
      <c r="BH373" s="146">
        <f>IF(N373="zníž. prenesená",J373,0)</f>
        <v>0</v>
      </c>
      <c r="BI373" s="146">
        <f>IF(N373="nulová",J373,0)</f>
        <v>0</v>
      </c>
      <c r="BJ373" s="16" t="s">
        <v>120</v>
      </c>
      <c r="BK373" s="146">
        <f>ROUND(I373*H373,2)</f>
        <v>0</v>
      </c>
      <c r="BL373" s="16" t="s">
        <v>215</v>
      </c>
      <c r="BM373" s="145" t="s">
        <v>591</v>
      </c>
    </row>
    <row r="374" spans="2:65" s="11" customFormat="1" ht="22.9" customHeight="1">
      <c r="B374" s="121"/>
      <c r="D374" s="122" t="s">
        <v>74</v>
      </c>
      <c r="E374" s="131" t="s">
        <v>592</v>
      </c>
      <c r="F374" s="131" t="s">
        <v>593</v>
      </c>
      <c r="I374" s="124"/>
      <c r="J374" s="132">
        <f>BK374</f>
        <v>0</v>
      </c>
      <c r="L374" s="121"/>
      <c r="M374" s="126"/>
      <c r="P374" s="127">
        <f>SUM(P375:P377)</f>
        <v>0</v>
      </c>
      <c r="R374" s="127">
        <f>SUM(R375:R377)</f>
        <v>0</v>
      </c>
      <c r="T374" s="128">
        <f>SUM(T375:T377)</f>
        <v>0</v>
      </c>
      <c r="AR374" s="122" t="s">
        <v>120</v>
      </c>
      <c r="AT374" s="129" t="s">
        <v>74</v>
      </c>
      <c r="AU374" s="129" t="s">
        <v>80</v>
      </c>
      <c r="AY374" s="122" t="s">
        <v>119</v>
      </c>
      <c r="BK374" s="130">
        <f>SUM(BK375:BK377)</f>
        <v>0</v>
      </c>
    </row>
    <row r="375" spans="2:65" s="1" customFormat="1" ht="33" customHeight="1">
      <c r="B375" s="31"/>
      <c r="C375" s="133" t="s">
        <v>594</v>
      </c>
      <c r="D375" s="133" t="s">
        <v>122</v>
      </c>
      <c r="E375" s="134" t="s">
        <v>595</v>
      </c>
      <c r="F375" s="135" t="s">
        <v>596</v>
      </c>
      <c r="G375" s="136" t="s">
        <v>137</v>
      </c>
      <c r="H375" s="137">
        <v>72</v>
      </c>
      <c r="I375" s="138"/>
      <c r="J375" s="139">
        <f>ROUND(I375*H375,2)</f>
        <v>0</v>
      </c>
      <c r="K375" s="140"/>
      <c r="L375" s="31"/>
      <c r="M375" s="141" t="s">
        <v>1</v>
      </c>
      <c r="N375" s="142" t="s">
        <v>41</v>
      </c>
      <c r="P375" s="143">
        <f>O375*H375</f>
        <v>0</v>
      </c>
      <c r="Q375" s="143">
        <v>0</v>
      </c>
      <c r="R375" s="143">
        <f>Q375*H375</f>
        <v>0</v>
      </c>
      <c r="S375" s="143">
        <v>0</v>
      </c>
      <c r="T375" s="144">
        <f>S375*H375</f>
        <v>0</v>
      </c>
      <c r="AR375" s="145" t="s">
        <v>215</v>
      </c>
      <c r="AT375" s="145" t="s">
        <v>122</v>
      </c>
      <c r="AU375" s="145" t="s">
        <v>120</v>
      </c>
      <c r="AY375" s="16" t="s">
        <v>119</v>
      </c>
      <c r="BE375" s="146">
        <f>IF(N375="základná",J375,0)</f>
        <v>0</v>
      </c>
      <c r="BF375" s="146">
        <f>IF(N375="znížená",J375,0)</f>
        <v>0</v>
      </c>
      <c r="BG375" s="146">
        <f>IF(N375="zákl. prenesená",J375,0)</f>
        <v>0</v>
      </c>
      <c r="BH375" s="146">
        <f>IF(N375="zníž. prenesená",J375,0)</f>
        <v>0</v>
      </c>
      <c r="BI375" s="146">
        <f>IF(N375="nulová",J375,0)</f>
        <v>0</v>
      </c>
      <c r="BJ375" s="16" t="s">
        <v>120</v>
      </c>
      <c r="BK375" s="146">
        <f>ROUND(I375*H375,2)</f>
        <v>0</v>
      </c>
      <c r="BL375" s="16" t="s">
        <v>215</v>
      </c>
      <c r="BM375" s="145" t="s">
        <v>597</v>
      </c>
    </row>
    <row r="376" spans="2:65" s="12" customFormat="1" ht="11.25">
      <c r="B376" s="147"/>
      <c r="D376" s="148" t="s">
        <v>128</v>
      </c>
      <c r="E376" s="149" t="s">
        <v>1</v>
      </c>
      <c r="F376" s="150" t="s">
        <v>598</v>
      </c>
      <c r="H376" s="151">
        <v>72</v>
      </c>
      <c r="I376" s="152"/>
      <c r="L376" s="147"/>
      <c r="M376" s="153"/>
      <c r="T376" s="154"/>
      <c r="AT376" s="149" t="s">
        <v>128</v>
      </c>
      <c r="AU376" s="149" t="s">
        <v>120</v>
      </c>
      <c r="AV376" s="12" t="s">
        <v>120</v>
      </c>
      <c r="AW376" s="12" t="s">
        <v>31</v>
      </c>
      <c r="AX376" s="12" t="s">
        <v>75</v>
      </c>
      <c r="AY376" s="149" t="s">
        <v>119</v>
      </c>
    </row>
    <row r="377" spans="2:65" s="13" customFormat="1" ht="11.25">
      <c r="B377" s="155"/>
      <c r="D377" s="148" t="s">
        <v>128</v>
      </c>
      <c r="E377" s="156" t="s">
        <v>1</v>
      </c>
      <c r="F377" s="157" t="s">
        <v>130</v>
      </c>
      <c r="H377" s="158">
        <v>72</v>
      </c>
      <c r="I377" s="159"/>
      <c r="L377" s="155"/>
      <c r="M377" s="160"/>
      <c r="T377" s="161"/>
      <c r="AT377" s="156" t="s">
        <v>128</v>
      </c>
      <c r="AU377" s="156" t="s">
        <v>120</v>
      </c>
      <c r="AV377" s="13" t="s">
        <v>126</v>
      </c>
      <c r="AW377" s="13" t="s">
        <v>31</v>
      </c>
      <c r="AX377" s="13" t="s">
        <v>80</v>
      </c>
      <c r="AY377" s="156" t="s">
        <v>119</v>
      </c>
    </row>
    <row r="378" spans="2:65" s="11" customFormat="1" ht="22.9" customHeight="1">
      <c r="B378" s="121"/>
      <c r="D378" s="122" t="s">
        <v>74</v>
      </c>
      <c r="E378" s="131" t="s">
        <v>599</v>
      </c>
      <c r="F378" s="131" t="s">
        <v>600</v>
      </c>
      <c r="I378" s="124"/>
      <c r="J378" s="132">
        <f>BK378</f>
        <v>0</v>
      </c>
      <c r="L378" s="121"/>
      <c r="M378" s="126"/>
      <c r="P378" s="127">
        <f>SUM(P379:P380)</f>
        <v>0</v>
      </c>
      <c r="R378" s="127">
        <f>SUM(R379:R380)</f>
        <v>3.7440000000000001E-2</v>
      </c>
      <c r="T378" s="128">
        <f>SUM(T379:T380)</f>
        <v>0</v>
      </c>
      <c r="AR378" s="122" t="s">
        <v>120</v>
      </c>
      <c r="AT378" s="129" t="s">
        <v>74</v>
      </c>
      <c r="AU378" s="129" t="s">
        <v>80</v>
      </c>
      <c r="AY378" s="122" t="s">
        <v>119</v>
      </c>
      <c r="BK378" s="130">
        <f>SUM(BK379:BK380)</f>
        <v>0</v>
      </c>
    </row>
    <row r="379" spans="2:65" s="1" customFormat="1" ht="37.9" customHeight="1">
      <c r="B379" s="31"/>
      <c r="C379" s="133" t="s">
        <v>601</v>
      </c>
      <c r="D379" s="133" t="s">
        <v>122</v>
      </c>
      <c r="E379" s="134" t="s">
        <v>602</v>
      </c>
      <c r="F379" s="135" t="s">
        <v>603</v>
      </c>
      <c r="G379" s="136" t="s">
        <v>137</v>
      </c>
      <c r="H379" s="137">
        <v>72</v>
      </c>
      <c r="I379" s="138"/>
      <c r="J379" s="139">
        <f>ROUND(I379*H379,2)</f>
        <v>0</v>
      </c>
      <c r="K379" s="140"/>
      <c r="L379" s="31"/>
      <c r="M379" s="141" t="s">
        <v>1</v>
      </c>
      <c r="N379" s="142" t="s">
        <v>41</v>
      </c>
      <c r="P379" s="143">
        <f>O379*H379</f>
        <v>0</v>
      </c>
      <c r="Q379" s="143">
        <v>1.2E-4</v>
      </c>
      <c r="R379" s="143">
        <f>Q379*H379</f>
        <v>8.6400000000000001E-3</v>
      </c>
      <c r="S379" s="143">
        <v>0</v>
      </c>
      <c r="T379" s="144">
        <f>S379*H379</f>
        <v>0</v>
      </c>
      <c r="AR379" s="145" t="s">
        <v>215</v>
      </c>
      <c r="AT379" s="145" t="s">
        <v>122</v>
      </c>
      <c r="AU379" s="145" t="s">
        <v>120</v>
      </c>
      <c r="AY379" s="16" t="s">
        <v>119</v>
      </c>
      <c r="BE379" s="146">
        <f>IF(N379="základná",J379,0)</f>
        <v>0</v>
      </c>
      <c r="BF379" s="146">
        <f>IF(N379="znížená",J379,0)</f>
        <v>0</v>
      </c>
      <c r="BG379" s="146">
        <f>IF(N379="zákl. prenesená",J379,0)</f>
        <v>0</v>
      </c>
      <c r="BH379" s="146">
        <f>IF(N379="zníž. prenesená",J379,0)</f>
        <v>0</v>
      </c>
      <c r="BI379" s="146">
        <f>IF(N379="nulová",J379,0)</f>
        <v>0</v>
      </c>
      <c r="BJ379" s="16" t="s">
        <v>120</v>
      </c>
      <c r="BK379" s="146">
        <f>ROUND(I379*H379,2)</f>
        <v>0</v>
      </c>
      <c r="BL379" s="16" t="s">
        <v>215</v>
      </c>
      <c r="BM379" s="145" t="s">
        <v>604</v>
      </c>
    </row>
    <row r="380" spans="2:65" s="1" customFormat="1" ht="37.9" customHeight="1">
      <c r="B380" s="31"/>
      <c r="C380" s="133" t="s">
        <v>605</v>
      </c>
      <c r="D380" s="133" t="s">
        <v>122</v>
      </c>
      <c r="E380" s="134" t="s">
        <v>606</v>
      </c>
      <c r="F380" s="135" t="s">
        <v>607</v>
      </c>
      <c r="G380" s="136" t="s">
        <v>137</v>
      </c>
      <c r="H380" s="137">
        <v>72</v>
      </c>
      <c r="I380" s="138"/>
      <c r="J380" s="139">
        <f>ROUND(I380*H380,2)</f>
        <v>0</v>
      </c>
      <c r="K380" s="140"/>
      <c r="L380" s="31"/>
      <c r="M380" s="141" t="s">
        <v>1</v>
      </c>
      <c r="N380" s="142" t="s">
        <v>41</v>
      </c>
      <c r="P380" s="143">
        <f>O380*H380</f>
        <v>0</v>
      </c>
      <c r="Q380" s="143">
        <v>4.0000000000000002E-4</v>
      </c>
      <c r="R380" s="143">
        <f>Q380*H380</f>
        <v>2.8800000000000003E-2</v>
      </c>
      <c r="S380" s="143">
        <v>0</v>
      </c>
      <c r="T380" s="144">
        <f>S380*H380</f>
        <v>0</v>
      </c>
      <c r="AR380" s="145" t="s">
        <v>215</v>
      </c>
      <c r="AT380" s="145" t="s">
        <v>122</v>
      </c>
      <c r="AU380" s="145" t="s">
        <v>120</v>
      </c>
      <c r="AY380" s="16" t="s">
        <v>119</v>
      </c>
      <c r="BE380" s="146">
        <f>IF(N380="základná",J380,0)</f>
        <v>0</v>
      </c>
      <c r="BF380" s="146">
        <f>IF(N380="znížená",J380,0)</f>
        <v>0</v>
      </c>
      <c r="BG380" s="146">
        <f>IF(N380="zákl. prenesená",J380,0)</f>
        <v>0</v>
      </c>
      <c r="BH380" s="146">
        <f>IF(N380="zníž. prenesená",J380,0)</f>
        <v>0</v>
      </c>
      <c r="BI380" s="146">
        <f>IF(N380="nulová",J380,0)</f>
        <v>0</v>
      </c>
      <c r="BJ380" s="16" t="s">
        <v>120</v>
      </c>
      <c r="BK380" s="146">
        <f>ROUND(I380*H380,2)</f>
        <v>0</v>
      </c>
      <c r="BL380" s="16" t="s">
        <v>215</v>
      </c>
      <c r="BM380" s="145" t="s">
        <v>608</v>
      </c>
    </row>
    <row r="381" spans="2:65" s="11" customFormat="1" ht="25.9" customHeight="1">
      <c r="B381" s="121"/>
      <c r="D381" s="122" t="s">
        <v>74</v>
      </c>
      <c r="E381" s="123" t="s">
        <v>232</v>
      </c>
      <c r="F381" s="123" t="s">
        <v>609</v>
      </c>
      <c r="I381" s="124"/>
      <c r="J381" s="125">
        <f>BK381</f>
        <v>0</v>
      </c>
      <c r="L381" s="121"/>
      <c r="M381" s="126"/>
      <c r="P381" s="127">
        <f>P382</f>
        <v>0</v>
      </c>
      <c r="R381" s="127">
        <f>R382</f>
        <v>0</v>
      </c>
      <c r="T381" s="128">
        <f>T382</f>
        <v>0</v>
      </c>
      <c r="AR381" s="122" t="s">
        <v>134</v>
      </c>
      <c r="AT381" s="129" t="s">
        <v>74</v>
      </c>
      <c r="AU381" s="129" t="s">
        <v>75</v>
      </c>
      <c r="AY381" s="122" t="s">
        <v>119</v>
      </c>
      <c r="BK381" s="130">
        <f>BK382</f>
        <v>0</v>
      </c>
    </row>
    <row r="382" spans="2:65" s="11" customFormat="1" ht="22.9" customHeight="1">
      <c r="B382" s="121"/>
      <c r="D382" s="122" t="s">
        <v>74</v>
      </c>
      <c r="E382" s="131" t="s">
        <v>610</v>
      </c>
      <c r="F382" s="131" t="s">
        <v>611</v>
      </c>
      <c r="I382" s="124"/>
      <c r="J382" s="132">
        <f>BK382</f>
        <v>0</v>
      </c>
      <c r="L382" s="121"/>
      <c r="M382" s="126"/>
      <c r="P382" s="127">
        <f>P383</f>
        <v>0</v>
      </c>
      <c r="R382" s="127">
        <f>R383</f>
        <v>0</v>
      </c>
      <c r="T382" s="128">
        <f>T383</f>
        <v>0</v>
      </c>
      <c r="AR382" s="122" t="s">
        <v>134</v>
      </c>
      <c r="AT382" s="129" t="s">
        <v>74</v>
      </c>
      <c r="AU382" s="129" t="s">
        <v>80</v>
      </c>
      <c r="AY382" s="122" t="s">
        <v>119</v>
      </c>
      <c r="BK382" s="130">
        <f>BK383</f>
        <v>0</v>
      </c>
    </row>
    <row r="383" spans="2:65" s="1" customFormat="1" ht="16.5" customHeight="1">
      <c r="B383" s="31"/>
      <c r="C383" s="133" t="s">
        <v>612</v>
      </c>
      <c r="D383" s="133" t="s">
        <v>122</v>
      </c>
      <c r="E383" s="134" t="s">
        <v>613</v>
      </c>
      <c r="F383" s="135" t="s">
        <v>614</v>
      </c>
      <c r="G383" s="136" t="s">
        <v>615</v>
      </c>
      <c r="H383" s="137">
        <v>2</v>
      </c>
      <c r="I383" s="138"/>
      <c r="J383" s="139">
        <f>ROUND(I383*H383,2)</f>
        <v>0</v>
      </c>
      <c r="K383" s="140"/>
      <c r="L383" s="31"/>
      <c r="M383" s="180" t="s">
        <v>1</v>
      </c>
      <c r="N383" s="181" t="s">
        <v>41</v>
      </c>
      <c r="O383" s="182"/>
      <c r="P383" s="183">
        <f>O383*H383</f>
        <v>0</v>
      </c>
      <c r="Q383" s="183">
        <v>0</v>
      </c>
      <c r="R383" s="183">
        <f>Q383*H383</f>
        <v>0</v>
      </c>
      <c r="S383" s="183">
        <v>0</v>
      </c>
      <c r="T383" s="184">
        <f>S383*H383</f>
        <v>0</v>
      </c>
      <c r="AR383" s="145" t="s">
        <v>452</v>
      </c>
      <c r="AT383" s="145" t="s">
        <v>122</v>
      </c>
      <c r="AU383" s="145" t="s">
        <v>120</v>
      </c>
      <c r="AY383" s="16" t="s">
        <v>119</v>
      </c>
      <c r="BE383" s="146">
        <f>IF(N383="základná",J383,0)</f>
        <v>0</v>
      </c>
      <c r="BF383" s="146">
        <f>IF(N383="znížená",J383,0)</f>
        <v>0</v>
      </c>
      <c r="BG383" s="146">
        <f>IF(N383="zákl. prenesená",J383,0)</f>
        <v>0</v>
      </c>
      <c r="BH383" s="146">
        <f>IF(N383="zníž. prenesená",J383,0)</f>
        <v>0</v>
      </c>
      <c r="BI383" s="146">
        <f>IF(N383="nulová",J383,0)</f>
        <v>0</v>
      </c>
      <c r="BJ383" s="16" t="s">
        <v>120</v>
      </c>
      <c r="BK383" s="146">
        <f>ROUND(I383*H383,2)</f>
        <v>0</v>
      </c>
      <c r="BL383" s="16" t="s">
        <v>452</v>
      </c>
      <c r="BM383" s="145" t="s">
        <v>616</v>
      </c>
    </row>
    <row r="384" spans="2:65" s="1" customFormat="1" ht="6.95" customHeight="1">
      <c r="B384" s="46"/>
      <c r="C384" s="47"/>
      <c r="D384" s="47"/>
      <c r="E384" s="47"/>
      <c r="F384" s="47"/>
      <c r="G384" s="47"/>
      <c r="H384" s="47"/>
      <c r="I384" s="47"/>
      <c r="J384" s="47"/>
      <c r="K384" s="47"/>
      <c r="L384" s="31"/>
    </row>
  </sheetData>
  <sheetProtection algorithmName="SHA-512" hashValue="N20HSBKT/71synvXjBfR+pKNL9jR1j3/RBLI3M18klnFoA2WVwHSOpQZg9DsyWxT1xxAJ52NzMsWbAqkqX5f3g==" saltValue="7+Sj5dk7WOBYnp+ekrN5EkeAK1OKLVAMVygwXsHWG0T/TjJe/+G30soCz/JbcBYpe6rN6Tyxa0G0Czu9lEwyMw==" spinCount="100000" sheet="1" objects="1" scenarios="1" formatColumns="0" formatRows="0" autoFilter="0"/>
  <autoFilter ref="C128:K383" xr:uid="{00000000-0009-0000-0000-000001000000}"/>
  <mergeCells count="6">
    <mergeCell ref="L2:V2"/>
    <mergeCell ref="E7:H7"/>
    <mergeCell ref="E16:H16"/>
    <mergeCell ref="E25:H25"/>
    <mergeCell ref="E85:H85"/>
    <mergeCell ref="E121:H12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2022-138 - Zateplenie obj...</vt:lpstr>
      <vt:lpstr>'2022-138 - Zateplenie obj...'!Názvy_tlače</vt:lpstr>
      <vt:lpstr>'Rekapitulácia stavby'!Názvy_tlače</vt:lpstr>
      <vt:lpstr>'2022-138 - Zateplenie obj...'!Oblasť_tlače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DESKTOP-BQ05DOH\Lucia</dc:creator>
  <cp:lastModifiedBy>Lenovo</cp:lastModifiedBy>
  <dcterms:created xsi:type="dcterms:W3CDTF">2023-05-24T12:11:45Z</dcterms:created>
  <dcterms:modified xsi:type="dcterms:W3CDTF">2023-06-13T10:03:43Z</dcterms:modified>
</cp:coreProperties>
</file>