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2023 PHZ SH Buslak\PHZ 2023 OLEJ\4.2 ZATEPLENIE olej\"/>
    </mc:Choice>
  </mc:AlternateContent>
  <xr:revisionPtr revIDLastSave="0" documentId="13_ncr:1_{BC28F1A0-0F16-4358-BB57-E1AD13203F31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ekapitulácia stavby" sheetId="1" r:id="rId1"/>
    <sheet name="1347a - Rekonštrukcia - z..." sheetId="2" r:id="rId2"/>
  </sheets>
  <definedNames>
    <definedName name="_xlnm._FilterDatabase" localSheetId="1" hidden="1">'1347a - Rekonštrukcia - z...'!$C$125:$K$244</definedName>
    <definedName name="_xlnm.Print_Titles" localSheetId="1">'1347a - Rekonštrukcia - z...'!$125:$125</definedName>
    <definedName name="_xlnm.Print_Titles" localSheetId="0">'Rekapitulácia stavby'!$92:$92</definedName>
    <definedName name="_xlnm.Print_Area" localSheetId="1">'1347a - Rekonštrukcia - z...'!$C$115:$J$244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T203" i="2"/>
  <c r="R204" i="2"/>
  <c r="R203" i="2" s="1"/>
  <c r="P204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T156" i="2" s="1"/>
  <c r="R157" i="2"/>
  <c r="R156" i="2"/>
  <c r="P157" i="2"/>
  <c r="P156" i="2" s="1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T128" i="2"/>
  <c r="R129" i="2"/>
  <c r="R128" i="2"/>
  <c r="P129" i="2"/>
  <c r="P128" i="2"/>
  <c r="J123" i="2"/>
  <c r="J122" i="2"/>
  <c r="F122" i="2"/>
  <c r="F120" i="2"/>
  <c r="E118" i="2"/>
  <c r="J90" i="2"/>
  <c r="J89" i="2"/>
  <c r="F89" i="2"/>
  <c r="F87" i="2"/>
  <c r="E85" i="2"/>
  <c r="J16" i="2"/>
  <c r="E16" i="2"/>
  <c r="F90" i="2"/>
  <c r="J15" i="2"/>
  <c r="J10" i="2"/>
  <c r="J87" i="2" s="1"/>
  <c r="L90" i="1"/>
  <c r="AM90" i="1"/>
  <c r="AM89" i="1"/>
  <c r="L89" i="1"/>
  <c r="AM87" i="1"/>
  <c r="L87" i="1"/>
  <c r="L85" i="1"/>
  <c r="L84" i="1"/>
  <c r="BK202" i="2"/>
  <c r="BK201" i="2"/>
  <c r="BK200" i="2"/>
  <c r="J200" i="2"/>
  <c r="BK199" i="2"/>
  <c r="J199" i="2"/>
  <c r="BK198" i="2"/>
  <c r="J198" i="2"/>
  <c r="BK196" i="2"/>
  <c r="J196" i="2"/>
  <c r="BK195" i="2"/>
  <c r="J195" i="2"/>
  <c r="BK193" i="2"/>
  <c r="J193" i="2"/>
  <c r="BK191" i="2"/>
  <c r="J191" i="2"/>
  <c r="BK190" i="2"/>
  <c r="BK188" i="2"/>
  <c r="BK182" i="2"/>
  <c r="J180" i="2"/>
  <c r="J178" i="2"/>
  <c r="BK176" i="2"/>
  <c r="J176" i="2"/>
  <c r="BK174" i="2"/>
  <c r="J172" i="2"/>
  <c r="BK170" i="2"/>
  <c r="BK168" i="2"/>
  <c r="BK167" i="2"/>
  <c r="BK165" i="2"/>
  <c r="J164" i="2"/>
  <c r="J162" i="2"/>
  <c r="BK160" i="2"/>
  <c r="BK157" i="2"/>
  <c r="J155" i="2"/>
  <c r="J154" i="2"/>
  <c r="J152" i="2"/>
  <c r="BK151" i="2"/>
  <c r="BK150" i="2"/>
  <c r="J149" i="2"/>
  <c r="BK143" i="2"/>
  <c r="J140" i="2"/>
  <c r="J139" i="2"/>
  <c r="BK136" i="2"/>
  <c r="BK133" i="2"/>
  <c r="BK129" i="2"/>
  <c r="AS94" i="1"/>
  <c r="BK240" i="2"/>
  <c r="BK238" i="2"/>
  <c r="BK236" i="2"/>
  <c r="BK234" i="2"/>
  <c r="BK232" i="2"/>
  <c r="J230" i="2"/>
  <c r="BK228" i="2"/>
  <c r="J226" i="2"/>
  <c r="BK224" i="2"/>
  <c r="J223" i="2"/>
  <c r="BK221" i="2"/>
  <c r="J219" i="2"/>
  <c r="BK217" i="2"/>
  <c r="BK216" i="2"/>
  <c r="BK215" i="2"/>
  <c r="BK214" i="2"/>
  <c r="J214" i="2"/>
  <c r="J213" i="2"/>
  <c r="J212" i="2"/>
  <c r="J211" i="2"/>
  <c r="J210" i="2"/>
  <c r="J207" i="2"/>
  <c r="J206" i="2"/>
  <c r="J204" i="2"/>
  <c r="J201" i="2"/>
  <c r="J188" i="2"/>
  <c r="BK180" i="2"/>
  <c r="J174" i="2"/>
  <c r="J170" i="2"/>
  <c r="J167" i="2"/>
  <c r="BK164" i="2"/>
  <c r="J160" i="2"/>
  <c r="BK155" i="2"/>
  <c r="BK152" i="2"/>
  <c r="J150" i="2"/>
  <c r="J147" i="2"/>
  <c r="BK140" i="2"/>
  <c r="BK137" i="2"/>
  <c r="J135" i="2"/>
  <c r="J133" i="2"/>
  <c r="J129" i="2"/>
  <c r="J244" i="2"/>
  <c r="BK241" i="2"/>
  <c r="BK239" i="2"/>
  <c r="J236" i="2"/>
  <c r="J234" i="2"/>
  <c r="J232" i="2"/>
  <c r="BK230" i="2"/>
  <c r="BK227" i="2"/>
  <c r="BK225" i="2"/>
  <c r="J222" i="2"/>
  <c r="BK220" i="2"/>
  <c r="BK218" i="2"/>
  <c r="BK147" i="2"/>
  <c r="J137" i="2"/>
  <c r="BK135" i="2"/>
  <c r="J134" i="2"/>
  <c r="BK132" i="2"/>
  <c r="J243" i="2"/>
  <c r="J241" i="2"/>
  <c r="J239" i="2"/>
  <c r="BK237" i="2"/>
  <c r="BK235" i="2"/>
  <c r="J233" i="2"/>
  <c r="J231" i="2"/>
  <c r="BK229" i="2"/>
  <c r="J229" i="2"/>
  <c r="J227" i="2"/>
  <c r="J225" i="2"/>
  <c r="BK223" i="2"/>
  <c r="BK222" i="2"/>
  <c r="J220" i="2"/>
  <c r="J218" i="2"/>
  <c r="J217" i="2"/>
  <c r="J216" i="2"/>
  <c r="J215" i="2"/>
  <c r="BK213" i="2"/>
  <c r="BK212" i="2"/>
  <c r="BK211" i="2"/>
  <c r="BK210" i="2"/>
  <c r="BK207" i="2"/>
  <c r="BK206" i="2"/>
  <c r="BK204" i="2"/>
  <c r="J202" i="2"/>
  <c r="J190" i="2"/>
  <c r="J182" i="2"/>
  <c r="BK178" i="2"/>
  <c r="BK172" i="2"/>
  <c r="J168" i="2"/>
  <c r="J165" i="2"/>
  <c r="BK162" i="2"/>
  <c r="J157" i="2"/>
  <c r="BK154" i="2"/>
  <c r="J151" i="2"/>
  <c r="BK149" i="2"/>
  <c r="J143" i="2"/>
  <c r="BK139" i="2"/>
  <c r="J136" i="2"/>
  <c r="BK134" i="2"/>
  <c r="J132" i="2"/>
  <c r="BK244" i="2"/>
  <c r="BK243" i="2"/>
  <c r="J240" i="2"/>
  <c r="J238" i="2"/>
  <c r="J237" i="2"/>
  <c r="J235" i="2"/>
  <c r="BK233" i="2"/>
  <c r="BK231" i="2"/>
  <c r="J228" i="2"/>
  <c r="BK226" i="2"/>
  <c r="J224" i="2"/>
  <c r="J221" i="2"/>
  <c r="BK219" i="2"/>
  <c r="BK131" i="2" l="1"/>
  <c r="J131" i="2"/>
  <c r="J97" i="2"/>
  <c r="P131" i="2"/>
  <c r="R131" i="2"/>
  <c r="R127" i="2"/>
  <c r="T131" i="2"/>
  <c r="T127" i="2" s="1"/>
  <c r="BK142" i="2"/>
  <c r="J142" i="2"/>
  <c r="J98" i="2" s="1"/>
  <c r="P142" i="2"/>
  <c r="P127" i="2" s="1"/>
  <c r="R142" i="2"/>
  <c r="T142" i="2"/>
  <c r="BK159" i="2"/>
  <c r="J159" i="2"/>
  <c r="J101" i="2"/>
  <c r="P159" i="2"/>
  <c r="R159" i="2"/>
  <c r="T159" i="2"/>
  <c r="BK171" i="2"/>
  <c r="J171" i="2"/>
  <c r="J102" i="2"/>
  <c r="P171" i="2"/>
  <c r="R171" i="2"/>
  <c r="T171" i="2"/>
  <c r="BK181" i="2"/>
  <c r="J181" i="2"/>
  <c r="J103" i="2"/>
  <c r="P181" i="2"/>
  <c r="R181" i="2"/>
  <c r="T181" i="2"/>
  <c r="BK205" i="2"/>
  <c r="J205" i="2"/>
  <c r="J105" i="2" s="1"/>
  <c r="P205" i="2"/>
  <c r="R205" i="2"/>
  <c r="T205" i="2"/>
  <c r="BK209" i="2"/>
  <c r="J209" i="2" s="1"/>
  <c r="J107" i="2" s="1"/>
  <c r="P209" i="2"/>
  <c r="R209" i="2"/>
  <c r="T209" i="2"/>
  <c r="BK242" i="2"/>
  <c r="J242" i="2"/>
  <c r="J108" i="2"/>
  <c r="P242" i="2"/>
  <c r="R242" i="2"/>
  <c r="T242" i="2"/>
  <c r="BK128" i="2"/>
  <c r="J128" i="2"/>
  <c r="J96" i="2"/>
  <c r="BK156" i="2"/>
  <c r="J156" i="2"/>
  <c r="J99" i="2" s="1"/>
  <c r="BK203" i="2"/>
  <c r="J203" i="2"/>
  <c r="J104" i="2"/>
  <c r="BF220" i="2"/>
  <c r="BF221" i="2"/>
  <c r="BF223" i="2"/>
  <c r="BF227" i="2"/>
  <c r="BF229" i="2"/>
  <c r="BF232" i="2"/>
  <c r="BF233" i="2"/>
  <c r="BF235" i="2"/>
  <c r="BF236" i="2"/>
  <c r="BF241" i="2"/>
  <c r="BF244" i="2"/>
  <c r="J120" i="2"/>
  <c r="F123" i="2"/>
  <c r="BF132" i="2"/>
  <c r="BF134" i="2"/>
  <c r="BF140" i="2"/>
  <c r="BF149" i="2"/>
  <c r="BF154" i="2"/>
  <c r="BF155" i="2"/>
  <c r="BF157" i="2"/>
  <c r="BF164" i="2"/>
  <c r="BF165" i="2"/>
  <c r="BF167" i="2"/>
  <c r="BF168" i="2"/>
  <c r="BF170" i="2"/>
  <c r="BF172" i="2"/>
  <c r="BF188" i="2"/>
  <c r="BF201" i="2"/>
  <c r="BF202" i="2"/>
  <c r="BF204" i="2"/>
  <c r="BF206" i="2"/>
  <c r="BF207" i="2"/>
  <c r="BF210" i="2"/>
  <c r="BF211" i="2"/>
  <c r="BF212" i="2"/>
  <c r="BF213" i="2"/>
  <c r="BF214" i="2"/>
  <c r="BF215" i="2"/>
  <c r="BF216" i="2"/>
  <c r="BF217" i="2"/>
  <c r="BF218" i="2"/>
  <c r="BF219" i="2"/>
  <c r="BF222" i="2"/>
  <c r="BF224" i="2"/>
  <c r="BF225" i="2"/>
  <c r="BF226" i="2"/>
  <c r="BF228" i="2"/>
  <c r="BF230" i="2"/>
  <c r="BF231" i="2"/>
  <c r="BF234" i="2"/>
  <c r="BF237" i="2"/>
  <c r="BF238" i="2"/>
  <c r="BF239" i="2"/>
  <c r="BF240" i="2"/>
  <c r="BF243" i="2"/>
  <c r="BF129" i="2"/>
  <c r="BF133" i="2"/>
  <c r="BF135" i="2"/>
  <c r="BF136" i="2"/>
  <c r="BF137" i="2"/>
  <c r="BF139" i="2"/>
  <c r="BF143" i="2"/>
  <c r="BF147" i="2"/>
  <c r="BF150" i="2"/>
  <c r="BF151" i="2"/>
  <c r="BF152" i="2"/>
  <c r="BF160" i="2"/>
  <c r="BF162" i="2"/>
  <c r="BF174" i="2"/>
  <c r="BF176" i="2"/>
  <c r="BF178" i="2"/>
  <c r="BF180" i="2"/>
  <c r="BF182" i="2"/>
  <c r="BF190" i="2"/>
  <c r="BF191" i="2"/>
  <c r="BF193" i="2"/>
  <c r="BF195" i="2"/>
  <c r="BF196" i="2"/>
  <c r="BF198" i="2"/>
  <c r="BF199" i="2"/>
  <c r="BF200" i="2"/>
  <c r="J31" i="2"/>
  <c r="AV95" i="1"/>
  <c r="F35" i="2"/>
  <c r="BD95" i="1"/>
  <c r="BD94" i="1"/>
  <c r="W33" i="1"/>
  <c r="F31" i="2"/>
  <c r="AZ95" i="1"/>
  <c r="AZ94" i="1"/>
  <c r="AV94" i="1"/>
  <c r="AK29" i="1"/>
  <c r="F34" i="2"/>
  <c r="BC95" i="1" s="1"/>
  <c r="BC94" i="1" s="1"/>
  <c r="AY94" i="1" s="1"/>
  <c r="F33" i="2"/>
  <c r="BB95" i="1" s="1"/>
  <c r="BB94" i="1" s="1"/>
  <c r="W31" i="1" s="1"/>
  <c r="R208" i="2" l="1"/>
  <c r="P208" i="2"/>
  <c r="T158" i="2"/>
  <c r="P158" i="2"/>
  <c r="P126" i="2"/>
  <c r="AU95" i="1"/>
  <c r="T208" i="2"/>
  <c r="T126" i="2" s="1"/>
  <c r="R158" i="2"/>
  <c r="R126" i="2"/>
  <c r="BK127" i="2"/>
  <c r="J127" i="2"/>
  <c r="J95" i="2" s="1"/>
  <c r="BK158" i="2"/>
  <c r="J158" i="2"/>
  <c r="J100" i="2" s="1"/>
  <c r="BK208" i="2"/>
  <c r="J208" i="2"/>
  <c r="J106" i="2"/>
  <c r="AX94" i="1"/>
  <c r="W29" i="1"/>
  <c r="W32" i="1"/>
  <c r="J32" i="2"/>
  <c r="AW95" i="1"/>
  <c r="AT95" i="1"/>
  <c r="F32" i="2"/>
  <c r="BA95" i="1"/>
  <c r="BA94" i="1"/>
  <c r="W30" i="1" s="1"/>
  <c r="AU94" i="1"/>
  <c r="BK126" i="2" l="1"/>
  <c r="J126" i="2" s="1"/>
  <c r="J94" i="2" s="1"/>
  <c r="AW94" i="1"/>
  <c r="AK30" i="1"/>
  <c r="J28" i="2" l="1"/>
  <c r="AG95" i="1" s="1"/>
  <c r="AG94" i="1" s="1"/>
  <c r="AT94" i="1"/>
  <c r="AK26" i="1" l="1"/>
  <c r="AN94" i="1"/>
  <c r="J37" i="2"/>
  <c r="AN95" i="1"/>
  <c r="AK35" i="1"/>
</calcChain>
</file>

<file path=xl/sharedStrings.xml><?xml version="1.0" encoding="utf-8"?>
<sst xmlns="http://schemas.openxmlformats.org/spreadsheetml/2006/main" count="1676" uniqueCount="478">
  <si>
    <t>Export Komplet</t>
  </si>
  <si>
    <t/>
  </si>
  <si>
    <t>2.0</t>
  </si>
  <si>
    <t>ZAMOK</t>
  </si>
  <si>
    <t>False</t>
  </si>
  <si>
    <t>{725cb085-effe-4ff8-8801-731caa96f6ff}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</si>
  <si>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</si>
  <si>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</si>
  <si>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</si>
  <si>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</si>
  <si>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</si>
  <si>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</si>
  <si>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1347a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</si>
  <si>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</si>
  <si>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</si>
  <si>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- zateplenie výrobných a skladových priestorov na stredisku Spracovania oleja</t>
  </si>
  <si>
    <t>JKSO:</t>
  </si>
  <si>
    <t>KS:</t>
  </si>
  <si>
    <t>Miesto:</t>
  </si>
  <si>
    <t>Dunajský Klátov</t>
  </si>
  <si>
    <t>Dátum:</t>
  </si>
  <si>
    <t>Objednávateľ:</t>
  </si>
  <si>
    <t>IČO:</t>
  </si>
  <si>
    <t>ŠKOLSKÉ HOSPODÁRSTVO BÚŠLAK spol. s .r.o.</t>
  </si>
  <si>
    <t>IČ DPH:</t>
  </si>
  <si>
    <t>Zhotoviteľ:</t>
  </si>
  <si>
    <t>Vyplň údaj</t>
  </si>
  <si>
    <t>Projektant:</t>
  </si>
  <si>
    <t>Ing. František Kis</t>
  </si>
  <si>
    <t>True</t>
  </si>
  <si>
    <t>0,01</t>
  </si>
  <si>
    <t>Spracovateľ:</t>
  </si>
  <si>
    <t>Ing.Valks Mária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</si>
  <si>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</si>
  <si>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</si>
  <si>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</si>
  <si>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</si>
  <si>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</si>
  <si>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</si>
  <si>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</si>
  <si>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</si>
  <si>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</si>
  <si>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</si>
  <si>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</si>
  <si>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</si>
  <si>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</si>
  <si>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</si>
  <si>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</si>
  <si>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</si>
  <si>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</si>
  <si>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</si>
  <si>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</si>
  <si>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</si>
  <si>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</si>
  <si>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</si>
  <si>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</si>
  <si>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</si>
  <si>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</si>
  <si>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</si>
  <si>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</si>
  <si>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</si>
  <si>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</si>
  <si>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</si>
  <si>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</si>
  <si>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</si>
  <si>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</si>
  <si>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</si>
  <si>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</si>
  <si>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</si>
  <si>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</si>
  <si>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</si>
  <si>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</si>
  <si>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</si>
  <si>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</si>
  <si>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</si>
  <si>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</si>
  <si>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</si>
  <si>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</si>
  <si>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</si>
  <si>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</si>
  <si>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</si>
  <si>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</si>
  <si>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</si>
  <si>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</si>
  <si>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</si>
  <si>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</si>
  <si>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</si>
  <si>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</si>
  <si>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</si>
  <si>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</si>
  <si>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</si>
  <si>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</si>
  <si>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</si>
  <si>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</si>
  <si>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764 - Konštrukcie klampiarske</t>
  </si>
  <si>
    <t xml:space="preserve">    767 - Konštrukcie doplnkové kovové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</si>
  <si>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</si>
  <si>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</si>
  <si>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</si>
  <si>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</si>
  <si>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</si>
  <si>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</si>
  <si>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</si>
  <si>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</si>
  <si>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</si>
  <si>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</si>
  <si>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</si>
  <si>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</si>
  <si>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</si>
  <si>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</si>
  <si>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</si>
  <si>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</si>
  <si>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</si>
  <si>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</si>
  <si>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</si>
  <si>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</si>
  <si>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</si>
  <si>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</si>
  <si>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</si>
  <si>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311233121.S</t>
  </si>
  <si>
    <t>Murivo nosné (m3) z tehál pálených dierovaných brúsených na pero a drážku hrúbky 440 mm, na maltu pre tenké škáry</t>
  </si>
  <si>
    <t>m3</t>
  </si>
  <si>
    <t>4</t>
  </si>
  <si>
    <t>2</t>
  </si>
  <si>
    <t>384404834</t>
  </si>
  <si>
    <t>VV</t>
  </si>
  <si>
    <t>5,27</t>
  </si>
  <si>
    <t>6</t>
  </si>
  <si>
    <t>Úpravy povrchov, podlahy, osadenie</t>
  </si>
  <si>
    <t>612460121.S</t>
  </si>
  <si>
    <t>Príprava vnútorného podkladu stien penetráciou základnou</t>
  </si>
  <si>
    <t>m2</t>
  </si>
  <si>
    <t>194305483</t>
  </si>
  <si>
    <t>612460241.S</t>
  </si>
  <si>
    <t>Vnútorná omietka stien vápennocementová jadrová (hrubá), hr. 10 mm</t>
  </si>
  <si>
    <t>1559803331</t>
  </si>
  <si>
    <t>612460372.S</t>
  </si>
  <si>
    <t>Vnútorná omietka stien vápennocementová tenkovrstvová, hr. 6 mm</t>
  </si>
  <si>
    <t>-1663706349</t>
  </si>
  <si>
    <t>5</t>
  </si>
  <si>
    <t>622422211.1S</t>
  </si>
  <si>
    <t>Oprava vonkajších omietok   nad 10 % do 20% hladkých</t>
  </si>
  <si>
    <t>-149419733</t>
  </si>
  <si>
    <t>622460121.S</t>
  </si>
  <si>
    <t>Príprava vonkajšieho podkladu stien penetráciou základnou</t>
  </si>
  <si>
    <t>1081716833</t>
  </si>
  <si>
    <t>7</t>
  </si>
  <si>
    <t>622491402</t>
  </si>
  <si>
    <t>Fasádny náter silikónový , dvojnásobný</t>
  </si>
  <si>
    <t>1542926194</t>
  </si>
  <si>
    <t>325</t>
  </si>
  <si>
    <t>8</t>
  </si>
  <si>
    <t>631316180.S</t>
  </si>
  <si>
    <t>Povrchová úprava vsypovou zmesou pre betónové podlahy</t>
  </si>
  <si>
    <t>925779181</t>
  </si>
  <si>
    <t>9</t>
  </si>
  <si>
    <t>631325661.S</t>
  </si>
  <si>
    <t>Mazanina z betónu vystužená oceľovými vláknami tr.C20/25 hr. nad 120 do 240 mm</t>
  </si>
  <si>
    <t>141908274</t>
  </si>
  <si>
    <t>288,00*0,16</t>
  </si>
  <si>
    <t>Ostatné konštrukcie a práce-búranie</t>
  </si>
  <si>
    <t>10</t>
  </si>
  <si>
    <t>941941041.S</t>
  </si>
  <si>
    <t>Montáž lešenia ľahkého pracovného radového s podlahami šírky nad 1,00 do 1,20 m, výšky do 10 m</t>
  </si>
  <si>
    <t>1877188360</t>
  </si>
  <si>
    <t>49,16*2*5,40</t>
  </si>
  <si>
    <t>12,68*6,70*2</t>
  </si>
  <si>
    <t>Súčet</t>
  </si>
  <si>
    <t>11</t>
  </si>
  <si>
    <t>941941291.S</t>
  </si>
  <si>
    <t>Príplatok za prvý a každý ďalší i začatý mesiac použitia lešenia ľahkého pracovného radového s podlahami šírky nad 1,00 do 1,20 m, výšky do 10 m</t>
  </si>
  <si>
    <t>1849794300</t>
  </si>
  <si>
    <t>700,84*2 'Prepočítané koeficientom množstva</t>
  </si>
  <si>
    <t>12</t>
  </si>
  <si>
    <t>941941841.S</t>
  </si>
  <si>
    <t>Demontáž lešenia ľahkého pracovného radového s podlahami šírky nad 1,00 do 1,20 m, výšky do 10 m</t>
  </si>
  <si>
    <t>433377285</t>
  </si>
  <si>
    <t>13</t>
  </si>
  <si>
    <t>962032231.S</t>
  </si>
  <si>
    <t>Búranie muriva alebo vybúranie otvorov plochy nad 4 m2 nadzákladového z tehál pálených, vápenopieskových, cementových na maltu,  -1,90500t</t>
  </si>
  <si>
    <t>1954910133</t>
  </si>
  <si>
    <t>14</t>
  </si>
  <si>
    <t>979081111.S</t>
  </si>
  <si>
    <t>Odvoz sutiny a vybúraných hmôt na skládku do 1 km</t>
  </si>
  <si>
    <t>t</t>
  </si>
  <si>
    <t>574278405</t>
  </si>
  <si>
    <t>15</t>
  </si>
  <si>
    <t>979081121.S</t>
  </si>
  <si>
    <t>Odvoz sutiny a vybúraných hmôt na skládku za každý ďalší 1 km</t>
  </si>
  <si>
    <t>-1682266204</t>
  </si>
  <si>
    <t>17,984*20 'Prepočítané koeficientom množstva</t>
  </si>
  <si>
    <t>16</t>
  </si>
  <si>
    <t>979082111.S</t>
  </si>
  <si>
    <t>Vnútrostavenisková doprava sutiny a vybúraných hmôt do 10 m</t>
  </si>
  <si>
    <t>-4240957</t>
  </si>
  <si>
    <t>17</t>
  </si>
  <si>
    <t>979089012.S</t>
  </si>
  <si>
    <t>Poplatok za skladovanie - betón, tehly, dlaždice (17 01) ostatné</t>
  </si>
  <si>
    <t>-852576499</t>
  </si>
  <si>
    <t>99</t>
  </si>
  <si>
    <t>Presun hmôt HSV</t>
  </si>
  <si>
    <t>18</t>
  </si>
  <si>
    <t>998011001.S</t>
  </si>
  <si>
    <t>Presun hmôt pre budovy (801, 803, 812), zvislá konštr. z tehál, tvárnic, z kovu výšky do 6 m</t>
  </si>
  <si>
    <t>563699227</t>
  </si>
  <si>
    <t>PSV</t>
  </si>
  <si>
    <t>Práce a dodávky PSV</t>
  </si>
  <si>
    <t>711</t>
  </si>
  <si>
    <t>Izolácie proti vode a vlhkosti</t>
  </si>
  <si>
    <t>19</t>
  </si>
  <si>
    <t>711471051.S</t>
  </si>
  <si>
    <t>Zhotovenie izolácie proti tlakovej vode PVC fóliou položenou voľne na vodorovnej ploche so zvarením spoju</t>
  </si>
  <si>
    <t>196218467</t>
  </si>
  <si>
    <t>288</t>
  </si>
  <si>
    <t>M</t>
  </si>
  <si>
    <t>283220000300.S</t>
  </si>
  <si>
    <t>Hydroizolačná fólia PVC-P, hr. 1,5 mm, š. 1,3 m, izolácia základov proti zemnej vlhkosti, tlakovej vode, radónu</t>
  </si>
  <si>
    <t>32</t>
  </si>
  <si>
    <t>1765320995</t>
  </si>
  <si>
    <t>288*1,15 'Prepočítané koeficientom množstva</t>
  </si>
  <si>
    <t>21</t>
  </si>
  <si>
    <t>711491171.S</t>
  </si>
  <si>
    <t>Zhotovenie podkladnej vrstvy izolácie z textílie na ploche vodorovnej, pre izolácie proti zemnej vlhkosti, podpovrchovej a tlakovej vode</t>
  </si>
  <si>
    <t>-58707426</t>
  </si>
  <si>
    <t>22</t>
  </si>
  <si>
    <t>693110004500.S</t>
  </si>
  <si>
    <t>Geotextília polypropylénová netkaná 300 g/m2</t>
  </si>
  <si>
    <t>1569480466</t>
  </si>
  <si>
    <t>23</t>
  </si>
  <si>
    <t>711491172.S</t>
  </si>
  <si>
    <t>Zhotovenie ochrannej vrstvy izolácie z textílie na ploche vodorovnej, pre izolácie proti zemnej vlhkosti, podpovrchovej a tlakovej vode</t>
  </si>
  <si>
    <t>1492072317</t>
  </si>
  <si>
    <t>24</t>
  </si>
  <si>
    <t>2054598288</t>
  </si>
  <si>
    <t>25</t>
  </si>
  <si>
    <t>998711202.S</t>
  </si>
  <si>
    <t>Presun hmôt pre izoláciu proti vode v objektoch výšky nad 6 do 12 m</t>
  </si>
  <si>
    <t>%</t>
  </si>
  <si>
    <t>1140694644</t>
  </si>
  <si>
    <t>764</t>
  </si>
  <si>
    <t>Konštrukcie klampiarske</t>
  </si>
  <si>
    <t>26</t>
  </si>
  <si>
    <t>764352427.S</t>
  </si>
  <si>
    <t>Žľaby z pozinkovaného farbeného PZf plechu, pododkvapové polkruhové r.š. 330 mm</t>
  </si>
  <si>
    <t>m</t>
  </si>
  <si>
    <t>-618893387</t>
  </si>
  <si>
    <t>49,16*2</t>
  </si>
  <si>
    <t>27</t>
  </si>
  <si>
    <t>764352810.S</t>
  </si>
  <si>
    <t>Demontáž žľabov pododkvapových polkruhových so sklonom do 30st. rš 330 mm,  -0,00330t</t>
  </si>
  <si>
    <t>-1796969561</t>
  </si>
  <si>
    <t>28</t>
  </si>
  <si>
    <t>764454454.S</t>
  </si>
  <si>
    <t>Zvodové rúry z pozinkovaného farbeného PZf plechu, kruhové priemer 120 mm</t>
  </si>
  <si>
    <t>1448722955</t>
  </si>
  <si>
    <t>3*5,40</t>
  </si>
  <si>
    <t>29</t>
  </si>
  <si>
    <t>764454802.S</t>
  </si>
  <si>
    <t>Demontáž odpadových rúr kruhových, s priemerom 120 mm,  -0,00285t</t>
  </si>
  <si>
    <t>568830259</t>
  </si>
  <si>
    <t>30</t>
  </si>
  <si>
    <t>998764201.S</t>
  </si>
  <si>
    <t>Presun hmôt pre konštrukcie klampiarske v objektoch výšky do 6 m</t>
  </si>
  <si>
    <t>287613497</t>
  </si>
  <si>
    <t>767</t>
  </si>
  <si>
    <t>Konštrukcie doplnkové kovové</t>
  </si>
  <si>
    <t>31</t>
  </si>
  <si>
    <t>767134802.S</t>
  </si>
  <si>
    <t>Demontáž oplechovania stien plechmi skrutkovanými,  -0,00900 t</t>
  </si>
  <si>
    <t>5674865</t>
  </si>
  <si>
    <t>49,16*2*2,75</t>
  </si>
  <si>
    <t>-4,42*1,66</t>
  </si>
  <si>
    <t>-4,48*1,66</t>
  </si>
  <si>
    <t>12,68*2,75*2</t>
  </si>
  <si>
    <t>767392802.S</t>
  </si>
  <si>
    <t>Demontáž krytín striech z plechov skrutkovaných,  -0,00700t</t>
  </si>
  <si>
    <t>-554738371</t>
  </si>
  <si>
    <t>49,16*2*6,75</t>
  </si>
  <si>
    <t>33</t>
  </si>
  <si>
    <t>767397102.S</t>
  </si>
  <si>
    <t>Montáž strešných sendvičových panelov na OK, hrúbky nad 80 do 120 mm, vrátane klampiarskych výrobkov</t>
  </si>
  <si>
    <t>-502206067</t>
  </si>
  <si>
    <t>34</t>
  </si>
  <si>
    <t>553260000100.S</t>
  </si>
  <si>
    <t>Panel sendvičový z minerálnej vlny strešný oceľový plášť , hr. jadra 100 mm vrátane klampiarskych výrobkov</t>
  </si>
  <si>
    <t>-1528664009</t>
  </si>
  <si>
    <t>707*1,02 'Prepočítané koeficientom množstva</t>
  </si>
  <si>
    <t>35</t>
  </si>
  <si>
    <t>553260000100.1S</t>
  </si>
  <si>
    <t>Panel strešný - prestvetľovací pás</t>
  </si>
  <si>
    <t>-489435304</t>
  </si>
  <si>
    <t>28*1,02 'Prepočítané koeficientom množstva</t>
  </si>
  <si>
    <t>36</t>
  </si>
  <si>
    <t>767411102.S</t>
  </si>
  <si>
    <t>Montáž opláštenia sendvičovými stenovými panelmi s viditeľným spojom na OK, hrúbky nad 100 do 150 mm vrátane klampiarskych výrobkov</t>
  </si>
  <si>
    <t>-1908095065</t>
  </si>
  <si>
    <t>37</t>
  </si>
  <si>
    <t>553250000200.S</t>
  </si>
  <si>
    <t>Panel sendvičový s jadrom z minerálnej vlny stenový s viditeľným spojom, oceľový plášť  hr. jadra 100 mm,vrátane klampiarskych výrobkov</t>
  </si>
  <si>
    <t>-1463601000</t>
  </si>
  <si>
    <t>278*1,02 'Prepočítané koeficientom množstva</t>
  </si>
  <si>
    <t>38</t>
  </si>
  <si>
    <t>767653240.S</t>
  </si>
  <si>
    <t>Montáž vrát posuvných, osadzovaných do oceľov. zárubne z dielov,s plochou nad 13 do 20 m2</t>
  </si>
  <si>
    <t>ks</t>
  </si>
  <si>
    <t>-1234221868</t>
  </si>
  <si>
    <t>39</t>
  </si>
  <si>
    <t>553410061505.S</t>
  </si>
  <si>
    <t>Brána posuvná zateplená , mechanická s integrovanými dverami 900x2100, vxš 4340x4480 mm</t>
  </si>
  <si>
    <t>-2025645064</t>
  </si>
  <si>
    <t>40</t>
  </si>
  <si>
    <t>767658307.S</t>
  </si>
  <si>
    <t>Montáž sekcionálnej  brány  plochy nad 13 m2</t>
  </si>
  <si>
    <t>-405825265</t>
  </si>
  <si>
    <t>41</t>
  </si>
  <si>
    <t>553410061550.S</t>
  </si>
  <si>
    <t>Brána sekcionálna zateplená  s elektrickým pohonom s integrovanými dverami 900x2100,   vxš 4260x4420 mm</t>
  </si>
  <si>
    <t>-1375118426</t>
  </si>
  <si>
    <t>42</t>
  </si>
  <si>
    <t>998767201.S</t>
  </si>
  <si>
    <t>Presun hmôt pre kovové stavebné doplnkové konštrukcie v objektoch výšky do 6 m</t>
  </si>
  <si>
    <t>-1441308442</t>
  </si>
  <si>
    <t>783</t>
  </si>
  <si>
    <t>Nátery</t>
  </si>
  <si>
    <t>43</t>
  </si>
  <si>
    <t>783122110.S</t>
  </si>
  <si>
    <t>Nátery oceľ.konštr. syntetické na vzduchu schnúce  dvojnásobné + čistenie povrchov</t>
  </si>
  <si>
    <t>916576732</t>
  </si>
  <si>
    <t>784</t>
  </si>
  <si>
    <t>Maľby</t>
  </si>
  <si>
    <t>44</t>
  </si>
  <si>
    <t>784410110.S</t>
  </si>
  <si>
    <t>Penetrovanie jednonásobné jemnozrnných podkladov výšky nad 3,80 m</t>
  </si>
  <si>
    <t>801182081</t>
  </si>
  <si>
    <t>45</t>
  </si>
  <si>
    <t>784441020.S</t>
  </si>
  <si>
    <t>Maľby dvojnásobné základné, ručne nanášané na jemnozrnný podklad výšky nad 3,80 m</t>
  </si>
  <si>
    <t>-889068489</t>
  </si>
  <si>
    <t>Práce a dodávky M</t>
  </si>
  <si>
    <t>21-M</t>
  </si>
  <si>
    <t>Elektromontáže</t>
  </si>
  <si>
    <t>46</t>
  </si>
  <si>
    <t>210010301.S</t>
  </si>
  <si>
    <t>Montáž krabice</t>
  </si>
  <si>
    <t>64</t>
  </si>
  <si>
    <t>722471506</t>
  </si>
  <si>
    <t>47</t>
  </si>
  <si>
    <t>345410000100.S</t>
  </si>
  <si>
    <t>Krabica</t>
  </si>
  <si>
    <t>256</t>
  </si>
  <si>
    <t>208190479</t>
  </si>
  <si>
    <t>48</t>
  </si>
  <si>
    <t>210201900.S</t>
  </si>
  <si>
    <t>Montáž svietidla LED</t>
  </si>
  <si>
    <t>43621644</t>
  </si>
  <si>
    <t>49</t>
  </si>
  <si>
    <t>348310000100.S</t>
  </si>
  <si>
    <t>Svietidlo LED</t>
  </si>
  <si>
    <t>1832396621</t>
  </si>
  <si>
    <t>50</t>
  </si>
  <si>
    <t>210201900.1S</t>
  </si>
  <si>
    <t>Montáž svietidla halového</t>
  </si>
  <si>
    <t>13891851</t>
  </si>
  <si>
    <t>51</t>
  </si>
  <si>
    <t>3483100001001.S</t>
  </si>
  <si>
    <t>Svietidlo Halové</t>
  </si>
  <si>
    <t>1553956874</t>
  </si>
  <si>
    <t>52</t>
  </si>
  <si>
    <t>210020555.S</t>
  </si>
  <si>
    <t>Montáž ocelového lana - držiak</t>
  </si>
  <si>
    <t>1710902338</t>
  </si>
  <si>
    <t>53</t>
  </si>
  <si>
    <t>354310010900.S</t>
  </si>
  <si>
    <t>Ocelové lano držiak</t>
  </si>
  <si>
    <t>-304842378</t>
  </si>
  <si>
    <t>54</t>
  </si>
  <si>
    <t>210020555.1S</t>
  </si>
  <si>
    <t>Montáž ocelového lana</t>
  </si>
  <si>
    <t>-1636114067</t>
  </si>
  <si>
    <t>55</t>
  </si>
  <si>
    <t>354310010900.2S</t>
  </si>
  <si>
    <t>Ocelové lano</t>
  </si>
  <si>
    <t>874302518</t>
  </si>
  <si>
    <t>56</t>
  </si>
  <si>
    <t>210020131.S</t>
  </si>
  <si>
    <t>Montáž žlabu 50x50 drôteného</t>
  </si>
  <si>
    <t>1398877164</t>
  </si>
  <si>
    <t>57</t>
  </si>
  <si>
    <t>345750000100.S</t>
  </si>
  <si>
    <t>Žlab 50x50 drôtený</t>
  </si>
  <si>
    <t>2088240420</t>
  </si>
  <si>
    <t>58</t>
  </si>
  <si>
    <t>210011301.S</t>
  </si>
  <si>
    <t>Montáž príchytky</t>
  </si>
  <si>
    <t>-1795475505</t>
  </si>
  <si>
    <t>59</t>
  </si>
  <si>
    <t>2453300001100.S</t>
  </si>
  <si>
    <t>Príchytka</t>
  </si>
  <si>
    <t>-984517725</t>
  </si>
  <si>
    <t>60</t>
  </si>
  <si>
    <t>2100113011.S</t>
  </si>
  <si>
    <t>Montáž trubky 16</t>
  </si>
  <si>
    <t>-2134176882</t>
  </si>
  <si>
    <t>61</t>
  </si>
  <si>
    <t>286120017090.S</t>
  </si>
  <si>
    <t>Trubka 16</t>
  </si>
  <si>
    <t>-1500444614</t>
  </si>
  <si>
    <t>62</t>
  </si>
  <si>
    <t>1714054606</t>
  </si>
  <si>
    <t>63</t>
  </si>
  <si>
    <t>24533000011010.S</t>
  </si>
  <si>
    <t>1833976679</t>
  </si>
  <si>
    <t>210201900.2S</t>
  </si>
  <si>
    <t>Montáž reflektora</t>
  </si>
  <si>
    <t>246854398</t>
  </si>
  <si>
    <t>65</t>
  </si>
  <si>
    <t>348620000100.S</t>
  </si>
  <si>
    <t>Reflektor</t>
  </si>
  <si>
    <t>-116485149</t>
  </si>
  <si>
    <t>66</t>
  </si>
  <si>
    <t>210110001.S</t>
  </si>
  <si>
    <t>Montáž spínača č6</t>
  </si>
  <si>
    <t>-1131553929</t>
  </si>
  <si>
    <t>67</t>
  </si>
  <si>
    <t>345290009500.S</t>
  </si>
  <si>
    <t>Spínač č6</t>
  </si>
  <si>
    <t>-1814356144</t>
  </si>
  <si>
    <t>68</t>
  </si>
  <si>
    <t>210110002.S</t>
  </si>
  <si>
    <t>Montáž spínača č5</t>
  </si>
  <si>
    <t>-543533613</t>
  </si>
  <si>
    <t>69</t>
  </si>
  <si>
    <t>3452900095001.S</t>
  </si>
  <si>
    <t>Spínač č5</t>
  </si>
  <si>
    <t>-1006777716</t>
  </si>
  <si>
    <t>70</t>
  </si>
  <si>
    <t>220550911.S</t>
  </si>
  <si>
    <t>Montáž zásuvkovej skrine</t>
  </si>
  <si>
    <t>1290677714</t>
  </si>
  <si>
    <t>71</t>
  </si>
  <si>
    <t>345510000800.S</t>
  </si>
  <si>
    <t>Zásuvková skriňa</t>
  </si>
  <si>
    <t>574270144</t>
  </si>
  <si>
    <t>72</t>
  </si>
  <si>
    <t>210111001.S</t>
  </si>
  <si>
    <t>Montáž zásuvky 400+240</t>
  </si>
  <si>
    <t>1407835907</t>
  </si>
  <si>
    <t>73</t>
  </si>
  <si>
    <t>345510000800.2S</t>
  </si>
  <si>
    <t>Zásuvka 400+240</t>
  </si>
  <si>
    <t>472516347</t>
  </si>
  <si>
    <t>74</t>
  </si>
  <si>
    <t>210193097.S</t>
  </si>
  <si>
    <t>Montáž rozvádzača</t>
  </si>
  <si>
    <t>-2027975356</t>
  </si>
  <si>
    <t>75</t>
  </si>
  <si>
    <t>357150000100.S</t>
  </si>
  <si>
    <t>Rozvádzač</t>
  </si>
  <si>
    <t>540253242</t>
  </si>
  <si>
    <t>76</t>
  </si>
  <si>
    <t>210251575.S</t>
  </si>
  <si>
    <t>Revízna správa</t>
  </si>
  <si>
    <t>-727036753</t>
  </si>
  <si>
    <t>77</t>
  </si>
  <si>
    <t>210251575.1S</t>
  </si>
  <si>
    <t>Projekt skutočného prevedenia</t>
  </si>
  <si>
    <t>1528112259</t>
  </si>
  <si>
    <t>43-M</t>
  </si>
  <si>
    <t>Montáž oceľových konštrukcií</t>
  </si>
  <si>
    <t>78</t>
  </si>
  <si>
    <t>430441601.S1</t>
  </si>
  <si>
    <t>Hala - pomocná oceľová konštrukcia pre vráta , chrana rohov , dodávka  a montáž</t>
  </si>
  <si>
    <t>kg</t>
  </si>
  <si>
    <t>1691167731</t>
  </si>
  <si>
    <t>79</t>
  </si>
  <si>
    <t>430441601.S11</t>
  </si>
  <si>
    <t>Hala - pomocná oceľová konštrukcia pre stenové a strešné panely, dodávka  a montáž</t>
  </si>
  <si>
    <t>-54504985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</si>
</sst>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167" fontId="25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167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167" fontId="35" fillId="2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10" workbookViewId="0">
      <selection activeCell="AM11" sqref="AM11"/>
    </sheetView>
  </sheetViews>
  <sheetFormatPr defaultRowHeight="14.25"/>
  <cols>
    <col min="1" max="1" width="8.83203125" customWidth="1"/>
    <col min="2" max="2" width="1.75" customWidth="1"/>
    <col min="3" max="3" width="4.4140625" customWidth="1"/>
    <col min="4" max="33" width="2.83203125" customWidth="1"/>
    <col min="34" max="34" width="3.58203125" customWidth="1"/>
    <col min="35" max="35" width="42.25" customWidth="1"/>
    <col min="36" max="37" width="2.58203125" customWidth="1"/>
    <col min="38" max="38" width="8.83203125" customWidth="1"/>
    <col min="39" max="39" width="3.58203125" customWidth="1"/>
    <col min="40" max="40" width="14.25" customWidth="1"/>
    <col min="41" max="41" width="8" customWidth="1"/>
    <col min="42" max="42" width="4.4140625" customWidth="1"/>
    <col min="43" max="43" width="16.75" hidden="1" customWidth="1"/>
    <col min="44" max="44" width="14.58203125" customWidth="1"/>
    <col min="45" max="47" width="27.75" hidden="1" customWidth="1"/>
    <col min="48" max="49" width="23.1640625" hidden="1" customWidth="1"/>
    <col min="50" max="51" width="26.75" hidden="1" customWidth="1"/>
    <col min="52" max="52" width="23.1640625" hidden="1" customWidth="1"/>
    <col min="53" max="53" width="20.58203125" hidden="1" customWidth="1"/>
    <col min="54" max="54" width="26.75" hidden="1" customWidth="1"/>
    <col min="55" max="55" width="23.1640625" hidden="1" customWidth="1"/>
    <col min="56" max="56" width="20.58203125" hidden="1" customWidth="1"/>
    <col min="57" max="57" width="71.1640625" customWidth="1"/>
    <col min="71" max="91" width="9.1640625" hidden="1"/>
  </cols>
  <sheetData>
    <row r="1" spans="1:74" ht="10.1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pans="1:74" ht="12" customHeight="1">
      <c r="B5" s="18"/>
      <c r="D5" s="22" t="s">
        <v>11</v>
      </c>
      <c r="K5" s="179" t="s">
        <v>12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8"/>
      <c r="BE5" s="176" t="s">
        <v>13</v>
      </c>
      <c r="BS5" s="15" t="s">
        <v>6</v>
      </c>
    </row>
    <row r="6" spans="1:74" ht="36.950000000000003" customHeight="1">
      <c r="B6" s="18"/>
      <c r="D6" s="24" t="s">
        <v>14</v>
      </c>
      <c r="K6" s="181" t="s">
        <v>15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8"/>
      <c r="BE6" s="177"/>
      <c r="BS6" s="15" t="s">
        <v>6</v>
      </c>
    </row>
    <row r="7" spans="1:74" ht="12" customHeight="1">
      <c r="B7" s="18"/>
      <c r="D7" s="25" t="s">
        <v>16</v>
      </c>
      <c r="K7" s="23" t="s">
        <v>1</v>
      </c>
      <c r="AK7" s="25" t="s">
        <v>17</v>
      </c>
      <c r="AN7" s="23" t="s">
        <v>1</v>
      </c>
      <c r="AR7" s="18"/>
      <c r="BE7" s="177"/>
      <c r="BS7" s="15" t="s">
        <v>6</v>
      </c>
    </row>
    <row r="8" spans="1:74" ht="12" customHeight="1">
      <c r="B8" s="18"/>
      <c r="D8" s="25" t="s">
        <v>18</v>
      </c>
      <c r="K8" s="23" t="s">
        <v>19</v>
      </c>
      <c r="AK8" s="25" t="s">
        <v>20</v>
      </c>
      <c r="AN8" s="219">
        <v>45111</v>
      </c>
      <c r="AR8" s="18"/>
      <c r="BE8" s="177"/>
      <c r="BS8" s="15" t="s">
        <v>6</v>
      </c>
    </row>
    <row r="9" spans="1:74" ht="14.45" customHeight="1">
      <c r="B9" s="18"/>
      <c r="AR9" s="18"/>
      <c r="BE9" s="177"/>
      <c r="BS9" s="15" t="s">
        <v>6</v>
      </c>
    </row>
    <row r="10" spans="1:74" ht="12" customHeight="1">
      <c r="B10" s="18"/>
      <c r="D10" s="25" t="s">
        <v>21</v>
      </c>
      <c r="AK10" s="25" t="s">
        <v>22</v>
      </c>
      <c r="AN10" s="23" t="s">
        <v>1</v>
      </c>
      <c r="AR10" s="18"/>
      <c r="BE10" s="177"/>
      <c r="BS10" s="15" t="s">
        <v>6</v>
      </c>
    </row>
    <row r="11" spans="1:74" ht="18.5" customHeight="1">
      <c r="B11" s="18"/>
      <c r="E11" s="23" t="s">
        <v>23</v>
      </c>
      <c r="AK11" s="25" t="s">
        <v>24</v>
      </c>
      <c r="AN11" s="23" t="s">
        <v>1</v>
      </c>
      <c r="AR11" s="18"/>
      <c r="BE11" s="177"/>
      <c r="BS11" s="15" t="s">
        <v>6</v>
      </c>
    </row>
    <row r="12" spans="1:74" ht="6.95" customHeight="1">
      <c r="B12" s="18"/>
      <c r="AR12" s="18"/>
      <c r="BE12" s="177"/>
      <c r="BS12" s="15" t="s">
        <v>6</v>
      </c>
    </row>
    <row r="13" spans="1:74" ht="12" customHeight="1">
      <c r="B13" s="18"/>
      <c r="D13" s="25" t="s">
        <v>25</v>
      </c>
      <c r="AK13" s="25" t="s">
        <v>22</v>
      </c>
      <c r="AN13" s="27" t="s">
        <v>26</v>
      </c>
      <c r="AR13" s="18"/>
      <c r="BE13" s="177"/>
      <c r="BS13" s="15" t="s">
        <v>6</v>
      </c>
    </row>
    <row r="14" spans="1:74" ht="12.75">
      <c r="B14" s="18"/>
      <c r="E14" s="182" t="s">
        <v>26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25" t="s">
        <v>24</v>
      </c>
      <c r="AN14" s="27" t="s">
        <v>26</v>
      </c>
      <c r="AR14" s="18"/>
      <c r="BE14" s="177"/>
      <c r="BS14" s="15" t="s">
        <v>6</v>
      </c>
    </row>
    <row r="15" spans="1:74" ht="6.95" customHeight="1">
      <c r="B15" s="18"/>
      <c r="AR15" s="18"/>
      <c r="BE15" s="177"/>
      <c r="BS15" s="15" t="s">
        <v>4</v>
      </c>
    </row>
    <row r="16" spans="1:74" ht="12" customHeight="1">
      <c r="B16" s="18"/>
      <c r="D16" s="25" t="s">
        <v>27</v>
      </c>
      <c r="AK16" s="25" t="s">
        <v>22</v>
      </c>
      <c r="AN16" s="23" t="s">
        <v>1</v>
      </c>
      <c r="AR16" s="18"/>
      <c r="BE16" s="177"/>
      <c r="BS16" s="15" t="s">
        <v>4</v>
      </c>
    </row>
    <row r="17" spans="2:71" ht="18.5" customHeight="1">
      <c r="B17" s="18"/>
      <c r="E17" s="23" t="s">
        <v>28</v>
      </c>
      <c r="AK17" s="25" t="s">
        <v>24</v>
      </c>
      <c r="AN17" s="23" t="s">
        <v>1</v>
      </c>
      <c r="AR17" s="18"/>
      <c r="BE17" s="177"/>
      <c r="BS17" s="15" t="s">
        <v>29</v>
      </c>
    </row>
    <row r="18" spans="2:71" ht="6.95" customHeight="1">
      <c r="B18" s="18"/>
      <c r="AR18" s="18"/>
      <c r="BE18" s="177"/>
      <c r="BS18" s="15" t="s">
        <v>30</v>
      </c>
    </row>
    <row r="19" spans="2:71" ht="12" customHeight="1">
      <c r="B19" s="18"/>
      <c r="D19" s="25" t="s">
        <v>31</v>
      </c>
      <c r="AK19" s="25" t="s">
        <v>22</v>
      </c>
      <c r="AN19" s="23" t="s">
        <v>1</v>
      </c>
      <c r="AR19" s="18"/>
      <c r="BE19" s="177"/>
      <c r="BS19" s="15" t="s">
        <v>30</v>
      </c>
    </row>
    <row r="20" spans="2:71" ht="18.5" customHeight="1">
      <c r="B20" s="18"/>
      <c r="E20" s="23" t="s">
        <v>32</v>
      </c>
      <c r="AK20" s="25" t="s">
        <v>24</v>
      </c>
      <c r="AN20" s="23" t="s">
        <v>1</v>
      </c>
      <c r="AR20" s="18"/>
      <c r="BE20" s="177"/>
      <c r="BS20" s="15" t="s">
        <v>29</v>
      </c>
    </row>
    <row r="21" spans="2:71" ht="6.95" customHeight="1">
      <c r="B21" s="18"/>
      <c r="AR21" s="18"/>
      <c r="BE21" s="177"/>
    </row>
    <row r="22" spans="2:71" ht="12" customHeight="1">
      <c r="B22" s="18"/>
      <c r="D22" s="25" t="s">
        <v>33</v>
      </c>
      <c r="AR22" s="18"/>
      <c r="BE22" s="177"/>
    </row>
    <row r="23" spans="2:71" ht="14.45" customHeight="1">
      <c r="B23" s="18"/>
      <c r="E23" s="184" t="s">
        <v>1</v>
      </c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R23" s="18"/>
      <c r="BE23" s="177"/>
    </row>
    <row r="24" spans="2:71" ht="6.95" customHeight="1">
      <c r="B24" s="18"/>
      <c r="AR24" s="18"/>
      <c r="BE24" s="177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7"/>
    </row>
    <row r="26" spans="2:71" s="1" customFormat="1" ht="25.9" customHeight="1">
      <c r="B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5">
        <f>ROUND(AG94,2)</f>
        <v>0</v>
      </c>
      <c r="AL26" s="186"/>
      <c r="AM26" s="186"/>
      <c r="AN26" s="186"/>
      <c r="AO26" s="186"/>
      <c r="AR26" s="30"/>
      <c r="BE26" s="177"/>
    </row>
    <row r="27" spans="2:71" s="1" customFormat="1" ht="6.95" customHeight="1">
      <c r="B27" s="30"/>
      <c r="AR27" s="30"/>
      <c r="BE27" s="177"/>
    </row>
    <row r="28" spans="2:71" s="1" customFormat="1" ht="12.75">
      <c r="B28" s="30"/>
      <c r="L28" s="187" t="s">
        <v>35</v>
      </c>
      <c r="M28" s="187"/>
      <c r="N28" s="187"/>
      <c r="O28" s="187"/>
      <c r="P28" s="187"/>
      <c r="W28" s="187" t="s">
        <v>36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37</v>
      </c>
      <c r="AL28" s="187"/>
      <c r="AM28" s="187"/>
      <c r="AN28" s="187"/>
      <c r="AO28" s="187"/>
      <c r="AR28" s="30"/>
      <c r="BE28" s="177"/>
    </row>
    <row r="29" spans="2:71" s="2" customFormat="1" ht="14.45" customHeight="1">
      <c r="B29" s="34"/>
      <c r="D29" s="25" t="s">
        <v>38</v>
      </c>
      <c r="F29" s="35" t="s">
        <v>39</v>
      </c>
      <c r="L29" s="190">
        <v>0.2</v>
      </c>
      <c r="M29" s="189"/>
      <c r="N29" s="189"/>
      <c r="O29" s="189"/>
      <c r="P29" s="189"/>
      <c r="Q29" s="36"/>
      <c r="R29" s="36"/>
      <c r="S29" s="36"/>
      <c r="T29" s="36"/>
      <c r="U29" s="36"/>
      <c r="V29" s="36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F29" s="36"/>
      <c r="AG29" s="36"/>
      <c r="AH29" s="36"/>
      <c r="AI29" s="36"/>
      <c r="AJ29" s="36"/>
      <c r="AK29" s="188">
        <f>ROUND(AV94, 2)</f>
        <v>0</v>
      </c>
      <c r="AL29" s="189"/>
      <c r="AM29" s="189"/>
      <c r="AN29" s="189"/>
      <c r="AO29" s="189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78"/>
    </row>
    <row r="30" spans="2:71" s="2" customFormat="1" ht="14.45" customHeight="1">
      <c r="B30" s="34"/>
      <c r="F30" s="35" t="s">
        <v>40</v>
      </c>
      <c r="L30" s="190">
        <v>0.2</v>
      </c>
      <c r="M30" s="189"/>
      <c r="N30" s="189"/>
      <c r="O30" s="189"/>
      <c r="P30" s="189"/>
      <c r="Q30" s="36"/>
      <c r="R30" s="36"/>
      <c r="S30" s="36"/>
      <c r="T30" s="36"/>
      <c r="U30" s="36"/>
      <c r="V30" s="36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F30" s="36"/>
      <c r="AG30" s="36"/>
      <c r="AH30" s="36"/>
      <c r="AI30" s="36"/>
      <c r="AJ30" s="36"/>
      <c r="AK30" s="188">
        <f>ROUND(AW94, 2)</f>
        <v>0</v>
      </c>
      <c r="AL30" s="189"/>
      <c r="AM30" s="189"/>
      <c r="AN30" s="189"/>
      <c r="AO30" s="189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78"/>
    </row>
    <row r="31" spans="2:71" s="2" customFormat="1" ht="14.45" hidden="1" customHeight="1">
      <c r="B31" s="34"/>
      <c r="F31" s="25" t="s">
        <v>41</v>
      </c>
      <c r="L31" s="193">
        <v>0.2</v>
      </c>
      <c r="M31" s="192"/>
      <c r="N31" s="192"/>
      <c r="O31" s="192"/>
      <c r="P31" s="192"/>
      <c r="W31" s="191">
        <f>ROUND(BB94, 2)</f>
        <v>0</v>
      </c>
      <c r="X31" s="192"/>
      <c r="Y31" s="192"/>
      <c r="Z31" s="192"/>
      <c r="AA31" s="192"/>
      <c r="AB31" s="192"/>
      <c r="AC31" s="192"/>
      <c r="AD31" s="192"/>
      <c r="AE31" s="192"/>
      <c r="AK31" s="191">
        <v>0</v>
      </c>
      <c r="AL31" s="192"/>
      <c r="AM31" s="192"/>
      <c r="AN31" s="192"/>
      <c r="AO31" s="192"/>
      <c r="AR31" s="34"/>
      <c r="BE31" s="178"/>
    </row>
    <row r="32" spans="2:71" s="2" customFormat="1" ht="14.45" hidden="1" customHeight="1">
      <c r="B32" s="34"/>
      <c r="F32" s="25" t="s">
        <v>42</v>
      </c>
      <c r="L32" s="193">
        <v>0.2</v>
      </c>
      <c r="M32" s="192"/>
      <c r="N32" s="192"/>
      <c r="O32" s="192"/>
      <c r="P32" s="192"/>
      <c r="W32" s="191">
        <f>ROUND(BC94, 2)</f>
        <v>0</v>
      </c>
      <c r="X32" s="192"/>
      <c r="Y32" s="192"/>
      <c r="Z32" s="192"/>
      <c r="AA32" s="192"/>
      <c r="AB32" s="192"/>
      <c r="AC32" s="192"/>
      <c r="AD32" s="192"/>
      <c r="AE32" s="192"/>
      <c r="AK32" s="191">
        <v>0</v>
      </c>
      <c r="AL32" s="192"/>
      <c r="AM32" s="192"/>
      <c r="AN32" s="192"/>
      <c r="AO32" s="192"/>
      <c r="AR32" s="34"/>
      <c r="BE32" s="178"/>
    </row>
    <row r="33" spans="2:57" s="2" customFormat="1" ht="14.45" hidden="1" customHeight="1">
      <c r="B33" s="34"/>
      <c r="F33" s="35" t="s">
        <v>43</v>
      </c>
      <c r="L33" s="190">
        <v>0</v>
      </c>
      <c r="M33" s="189"/>
      <c r="N33" s="189"/>
      <c r="O33" s="189"/>
      <c r="P33" s="189"/>
      <c r="Q33" s="36"/>
      <c r="R33" s="36"/>
      <c r="S33" s="36"/>
      <c r="T33" s="36"/>
      <c r="U33" s="36"/>
      <c r="V33" s="36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F33" s="36"/>
      <c r="AG33" s="36"/>
      <c r="AH33" s="36"/>
      <c r="AI33" s="36"/>
      <c r="AJ33" s="36"/>
      <c r="AK33" s="188">
        <v>0</v>
      </c>
      <c r="AL33" s="189"/>
      <c r="AM33" s="189"/>
      <c r="AN33" s="189"/>
      <c r="AO33" s="189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78"/>
    </row>
    <row r="34" spans="2:57" s="1" customFormat="1" ht="6.95" customHeight="1">
      <c r="B34" s="30"/>
      <c r="AR34" s="30"/>
      <c r="BE34" s="177"/>
    </row>
    <row r="35" spans="2:57" s="1" customFormat="1" ht="25.9" customHeight="1"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194" t="s">
        <v>46</v>
      </c>
      <c r="Y35" s="195"/>
      <c r="Z35" s="195"/>
      <c r="AA35" s="195"/>
      <c r="AB35" s="195"/>
      <c r="AC35" s="40"/>
      <c r="AD35" s="40"/>
      <c r="AE35" s="40"/>
      <c r="AF35" s="40"/>
      <c r="AG35" s="40"/>
      <c r="AH35" s="40"/>
      <c r="AI35" s="40"/>
      <c r="AJ35" s="40"/>
      <c r="AK35" s="196">
        <f>SUM(AK26:AK33)</f>
        <v>0</v>
      </c>
      <c r="AL35" s="195"/>
      <c r="AM35" s="195"/>
      <c r="AN35" s="195"/>
      <c r="AO35" s="197"/>
      <c r="AP35" s="38"/>
      <c r="AQ35" s="38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30"/>
    </row>
    <row r="50" spans="2:44" ht="10.15">
      <c r="B50" s="18"/>
      <c r="AR50" s="18"/>
    </row>
    <row r="51" spans="2:44" ht="10.15">
      <c r="B51" s="18"/>
      <c r="AR51" s="18"/>
    </row>
    <row r="52" spans="2:44" ht="10.15">
      <c r="B52" s="18"/>
      <c r="AR52" s="18"/>
    </row>
    <row r="53" spans="2:44" ht="10.15">
      <c r="B53" s="18"/>
      <c r="AR53" s="18"/>
    </row>
    <row r="54" spans="2:44" ht="10.15">
      <c r="B54" s="18"/>
      <c r="AR54" s="18"/>
    </row>
    <row r="55" spans="2:44" ht="10.15">
      <c r="B55" s="18"/>
      <c r="AR55" s="18"/>
    </row>
    <row r="56" spans="2:44" ht="10.15">
      <c r="B56" s="18"/>
      <c r="AR56" s="18"/>
    </row>
    <row r="57" spans="2:44" ht="10.15">
      <c r="B57" s="18"/>
      <c r="AR57" s="18"/>
    </row>
    <row r="58" spans="2:44" ht="10.15">
      <c r="B58" s="18"/>
      <c r="AR58" s="18"/>
    </row>
    <row r="59" spans="2:44" ht="10.15">
      <c r="B59" s="18"/>
      <c r="AR59" s="18"/>
    </row>
    <row r="60" spans="2:44" s="1" customFormat="1" ht="12.75">
      <c r="B60" s="30"/>
      <c r="D60" s="44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49</v>
      </c>
      <c r="AI60" s="32"/>
      <c r="AJ60" s="32"/>
      <c r="AK60" s="32"/>
      <c r="AL60" s="32"/>
      <c r="AM60" s="44" t="s">
        <v>50</v>
      </c>
      <c r="AN60" s="32"/>
      <c r="AO60" s="32"/>
      <c r="AR60" s="30"/>
    </row>
    <row r="61" spans="2:44" ht="10.15">
      <c r="B61" s="18"/>
      <c r="AR61" s="18"/>
    </row>
    <row r="62" spans="2:44" ht="10.15">
      <c r="B62" s="18"/>
      <c r="AR62" s="18"/>
    </row>
    <row r="63" spans="2:44" ht="10.15">
      <c r="B63" s="18"/>
      <c r="AR63" s="18"/>
    </row>
    <row r="64" spans="2:44" s="1" customFormat="1" ht="13.15">
      <c r="B64" s="30"/>
      <c r="D64" s="42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52</v>
      </c>
      <c r="AI64" s="43"/>
      <c r="AJ64" s="43"/>
      <c r="AK64" s="43"/>
      <c r="AL64" s="43"/>
      <c r="AM64" s="43"/>
      <c r="AN64" s="43"/>
      <c r="AO64" s="43"/>
      <c r="AR64" s="30"/>
    </row>
    <row r="65" spans="2:44" ht="10.15">
      <c r="B65" s="18"/>
      <c r="AR65" s="18"/>
    </row>
    <row r="66" spans="2:44" ht="10.15">
      <c r="B66" s="18"/>
      <c r="AR66" s="18"/>
    </row>
    <row r="67" spans="2:44" ht="10.15">
      <c r="B67" s="18"/>
      <c r="AR67" s="18"/>
    </row>
    <row r="68" spans="2:44" ht="10.15">
      <c r="B68" s="18"/>
      <c r="AR68" s="18"/>
    </row>
    <row r="69" spans="2:44" ht="10.15">
      <c r="B69" s="18"/>
      <c r="AR69" s="18"/>
    </row>
    <row r="70" spans="2:44" ht="10.15">
      <c r="B70" s="18"/>
      <c r="AR70" s="18"/>
    </row>
    <row r="71" spans="2:44" ht="10.15">
      <c r="B71" s="18"/>
      <c r="AR71" s="18"/>
    </row>
    <row r="72" spans="2:44" ht="10.15">
      <c r="B72" s="18"/>
      <c r="AR72" s="18"/>
    </row>
    <row r="73" spans="2:44" ht="10.15">
      <c r="B73" s="18"/>
      <c r="AR73" s="18"/>
    </row>
    <row r="74" spans="2:44" ht="10.15">
      <c r="B74" s="18"/>
      <c r="AR74" s="18"/>
    </row>
    <row r="75" spans="2:44" s="1" customFormat="1" ht="12.75">
      <c r="B75" s="30"/>
      <c r="D75" s="44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49</v>
      </c>
      <c r="AI75" s="32"/>
      <c r="AJ75" s="32"/>
      <c r="AK75" s="32"/>
      <c r="AL75" s="32"/>
      <c r="AM75" s="44" t="s">
        <v>50</v>
      </c>
      <c r="AN75" s="32"/>
      <c r="AO75" s="32"/>
      <c r="AR75" s="30"/>
    </row>
    <row r="76" spans="2:44" s="1" customFormat="1" ht="10.15">
      <c r="B76" s="30"/>
      <c r="AR76" s="30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0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0" s="1" customFormat="1" ht="24.95" customHeight="1">
      <c r="B82" s="30"/>
      <c r="C82" s="19" t="s">
        <v>53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9"/>
      <c r="C84" s="25" t="s">
        <v>11</v>
      </c>
      <c r="L84" s="3" t="str">
        <f>K5</f>
        <v>1347a</v>
      </c>
      <c r="AR84" s="49"/>
    </row>
    <row r="85" spans="1:90" s="4" customFormat="1" ht="36.950000000000003" customHeight="1">
      <c r="B85" s="50"/>
      <c r="C85" s="51" t="s">
        <v>14</v>
      </c>
      <c r="L85" s="198" t="str">
        <f>K6</f>
        <v>Rekonštrukcia - zateplenie výrobných a skladových priestorov na stredisku Spracovania oleja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50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18</v>
      </c>
      <c r="L87" s="52" t="str">
        <f>IF(K8="","",K8)</f>
        <v>Dunajský Klátov</v>
      </c>
      <c r="AI87" s="25" t="s">
        <v>20</v>
      </c>
      <c r="AM87" s="200">
        <f>IF(AN8= "","",AN8)</f>
        <v>45111</v>
      </c>
      <c r="AN87" s="200"/>
      <c r="AR87" s="30"/>
    </row>
    <row r="88" spans="1:90" s="1" customFormat="1" ht="6.95" customHeight="1">
      <c r="B88" s="30"/>
      <c r="AR88" s="30"/>
    </row>
    <row r="89" spans="1:90" s="1" customFormat="1" ht="15.6" customHeight="1">
      <c r="B89" s="30"/>
      <c r="C89" s="25" t="s">
        <v>21</v>
      </c>
      <c r="L89" s="3" t="str">
        <f>IF(E11= "","",E11)</f>
        <v>ŠKOLSKÉ HOSPODÁRSTVO BÚŠLAK spol. s .r.o.</v>
      </c>
      <c r="AI89" s="25" t="s">
        <v>27</v>
      </c>
      <c r="AM89" s="201" t="str">
        <f>IF(E17="","",E17)</f>
        <v>Ing. František Kis</v>
      </c>
      <c r="AN89" s="202"/>
      <c r="AO89" s="202"/>
      <c r="AP89" s="202"/>
      <c r="AR89" s="30"/>
      <c r="AS89" s="203" t="s">
        <v>54</v>
      </c>
      <c r="AT89" s="204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0" s="1" customFormat="1" ht="15.6" customHeight="1">
      <c r="B90" s="30"/>
      <c r="C90" s="25" t="s">
        <v>25</v>
      </c>
      <c r="L90" s="3" t="str">
        <f>IF(E14= "Vyplň údaj","",E14)</f>
        <v/>
      </c>
      <c r="AI90" s="25" t="s">
        <v>31</v>
      </c>
      <c r="AM90" s="201" t="str">
        <f>IF(E20="","",E20)</f>
        <v>Ing.Valks Mária</v>
      </c>
      <c r="AN90" s="202"/>
      <c r="AO90" s="202"/>
      <c r="AP90" s="202"/>
      <c r="AR90" s="30"/>
      <c r="AS90" s="205"/>
      <c r="AT90" s="206"/>
      <c r="BD90" s="57"/>
    </row>
    <row r="91" spans="1:90" s="1" customFormat="1" ht="10.8" customHeight="1">
      <c r="B91" s="30"/>
      <c r="AR91" s="30"/>
      <c r="AS91" s="205"/>
      <c r="AT91" s="206"/>
      <c r="BD91" s="57"/>
    </row>
    <row r="92" spans="1:90" s="1" customFormat="1" ht="29.25" customHeight="1">
      <c r="B92" s="30"/>
      <c r="C92" s="207" t="s">
        <v>55</v>
      </c>
      <c r="D92" s="208"/>
      <c r="E92" s="208"/>
      <c r="F92" s="208"/>
      <c r="G92" s="208"/>
      <c r="H92" s="58"/>
      <c r="I92" s="209" t="s">
        <v>56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0" t="s">
        <v>57</v>
      </c>
      <c r="AH92" s="208"/>
      <c r="AI92" s="208"/>
      <c r="AJ92" s="208"/>
      <c r="AK92" s="208"/>
      <c r="AL92" s="208"/>
      <c r="AM92" s="208"/>
      <c r="AN92" s="209" t="s">
        <v>58</v>
      </c>
      <c r="AO92" s="208"/>
      <c r="AP92" s="211"/>
      <c r="AQ92" s="59" t="s">
        <v>59</v>
      </c>
      <c r="AR92" s="30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</row>
    <row r="93" spans="1:90" s="1" customFormat="1" ht="10.8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0" s="5" customFormat="1" ht="32.450000000000003" customHeight="1">
      <c r="B94" s="64"/>
      <c r="C94" s="65" t="s">
        <v>72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15">
        <f>ROUND(AG95,2)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73</v>
      </c>
      <c r="BT94" s="73" t="s">
        <v>74</v>
      </c>
      <c r="BV94" s="73" t="s">
        <v>75</v>
      </c>
      <c r="BW94" s="73" t="s">
        <v>5</v>
      </c>
      <c r="BX94" s="73" t="s">
        <v>76</v>
      </c>
      <c r="CL94" s="73" t="s">
        <v>1</v>
      </c>
    </row>
    <row r="95" spans="1:90" s="6" customFormat="1" ht="37.25" customHeight="1">
      <c r="A95" s="74" t="s">
        <v>77</v>
      </c>
      <c r="B95" s="75"/>
      <c r="C95" s="76"/>
      <c r="D95" s="214" t="s">
        <v>12</v>
      </c>
      <c r="E95" s="214"/>
      <c r="F95" s="214"/>
      <c r="G95" s="214"/>
      <c r="H95" s="214"/>
      <c r="I95" s="77"/>
      <c r="J95" s="214" t="s">
        <v>15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2">
        <f>'1347a - Rekonštrukcia - z...'!J28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78" t="s">
        <v>78</v>
      </c>
      <c r="AR95" s="75"/>
      <c r="AS95" s="79">
        <v>0</v>
      </c>
      <c r="AT95" s="80">
        <f>ROUND(SUM(AV95:AW95),2)</f>
        <v>0</v>
      </c>
      <c r="AU95" s="81">
        <f>'1347a - Rekonštrukcia - z...'!P126</f>
        <v>0</v>
      </c>
      <c r="AV95" s="80">
        <f>'1347a - Rekonštrukcia - z...'!J31</f>
        <v>0</v>
      </c>
      <c r="AW95" s="80">
        <f>'1347a - Rekonštrukcia - z...'!J32</f>
        <v>0</v>
      </c>
      <c r="AX95" s="80">
        <f>'1347a - Rekonštrukcia - z...'!J33</f>
        <v>0</v>
      </c>
      <c r="AY95" s="80">
        <f>'1347a - Rekonštrukcia - z...'!J34</f>
        <v>0</v>
      </c>
      <c r="AZ95" s="80">
        <f>'1347a - Rekonštrukcia - z...'!F31</f>
        <v>0</v>
      </c>
      <c r="BA95" s="80">
        <f>'1347a - Rekonštrukcia - z...'!F32</f>
        <v>0</v>
      </c>
      <c r="BB95" s="80">
        <f>'1347a - Rekonštrukcia - z...'!F33</f>
        <v>0</v>
      </c>
      <c r="BC95" s="80">
        <f>'1347a - Rekonštrukcia - z...'!F34</f>
        <v>0</v>
      </c>
      <c r="BD95" s="82">
        <f>'1347a - Rekonštrukcia - z...'!F35</f>
        <v>0</v>
      </c>
      <c r="BT95" s="83" t="s">
        <v>79</v>
      </c>
      <c r="BU95" s="83" t="s">
        <v>80</v>
      </c>
      <c r="BV95" s="83" t="s">
        <v>75</v>
      </c>
      <c r="BW95" s="83" t="s">
        <v>5</v>
      </c>
      <c r="BX95" s="83" t="s">
        <v>76</v>
      </c>
      <c r="CL95" s="83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</row>
  </sheetData>
  <sheetProtection algorithmName="SHA-512" hashValue="YaBxxWxqukt7QCHHvseQ6S+53U2pNU+zs/QNwwC6Ms5mcQQve/qea96pScpEtZsy1Dfq7/xGJFwJ/DE/qfSNyQ==" saltValue="VOA4HQZdO2LdI9IEorAB5XoXHFwrmx3kEyRtWn7tn+KKq5htz1zHdiGReprSRXHHrvZBqclxDrT6IPJRx7Pve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347a - Rekonštrukcia - z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45"/>
  <sheetViews>
    <sheetView showGridLines="0" workbookViewId="0"/>
  </sheetViews>
  <sheetFormatPr defaultRowHeight="14.25"/>
  <cols>
    <col min="1" max="1" width="8.83203125" customWidth="1"/>
    <col min="2" max="2" width="1.1640625" customWidth="1"/>
    <col min="3" max="3" width="4.4140625" customWidth="1"/>
    <col min="4" max="4" width="4.58203125" customWidth="1"/>
    <col min="5" max="5" width="18.25" customWidth="1"/>
    <col min="6" max="6" width="54.4140625" customWidth="1"/>
    <col min="7" max="7" width="8" customWidth="1"/>
    <col min="8" max="8" width="15" customWidth="1"/>
    <col min="9" max="9" width="16.83203125" customWidth="1"/>
    <col min="10" max="10" width="23.83203125" customWidth="1"/>
    <col min="11" max="11" width="23.83203125" hidden="1" customWidth="1"/>
    <col min="12" max="12" width="10" customWidth="1"/>
    <col min="13" max="13" width="11.58203125" hidden="1" customWidth="1"/>
    <col min="14" max="14" width="9.1640625" hidden="1"/>
    <col min="15" max="20" width="15.1640625" hidden="1" customWidth="1"/>
    <col min="21" max="21" width="17.4140625" hidden="1" customWidth="1"/>
    <col min="22" max="22" width="13.1640625" customWidth="1"/>
    <col min="23" max="23" width="17.4140625" customWidth="1"/>
    <col min="24" max="24" width="13.1640625" customWidth="1"/>
    <col min="25" max="25" width="16" customWidth="1"/>
    <col min="26" max="26" width="11.75" customWidth="1"/>
    <col min="27" max="27" width="16" customWidth="1"/>
    <col min="28" max="28" width="17.4140625" customWidth="1"/>
    <col min="29" max="29" width="11.75" customWidth="1"/>
    <col min="30" max="30" width="16" customWidth="1"/>
    <col min="31" max="31" width="17.4140625" customWidth="1"/>
    <col min="44" max="65" width="9.1640625" hidden="1"/>
  </cols>
  <sheetData>
    <row r="2" spans="2:46" ht="36.950000000000003" customHeight="1"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5" t="s">
        <v>5</v>
      </c>
    </row>
    <row r="3" spans="2:46" ht="6.95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46" ht="24.95" hidden="1" customHeight="1">
      <c r="B4" s="18"/>
      <c r="D4" s="19" t="s">
        <v>81</v>
      </c>
      <c r="L4" s="18"/>
      <c r="M4" s="84" t="s">
        <v>9</v>
      </c>
      <c r="AT4" s="15" t="s">
        <v>4</v>
      </c>
    </row>
    <row r="5" spans="2:46" ht="6.95" hidden="1" customHeight="1">
      <c r="B5" s="18"/>
      <c r="L5" s="18"/>
    </row>
    <row r="6" spans="2:46" s="1" customFormat="1" ht="12" hidden="1" customHeight="1">
      <c r="B6" s="30"/>
      <c r="D6" s="25" t="s">
        <v>14</v>
      </c>
      <c r="L6" s="30"/>
    </row>
    <row r="7" spans="2:46" s="1" customFormat="1" ht="31.25" hidden="1" customHeight="1">
      <c r="B7" s="30"/>
      <c r="E7" s="198" t="s">
        <v>15</v>
      </c>
      <c r="F7" s="217"/>
      <c r="G7" s="217"/>
      <c r="H7" s="217"/>
      <c r="L7" s="30"/>
    </row>
    <row r="8" spans="2:46" s="1" customFormat="1" ht="10.15" hidden="1">
      <c r="B8" s="30"/>
      <c r="L8" s="30"/>
    </row>
    <row r="9" spans="2:46" s="1" customFormat="1" ht="12" hidden="1" customHeight="1">
      <c r="B9" s="30"/>
      <c r="D9" s="25" t="s">
        <v>16</v>
      </c>
      <c r="F9" s="23" t="s">
        <v>1</v>
      </c>
      <c r="I9" s="25" t="s">
        <v>17</v>
      </c>
      <c r="J9" s="23" t="s">
        <v>1</v>
      </c>
      <c r="L9" s="30"/>
    </row>
    <row r="10" spans="2:46" s="1" customFormat="1" ht="12" hidden="1" customHeight="1">
      <c r="B10" s="30"/>
      <c r="D10" s="25" t="s">
        <v>18</v>
      </c>
      <c r="F10" s="23" t="s">
        <v>19</v>
      </c>
      <c r="I10" s="25" t="s">
        <v>20</v>
      </c>
      <c r="J10" s="53">
        <f>'Rekapitulácia stavby'!AN8</f>
        <v>45111</v>
      </c>
      <c r="L10" s="30"/>
    </row>
    <row r="11" spans="2:46" s="1" customFormat="1" ht="10.8" hidden="1" customHeight="1">
      <c r="B11" s="30"/>
      <c r="L11" s="30"/>
    </row>
    <row r="12" spans="2:46" s="1" customFormat="1" ht="12" hidden="1" customHeight="1">
      <c r="B12" s="30"/>
      <c r="D12" s="25" t="s">
        <v>21</v>
      </c>
      <c r="I12" s="25" t="s">
        <v>22</v>
      </c>
      <c r="J12" s="23" t="s">
        <v>1</v>
      </c>
      <c r="L12" s="30"/>
    </row>
    <row r="13" spans="2:46" s="1" customFormat="1" ht="18" hidden="1" customHeight="1">
      <c r="B13" s="30"/>
      <c r="E13" s="23" t="s">
        <v>23</v>
      </c>
      <c r="I13" s="25" t="s">
        <v>24</v>
      </c>
      <c r="J13" s="23" t="s">
        <v>1</v>
      </c>
      <c r="L13" s="30"/>
    </row>
    <row r="14" spans="2:46" s="1" customFormat="1" ht="6.95" hidden="1" customHeight="1">
      <c r="B14" s="30"/>
      <c r="L14" s="30"/>
    </row>
    <row r="15" spans="2:46" s="1" customFormat="1" ht="12" hidden="1" customHeight="1">
      <c r="B15" s="30"/>
      <c r="D15" s="25" t="s">
        <v>25</v>
      </c>
      <c r="I15" s="25" t="s">
        <v>22</v>
      </c>
      <c r="J15" s="26" t="str">
        <f>'Rekapitulácia stavby'!AN13</f>
        <v>Vyplň údaj</v>
      </c>
      <c r="L15" s="30"/>
    </row>
    <row r="16" spans="2:46" s="1" customFormat="1" ht="18" hidden="1" customHeight="1">
      <c r="B16" s="30"/>
      <c r="E16" s="218" t="str">
        <f>'Rekapitulácia stavby'!E14</f>
        <v>Vyplň údaj</v>
      </c>
      <c r="F16" s="179"/>
      <c r="G16" s="179"/>
      <c r="H16" s="179"/>
      <c r="I16" s="25" t="s">
        <v>24</v>
      </c>
      <c r="J16" s="26" t="str">
        <f>'Rekapitulácia stavby'!AN14</f>
        <v>Vyplň údaj</v>
      </c>
      <c r="L16" s="30"/>
    </row>
    <row r="17" spans="2:12" s="1" customFormat="1" ht="6.95" hidden="1" customHeight="1">
      <c r="B17" s="30"/>
      <c r="L17" s="30"/>
    </row>
    <row r="18" spans="2:12" s="1" customFormat="1" ht="12" hidden="1" customHeight="1">
      <c r="B18" s="30"/>
      <c r="D18" s="25" t="s">
        <v>27</v>
      </c>
      <c r="I18" s="25" t="s">
        <v>22</v>
      </c>
      <c r="J18" s="23" t="s">
        <v>1</v>
      </c>
      <c r="L18" s="30"/>
    </row>
    <row r="19" spans="2:12" s="1" customFormat="1" ht="18" hidden="1" customHeight="1">
      <c r="B19" s="30"/>
      <c r="E19" s="23" t="s">
        <v>28</v>
      </c>
      <c r="I19" s="25" t="s">
        <v>24</v>
      </c>
      <c r="J19" s="23" t="s">
        <v>1</v>
      </c>
      <c r="L19" s="30"/>
    </row>
    <row r="20" spans="2:12" s="1" customFormat="1" ht="6.95" hidden="1" customHeight="1">
      <c r="B20" s="30"/>
      <c r="L20" s="30"/>
    </row>
    <row r="21" spans="2:12" s="1" customFormat="1" ht="12" hidden="1" customHeight="1">
      <c r="B21" s="30"/>
      <c r="D21" s="25" t="s">
        <v>31</v>
      </c>
      <c r="I21" s="25" t="s">
        <v>22</v>
      </c>
      <c r="J21" s="23" t="s">
        <v>1</v>
      </c>
      <c r="L21" s="30"/>
    </row>
    <row r="22" spans="2:12" s="1" customFormat="1" ht="18" hidden="1" customHeight="1">
      <c r="B22" s="30"/>
      <c r="E22" s="23" t="s">
        <v>32</v>
      </c>
      <c r="I22" s="25" t="s">
        <v>24</v>
      </c>
      <c r="J22" s="23" t="s">
        <v>1</v>
      </c>
      <c r="L22" s="30"/>
    </row>
    <row r="23" spans="2:12" s="1" customFormat="1" ht="6.95" hidden="1" customHeight="1">
      <c r="B23" s="30"/>
      <c r="L23" s="30"/>
    </row>
    <row r="24" spans="2:12" s="1" customFormat="1" ht="12" hidden="1" customHeight="1">
      <c r="B24" s="30"/>
      <c r="D24" s="25" t="s">
        <v>33</v>
      </c>
      <c r="L24" s="30"/>
    </row>
    <row r="25" spans="2:12" s="7" customFormat="1" ht="14.45" hidden="1" customHeight="1">
      <c r="B25" s="85"/>
      <c r="E25" s="184" t="s">
        <v>1</v>
      </c>
      <c r="F25" s="184"/>
      <c r="G25" s="184"/>
      <c r="H25" s="184"/>
      <c r="L25" s="85"/>
    </row>
    <row r="26" spans="2:12" s="1" customFormat="1" ht="6.95" hidden="1" customHeight="1">
      <c r="B26" s="30"/>
      <c r="L26" s="30"/>
    </row>
    <row r="27" spans="2:12" s="1" customFormat="1" ht="6.95" hidden="1" customHeight="1">
      <c r="B27" s="30"/>
      <c r="D27" s="54"/>
      <c r="E27" s="54"/>
      <c r="F27" s="54"/>
      <c r="G27" s="54"/>
      <c r="H27" s="54"/>
      <c r="I27" s="54"/>
      <c r="J27" s="54"/>
      <c r="K27" s="54"/>
      <c r="L27" s="30"/>
    </row>
    <row r="28" spans="2:12" s="1" customFormat="1" ht="25.45" hidden="1" customHeight="1">
      <c r="B28" s="30"/>
      <c r="D28" s="86" t="s">
        <v>34</v>
      </c>
      <c r="J28" s="67">
        <f>ROUND(J126, 2)</f>
        <v>0</v>
      </c>
      <c r="L28" s="30"/>
    </row>
    <row r="29" spans="2:12" s="1" customFormat="1" ht="6.95" hidden="1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hidden="1" customHeight="1">
      <c r="B30" s="30"/>
      <c r="F30" s="33" t="s">
        <v>36</v>
      </c>
      <c r="I30" s="33" t="s">
        <v>35</v>
      </c>
      <c r="J30" s="33" t="s">
        <v>37</v>
      </c>
      <c r="L30" s="30"/>
    </row>
    <row r="31" spans="2:12" s="1" customFormat="1" ht="14.45" hidden="1" customHeight="1">
      <c r="B31" s="30"/>
      <c r="D31" s="56" t="s">
        <v>38</v>
      </c>
      <c r="E31" s="35" t="s">
        <v>39</v>
      </c>
      <c r="F31" s="87">
        <f>ROUND((SUM(BE126:BE244)),  2)</f>
        <v>0</v>
      </c>
      <c r="G31" s="88"/>
      <c r="H31" s="88"/>
      <c r="I31" s="89">
        <v>0.2</v>
      </c>
      <c r="J31" s="87">
        <f>ROUND(((SUM(BE126:BE244))*I31),  2)</f>
        <v>0</v>
      </c>
      <c r="L31" s="30"/>
    </row>
    <row r="32" spans="2:12" s="1" customFormat="1" ht="14.45" hidden="1" customHeight="1">
      <c r="B32" s="30"/>
      <c r="E32" s="35" t="s">
        <v>40</v>
      </c>
      <c r="F32" s="87">
        <f>ROUND((SUM(BF126:BF244)),  2)</f>
        <v>0</v>
      </c>
      <c r="G32" s="88"/>
      <c r="H32" s="88"/>
      <c r="I32" s="89">
        <v>0.2</v>
      </c>
      <c r="J32" s="87">
        <f>ROUND(((SUM(BF126:BF244))*I32),  2)</f>
        <v>0</v>
      </c>
      <c r="L32" s="30"/>
    </row>
    <row r="33" spans="2:12" s="1" customFormat="1" ht="14.45" hidden="1" customHeight="1">
      <c r="B33" s="30"/>
      <c r="E33" s="25" t="s">
        <v>41</v>
      </c>
      <c r="F33" s="90">
        <f>ROUND((SUM(BG126:BG244)),  2)</f>
        <v>0</v>
      </c>
      <c r="I33" s="91">
        <v>0.2</v>
      </c>
      <c r="J33" s="90">
        <f>0</f>
        <v>0</v>
      </c>
      <c r="L33" s="30"/>
    </row>
    <row r="34" spans="2:12" s="1" customFormat="1" ht="14.45" hidden="1" customHeight="1">
      <c r="B34" s="30"/>
      <c r="E34" s="25" t="s">
        <v>42</v>
      </c>
      <c r="F34" s="90">
        <f>ROUND((SUM(BH126:BH244)),  2)</f>
        <v>0</v>
      </c>
      <c r="I34" s="91">
        <v>0.2</v>
      </c>
      <c r="J34" s="90">
        <f>0</f>
        <v>0</v>
      </c>
      <c r="L34" s="30"/>
    </row>
    <row r="35" spans="2:12" s="1" customFormat="1" ht="14.45" hidden="1" customHeight="1">
      <c r="B35" s="30"/>
      <c r="E35" s="35" t="s">
        <v>43</v>
      </c>
      <c r="F35" s="87">
        <f>ROUND((SUM(BI126:BI244)),  2)</f>
        <v>0</v>
      </c>
      <c r="G35" s="88"/>
      <c r="H35" s="88"/>
      <c r="I35" s="89">
        <v>0</v>
      </c>
      <c r="J35" s="87">
        <f>0</f>
        <v>0</v>
      </c>
      <c r="L35" s="30"/>
    </row>
    <row r="36" spans="2:12" s="1" customFormat="1" ht="6.95" hidden="1" customHeight="1">
      <c r="B36" s="30"/>
      <c r="L36" s="30"/>
    </row>
    <row r="37" spans="2:12" s="1" customFormat="1" ht="25.45" hidden="1" customHeight="1">
      <c r="B37" s="30"/>
      <c r="C37" s="92"/>
      <c r="D37" s="93" t="s">
        <v>44</v>
      </c>
      <c r="E37" s="58"/>
      <c r="F37" s="58"/>
      <c r="G37" s="94" t="s">
        <v>45</v>
      </c>
      <c r="H37" s="95" t="s">
        <v>46</v>
      </c>
      <c r="I37" s="58"/>
      <c r="J37" s="96">
        <f>SUM(J28:J35)</f>
        <v>0</v>
      </c>
      <c r="K37" s="97"/>
      <c r="L37" s="30"/>
    </row>
    <row r="38" spans="2:12" s="1" customFormat="1" ht="14.45" hidden="1" customHeight="1">
      <c r="B38" s="30"/>
      <c r="L38" s="30"/>
    </row>
    <row r="39" spans="2:12" ht="14.45" hidden="1" customHeight="1">
      <c r="B39" s="18"/>
      <c r="L39" s="18"/>
    </row>
    <row r="40" spans="2:12" ht="14.45" hidden="1" customHeight="1">
      <c r="B40" s="18"/>
      <c r="L40" s="18"/>
    </row>
    <row r="41" spans="2:12" ht="14.45" hidden="1" customHeight="1">
      <c r="B41" s="18"/>
      <c r="L41" s="18"/>
    </row>
    <row r="42" spans="2:12" ht="14.45" hidden="1" customHeight="1">
      <c r="B42" s="18"/>
      <c r="L42" s="18"/>
    </row>
    <row r="43" spans="2:12" ht="14.45" hidden="1" customHeight="1">
      <c r="B43" s="18"/>
      <c r="L43" s="18"/>
    </row>
    <row r="44" spans="2:12" ht="14.45" hidden="1" customHeight="1">
      <c r="B44" s="18"/>
      <c r="L44" s="18"/>
    </row>
    <row r="45" spans="2:12" ht="14.45" hidden="1" customHeight="1">
      <c r="B45" s="18"/>
      <c r="L45" s="18"/>
    </row>
    <row r="46" spans="2:12" ht="14.45" hidden="1" customHeight="1">
      <c r="B46" s="18"/>
      <c r="L46" s="18"/>
    </row>
    <row r="47" spans="2:12" ht="14.45" hidden="1" customHeight="1">
      <c r="B47" s="18"/>
      <c r="L47" s="18"/>
    </row>
    <row r="48" spans="2:12" ht="14.45" hidden="1" customHeight="1">
      <c r="B48" s="18"/>
      <c r="L48" s="18"/>
    </row>
    <row r="49" spans="2:12" ht="14.45" hidden="1" customHeight="1">
      <c r="B49" s="18"/>
      <c r="L49" s="18"/>
    </row>
    <row r="50" spans="2:12" s="1" customFormat="1" ht="14.45" hidden="1" customHeight="1">
      <c r="B50" s="30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0"/>
    </row>
    <row r="51" spans="2:12" ht="10.15" hidden="1">
      <c r="B51" s="18"/>
      <c r="L51" s="18"/>
    </row>
    <row r="52" spans="2:12" ht="10.15" hidden="1">
      <c r="B52" s="18"/>
      <c r="L52" s="18"/>
    </row>
    <row r="53" spans="2:12" ht="10.15" hidden="1">
      <c r="B53" s="18"/>
      <c r="L53" s="18"/>
    </row>
    <row r="54" spans="2:12" ht="10.15" hidden="1">
      <c r="B54" s="18"/>
      <c r="L54" s="18"/>
    </row>
    <row r="55" spans="2:12" ht="10.15" hidden="1">
      <c r="B55" s="18"/>
      <c r="L55" s="18"/>
    </row>
    <row r="56" spans="2:12" ht="10.15" hidden="1">
      <c r="B56" s="18"/>
      <c r="L56" s="18"/>
    </row>
    <row r="57" spans="2:12" ht="10.15" hidden="1">
      <c r="B57" s="18"/>
      <c r="L57" s="18"/>
    </row>
    <row r="58" spans="2:12" ht="10.15" hidden="1">
      <c r="B58" s="18"/>
      <c r="L58" s="18"/>
    </row>
    <row r="59" spans="2:12" ht="10.15" hidden="1">
      <c r="B59" s="18"/>
      <c r="L59" s="18"/>
    </row>
    <row r="60" spans="2:12" ht="10.15" hidden="1">
      <c r="B60" s="18"/>
      <c r="L60" s="18"/>
    </row>
    <row r="61" spans="2:12" s="1" customFormat="1" ht="12.75" hidden="1">
      <c r="B61" s="30"/>
      <c r="D61" s="44" t="s">
        <v>49</v>
      </c>
      <c r="E61" s="32"/>
      <c r="F61" s="98" t="s">
        <v>50</v>
      </c>
      <c r="G61" s="44" t="s">
        <v>49</v>
      </c>
      <c r="H61" s="32"/>
      <c r="I61" s="32"/>
      <c r="J61" s="99" t="s">
        <v>50</v>
      </c>
      <c r="K61" s="32"/>
      <c r="L61" s="30"/>
    </row>
    <row r="62" spans="2:12" ht="10.15" hidden="1">
      <c r="B62" s="18"/>
      <c r="L62" s="18"/>
    </row>
    <row r="63" spans="2:12" ht="10.15" hidden="1">
      <c r="B63" s="18"/>
      <c r="L63" s="18"/>
    </row>
    <row r="64" spans="2:12" ht="10.15" hidden="1">
      <c r="B64" s="18"/>
      <c r="L64" s="18"/>
    </row>
    <row r="65" spans="2:12" s="1" customFormat="1" ht="13.15" hidden="1">
      <c r="B65" s="30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0"/>
    </row>
    <row r="66" spans="2:12" ht="10.15" hidden="1">
      <c r="B66" s="18"/>
      <c r="L66" s="18"/>
    </row>
    <row r="67" spans="2:12" ht="10.15" hidden="1">
      <c r="B67" s="18"/>
      <c r="L67" s="18"/>
    </row>
    <row r="68" spans="2:12" ht="10.15" hidden="1">
      <c r="B68" s="18"/>
      <c r="L68" s="18"/>
    </row>
    <row r="69" spans="2:12" ht="10.15" hidden="1">
      <c r="B69" s="18"/>
      <c r="L69" s="18"/>
    </row>
    <row r="70" spans="2:12" ht="10.15" hidden="1">
      <c r="B70" s="18"/>
      <c r="L70" s="18"/>
    </row>
    <row r="71" spans="2:12" ht="10.15" hidden="1">
      <c r="B71" s="18"/>
      <c r="L71" s="18"/>
    </row>
    <row r="72" spans="2:12" ht="10.15" hidden="1">
      <c r="B72" s="18"/>
      <c r="L72" s="18"/>
    </row>
    <row r="73" spans="2:12" ht="10.15" hidden="1">
      <c r="B73" s="18"/>
      <c r="L73" s="18"/>
    </row>
    <row r="74" spans="2:12" ht="10.15" hidden="1">
      <c r="B74" s="18"/>
      <c r="L74" s="18"/>
    </row>
    <row r="75" spans="2:12" ht="10.15" hidden="1">
      <c r="B75" s="18"/>
      <c r="L75" s="18"/>
    </row>
    <row r="76" spans="2:12" s="1" customFormat="1" ht="12.75" hidden="1">
      <c r="B76" s="30"/>
      <c r="D76" s="44" t="s">
        <v>49</v>
      </c>
      <c r="E76" s="32"/>
      <c r="F76" s="98" t="s">
        <v>50</v>
      </c>
      <c r="G76" s="44" t="s">
        <v>49</v>
      </c>
      <c r="H76" s="32"/>
      <c r="I76" s="32"/>
      <c r="J76" s="99" t="s">
        <v>50</v>
      </c>
      <c r="K76" s="32"/>
      <c r="L76" s="30"/>
    </row>
    <row r="77" spans="2:12" s="1" customFormat="1" ht="14.45" hidden="1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78" spans="2:12" ht="10.15" hidden="1"/>
    <row r="79" spans="2:12" ht="10.15" hidden="1"/>
    <row r="80" spans="2:12" ht="10.15" hidden="1"/>
    <row r="81" spans="2:47" s="1" customFormat="1" ht="6.95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hidden="1" customHeight="1">
      <c r="B82" s="30"/>
      <c r="C82" s="19" t="s">
        <v>82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14</v>
      </c>
      <c r="L84" s="30"/>
    </row>
    <row r="85" spans="2:47" s="1" customFormat="1" ht="31.25" hidden="1" customHeight="1">
      <c r="B85" s="30"/>
      <c r="E85" s="198" t="str">
        <f>E7</f>
        <v>Rekonštrukcia - zateplenie výrobných a skladových priestorov na stredisku Spracovania oleja</v>
      </c>
      <c r="F85" s="217"/>
      <c r="G85" s="217"/>
      <c r="H85" s="217"/>
      <c r="L85" s="30"/>
    </row>
    <row r="86" spans="2:47" s="1" customFormat="1" ht="6.95" hidden="1" customHeight="1">
      <c r="B86" s="30"/>
      <c r="L86" s="30"/>
    </row>
    <row r="87" spans="2:47" s="1" customFormat="1" ht="12" hidden="1" customHeight="1">
      <c r="B87" s="30"/>
      <c r="C87" s="25" t="s">
        <v>18</v>
      </c>
      <c r="F87" s="23" t="str">
        <f>F10</f>
        <v>Dunajský Klátov</v>
      </c>
      <c r="I87" s="25" t="s">
        <v>20</v>
      </c>
      <c r="J87" s="53">
        <f>IF(J10="","",J10)</f>
        <v>45111</v>
      </c>
      <c r="L87" s="30"/>
    </row>
    <row r="88" spans="2:47" s="1" customFormat="1" ht="6.95" hidden="1" customHeight="1">
      <c r="B88" s="30"/>
      <c r="L88" s="30"/>
    </row>
    <row r="89" spans="2:47" s="1" customFormat="1" ht="15.6" hidden="1" customHeight="1">
      <c r="B89" s="30"/>
      <c r="C89" s="25" t="s">
        <v>21</v>
      </c>
      <c r="F89" s="23" t="str">
        <f>E13</f>
        <v>ŠKOLSKÉ HOSPODÁRSTVO BÚŠLAK spol. s .r.o.</v>
      </c>
      <c r="I89" s="25" t="s">
        <v>27</v>
      </c>
      <c r="J89" s="28" t="str">
        <f>E19</f>
        <v>Ing. František Kis</v>
      </c>
      <c r="L89" s="30"/>
    </row>
    <row r="90" spans="2:47" s="1" customFormat="1" ht="15.6" hidden="1" customHeight="1">
      <c r="B90" s="30"/>
      <c r="C90" s="25" t="s">
        <v>25</v>
      </c>
      <c r="F90" s="23" t="str">
        <f>IF(E16="","",E16)</f>
        <v>Vyplň údaj</v>
      </c>
      <c r="I90" s="25" t="s">
        <v>31</v>
      </c>
      <c r="J90" s="28" t="str">
        <f>E22</f>
        <v>Ing.Valks Mária</v>
      </c>
      <c r="L90" s="30"/>
    </row>
    <row r="91" spans="2:47" s="1" customFormat="1" ht="10.35" hidden="1" customHeight="1">
      <c r="B91" s="30"/>
      <c r="L91" s="30"/>
    </row>
    <row r="92" spans="2:47" s="1" customFormat="1" ht="29.25" hidden="1" customHeight="1">
      <c r="B92" s="30"/>
      <c r="C92" s="100" t="s">
        <v>83</v>
      </c>
      <c r="D92" s="92"/>
      <c r="E92" s="92"/>
      <c r="F92" s="92"/>
      <c r="G92" s="92"/>
      <c r="H92" s="92"/>
      <c r="I92" s="92"/>
      <c r="J92" s="101" t="s">
        <v>84</v>
      </c>
      <c r="K92" s="92"/>
      <c r="L92" s="30"/>
    </row>
    <row r="93" spans="2:47" s="1" customFormat="1" ht="10.35" hidden="1" customHeight="1">
      <c r="B93" s="30"/>
      <c r="L93" s="30"/>
    </row>
    <row r="94" spans="2:47" s="1" customFormat="1" ht="22.8" hidden="1" customHeight="1">
      <c r="B94" s="30"/>
      <c r="C94" s="102" t="s">
        <v>85</v>
      </c>
      <c r="J94" s="67">
        <f>J126</f>
        <v>0</v>
      </c>
      <c r="L94" s="30"/>
      <c r="AU94" s="15" t="s">
        <v>86</v>
      </c>
    </row>
    <row r="95" spans="2:47" s="8" customFormat="1" ht="24.95" hidden="1" customHeight="1">
      <c r="B95" s="103"/>
      <c r="D95" s="104" t="s">
        <v>87</v>
      </c>
      <c r="E95" s="105"/>
      <c r="F95" s="105"/>
      <c r="G95" s="105"/>
      <c r="H95" s="105"/>
      <c r="I95" s="105"/>
      <c r="J95" s="106">
        <f>J127</f>
        <v>0</v>
      </c>
      <c r="L95" s="103"/>
    </row>
    <row r="96" spans="2:47" s="9" customFormat="1" ht="19.899999999999999" hidden="1" customHeight="1">
      <c r="B96" s="107"/>
      <c r="D96" s="108" t="s">
        <v>88</v>
      </c>
      <c r="E96" s="109"/>
      <c r="F96" s="109"/>
      <c r="G96" s="109"/>
      <c r="H96" s="109"/>
      <c r="I96" s="109"/>
      <c r="J96" s="110">
        <f>J128</f>
        <v>0</v>
      </c>
      <c r="L96" s="107"/>
    </row>
    <row r="97" spans="2:12" s="9" customFormat="1" ht="19.899999999999999" hidden="1" customHeight="1">
      <c r="B97" s="107"/>
      <c r="D97" s="108" t="s">
        <v>89</v>
      </c>
      <c r="E97" s="109"/>
      <c r="F97" s="109"/>
      <c r="G97" s="109"/>
      <c r="H97" s="109"/>
      <c r="I97" s="109"/>
      <c r="J97" s="110">
        <f>J131</f>
        <v>0</v>
      </c>
      <c r="L97" s="107"/>
    </row>
    <row r="98" spans="2:12" s="9" customFormat="1" ht="19.899999999999999" hidden="1" customHeight="1">
      <c r="B98" s="107"/>
      <c r="D98" s="108" t="s">
        <v>90</v>
      </c>
      <c r="E98" s="109"/>
      <c r="F98" s="109"/>
      <c r="G98" s="109"/>
      <c r="H98" s="109"/>
      <c r="I98" s="109"/>
      <c r="J98" s="110">
        <f>J142</f>
        <v>0</v>
      </c>
      <c r="L98" s="107"/>
    </row>
    <row r="99" spans="2:12" s="9" customFormat="1" ht="19.899999999999999" hidden="1" customHeight="1">
      <c r="B99" s="107"/>
      <c r="D99" s="108" t="s">
        <v>91</v>
      </c>
      <c r="E99" s="109"/>
      <c r="F99" s="109"/>
      <c r="G99" s="109"/>
      <c r="H99" s="109"/>
      <c r="I99" s="109"/>
      <c r="J99" s="110">
        <f>J156</f>
        <v>0</v>
      </c>
      <c r="L99" s="107"/>
    </row>
    <row r="100" spans="2:12" s="8" customFormat="1" ht="24.95" hidden="1" customHeight="1">
      <c r="B100" s="103"/>
      <c r="D100" s="104" t="s">
        <v>92</v>
      </c>
      <c r="E100" s="105"/>
      <c r="F100" s="105"/>
      <c r="G100" s="105"/>
      <c r="H100" s="105"/>
      <c r="I100" s="105"/>
      <c r="J100" s="106">
        <f>J158</f>
        <v>0</v>
      </c>
      <c r="L100" s="103"/>
    </row>
    <row r="101" spans="2:12" s="9" customFormat="1" ht="19.899999999999999" hidden="1" customHeight="1">
      <c r="B101" s="107"/>
      <c r="D101" s="108" t="s">
        <v>93</v>
      </c>
      <c r="E101" s="109"/>
      <c r="F101" s="109"/>
      <c r="G101" s="109"/>
      <c r="H101" s="109"/>
      <c r="I101" s="109"/>
      <c r="J101" s="110">
        <f>J159</f>
        <v>0</v>
      </c>
      <c r="L101" s="107"/>
    </row>
    <row r="102" spans="2:12" s="9" customFormat="1" ht="19.899999999999999" hidden="1" customHeight="1">
      <c r="B102" s="107"/>
      <c r="D102" s="108" t="s">
        <v>94</v>
      </c>
      <c r="E102" s="109"/>
      <c r="F102" s="109"/>
      <c r="G102" s="109"/>
      <c r="H102" s="109"/>
      <c r="I102" s="109"/>
      <c r="J102" s="110">
        <f>J171</f>
        <v>0</v>
      </c>
      <c r="L102" s="107"/>
    </row>
    <row r="103" spans="2:12" s="9" customFormat="1" ht="19.899999999999999" hidden="1" customHeight="1">
      <c r="B103" s="107"/>
      <c r="D103" s="108" t="s">
        <v>95</v>
      </c>
      <c r="E103" s="109"/>
      <c r="F103" s="109"/>
      <c r="G103" s="109"/>
      <c r="H103" s="109"/>
      <c r="I103" s="109"/>
      <c r="J103" s="110">
        <f>J181</f>
        <v>0</v>
      </c>
      <c r="L103" s="107"/>
    </row>
    <row r="104" spans="2:12" s="9" customFormat="1" ht="19.899999999999999" hidden="1" customHeight="1">
      <c r="B104" s="107"/>
      <c r="D104" s="108" t="s">
        <v>96</v>
      </c>
      <c r="E104" s="109"/>
      <c r="F104" s="109"/>
      <c r="G104" s="109"/>
      <c r="H104" s="109"/>
      <c r="I104" s="109"/>
      <c r="J104" s="110">
        <f>J203</f>
        <v>0</v>
      </c>
      <c r="L104" s="107"/>
    </row>
    <row r="105" spans="2:12" s="9" customFormat="1" ht="19.899999999999999" hidden="1" customHeight="1">
      <c r="B105" s="107"/>
      <c r="D105" s="108" t="s">
        <v>97</v>
      </c>
      <c r="E105" s="109"/>
      <c r="F105" s="109"/>
      <c r="G105" s="109"/>
      <c r="H105" s="109"/>
      <c r="I105" s="109"/>
      <c r="J105" s="110">
        <f>J205</f>
        <v>0</v>
      </c>
      <c r="L105" s="107"/>
    </row>
    <row r="106" spans="2:12" s="8" customFormat="1" ht="24.95" hidden="1" customHeight="1">
      <c r="B106" s="103"/>
      <c r="D106" s="104" t="s">
        <v>98</v>
      </c>
      <c r="E106" s="105"/>
      <c r="F106" s="105"/>
      <c r="G106" s="105"/>
      <c r="H106" s="105"/>
      <c r="I106" s="105"/>
      <c r="J106" s="106">
        <f>J208</f>
        <v>0</v>
      </c>
      <c r="L106" s="103"/>
    </row>
    <row r="107" spans="2:12" s="9" customFormat="1" ht="19.899999999999999" hidden="1" customHeight="1">
      <c r="B107" s="107"/>
      <c r="D107" s="108" t="s">
        <v>99</v>
      </c>
      <c r="E107" s="109"/>
      <c r="F107" s="109"/>
      <c r="G107" s="109"/>
      <c r="H107" s="109"/>
      <c r="I107" s="109"/>
      <c r="J107" s="110">
        <f>J209</f>
        <v>0</v>
      </c>
      <c r="L107" s="107"/>
    </row>
    <row r="108" spans="2:12" s="9" customFormat="1" ht="19.899999999999999" hidden="1" customHeight="1">
      <c r="B108" s="107"/>
      <c r="D108" s="108" t="s">
        <v>100</v>
      </c>
      <c r="E108" s="109"/>
      <c r="F108" s="109"/>
      <c r="G108" s="109"/>
      <c r="H108" s="109"/>
      <c r="I108" s="109"/>
      <c r="J108" s="110">
        <f>J242</f>
        <v>0</v>
      </c>
      <c r="L108" s="107"/>
    </row>
    <row r="109" spans="2:12" s="1" customFormat="1" ht="21.85" hidden="1" customHeight="1">
      <c r="B109" s="30"/>
      <c r="L109" s="30"/>
    </row>
    <row r="110" spans="2:12" s="1" customFormat="1" ht="6.95" hidden="1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0"/>
    </row>
    <row r="111" spans="2:12" ht="10.15" hidden="1"/>
    <row r="112" spans="2:12" ht="10.15" hidden="1"/>
    <row r="113" spans="2:63" ht="10.15" hidden="1"/>
    <row r="114" spans="2:63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0"/>
    </row>
    <row r="115" spans="2:63" s="1" customFormat="1" ht="24.95" customHeight="1">
      <c r="B115" s="30"/>
      <c r="C115" s="19" t="s">
        <v>101</v>
      </c>
      <c r="L115" s="30"/>
    </row>
    <row r="116" spans="2:63" s="1" customFormat="1" ht="6.95" customHeight="1">
      <c r="B116" s="30"/>
      <c r="L116" s="30"/>
    </row>
    <row r="117" spans="2:63" s="1" customFormat="1" ht="12" customHeight="1">
      <c r="B117" s="30"/>
      <c r="C117" s="25" t="s">
        <v>14</v>
      </c>
      <c r="L117" s="30"/>
    </row>
    <row r="118" spans="2:63" s="1" customFormat="1" ht="31.25" customHeight="1">
      <c r="B118" s="30"/>
      <c r="E118" s="198" t="str">
        <f>E7</f>
        <v>Rekonštrukcia - zateplenie výrobných a skladových priestorov na stredisku Spracovania oleja</v>
      </c>
      <c r="F118" s="217"/>
      <c r="G118" s="217"/>
      <c r="H118" s="217"/>
      <c r="L118" s="30"/>
    </row>
    <row r="119" spans="2:63" s="1" customFormat="1" ht="6.95" customHeight="1">
      <c r="B119" s="30"/>
      <c r="L119" s="30"/>
    </row>
    <row r="120" spans="2:63" s="1" customFormat="1" ht="12" customHeight="1">
      <c r="B120" s="30"/>
      <c r="C120" s="25" t="s">
        <v>18</v>
      </c>
      <c r="F120" s="23" t="str">
        <f>F10</f>
        <v>Dunajský Klátov</v>
      </c>
      <c r="I120" s="25" t="s">
        <v>20</v>
      </c>
      <c r="J120" s="53">
        <f>IF(J10="","",J10)</f>
        <v>45111</v>
      </c>
      <c r="L120" s="30"/>
    </row>
    <row r="121" spans="2:63" s="1" customFormat="1" ht="6.95" customHeight="1">
      <c r="B121" s="30"/>
      <c r="L121" s="30"/>
    </row>
    <row r="122" spans="2:63" s="1" customFormat="1" ht="15.6" customHeight="1">
      <c r="B122" s="30"/>
      <c r="C122" s="25" t="s">
        <v>21</v>
      </c>
      <c r="F122" s="23" t="str">
        <f>E13</f>
        <v>ŠKOLSKÉ HOSPODÁRSTVO BÚŠLAK spol. s .r.o.</v>
      </c>
      <c r="I122" s="25" t="s">
        <v>27</v>
      </c>
      <c r="J122" s="28" t="str">
        <f>E19</f>
        <v>Ing. František Kis</v>
      </c>
      <c r="L122" s="30"/>
    </row>
    <row r="123" spans="2:63" s="1" customFormat="1" ht="15.6" customHeight="1">
      <c r="B123" s="30"/>
      <c r="C123" s="25" t="s">
        <v>25</v>
      </c>
      <c r="F123" s="23" t="str">
        <f>IF(E16="","",E16)</f>
        <v>Vyplň údaj</v>
      </c>
      <c r="I123" s="25" t="s">
        <v>31</v>
      </c>
      <c r="J123" s="28" t="str">
        <f>E22</f>
        <v>Ing.Valks Mária</v>
      </c>
      <c r="L123" s="30"/>
    </row>
    <row r="124" spans="2:63" s="1" customFormat="1" ht="10.35" customHeight="1">
      <c r="B124" s="30"/>
      <c r="L124" s="30"/>
    </row>
    <row r="125" spans="2:63" s="10" customFormat="1" ht="29.25" customHeight="1">
      <c r="B125" s="111"/>
      <c r="C125" s="112" t="s">
        <v>102</v>
      </c>
      <c r="D125" s="113" t="s">
        <v>59</v>
      </c>
      <c r="E125" s="113" t="s">
        <v>55</v>
      </c>
      <c r="F125" s="113" t="s">
        <v>56</v>
      </c>
      <c r="G125" s="113" t="s">
        <v>103</v>
      </c>
      <c r="H125" s="113" t="s">
        <v>104</v>
      </c>
      <c r="I125" s="113" t="s">
        <v>105</v>
      </c>
      <c r="J125" s="114" t="s">
        <v>84</v>
      </c>
      <c r="K125" s="115" t="s">
        <v>106</v>
      </c>
      <c r="L125" s="111"/>
      <c r="M125" s="60" t="s">
        <v>1</v>
      </c>
      <c r="N125" s="61" t="s">
        <v>38</v>
      </c>
      <c r="O125" s="61" t="s">
        <v>107</v>
      </c>
      <c r="P125" s="61" t="s">
        <v>108</v>
      </c>
      <c r="Q125" s="61" t="s">
        <v>109</v>
      </c>
      <c r="R125" s="61" t="s">
        <v>110</v>
      </c>
      <c r="S125" s="61" t="s">
        <v>111</v>
      </c>
      <c r="T125" s="62" t="s">
        <v>112</v>
      </c>
    </row>
    <row r="126" spans="2:63" s="1" customFormat="1" ht="22.8" customHeight="1">
      <c r="B126" s="30"/>
      <c r="C126" s="65" t="s">
        <v>85</v>
      </c>
      <c r="J126" s="116">
        <f>BK126</f>
        <v>0</v>
      </c>
      <c r="L126" s="30"/>
      <c r="M126" s="63"/>
      <c r="N126" s="54"/>
      <c r="O126" s="54"/>
      <c r="P126" s="117">
        <f>P127+P158+P208</f>
        <v>0</v>
      </c>
      <c r="Q126" s="54"/>
      <c r="R126" s="117">
        <f>R127+R158+R208</f>
        <v>172.65555849999998</v>
      </c>
      <c r="S126" s="54"/>
      <c r="T126" s="118">
        <f>T127+T158+T208</f>
        <v>17.983709999999999</v>
      </c>
      <c r="AT126" s="15" t="s">
        <v>73</v>
      </c>
      <c r="AU126" s="15" t="s">
        <v>86</v>
      </c>
      <c r="BK126" s="119">
        <f>BK127+BK158+BK208</f>
        <v>0</v>
      </c>
    </row>
    <row r="127" spans="2:63" s="11" customFormat="1" ht="25.9" customHeight="1">
      <c r="B127" s="120"/>
      <c r="D127" s="121" t="s">
        <v>73</v>
      </c>
      <c r="E127" s="122" t="s">
        <v>113</v>
      </c>
      <c r="F127" s="122" t="s">
        <v>114</v>
      </c>
      <c r="I127" s="123"/>
      <c r="J127" s="124">
        <f>BK127</f>
        <v>0</v>
      </c>
      <c r="L127" s="120"/>
      <c r="M127" s="125"/>
      <c r="P127" s="126">
        <f>P128+P131+P142+P156</f>
        <v>0</v>
      </c>
      <c r="R127" s="126">
        <f>R128+R131+R142+R156</f>
        <v>149.24742949999998</v>
      </c>
      <c r="T127" s="127">
        <f>T128+T131+T142+T156</f>
        <v>10.039349999999999</v>
      </c>
      <c r="AR127" s="121" t="s">
        <v>79</v>
      </c>
      <c r="AT127" s="128" t="s">
        <v>73</v>
      </c>
      <c r="AU127" s="128" t="s">
        <v>74</v>
      </c>
      <c r="AY127" s="121" t="s">
        <v>115</v>
      </c>
      <c r="BK127" s="129">
        <f>BK128+BK131+BK142+BK156</f>
        <v>0</v>
      </c>
    </row>
    <row r="128" spans="2:63" s="11" customFormat="1" ht="22.8" customHeight="1">
      <c r="B128" s="120"/>
      <c r="D128" s="121" t="s">
        <v>73</v>
      </c>
      <c r="E128" s="130" t="s">
        <v>116</v>
      </c>
      <c r="F128" s="130" t="s">
        <v>117</v>
      </c>
      <c r="I128" s="123"/>
      <c r="J128" s="131">
        <f>BK128</f>
        <v>0</v>
      </c>
      <c r="L128" s="120"/>
      <c r="M128" s="125"/>
      <c r="P128" s="126">
        <f>SUM(P129:P130)</f>
        <v>0</v>
      </c>
      <c r="R128" s="126">
        <f>SUM(R129:R130)</f>
        <v>3.9917614999999995</v>
      </c>
      <c r="T128" s="127">
        <f>SUM(T129:T130)</f>
        <v>0</v>
      </c>
      <c r="AR128" s="121" t="s">
        <v>79</v>
      </c>
      <c r="AT128" s="128" t="s">
        <v>73</v>
      </c>
      <c r="AU128" s="128" t="s">
        <v>79</v>
      </c>
      <c r="AY128" s="121" t="s">
        <v>115</v>
      </c>
      <c r="BK128" s="129">
        <f>SUM(BK129:BK130)</f>
        <v>0</v>
      </c>
    </row>
    <row r="129" spans="2:65" s="1" customFormat="1" ht="34.799999999999997" customHeight="1">
      <c r="B129" s="30"/>
      <c r="C129" s="132" t="s">
        <v>79</v>
      </c>
      <c r="D129" s="132" t="s">
        <v>118</v>
      </c>
      <c r="E129" s="133" t="s">
        <v>119</v>
      </c>
      <c r="F129" s="134" t="s">
        <v>120</v>
      </c>
      <c r="G129" s="135" t="s">
        <v>121</v>
      </c>
      <c r="H129" s="136">
        <v>5.27</v>
      </c>
      <c r="I129" s="137"/>
      <c r="J129" s="136">
        <f>ROUND(I129*H129,3)</f>
        <v>0</v>
      </c>
      <c r="K129" s="138"/>
      <c r="L129" s="30"/>
      <c r="M129" s="139" t="s">
        <v>1</v>
      </c>
      <c r="N129" s="140" t="s">
        <v>40</v>
      </c>
      <c r="P129" s="141">
        <f>O129*H129</f>
        <v>0</v>
      </c>
      <c r="Q129" s="141">
        <v>0.75744999999999996</v>
      </c>
      <c r="R129" s="141">
        <f>Q129*H129</f>
        <v>3.9917614999999995</v>
      </c>
      <c r="S129" s="141">
        <v>0</v>
      </c>
      <c r="T129" s="142">
        <f>S129*H129</f>
        <v>0</v>
      </c>
      <c r="AR129" s="143" t="s">
        <v>122</v>
      </c>
      <c r="AT129" s="143" t="s">
        <v>118</v>
      </c>
      <c r="AU129" s="143" t="s">
        <v>123</v>
      </c>
      <c r="AY129" s="15" t="s">
        <v>115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5" t="s">
        <v>123</v>
      </c>
      <c r="BK129" s="145">
        <f>ROUND(I129*H129,3)</f>
        <v>0</v>
      </c>
      <c r="BL129" s="15" t="s">
        <v>122</v>
      </c>
      <c r="BM129" s="143" t="s">
        <v>124</v>
      </c>
    </row>
    <row r="130" spans="2:65" s="12" customFormat="1" ht="10.15">
      <c r="B130" s="146"/>
      <c r="D130" s="147" t="s">
        <v>125</v>
      </c>
      <c r="E130" s="148" t="s">
        <v>1</v>
      </c>
      <c r="F130" s="149" t="s">
        <v>126</v>
      </c>
      <c r="H130" s="150">
        <v>5.27</v>
      </c>
      <c r="I130" s="151"/>
      <c r="L130" s="146"/>
      <c r="M130" s="152"/>
      <c r="T130" s="153"/>
      <c r="AT130" s="148" t="s">
        <v>125</v>
      </c>
      <c r="AU130" s="148" t="s">
        <v>123</v>
      </c>
      <c r="AV130" s="12" t="s">
        <v>123</v>
      </c>
      <c r="AW130" s="12" t="s">
        <v>29</v>
      </c>
      <c r="AX130" s="12" t="s">
        <v>79</v>
      </c>
      <c r="AY130" s="148" t="s">
        <v>115</v>
      </c>
    </row>
    <row r="131" spans="2:65" s="11" customFormat="1" ht="22.8" customHeight="1">
      <c r="B131" s="120"/>
      <c r="D131" s="121" t="s">
        <v>73</v>
      </c>
      <c r="E131" s="130" t="s">
        <v>127</v>
      </c>
      <c r="F131" s="130" t="s">
        <v>128</v>
      </c>
      <c r="I131" s="123"/>
      <c r="J131" s="131">
        <f>BK131</f>
        <v>0</v>
      </c>
      <c r="L131" s="120"/>
      <c r="M131" s="125"/>
      <c r="P131" s="126">
        <f>SUM(P132:P141)</f>
        <v>0</v>
      </c>
      <c r="R131" s="126">
        <f>SUM(R132:R141)</f>
        <v>109.20445839999999</v>
      </c>
      <c r="T131" s="127">
        <f>SUM(T132:T141)</f>
        <v>0</v>
      </c>
      <c r="AR131" s="121" t="s">
        <v>79</v>
      </c>
      <c r="AT131" s="128" t="s">
        <v>73</v>
      </c>
      <c r="AU131" s="128" t="s">
        <v>79</v>
      </c>
      <c r="AY131" s="121" t="s">
        <v>115</v>
      </c>
      <c r="BK131" s="129">
        <f>SUM(BK132:BK141)</f>
        <v>0</v>
      </c>
    </row>
    <row r="132" spans="2:65" s="1" customFormat="1" ht="22.25" customHeight="1">
      <c r="B132" s="30"/>
      <c r="C132" s="132" t="s">
        <v>123</v>
      </c>
      <c r="D132" s="132" t="s">
        <v>118</v>
      </c>
      <c r="E132" s="133" t="s">
        <v>129</v>
      </c>
      <c r="F132" s="134" t="s">
        <v>130</v>
      </c>
      <c r="G132" s="135" t="s">
        <v>131</v>
      </c>
      <c r="H132" s="136">
        <v>26</v>
      </c>
      <c r="I132" s="137"/>
      <c r="J132" s="136">
        <f t="shared" ref="J132:J137" si="0">ROUND(I132*H132,3)</f>
        <v>0</v>
      </c>
      <c r="K132" s="138"/>
      <c r="L132" s="30"/>
      <c r="M132" s="139" t="s">
        <v>1</v>
      </c>
      <c r="N132" s="140" t="s">
        <v>40</v>
      </c>
      <c r="P132" s="141">
        <f t="shared" ref="P132:P137" si="1">O132*H132</f>
        <v>0</v>
      </c>
      <c r="Q132" s="141">
        <v>2.3000000000000001E-4</v>
      </c>
      <c r="R132" s="141">
        <f t="shared" ref="R132:R137" si="2">Q132*H132</f>
        <v>5.9800000000000001E-3</v>
      </c>
      <c r="S132" s="141">
        <v>0</v>
      </c>
      <c r="T132" s="142">
        <f t="shared" ref="T132:T137" si="3">S132*H132</f>
        <v>0</v>
      </c>
      <c r="AR132" s="143" t="s">
        <v>122</v>
      </c>
      <c r="AT132" s="143" t="s">
        <v>118</v>
      </c>
      <c r="AU132" s="143" t="s">
        <v>123</v>
      </c>
      <c r="AY132" s="15" t="s">
        <v>115</v>
      </c>
      <c r="BE132" s="144">
        <f t="shared" ref="BE132:BE137" si="4">IF(N132="základná",J132,0)</f>
        <v>0</v>
      </c>
      <c r="BF132" s="144">
        <f t="shared" ref="BF132:BF137" si="5">IF(N132="znížená",J132,0)</f>
        <v>0</v>
      </c>
      <c r="BG132" s="144">
        <f t="shared" ref="BG132:BG137" si="6">IF(N132="zákl. prenesená",J132,0)</f>
        <v>0</v>
      </c>
      <c r="BH132" s="144">
        <f t="shared" ref="BH132:BH137" si="7">IF(N132="zníž. prenesená",J132,0)</f>
        <v>0</v>
      </c>
      <c r="BI132" s="144">
        <f t="shared" ref="BI132:BI137" si="8">IF(N132="nulová",J132,0)</f>
        <v>0</v>
      </c>
      <c r="BJ132" s="15" t="s">
        <v>123</v>
      </c>
      <c r="BK132" s="145">
        <f t="shared" ref="BK132:BK137" si="9">ROUND(I132*H132,3)</f>
        <v>0</v>
      </c>
      <c r="BL132" s="15" t="s">
        <v>122</v>
      </c>
      <c r="BM132" s="143" t="s">
        <v>132</v>
      </c>
    </row>
    <row r="133" spans="2:65" s="1" customFormat="1" ht="22.25" customHeight="1">
      <c r="B133" s="30"/>
      <c r="C133" s="132" t="s">
        <v>116</v>
      </c>
      <c r="D133" s="132" t="s">
        <v>118</v>
      </c>
      <c r="E133" s="133" t="s">
        <v>133</v>
      </c>
      <c r="F133" s="134" t="s">
        <v>134</v>
      </c>
      <c r="G133" s="135" t="s">
        <v>131</v>
      </c>
      <c r="H133" s="136">
        <v>26</v>
      </c>
      <c r="I133" s="137"/>
      <c r="J133" s="136">
        <f t="shared" si="0"/>
        <v>0</v>
      </c>
      <c r="K133" s="138"/>
      <c r="L133" s="30"/>
      <c r="M133" s="139" t="s">
        <v>1</v>
      </c>
      <c r="N133" s="140" t="s">
        <v>40</v>
      </c>
      <c r="P133" s="141">
        <f t="shared" si="1"/>
        <v>0</v>
      </c>
      <c r="Q133" s="141">
        <v>1.575E-2</v>
      </c>
      <c r="R133" s="141">
        <f t="shared" si="2"/>
        <v>0.40949999999999998</v>
      </c>
      <c r="S133" s="141">
        <v>0</v>
      </c>
      <c r="T133" s="142">
        <f t="shared" si="3"/>
        <v>0</v>
      </c>
      <c r="AR133" s="143" t="s">
        <v>122</v>
      </c>
      <c r="AT133" s="143" t="s">
        <v>118</v>
      </c>
      <c r="AU133" s="143" t="s">
        <v>123</v>
      </c>
      <c r="AY133" s="15" t="s">
        <v>115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5" t="s">
        <v>123</v>
      </c>
      <c r="BK133" s="145">
        <f t="shared" si="9"/>
        <v>0</v>
      </c>
      <c r="BL133" s="15" t="s">
        <v>122</v>
      </c>
      <c r="BM133" s="143" t="s">
        <v>135</v>
      </c>
    </row>
    <row r="134" spans="2:65" s="1" customFormat="1" ht="22.25" customHeight="1">
      <c r="B134" s="30"/>
      <c r="C134" s="132" t="s">
        <v>122</v>
      </c>
      <c r="D134" s="132" t="s">
        <v>118</v>
      </c>
      <c r="E134" s="133" t="s">
        <v>136</v>
      </c>
      <c r="F134" s="134" t="s">
        <v>137</v>
      </c>
      <c r="G134" s="135" t="s">
        <v>131</v>
      </c>
      <c r="H134" s="136">
        <v>26</v>
      </c>
      <c r="I134" s="137"/>
      <c r="J134" s="136">
        <f t="shared" si="0"/>
        <v>0</v>
      </c>
      <c r="K134" s="138"/>
      <c r="L134" s="30"/>
      <c r="M134" s="139" t="s">
        <v>1</v>
      </c>
      <c r="N134" s="140" t="s">
        <v>40</v>
      </c>
      <c r="P134" s="141">
        <f t="shared" si="1"/>
        <v>0</v>
      </c>
      <c r="Q134" s="141">
        <v>8.9300000000000004E-3</v>
      </c>
      <c r="R134" s="141">
        <f t="shared" si="2"/>
        <v>0.23218</v>
      </c>
      <c r="S134" s="141">
        <v>0</v>
      </c>
      <c r="T134" s="142">
        <f t="shared" si="3"/>
        <v>0</v>
      </c>
      <c r="AR134" s="143" t="s">
        <v>122</v>
      </c>
      <c r="AT134" s="143" t="s">
        <v>118</v>
      </c>
      <c r="AU134" s="143" t="s">
        <v>123</v>
      </c>
      <c r="AY134" s="15" t="s">
        <v>115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5" t="s">
        <v>123</v>
      </c>
      <c r="BK134" s="145">
        <f t="shared" si="9"/>
        <v>0</v>
      </c>
      <c r="BL134" s="15" t="s">
        <v>122</v>
      </c>
      <c r="BM134" s="143" t="s">
        <v>138</v>
      </c>
    </row>
    <row r="135" spans="2:65" s="1" customFormat="1" ht="19.8" customHeight="1">
      <c r="B135" s="30"/>
      <c r="C135" s="132" t="s">
        <v>139</v>
      </c>
      <c r="D135" s="132" t="s">
        <v>118</v>
      </c>
      <c r="E135" s="133" t="s">
        <v>140</v>
      </c>
      <c r="F135" s="134" t="s">
        <v>141</v>
      </c>
      <c r="G135" s="135" t="s">
        <v>131</v>
      </c>
      <c r="H135" s="136">
        <v>325</v>
      </c>
      <c r="I135" s="137"/>
      <c r="J135" s="136">
        <f t="shared" si="0"/>
        <v>0</v>
      </c>
      <c r="K135" s="138"/>
      <c r="L135" s="30"/>
      <c r="M135" s="139" t="s">
        <v>1</v>
      </c>
      <c r="N135" s="140" t="s">
        <v>40</v>
      </c>
      <c r="P135" s="141">
        <f t="shared" si="1"/>
        <v>0</v>
      </c>
      <c r="Q135" s="141">
        <v>1.115E-2</v>
      </c>
      <c r="R135" s="141">
        <f t="shared" si="2"/>
        <v>3.6237500000000002</v>
      </c>
      <c r="S135" s="141">
        <v>0</v>
      </c>
      <c r="T135" s="142">
        <f t="shared" si="3"/>
        <v>0</v>
      </c>
      <c r="AR135" s="143" t="s">
        <v>122</v>
      </c>
      <c r="AT135" s="143" t="s">
        <v>118</v>
      </c>
      <c r="AU135" s="143" t="s">
        <v>123</v>
      </c>
      <c r="AY135" s="15" t="s">
        <v>115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5" t="s">
        <v>123</v>
      </c>
      <c r="BK135" s="145">
        <f t="shared" si="9"/>
        <v>0</v>
      </c>
      <c r="BL135" s="15" t="s">
        <v>122</v>
      </c>
      <c r="BM135" s="143" t="s">
        <v>142</v>
      </c>
    </row>
    <row r="136" spans="2:65" s="1" customFormat="1" ht="22.25" customHeight="1">
      <c r="B136" s="30"/>
      <c r="C136" s="132" t="s">
        <v>127</v>
      </c>
      <c r="D136" s="132" t="s">
        <v>118</v>
      </c>
      <c r="E136" s="133" t="s">
        <v>143</v>
      </c>
      <c r="F136" s="134" t="s">
        <v>144</v>
      </c>
      <c r="G136" s="135" t="s">
        <v>131</v>
      </c>
      <c r="H136" s="136">
        <v>325</v>
      </c>
      <c r="I136" s="137"/>
      <c r="J136" s="136">
        <f t="shared" si="0"/>
        <v>0</v>
      </c>
      <c r="K136" s="138"/>
      <c r="L136" s="30"/>
      <c r="M136" s="139" t="s">
        <v>1</v>
      </c>
      <c r="N136" s="140" t="s">
        <v>40</v>
      </c>
      <c r="P136" s="141">
        <f t="shared" si="1"/>
        <v>0</v>
      </c>
      <c r="Q136" s="141">
        <v>2.3000000000000001E-4</v>
      </c>
      <c r="R136" s="141">
        <f t="shared" si="2"/>
        <v>7.4749999999999997E-2</v>
      </c>
      <c r="S136" s="141">
        <v>0</v>
      </c>
      <c r="T136" s="142">
        <f t="shared" si="3"/>
        <v>0</v>
      </c>
      <c r="AR136" s="143" t="s">
        <v>122</v>
      </c>
      <c r="AT136" s="143" t="s">
        <v>118</v>
      </c>
      <c r="AU136" s="143" t="s">
        <v>123</v>
      </c>
      <c r="AY136" s="15" t="s">
        <v>115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5" t="s">
        <v>123</v>
      </c>
      <c r="BK136" s="145">
        <f t="shared" si="9"/>
        <v>0</v>
      </c>
      <c r="BL136" s="15" t="s">
        <v>122</v>
      </c>
      <c r="BM136" s="143" t="s">
        <v>145</v>
      </c>
    </row>
    <row r="137" spans="2:65" s="1" customFormat="1" ht="14.45" customHeight="1">
      <c r="B137" s="30"/>
      <c r="C137" s="132" t="s">
        <v>146</v>
      </c>
      <c r="D137" s="132" t="s">
        <v>118</v>
      </c>
      <c r="E137" s="133" t="s">
        <v>147</v>
      </c>
      <c r="F137" s="134" t="s">
        <v>148</v>
      </c>
      <c r="G137" s="135" t="s">
        <v>131</v>
      </c>
      <c r="H137" s="136">
        <v>325</v>
      </c>
      <c r="I137" s="137"/>
      <c r="J137" s="136">
        <f t="shared" si="0"/>
        <v>0</v>
      </c>
      <c r="K137" s="138"/>
      <c r="L137" s="30"/>
      <c r="M137" s="139" t="s">
        <v>1</v>
      </c>
      <c r="N137" s="140" t="s">
        <v>40</v>
      </c>
      <c r="P137" s="141">
        <f t="shared" si="1"/>
        <v>0</v>
      </c>
      <c r="Q137" s="141">
        <v>5.8E-4</v>
      </c>
      <c r="R137" s="141">
        <f t="shared" si="2"/>
        <v>0.1885</v>
      </c>
      <c r="S137" s="141">
        <v>0</v>
      </c>
      <c r="T137" s="142">
        <f t="shared" si="3"/>
        <v>0</v>
      </c>
      <c r="AR137" s="143" t="s">
        <v>122</v>
      </c>
      <c r="AT137" s="143" t="s">
        <v>118</v>
      </c>
      <c r="AU137" s="143" t="s">
        <v>123</v>
      </c>
      <c r="AY137" s="15" t="s">
        <v>115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5" t="s">
        <v>123</v>
      </c>
      <c r="BK137" s="145">
        <f t="shared" si="9"/>
        <v>0</v>
      </c>
      <c r="BL137" s="15" t="s">
        <v>122</v>
      </c>
      <c r="BM137" s="143" t="s">
        <v>149</v>
      </c>
    </row>
    <row r="138" spans="2:65" s="12" customFormat="1" ht="10.15">
      <c r="B138" s="146"/>
      <c r="D138" s="147" t="s">
        <v>125</v>
      </c>
      <c r="E138" s="148" t="s">
        <v>1</v>
      </c>
      <c r="F138" s="149" t="s">
        <v>150</v>
      </c>
      <c r="H138" s="150">
        <v>325</v>
      </c>
      <c r="I138" s="151"/>
      <c r="L138" s="146"/>
      <c r="M138" s="152"/>
      <c r="T138" s="153"/>
      <c r="AT138" s="148" t="s">
        <v>125</v>
      </c>
      <c r="AU138" s="148" t="s">
        <v>123</v>
      </c>
      <c r="AV138" s="12" t="s">
        <v>123</v>
      </c>
      <c r="AW138" s="12" t="s">
        <v>29</v>
      </c>
      <c r="AX138" s="12" t="s">
        <v>79</v>
      </c>
      <c r="AY138" s="148" t="s">
        <v>115</v>
      </c>
    </row>
    <row r="139" spans="2:65" s="1" customFormat="1" ht="22.25" customHeight="1">
      <c r="B139" s="30"/>
      <c r="C139" s="132" t="s">
        <v>151</v>
      </c>
      <c r="D139" s="132" t="s">
        <v>118</v>
      </c>
      <c r="E139" s="133" t="s">
        <v>152</v>
      </c>
      <c r="F139" s="134" t="s">
        <v>153</v>
      </c>
      <c r="G139" s="135" t="s">
        <v>131</v>
      </c>
      <c r="H139" s="136">
        <v>288</v>
      </c>
      <c r="I139" s="137"/>
      <c r="J139" s="136">
        <f>ROUND(I139*H139,3)</f>
        <v>0</v>
      </c>
      <c r="K139" s="138"/>
      <c r="L139" s="30"/>
      <c r="M139" s="139" t="s">
        <v>1</v>
      </c>
      <c r="N139" s="140" t="s">
        <v>40</v>
      </c>
      <c r="P139" s="141">
        <f>O139*H139</f>
        <v>0</v>
      </c>
      <c r="Q139" s="141">
        <v>9.6000000000000002E-4</v>
      </c>
      <c r="R139" s="141">
        <f>Q139*H139</f>
        <v>0.27648</v>
      </c>
      <c r="S139" s="141">
        <v>0</v>
      </c>
      <c r="T139" s="142">
        <f>S139*H139</f>
        <v>0</v>
      </c>
      <c r="AR139" s="143" t="s">
        <v>122</v>
      </c>
      <c r="AT139" s="143" t="s">
        <v>118</v>
      </c>
      <c r="AU139" s="143" t="s">
        <v>123</v>
      </c>
      <c r="AY139" s="15" t="s">
        <v>115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5" t="s">
        <v>123</v>
      </c>
      <c r="BK139" s="145">
        <f>ROUND(I139*H139,3)</f>
        <v>0</v>
      </c>
      <c r="BL139" s="15" t="s">
        <v>122</v>
      </c>
      <c r="BM139" s="143" t="s">
        <v>154</v>
      </c>
    </row>
    <row r="140" spans="2:65" s="1" customFormat="1" ht="22.25" customHeight="1">
      <c r="B140" s="30"/>
      <c r="C140" s="132" t="s">
        <v>155</v>
      </c>
      <c r="D140" s="132" t="s">
        <v>118</v>
      </c>
      <c r="E140" s="133" t="s">
        <v>156</v>
      </c>
      <c r="F140" s="134" t="s">
        <v>157</v>
      </c>
      <c r="G140" s="135" t="s">
        <v>121</v>
      </c>
      <c r="H140" s="136">
        <v>46.08</v>
      </c>
      <c r="I140" s="137"/>
      <c r="J140" s="136">
        <f>ROUND(I140*H140,3)</f>
        <v>0</v>
      </c>
      <c r="K140" s="138"/>
      <c r="L140" s="30"/>
      <c r="M140" s="139" t="s">
        <v>1</v>
      </c>
      <c r="N140" s="140" t="s">
        <v>40</v>
      </c>
      <c r="P140" s="141">
        <f>O140*H140</f>
        <v>0</v>
      </c>
      <c r="Q140" s="141">
        <v>2.2654800000000002</v>
      </c>
      <c r="R140" s="141">
        <f>Q140*H140</f>
        <v>104.3933184</v>
      </c>
      <c r="S140" s="141">
        <v>0</v>
      </c>
      <c r="T140" s="142">
        <f>S140*H140</f>
        <v>0</v>
      </c>
      <c r="AR140" s="143" t="s">
        <v>122</v>
      </c>
      <c r="AT140" s="143" t="s">
        <v>118</v>
      </c>
      <c r="AU140" s="143" t="s">
        <v>123</v>
      </c>
      <c r="AY140" s="15" t="s">
        <v>115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5" t="s">
        <v>123</v>
      </c>
      <c r="BK140" s="145">
        <f>ROUND(I140*H140,3)</f>
        <v>0</v>
      </c>
      <c r="BL140" s="15" t="s">
        <v>122</v>
      </c>
      <c r="BM140" s="143" t="s">
        <v>158</v>
      </c>
    </row>
    <row r="141" spans="2:65" s="12" customFormat="1" ht="10.15">
      <c r="B141" s="146"/>
      <c r="D141" s="147" t="s">
        <v>125</v>
      </c>
      <c r="E141" s="148" t="s">
        <v>1</v>
      </c>
      <c r="F141" s="149" t="s">
        <v>159</v>
      </c>
      <c r="H141" s="150">
        <v>46.08</v>
      </c>
      <c r="I141" s="151"/>
      <c r="L141" s="146"/>
      <c r="M141" s="152"/>
      <c r="T141" s="153"/>
      <c r="AT141" s="148" t="s">
        <v>125</v>
      </c>
      <c r="AU141" s="148" t="s">
        <v>123</v>
      </c>
      <c r="AV141" s="12" t="s">
        <v>123</v>
      </c>
      <c r="AW141" s="12" t="s">
        <v>29</v>
      </c>
      <c r="AX141" s="12" t="s">
        <v>79</v>
      </c>
      <c r="AY141" s="148" t="s">
        <v>115</v>
      </c>
    </row>
    <row r="142" spans="2:65" s="11" customFormat="1" ht="22.8" customHeight="1">
      <c r="B142" s="120"/>
      <c r="D142" s="121" t="s">
        <v>73</v>
      </c>
      <c r="E142" s="130" t="s">
        <v>155</v>
      </c>
      <c r="F142" s="130" t="s">
        <v>160</v>
      </c>
      <c r="I142" s="123"/>
      <c r="J142" s="131">
        <f>BK142</f>
        <v>0</v>
      </c>
      <c r="L142" s="120"/>
      <c r="M142" s="125"/>
      <c r="P142" s="126">
        <f>SUM(P143:P155)</f>
        <v>0</v>
      </c>
      <c r="R142" s="126">
        <f>SUM(R143:R155)</f>
        <v>36.0512096</v>
      </c>
      <c r="T142" s="127">
        <f>SUM(T143:T155)</f>
        <v>10.039349999999999</v>
      </c>
      <c r="AR142" s="121" t="s">
        <v>79</v>
      </c>
      <c r="AT142" s="128" t="s">
        <v>73</v>
      </c>
      <c r="AU142" s="128" t="s">
        <v>79</v>
      </c>
      <c r="AY142" s="121" t="s">
        <v>115</v>
      </c>
      <c r="BK142" s="129">
        <f>SUM(BK143:BK155)</f>
        <v>0</v>
      </c>
    </row>
    <row r="143" spans="2:65" s="1" customFormat="1" ht="30" customHeight="1">
      <c r="B143" s="30"/>
      <c r="C143" s="132" t="s">
        <v>161</v>
      </c>
      <c r="D143" s="132" t="s">
        <v>118</v>
      </c>
      <c r="E143" s="133" t="s">
        <v>162</v>
      </c>
      <c r="F143" s="134" t="s">
        <v>163</v>
      </c>
      <c r="G143" s="135" t="s">
        <v>131</v>
      </c>
      <c r="H143" s="136">
        <v>700.84</v>
      </c>
      <c r="I143" s="137"/>
      <c r="J143" s="136">
        <f>ROUND(I143*H143,3)</f>
        <v>0</v>
      </c>
      <c r="K143" s="138"/>
      <c r="L143" s="30"/>
      <c r="M143" s="139" t="s">
        <v>1</v>
      </c>
      <c r="N143" s="140" t="s">
        <v>40</v>
      </c>
      <c r="P143" s="141">
        <f>O143*H143</f>
        <v>0</v>
      </c>
      <c r="Q143" s="141">
        <v>2.572E-2</v>
      </c>
      <c r="R143" s="141">
        <f>Q143*H143</f>
        <v>18.0256048</v>
      </c>
      <c r="S143" s="141">
        <v>0</v>
      </c>
      <c r="T143" s="142">
        <f>S143*H143</f>
        <v>0</v>
      </c>
      <c r="AR143" s="143" t="s">
        <v>122</v>
      </c>
      <c r="AT143" s="143" t="s">
        <v>118</v>
      </c>
      <c r="AU143" s="143" t="s">
        <v>123</v>
      </c>
      <c r="AY143" s="15" t="s">
        <v>115</v>
      </c>
      <c r="BE143" s="144">
        <f>IF(N143="základná",J143,0)</f>
        <v>0</v>
      </c>
      <c r="BF143" s="144">
        <f>IF(N143="znížená",J143,0)</f>
        <v>0</v>
      </c>
      <c r="BG143" s="144">
        <f>IF(N143="zákl. prenesená",J143,0)</f>
        <v>0</v>
      </c>
      <c r="BH143" s="144">
        <f>IF(N143="zníž. prenesená",J143,0)</f>
        <v>0</v>
      </c>
      <c r="BI143" s="144">
        <f>IF(N143="nulová",J143,0)</f>
        <v>0</v>
      </c>
      <c r="BJ143" s="15" t="s">
        <v>123</v>
      </c>
      <c r="BK143" s="145">
        <f>ROUND(I143*H143,3)</f>
        <v>0</v>
      </c>
      <c r="BL143" s="15" t="s">
        <v>122</v>
      </c>
      <c r="BM143" s="143" t="s">
        <v>164</v>
      </c>
    </row>
    <row r="144" spans="2:65" s="12" customFormat="1" ht="10.15">
      <c r="B144" s="146"/>
      <c r="D144" s="147" t="s">
        <v>125</v>
      </c>
      <c r="E144" s="148" t="s">
        <v>1</v>
      </c>
      <c r="F144" s="149" t="s">
        <v>165</v>
      </c>
      <c r="H144" s="150">
        <v>530.928</v>
      </c>
      <c r="I144" s="151"/>
      <c r="L144" s="146"/>
      <c r="M144" s="152"/>
      <c r="T144" s="153"/>
      <c r="AT144" s="148" t="s">
        <v>125</v>
      </c>
      <c r="AU144" s="148" t="s">
        <v>123</v>
      </c>
      <c r="AV144" s="12" t="s">
        <v>123</v>
      </c>
      <c r="AW144" s="12" t="s">
        <v>29</v>
      </c>
      <c r="AX144" s="12" t="s">
        <v>74</v>
      </c>
      <c r="AY144" s="148" t="s">
        <v>115</v>
      </c>
    </row>
    <row r="145" spans="2:65" s="12" customFormat="1" ht="10.15">
      <c r="B145" s="146"/>
      <c r="D145" s="147" t="s">
        <v>125</v>
      </c>
      <c r="E145" s="148" t="s">
        <v>1</v>
      </c>
      <c r="F145" s="149" t="s">
        <v>166</v>
      </c>
      <c r="H145" s="150">
        <v>169.91200000000001</v>
      </c>
      <c r="I145" s="151"/>
      <c r="L145" s="146"/>
      <c r="M145" s="152"/>
      <c r="T145" s="153"/>
      <c r="AT145" s="148" t="s">
        <v>125</v>
      </c>
      <c r="AU145" s="148" t="s">
        <v>123</v>
      </c>
      <c r="AV145" s="12" t="s">
        <v>123</v>
      </c>
      <c r="AW145" s="12" t="s">
        <v>29</v>
      </c>
      <c r="AX145" s="12" t="s">
        <v>74</v>
      </c>
      <c r="AY145" s="148" t="s">
        <v>115</v>
      </c>
    </row>
    <row r="146" spans="2:65" s="13" customFormat="1" ht="10.15">
      <c r="B146" s="154"/>
      <c r="D146" s="147" t="s">
        <v>125</v>
      </c>
      <c r="E146" s="155" t="s">
        <v>1</v>
      </c>
      <c r="F146" s="156" t="s">
        <v>167</v>
      </c>
      <c r="H146" s="157">
        <v>700.84</v>
      </c>
      <c r="I146" s="158"/>
      <c r="L146" s="154"/>
      <c r="M146" s="159"/>
      <c r="T146" s="160"/>
      <c r="AT146" s="155" t="s">
        <v>125</v>
      </c>
      <c r="AU146" s="155" t="s">
        <v>123</v>
      </c>
      <c r="AV146" s="13" t="s">
        <v>122</v>
      </c>
      <c r="AW146" s="13" t="s">
        <v>29</v>
      </c>
      <c r="AX146" s="13" t="s">
        <v>79</v>
      </c>
      <c r="AY146" s="155" t="s">
        <v>115</v>
      </c>
    </row>
    <row r="147" spans="2:65" s="1" customFormat="1" ht="40.25" customHeight="1">
      <c r="B147" s="30"/>
      <c r="C147" s="132" t="s">
        <v>168</v>
      </c>
      <c r="D147" s="132" t="s">
        <v>118</v>
      </c>
      <c r="E147" s="133" t="s">
        <v>169</v>
      </c>
      <c r="F147" s="134" t="s">
        <v>170</v>
      </c>
      <c r="G147" s="135" t="s">
        <v>131</v>
      </c>
      <c r="H147" s="136">
        <v>1401.68</v>
      </c>
      <c r="I147" s="137"/>
      <c r="J147" s="136">
        <f>ROUND(I147*H147,3)</f>
        <v>0</v>
      </c>
      <c r="K147" s="138"/>
      <c r="L147" s="30"/>
      <c r="M147" s="139" t="s">
        <v>1</v>
      </c>
      <c r="N147" s="140" t="s">
        <v>40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122</v>
      </c>
      <c r="AT147" s="143" t="s">
        <v>118</v>
      </c>
      <c r="AU147" s="143" t="s">
        <v>123</v>
      </c>
      <c r="AY147" s="15" t="s">
        <v>115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5" t="s">
        <v>123</v>
      </c>
      <c r="BK147" s="145">
        <f>ROUND(I147*H147,3)</f>
        <v>0</v>
      </c>
      <c r="BL147" s="15" t="s">
        <v>122</v>
      </c>
      <c r="BM147" s="143" t="s">
        <v>171</v>
      </c>
    </row>
    <row r="148" spans="2:65" s="12" customFormat="1" ht="10.15">
      <c r="B148" s="146"/>
      <c r="D148" s="147" t="s">
        <v>125</v>
      </c>
      <c r="F148" s="149" t="s">
        <v>172</v>
      </c>
      <c r="H148" s="150">
        <v>1401.68</v>
      </c>
      <c r="I148" s="151"/>
      <c r="L148" s="146"/>
      <c r="M148" s="152"/>
      <c r="T148" s="153"/>
      <c r="AT148" s="148" t="s">
        <v>125</v>
      </c>
      <c r="AU148" s="148" t="s">
        <v>123</v>
      </c>
      <c r="AV148" s="12" t="s">
        <v>123</v>
      </c>
      <c r="AW148" s="12" t="s">
        <v>4</v>
      </c>
      <c r="AX148" s="12" t="s">
        <v>79</v>
      </c>
      <c r="AY148" s="148" t="s">
        <v>115</v>
      </c>
    </row>
    <row r="149" spans="2:65" s="1" customFormat="1" ht="30" customHeight="1">
      <c r="B149" s="30"/>
      <c r="C149" s="132" t="s">
        <v>173</v>
      </c>
      <c r="D149" s="132" t="s">
        <v>118</v>
      </c>
      <c r="E149" s="133" t="s">
        <v>174</v>
      </c>
      <c r="F149" s="134" t="s">
        <v>175</v>
      </c>
      <c r="G149" s="135" t="s">
        <v>131</v>
      </c>
      <c r="H149" s="136">
        <v>700.84</v>
      </c>
      <c r="I149" s="137"/>
      <c r="J149" s="136">
        <f>ROUND(I149*H149,3)</f>
        <v>0</v>
      </c>
      <c r="K149" s="138"/>
      <c r="L149" s="30"/>
      <c r="M149" s="139" t="s">
        <v>1</v>
      </c>
      <c r="N149" s="140" t="s">
        <v>40</v>
      </c>
      <c r="P149" s="141">
        <f>O149*H149</f>
        <v>0</v>
      </c>
      <c r="Q149" s="141">
        <v>2.572E-2</v>
      </c>
      <c r="R149" s="141">
        <f>Q149*H149</f>
        <v>18.0256048</v>
      </c>
      <c r="S149" s="141">
        <v>0</v>
      </c>
      <c r="T149" s="142">
        <f>S149*H149</f>
        <v>0</v>
      </c>
      <c r="AR149" s="143" t="s">
        <v>122</v>
      </c>
      <c r="AT149" s="143" t="s">
        <v>118</v>
      </c>
      <c r="AU149" s="143" t="s">
        <v>123</v>
      </c>
      <c r="AY149" s="15" t="s">
        <v>115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5" t="s">
        <v>123</v>
      </c>
      <c r="BK149" s="145">
        <f>ROUND(I149*H149,3)</f>
        <v>0</v>
      </c>
      <c r="BL149" s="15" t="s">
        <v>122</v>
      </c>
      <c r="BM149" s="143" t="s">
        <v>176</v>
      </c>
    </row>
    <row r="150" spans="2:65" s="1" customFormat="1" ht="40.25" customHeight="1">
      <c r="B150" s="30"/>
      <c r="C150" s="132" t="s">
        <v>177</v>
      </c>
      <c r="D150" s="132" t="s">
        <v>118</v>
      </c>
      <c r="E150" s="133" t="s">
        <v>178</v>
      </c>
      <c r="F150" s="134" t="s">
        <v>179</v>
      </c>
      <c r="G150" s="135" t="s">
        <v>121</v>
      </c>
      <c r="H150" s="136">
        <v>5.27</v>
      </c>
      <c r="I150" s="137"/>
      <c r="J150" s="136">
        <f>ROUND(I150*H150,3)</f>
        <v>0</v>
      </c>
      <c r="K150" s="138"/>
      <c r="L150" s="30"/>
      <c r="M150" s="139" t="s">
        <v>1</v>
      </c>
      <c r="N150" s="140" t="s">
        <v>40</v>
      </c>
      <c r="P150" s="141">
        <f>O150*H150</f>
        <v>0</v>
      </c>
      <c r="Q150" s="141">
        <v>0</v>
      </c>
      <c r="R150" s="141">
        <f>Q150*H150</f>
        <v>0</v>
      </c>
      <c r="S150" s="141">
        <v>1.905</v>
      </c>
      <c r="T150" s="142">
        <f>S150*H150</f>
        <v>10.039349999999999</v>
      </c>
      <c r="AR150" s="143" t="s">
        <v>122</v>
      </c>
      <c r="AT150" s="143" t="s">
        <v>118</v>
      </c>
      <c r="AU150" s="143" t="s">
        <v>123</v>
      </c>
      <c r="AY150" s="15" t="s">
        <v>115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5" t="s">
        <v>123</v>
      </c>
      <c r="BK150" s="145">
        <f>ROUND(I150*H150,3)</f>
        <v>0</v>
      </c>
      <c r="BL150" s="15" t="s">
        <v>122</v>
      </c>
      <c r="BM150" s="143" t="s">
        <v>180</v>
      </c>
    </row>
    <row r="151" spans="2:65" s="1" customFormat="1" ht="19.8" customHeight="1">
      <c r="B151" s="30"/>
      <c r="C151" s="132" t="s">
        <v>181</v>
      </c>
      <c r="D151" s="132" t="s">
        <v>118</v>
      </c>
      <c r="E151" s="133" t="s">
        <v>182</v>
      </c>
      <c r="F151" s="134" t="s">
        <v>183</v>
      </c>
      <c r="G151" s="135" t="s">
        <v>184</v>
      </c>
      <c r="H151" s="136">
        <v>17.984000000000002</v>
      </c>
      <c r="I151" s="137"/>
      <c r="J151" s="136">
        <f>ROUND(I151*H151,3)</f>
        <v>0</v>
      </c>
      <c r="K151" s="138"/>
      <c r="L151" s="30"/>
      <c r="M151" s="139" t="s">
        <v>1</v>
      </c>
      <c r="N151" s="140" t="s">
        <v>40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122</v>
      </c>
      <c r="AT151" s="143" t="s">
        <v>118</v>
      </c>
      <c r="AU151" s="143" t="s">
        <v>123</v>
      </c>
      <c r="AY151" s="15" t="s">
        <v>115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5" t="s">
        <v>123</v>
      </c>
      <c r="BK151" s="145">
        <f>ROUND(I151*H151,3)</f>
        <v>0</v>
      </c>
      <c r="BL151" s="15" t="s">
        <v>122</v>
      </c>
      <c r="BM151" s="143" t="s">
        <v>185</v>
      </c>
    </row>
    <row r="152" spans="2:65" s="1" customFormat="1" ht="22.25" customHeight="1">
      <c r="B152" s="30"/>
      <c r="C152" s="132" t="s">
        <v>186</v>
      </c>
      <c r="D152" s="132" t="s">
        <v>118</v>
      </c>
      <c r="E152" s="133" t="s">
        <v>187</v>
      </c>
      <c r="F152" s="134" t="s">
        <v>188</v>
      </c>
      <c r="G152" s="135" t="s">
        <v>184</v>
      </c>
      <c r="H152" s="136">
        <v>359.68</v>
      </c>
      <c r="I152" s="137"/>
      <c r="J152" s="136">
        <f>ROUND(I152*H152,3)</f>
        <v>0</v>
      </c>
      <c r="K152" s="138"/>
      <c r="L152" s="30"/>
      <c r="M152" s="139" t="s">
        <v>1</v>
      </c>
      <c r="N152" s="140" t="s">
        <v>40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122</v>
      </c>
      <c r="AT152" s="143" t="s">
        <v>118</v>
      </c>
      <c r="AU152" s="143" t="s">
        <v>123</v>
      </c>
      <c r="AY152" s="15" t="s">
        <v>115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5" t="s">
        <v>123</v>
      </c>
      <c r="BK152" s="145">
        <f>ROUND(I152*H152,3)</f>
        <v>0</v>
      </c>
      <c r="BL152" s="15" t="s">
        <v>122</v>
      </c>
      <c r="BM152" s="143" t="s">
        <v>189</v>
      </c>
    </row>
    <row r="153" spans="2:65" s="12" customFormat="1" ht="10.15">
      <c r="B153" s="146"/>
      <c r="D153" s="147" t="s">
        <v>125</v>
      </c>
      <c r="F153" s="149" t="s">
        <v>190</v>
      </c>
      <c r="H153" s="150">
        <v>359.68</v>
      </c>
      <c r="I153" s="151"/>
      <c r="L153" s="146"/>
      <c r="M153" s="152"/>
      <c r="T153" s="153"/>
      <c r="AT153" s="148" t="s">
        <v>125</v>
      </c>
      <c r="AU153" s="148" t="s">
        <v>123</v>
      </c>
      <c r="AV153" s="12" t="s">
        <v>123</v>
      </c>
      <c r="AW153" s="12" t="s">
        <v>4</v>
      </c>
      <c r="AX153" s="12" t="s">
        <v>79</v>
      </c>
      <c r="AY153" s="148" t="s">
        <v>115</v>
      </c>
    </row>
    <row r="154" spans="2:65" s="1" customFormat="1" ht="22.25" customHeight="1">
      <c r="B154" s="30"/>
      <c r="C154" s="132" t="s">
        <v>191</v>
      </c>
      <c r="D154" s="132" t="s">
        <v>118</v>
      </c>
      <c r="E154" s="133" t="s">
        <v>192</v>
      </c>
      <c r="F154" s="134" t="s">
        <v>193</v>
      </c>
      <c r="G154" s="135" t="s">
        <v>184</v>
      </c>
      <c r="H154" s="136">
        <v>17.984000000000002</v>
      </c>
      <c r="I154" s="137"/>
      <c r="J154" s="136">
        <f>ROUND(I154*H154,3)</f>
        <v>0</v>
      </c>
      <c r="K154" s="138"/>
      <c r="L154" s="30"/>
      <c r="M154" s="139" t="s">
        <v>1</v>
      </c>
      <c r="N154" s="140" t="s">
        <v>40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122</v>
      </c>
      <c r="AT154" s="143" t="s">
        <v>118</v>
      </c>
      <c r="AU154" s="143" t="s">
        <v>123</v>
      </c>
      <c r="AY154" s="15" t="s">
        <v>115</v>
      </c>
      <c r="BE154" s="144">
        <f>IF(N154="základná",J154,0)</f>
        <v>0</v>
      </c>
      <c r="BF154" s="144">
        <f>IF(N154="znížená",J154,0)</f>
        <v>0</v>
      </c>
      <c r="BG154" s="144">
        <f>IF(N154="zákl. prenesená",J154,0)</f>
        <v>0</v>
      </c>
      <c r="BH154" s="144">
        <f>IF(N154="zníž. prenesená",J154,0)</f>
        <v>0</v>
      </c>
      <c r="BI154" s="144">
        <f>IF(N154="nulová",J154,0)</f>
        <v>0</v>
      </c>
      <c r="BJ154" s="15" t="s">
        <v>123</v>
      </c>
      <c r="BK154" s="145">
        <f>ROUND(I154*H154,3)</f>
        <v>0</v>
      </c>
      <c r="BL154" s="15" t="s">
        <v>122</v>
      </c>
      <c r="BM154" s="143" t="s">
        <v>194</v>
      </c>
    </row>
    <row r="155" spans="2:65" s="1" customFormat="1" ht="22.25" customHeight="1">
      <c r="B155" s="30"/>
      <c r="C155" s="132" t="s">
        <v>195</v>
      </c>
      <c r="D155" s="132" t="s">
        <v>118</v>
      </c>
      <c r="E155" s="133" t="s">
        <v>196</v>
      </c>
      <c r="F155" s="134" t="s">
        <v>197</v>
      </c>
      <c r="G155" s="135" t="s">
        <v>184</v>
      </c>
      <c r="H155" s="136">
        <v>17.984000000000002</v>
      </c>
      <c r="I155" s="137"/>
      <c r="J155" s="136">
        <f>ROUND(I155*H155,3)</f>
        <v>0</v>
      </c>
      <c r="K155" s="138"/>
      <c r="L155" s="30"/>
      <c r="M155" s="139" t="s">
        <v>1</v>
      </c>
      <c r="N155" s="140" t="s">
        <v>40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122</v>
      </c>
      <c r="AT155" s="143" t="s">
        <v>118</v>
      </c>
      <c r="AU155" s="143" t="s">
        <v>123</v>
      </c>
      <c r="AY155" s="15" t="s">
        <v>115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15" t="s">
        <v>123</v>
      </c>
      <c r="BK155" s="145">
        <f>ROUND(I155*H155,3)</f>
        <v>0</v>
      </c>
      <c r="BL155" s="15" t="s">
        <v>122</v>
      </c>
      <c r="BM155" s="143" t="s">
        <v>198</v>
      </c>
    </row>
    <row r="156" spans="2:65" s="11" customFormat="1" ht="22.8" customHeight="1">
      <c r="B156" s="120"/>
      <c r="D156" s="121" t="s">
        <v>73</v>
      </c>
      <c r="E156" s="130" t="s">
        <v>199</v>
      </c>
      <c r="F156" s="130" t="s">
        <v>200</v>
      </c>
      <c r="I156" s="123"/>
      <c r="J156" s="131">
        <f>BK156</f>
        <v>0</v>
      </c>
      <c r="L156" s="120"/>
      <c r="M156" s="125"/>
      <c r="P156" s="126">
        <f>P157</f>
        <v>0</v>
      </c>
      <c r="R156" s="126">
        <f>R157</f>
        <v>0</v>
      </c>
      <c r="T156" s="127">
        <f>T157</f>
        <v>0</v>
      </c>
      <c r="AR156" s="121" t="s">
        <v>79</v>
      </c>
      <c r="AT156" s="128" t="s">
        <v>73</v>
      </c>
      <c r="AU156" s="128" t="s">
        <v>79</v>
      </c>
      <c r="AY156" s="121" t="s">
        <v>115</v>
      </c>
      <c r="BK156" s="129">
        <f>BK157</f>
        <v>0</v>
      </c>
    </row>
    <row r="157" spans="2:65" s="1" customFormat="1" ht="22.25" customHeight="1">
      <c r="B157" s="30"/>
      <c r="C157" s="132" t="s">
        <v>201</v>
      </c>
      <c r="D157" s="132" t="s">
        <v>118</v>
      </c>
      <c r="E157" s="133" t="s">
        <v>202</v>
      </c>
      <c r="F157" s="134" t="s">
        <v>203</v>
      </c>
      <c r="G157" s="135" t="s">
        <v>184</v>
      </c>
      <c r="H157" s="136">
        <v>149.24700000000001</v>
      </c>
      <c r="I157" s="137"/>
      <c r="J157" s="136">
        <f>ROUND(I157*H157,3)</f>
        <v>0</v>
      </c>
      <c r="K157" s="138"/>
      <c r="L157" s="30"/>
      <c r="M157" s="139" t="s">
        <v>1</v>
      </c>
      <c r="N157" s="140" t="s">
        <v>40</v>
      </c>
      <c r="P157" s="141">
        <f>O157*H157</f>
        <v>0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122</v>
      </c>
      <c r="AT157" s="143" t="s">
        <v>118</v>
      </c>
      <c r="AU157" s="143" t="s">
        <v>123</v>
      </c>
      <c r="AY157" s="15" t="s">
        <v>115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15" t="s">
        <v>123</v>
      </c>
      <c r="BK157" s="145">
        <f>ROUND(I157*H157,3)</f>
        <v>0</v>
      </c>
      <c r="BL157" s="15" t="s">
        <v>122</v>
      </c>
      <c r="BM157" s="143" t="s">
        <v>204</v>
      </c>
    </row>
    <row r="158" spans="2:65" s="11" customFormat="1" ht="25.9" customHeight="1">
      <c r="B158" s="120"/>
      <c r="D158" s="121" t="s">
        <v>73</v>
      </c>
      <c r="E158" s="122" t="s">
        <v>205</v>
      </c>
      <c r="F158" s="122" t="s">
        <v>206</v>
      </c>
      <c r="I158" s="123"/>
      <c r="J158" s="124">
        <f>BK158</f>
        <v>0</v>
      </c>
      <c r="L158" s="120"/>
      <c r="M158" s="125"/>
      <c r="P158" s="126">
        <f>P159+P171+P181+P203+P205</f>
        <v>0</v>
      </c>
      <c r="R158" s="126">
        <f>R159+R171+R181+R203+R205</f>
        <v>23.408128999999999</v>
      </c>
      <c r="T158" s="127">
        <f>T159+T171+T181+T203+T205</f>
        <v>7.9443599999999996</v>
      </c>
      <c r="AR158" s="121" t="s">
        <v>123</v>
      </c>
      <c r="AT158" s="128" t="s">
        <v>73</v>
      </c>
      <c r="AU158" s="128" t="s">
        <v>74</v>
      </c>
      <c r="AY158" s="121" t="s">
        <v>115</v>
      </c>
      <c r="BK158" s="129">
        <f>BK159+BK171+BK181+BK203+BK205</f>
        <v>0</v>
      </c>
    </row>
    <row r="159" spans="2:65" s="11" customFormat="1" ht="22.8" customHeight="1">
      <c r="B159" s="120"/>
      <c r="D159" s="121" t="s">
        <v>73</v>
      </c>
      <c r="E159" s="130" t="s">
        <v>207</v>
      </c>
      <c r="F159" s="130" t="s">
        <v>208</v>
      </c>
      <c r="I159" s="123"/>
      <c r="J159" s="131">
        <f>BK159</f>
        <v>0</v>
      </c>
      <c r="L159" s="120"/>
      <c r="M159" s="125"/>
      <c r="P159" s="126">
        <f>SUM(P160:P170)</f>
        <v>0</v>
      </c>
      <c r="R159" s="126">
        <f>SUM(R160:R170)</f>
        <v>0.86975999999999998</v>
      </c>
      <c r="T159" s="127">
        <f>SUM(T160:T170)</f>
        <v>0</v>
      </c>
      <c r="AR159" s="121" t="s">
        <v>123</v>
      </c>
      <c r="AT159" s="128" t="s">
        <v>73</v>
      </c>
      <c r="AU159" s="128" t="s">
        <v>79</v>
      </c>
      <c r="AY159" s="121" t="s">
        <v>115</v>
      </c>
      <c r="BK159" s="129">
        <f>SUM(BK160:BK170)</f>
        <v>0</v>
      </c>
    </row>
    <row r="160" spans="2:65" s="1" customFormat="1" ht="30" customHeight="1">
      <c r="B160" s="30"/>
      <c r="C160" s="132" t="s">
        <v>209</v>
      </c>
      <c r="D160" s="132" t="s">
        <v>118</v>
      </c>
      <c r="E160" s="133" t="s">
        <v>210</v>
      </c>
      <c r="F160" s="134" t="s">
        <v>211</v>
      </c>
      <c r="G160" s="135" t="s">
        <v>131</v>
      </c>
      <c r="H160" s="136">
        <v>288</v>
      </c>
      <c r="I160" s="137"/>
      <c r="J160" s="136">
        <f>ROUND(I160*H160,3)</f>
        <v>0</v>
      </c>
      <c r="K160" s="138"/>
      <c r="L160" s="30"/>
      <c r="M160" s="139" t="s">
        <v>1</v>
      </c>
      <c r="N160" s="140" t="s">
        <v>40</v>
      </c>
      <c r="P160" s="141">
        <f>O160*H160</f>
        <v>0</v>
      </c>
      <c r="Q160" s="141">
        <v>3.0000000000000001E-5</v>
      </c>
      <c r="R160" s="141">
        <f>Q160*H160</f>
        <v>8.6400000000000001E-3</v>
      </c>
      <c r="S160" s="141">
        <v>0</v>
      </c>
      <c r="T160" s="142">
        <f>S160*H160</f>
        <v>0</v>
      </c>
      <c r="AR160" s="143" t="s">
        <v>191</v>
      </c>
      <c r="AT160" s="143" t="s">
        <v>118</v>
      </c>
      <c r="AU160" s="143" t="s">
        <v>123</v>
      </c>
      <c r="AY160" s="15" t="s">
        <v>115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15" t="s">
        <v>123</v>
      </c>
      <c r="BK160" s="145">
        <f>ROUND(I160*H160,3)</f>
        <v>0</v>
      </c>
      <c r="BL160" s="15" t="s">
        <v>191</v>
      </c>
      <c r="BM160" s="143" t="s">
        <v>212</v>
      </c>
    </row>
    <row r="161" spans="2:65" s="12" customFormat="1" ht="10.15">
      <c r="B161" s="146"/>
      <c r="D161" s="147" t="s">
        <v>125</v>
      </c>
      <c r="E161" s="148" t="s">
        <v>1</v>
      </c>
      <c r="F161" s="149" t="s">
        <v>213</v>
      </c>
      <c r="H161" s="150">
        <v>288</v>
      </c>
      <c r="I161" s="151"/>
      <c r="L161" s="146"/>
      <c r="M161" s="152"/>
      <c r="T161" s="153"/>
      <c r="AT161" s="148" t="s">
        <v>125</v>
      </c>
      <c r="AU161" s="148" t="s">
        <v>123</v>
      </c>
      <c r="AV161" s="12" t="s">
        <v>123</v>
      </c>
      <c r="AW161" s="12" t="s">
        <v>29</v>
      </c>
      <c r="AX161" s="12" t="s">
        <v>79</v>
      </c>
      <c r="AY161" s="148" t="s">
        <v>115</v>
      </c>
    </row>
    <row r="162" spans="2:65" s="1" customFormat="1" ht="30" customHeight="1">
      <c r="B162" s="30"/>
      <c r="C162" s="161" t="s">
        <v>7</v>
      </c>
      <c r="D162" s="161" t="s">
        <v>214</v>
      </c>
      <c r="E162" s="162" t="s">
        <v>215</v>
      </c>
      <c r="F162" s="163" t="s">
        <v>216</v>
      </c>
      <c r="G162" s="164" t="s">
        <v>131</v>
      </c>
      <c r="H162" s="165">
        <v>331.2</v>
      </c>
      <c r="I162" s="166"/>
      <c r="J162" s="165">
        <f>ROUND(I162*H162,3)</f>
        <v>0</v>
      </c>
      <c r="K162" s="167"/>
      <c r="L162" s="168"/>
      <c r="M162" s="169" t="s">
        <v>1</v>
      </c>
      <c r="N162" s="170" t="s">
        <v>40</v>
      </c>
      <c r="P162" s="141">
        <f>O162*H162</f>
        <v>0</v>
      </c>
      <c r="Q162" s="141">
        <v>2E-3</v>
      </c>
      <c r="R162" s="141">
        <f>Q162*H162</f>
        <v>0.66239999999999999</v>
      </c>
      <c r="S162" s="141">
        <v>0</v>
      </c>
      <c r="T162" s="142">
        <f>S162*H162</f>
        <v>0</v>
      </c>
      <c r="AR162" s="143" t="s">
        <v>217</v>
      </c>
      <c r="AT162" s="143" t="s">
        <v>214</v>
      </c>
      <c r="AU162" s="143" t="s">
        <v>123</v>
      </c>
      <c r="AY162" s="15" t="s">
        <v>115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5" t="s">
        <v>123</v>
      </c>
      <c r="BK162" s="145">
        <f>ROUND(I162*H162,3)</f>
        <v>0</v>
      </c>
      <c r="BL162" s="15" t="s">
        <v>191</v>
      </c>
      <c r="BM162" s="143" t="s">
        <v>218</v>
      </c>
    </row>
    <row r="163" spans="2:65" s="12" customFormat="1" ht="10.15">
      <c r="B163" s="146"/>
      <c r="D163" s="147" t="s">
        <v>125</v>
      </c>
      <c r="F163" s="149" t="s">
        <v>219</v>
      </c>
      <c r="H163" s="150">
        <v>331.2</v>
      </c>
      <c r="I163" s="151"/>
      <c r="L163" s="146"/>
      <c r="M163" s="152"/>
      <c r="T163" s="153"/>
      <c r="AT163" s="148" t="s">
        <v>125</v>
      </c>
      <c r="AU163" s="148" t="s">
        <v>123</v>
      </c>
      <c r="AV163" s="12" t="s">
        <v>123</v>
      </c>
      <c r="AW163" s="12" t="s">
        <v>4</v>
      </c>
      <c r="AX163" s="12" t="s">
        <v>79</v>
      </c>
      <c r="AY163" s="148" t="s">
        <v>115</v>
      </c>
    </row>
    <row r="164" spans="2:65" s="1" customFormat="1" ht="34.799999999999997" customHeight="1">
      <c r="B164" s="30"/>
      <c r="C164" s="132" t="s">
        <v>220</v>
      </c>
      <c r="D164" s="132" t="s">
        <v>118</v>
      </c>
      <c r="E164" s="133" t="s">
        <v>221</v>
      </c>
      <c r="F164" s="134" t="s">
        <v>222</v>
      </c>
      <c r="G164" s="135" t="s">
        <v>131</v>
      </c>
      <c r="H164" s="136">
        <v>288</v>
      </c>
      <c r="I164" s="137"/>
      <c r="J164" s="136">
        <f>ROUND(I164*H164,3)</f>
        <v>0</v>
      </c>
      <c r="K164" s="138"/>
      <c r="L164" s="30"/>
      <c r="M164" s="139" t="s">
        <v>1</v>
      </c>
      <c r="N164" s="140" t="s">
        <v>40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191</v>
      </c>
      <c r="AT164" s="143" t="s">
        <v>118</v>
      </c>
      <c r="AU164" s="143" t="s">
        <v>123</v>
      </c>
      <c r="AY164" s="15" t="s">
        <v>115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5" t="s">
        <v>123</v>
      </c>
      <c r="BK164" s="145">
        <f>ROUND(I164*H164,3)</f>
        <v>0</v>
      </c>
      <c r="BL164" s="15" t="s">
        <v>191</v>
      </c>
      <c r="BM164" s="143" t="s">
        <v>223</v>
      </c>
    </row>
    <row r="165" spans="2:65" s="1" customFormat="1" ht="14.45" customHeight="1">
      <c r="B165" s="30"/>
      <c r="C165" s="161" t="s">
        <v>224</v>
      </c>
      <c r="D165" s="161" t="s">
        <v>214</v>
      </c>
      <c r="E165" s="162" t="s">
        <v>225</v>
      </c>
      <c r="F165" s="163" t="s">
        <v>226</v>
      </c>
      <c r="G165" s="164" t="s">
        <v>131</v>
      </c>
      <c r="H165" s="165">
        <v>331.2</v>
      </c>
      <c r="I165" s="166"/>
      <c r="J165" s="165">
        <f>ROUND(I165*H165,3)</f>
        <v>0</v>
      </c>
      <c r="K165" s="167"/>
      <c r="L165" s="168"/>
      <c r="M165" s="169" t="s">
        <v>1</v>
      </c>
      <c r="N165" s="170" t="s">
        <v>40</v>
      </c>
      <c r="P165" s="141">
        <f>O165*H165</f>
        <v>0</v>
      </c>
      <c r="Q165" s="141">
        <v>2.9999999999999997E-4</v>
      </c>
      <c r="R165" s="141">
        <f>Q165*H165</f>
        <v>9.935999999999999E-2</v>
      </c>
      <c r="S165" s="141">
        <v>0</v>
      </c>
      <c r="T165" s="142">
        <f>S165*H165</f>
        <v>0</v>
      </c>
      <c r="AR165" s="143" t="s">
        <v>217</v>
      </c>
      <c r="AT165" s="143" t="s">
        <v>214</v>
      </c>
      <c r="AU165" s="143" t="s">
        <v>123</v>
      </c>
      <c r="AY165" s="15" t="s">
        <v>115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5" t="s">
        <v>123</v>
      </c>
      <c r="BK165" s="145">
        <f>ROUND(I165*H165,3)</f>
        <v>0</v>
      </c>
      <c r="BL165" s="15" t="s">
        <v>191</v>
      </c>
      <c r="BM165" s="143" t="s">
        <v>227</v>
      </c>
    </row>
    <row r="166" spans="2:65" s="12" customFormat="1" ht="10.15">
      <c r="B166" s="146"/>
      <c r="D166" s="147" t="s">
        <v>125</v>
      </c>
      <c r="F166" s="149" t="s">
        <v>219</v>
      </c>
      <c r="H166" s="150">
        <v>331.2</v>
      </c>
      <c r="I166" s="151"/>
      <c r="L166" s="146"/>
      <c r="M166" s="152"/>
      <c r="T166" s="153"/>
      <c r="AT166" s="148" t="s">
        <v>125</v>
      </c>
      <c r="AU166" s="148" t="s">
        <v>123</v>
      </c>
      <c r="AV166" s="12" t="s">
        <v>123</v>
      </c>
      <c r="AW166" s="12" t="s">
        <v>4</v>
      </c>
      <c r="AX166" s="12" t="s">
        <v>79</v>
      </c>
      <c r="AY166" s="148" t="s">
        <v>115</v>
      </c>
    </row>
    <row r="167" spans="2:65" s="1" customFormat="1" ht="34.799999999999997" customHeight="1">
      <c r="B167" s="30"/>
      <c r="C167" s="132" t="s">
        <v>228</v>
      </c>
      <c r="D167" s="132" t="s">
        <v>118</v>
      </c>
      <c r="E167" s="133" t="s">
        <v>229</v>
      </c>
      <c r="F167" s="134" t="s">
        <v>230</v>
      </c>
      <c r="G167" s="135" t="s">
        <v>131</v>
      </c>
      <c r="H167" s="136">
        <v>288</v>
      </c>
      <c r="I167" s="137"/>
      <c r="J167" s="136">
        <f>ROUND(I167*H167,3)</f>
        <v>0</v>
      </c>
      <c r="K167" s="138"/>
      <c r="L167" s="30"/>
      <c r="M167" s="139" t="s">
        <v>1</v>
      </c>
      <c r="N167" s="140" t="s">
        <v>40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191</v>
      </c>
      <c r="AT167" s="143" t="s">
        <v>118</v>
      </c>
      <c r="AU167" s="143" t="s">
        <v>123</v>
      </c>
      <c r="AY167" s="15" t="s">
        <v>115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5" t="s">
        <v>123</v>
      </c>
      <c r="BK167" s="145">
        <f>ROUND(I167*H167,3)</f>
        <v>0</v>
      </c>
      <c r="BL167" s="15" t="s">
        <v>191</v>
      </c>
      <c r="BM167" s="143" t="s">
        <v>231</v>
      </c>
    </row>
    <row r="168" spans="2:65" s="1" customFormat="1" ht="14.45" customHeight="1">
      <c r="B168" s="30"/>
      <c r="C168" s="161" t="s">
        <v>232</v>
      </c>
      <c r="D168" s="161" t="s">
        <v>214</v>
      </c>
      <c r="E168" s="162" t="s">
        <v>225</v>
      </c>
      <c r="F168" s="163" t="s">
        <v>226</v>
      </c>
      <c r="G168" s="164" t="s">
        <v>131</v>
      </c>
      <c r="H168" s="165">
        <v>331.2</v>
      </c>
      <c r="I168" s="166"/>
      <c r="J168" s="165">
        <f>ROUND(I168*H168,3)</f>
        <v>0</v>
      </c>
      <c r="K168" s="167"/>
      <c r="L168" s="168"/>
      <c r="M168" s="169" t="s">
        <v>1</v>
      </c>
      <c r="N168" s="170" t="s">
        <v>40</v>
      </c>
      <c r="P168" s="141">
        <f>O168*H168</f>
        <v>0</v>
      </c>
      <c r="Q168" s="141">
        <v>2.9999999999999997E-4</v>
      </c>
      <c r="R168" s="141">
        <f>Q168*H168</f>
        <v>9.935999999999999E-2</v>
      </c>
      <c r="S168" s="141">
        <v>0</v>
      </c>
      <c r="T168" s="142">
        <f>S168*H168</f>
        <v>0</v>
      </c>
      <c r="AR168" s="143" t="s">
        <v>217</v>
      </c>
      <c r="AT168" s="143" t="s">
        <v>214</v>
      </c>
      <c r="AU168" s="143" t="s">
        <v>123</v>
      </c>
      <c r="AY168" s="15" t="s">
        <v>115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15" t="s">
        <v>123</v>
      </c>
      <c r="BK168" s="145">
        <f>ROUND(I168*H168,3)</f>
        <v>0</v>
      </c>
      <c r="BL168" s="15" t="s">
        <v>191</v>
      </c>
      <c r="BM168" s="143" t="s">
        <v>233</v>
      </c>
    </row>
    <row r="169" spans="2:65" s="12" customFormat="1" ht="10.15">
      <c r="B169" s="146"/>
      <c r="D169" s="147" t="s">
        <v>125</v>
      </c>
      <c r="F169" s="149" t="s">
        <v>219</v>
      </c>
      <c r="H169" s="150">
        <v>331.2</v>
      </c>
      <c r="I169" s="151"/>
      <c r="L169" s="146"/>
      <c r="M169" s="152"/>
      <c r="T169" s="153"/>
      <c r="AT169" s="148" t="s">
        <v>125</v>
      </c>
      <c r="AU169" s="148" t="s">
        <v>123</v>
      </c>
      <c r="AV169" s="12" t="s">
        <v>123</v>
      </c>
      <c r="AW169" s="12" t="s">
        <v>4</v>
      </c>
      <c r="AX169" s="12" t="s">
        <v>79</v>
      </c>
      <c r="AY169" s="148" t="s">
        <v>115</v>
      </c>
    </row>
    <row r="170" spans="2:65" s="1" customFormat="1" ht="22.25" customHeight="1">
      <c r="B170" s="30"/>
      <c r="C170" s="132" t="s">
        <v>234</v>
      </c>
      <c r="D170" s="132" t="s">
        <v>118</v>
      </c>
      <c r="E170" s="133" t="s">
        <v>235</v>
      </c>
      <c r="F170" s="134" t="s">
        <v>236</v>
      </c>
      <c r="G170" s="135" t="s">
        <v>237</v>
      </c>
      <c r="H170" s="137"/>
      <c r="I170" s="137"/>
      <c r="J170" s="136">
        <f>ROUND(I170*H170,3)</f>
        <v>0</v>
      </c>
      <c r="K170" s="138"/>
      <c r="L170" s="30"/>
      <c r="M170" s="139" t="s">
        <v>1</v>
      </c>
      <c r="N170" s="140" t="s">
        <v>40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191</v>
      </c>
      <c r="AT170" s="143" t="s">
        <v>118</v>
      </c>
      <c r="AU170" s="143" t="s">
        <v>123</v>
      </c>
      <c r="AY170" s="15" t="s">
        <v>115</v>
      </c>
      <c r="BE170" s="144">
        <f>IF(N170="základná",J170,0)</f>
        <v>0</v>
      </c>
      <c r="BF170" s="144">
        <f>IF(N170="znížená",J170,0)</f>
        <v>0</v>
      </c>
      <c r="BG170" s="144">
        <f>IF(N170="zákl. prenesená",J170,0)</f>
        <v>0</v>
      </c>
      <c r="BH170" s="144">
        <f>IF(N170="zníž. prenesená",J170,0)</f>
        <v>0</v>
      </c>
      <c r="BI170" s="144">
        <f>IF(N170="nulová",J170,0)</f>
        <v>0</v>
      </c>
      <c r="BJ170" s="15" t="s">
        <v>123</v>
      </c>
      <c r="BK170" s="145">
        <f>ROUND(I170*H170,3)</f>
        <v>0</v>
      </c>
      <c r="BL170" s="15" t="s">
        <v>191</v>
      </c>
      <c r="BM170" s="143" t="s">
        <v>238</v>
      </c>
    </row>
    <row r="171" spans="2:65" s="11" customFormat="1" ht="22.8" customHeight="1">
      <c r="B171" s="120"/>
      <c r="D171" s="121" t="s">
        <v>73</v>
      </c>
      <c r="E171" s="130" t="s">
        <v>239</v>
      </c>
      <c r="F171" s="130" t="s">
        <v>240</v>
      </c>
      <c r="I171" s="123"/>
      <c r="J171" s="131">
        <f>BK171</f>
        <v>0</v>
      </c>
      <c r="L171" s="120"/>
      <c r="M171" s="125"/>
      <c r="P171" s="126">
        <f>SUM(P172:P180)</f>
        <v>0</v>
      </c>
      <c r="R171" s="126">
        <f>SUM(R172:R180)</f>
        <v>0.25674799999999998</v>
      </c>
      <c r="T171" s="127">
        <f>SUM(T172:T180)</f>
        <v>0.37062599999999996</v>
      </c>
      <c r="AR171" s="121" t="s">
        <v>123</v>
      </c>
      <c r="AT171" s="128" t="s">
        <v>73</v>
      </c>
      <c r="AU171" s="128" t="s">
        <v>79</v>
      </c>
      <c r="AY171" s="121" t="s">
        <v>115</v>
      </c>
      <c r="BK171" s="129">
        <f>SUM(BK172:BK180)</f>
        <v>0</v>
      </c>
    </row>
    <row r="172" spans="2:65" s="1" customFormat="1" ht="22.25" customHeight="1">
      <c r="B172" s="30"/>
      <c r="C172" s="132" t="s">
        <v>241</v>
      </c>
      <c r="D172" s="132" t="s">
        <v>118</v>
      </c>
      <c r="E172" s="133" t="s">
        <v>242</v>
      </c>
      <c r="F172" s="134" t="s">
        <v>243</v>
      </c>
      <c r="G172" s="135" t="s">
        <v>244</v>
      </c>
      <c r="H172" s="136">
        <v>98.32</v>
      </c>
      <c r="I172" s="137"/>
      <c r="J172" s="136">
        <f>ROUND(I172*H172,3)</f>
        <v>0</v>
      </c>
      <c r="K172" s="138"/>
      <c r="L172" s="30"/>
      <c r="M172" s="139" t="s">
        <v>1</v>
      </c>
      <c r="N172" s="140" t="s">
        <v>40</v>
      </c>
      <c r="P172" s="141">
        <f>O172*H172</f>
        <v>0</v>
      </c>
      <c r="Q172" s="141">
        <v>2.15E-3</v>
      </c>
      <c r="R172" s="141">
        <f>Q172*H172</f>
        <v>0.21138799999999999</v>
      </c>
      <c r="S172" s="141">
        <v>0</v>
      </c>
      <c r="T172" s="142">
        <f>S172*H172</f>
        <v>0</v>
      </c>
      <c r="AR172" s="143" t="s">
        <v>191</v>
      </c>
      <c r="AT172" s="143" t="s">
        <v>118</v>
      </c>
      <c r="AU172" s="143" t="s">
        <v>123</v>
      </c>
      <c r="AY172" s="15" t="s">
        <v>115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15" t="s">
        <v>123</v>
      </c>
      <c r="BK172" s="145">
        <f>ROUND(I172*H172,3)</f>
        <v>0</v>
      </c>
      <c r="BL172" s="15" t="s">
        <v>191</v>
      </c>
      <c r="BM172" s="143" t="s">
        <v>245</v>
      </c>
    </row>
    <row r="173" spans="2:65" s="12" customFormat="1" ht="10.15">
      <c r="B173" s="146"/>
      <c r="D173" s="147" t="s">
        <v>125</v>
      </c>
      <c r="E173" s="148" t="s">
        <v>1</v>
      </c>
      <c r="F173" s="149" t="s">
        <v>246</v>
      </c>
      <c r="H173" s="150">
        <v>98.32</v>
      </c>
      <c r="I173" s="151"/>
      <c r="L173" s="146"/>
      <c r="M173" s="152"/>
      <c r="T173" s="153"/>
      <c r="AT173" s="148" t="s">
        <v>125</v>
      </c>
      <c r="AU173" s="148" t="s">
        <v>123</v>
      </c>
      <c r="AV173" s="12" t="s">
        <v>123</v>
      </c>
      <c r="AW173" s="12" t="s">
        <v>29</v>
      </c>
      <c r="AX173" s="12" t="s">
        <v>79</v>
      </c>
      <c r="AY173" s="148" t="s">
        <v>115</v>
      </c>
    </row>
    <row r="174" spans="2:65" s="1" customFormat="1" ht="22.25" customHeight="1">
      <c r="B174" s="30"/>
      <c r="C174" s="132" t="s">
        <v>247</v>
      </c>
      <c r="D174" s="132" t="s">
        <v>118</v>
      </c>
      <c r="E174" s="133" t="s">
        <v>248</v>
      </c>
      <c r="F174" s="134" t="s">
        <v>249</v>
      </c>
      <c r="G174" s="135" t="s">
        <v>244</v>
      </c>
      <c r="H174" s="136">
        <v>98.32</v>
      </c>
      <c r="I174" s="137"/>
      <c r="J174" s="136">
        <f>ROUND(I174*H174,3)</f>
        <v>0</v>
      </c>
      <c r="K174" s="138"/>
      <c r="L174" s="30"/>
      <c r="M174" s="139" t="s">
        <v>1</v>
      </c>
      <c r="N174" s="140" t="s">
        <v>40</v>
      </c>
      <c r="P174" s="141">
        <f>O174*H174</f>
        <v>0</v>
      </c>
      <c r="Q174" s="141">
        <v>0</v>
      </c>
      <c r="R174" s="141">
        <f>Q174*H174</f>
        <v>0</v>
      </c>
      <c r="S174" s="141">
        <v>3.3E-3</v>
      </c>
      <c r="T174" s="142">
        <f>S174*H174</f>
        <v>0.32445599999999997</v>
      </c>
      <c r="AR174" s="143" t="s">
        <v>191</v>
      </c>
      <c r="AT174" s="143" t="s">
        <v>118</v>
      </c>
      <c r="AU174" s="143" t="s">
        <v>123</v>
      </c>
      <c r="AY174" s="15" t="s">
        <v>115</v>
      </c>
      <c r="BE174" s="144">
        <f>IF(N174="základná",J174,0)</f>
        <v>0</v>
      </c>
      <c r="BF174" s="144">
        <f>IF(N174="znížená",J174,0)</f>
        <v>0</v>
      </c>
      <c r="BG174" s="144">
        <f>IF(N174="zákl. prenesená",J174,0)</f>
        <v>0</v>
      </c>
      <c r="BH174" s="144">
        <f>IF(N174="zníž. prenesená",J174,0)</f>
        <v>0</v>
      </c>
      <c r="BI174" s="144">
        <f>IF(N174="nulová",J174,0)</f>
        <v>0</v>
      </c>
      <c r="BJ174" s="15" t="s">
        <v>123</v>
      </c>
      <c r="BK174" s="145">
        <f>ROUND(I174*H174,3)</f>
        <v>0</v>
      </c>
      <c r="BL174" s="15" t="s">
        <v>191</v>
      </c>
      <c r="BM174" s="143" t="s">
        <v>250</v>
      </c>
    </row>
    <row r="175" spans="2:65" s="12" customFormat="1" ht="10.15">
      <c r="B175" s="146"/>
      <c r="D175" s="147" t="s">
        <v>125</v>
      </c>
      <c r="E175" s="148" t="s">
        <v>1</v>
      </c>
      <c r="F175" s="149" t="s">
        <v>246</v>
      </c>
      <c r="H175" s="150">
        <v>98.32</v>
      </c>
      <c r="I175" s="151"/>
      <c r="L175" s="146"/>
      <c r="M175" s="152"/>
      <c r="T175" s="153"/>
      <c r="AT175" s="148" t="s">
        <v>125</v>
      </c>
      <c r="AU175" s="148" t="s">
        <v>123</v>
      </c>
      <c r="AV175" s="12" t="s">
        <v>123</v>
      </c>
      <c r="AW175" s="12" t="s">
        <v>29</v>
      </c>
      <c r="AX175" s="12" t="s">
        <v>79</v>
      </c>
      <c r="AY175" s="148" t="s">
        <v>115</v>
      </c>
    </row>
    <row r="176" spans="2:65" s="1" customFormat="1" ht="22.25" customHeight="1">
      <c r="B176" s="30"/>
      <c r="C176" s="132" t="s">
        <v>251</v>
      </c>
      <c r="D176" s="132" t="s">
        <v>118</v>
      </c>
      <c r="E176" s="133" t="s">
        <v>252</v>
      </c>
      <c r="F176" s="134" t="s">
        <v>253</v>
      </c>
      <c r="G176" s="135" t="s">
        <v>244</v>
      </c>
      <c r="H176" s="136">
        <v>16.2</v>
      </c>
      <c r="I176" s="137"/>
      <c r="J176" s="136">
        <f>ROUND(I176*H176,3)</f>
        <v>0</v>
      </c>
      <c r="K176" s="138"/>
      <c r="L176" s="30"/>
      <c r="M176" s="139" t="s">
        <v>1</v>
      </c>
      <c r="N176" s="140" t="s">
        <v>40</v>
      </c>
      <c r="P176" s="141">
        <f>O176*H176</f>
        <v>0</v>
      </c>
      <c r="Q176" s="141">
        <v>2.8E-3</v>
      </c>
      <c r="R176" s="141">
        <f>Q176*H176</f>
        <v>4.5359999999999998E-2</v>
      </c>
      <c r="S176" s="141">
        <v>0</v>
      </c>
      <c r="T176" s="142">
        <f>S176*H176</f>
        <v>0</v>
      </c>
      <c r="AR176" s="143" t="s">
        <v>191</v>
      </c>
      <c r="AT176" s="143" t="s">
        <v>118</v>
      </c>
      <c r="AU176" s="143" t="s">
        <v>123</v>
      </c>
      <c r="AY176" s="15" t="s">
        <v>115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15" t="s">
        <v>123</v>
      </c>
      <c r="BK176" s="145">
        <f>ROUND(I176*H176,3)</f>
        <v>0</v>
      </c>
      <c r="BL176" s="15" t="s">
        <v>191</v>
      </c>
      <c r="BM176" s="143" t="s">
        <v>254</v>
      </c>
    </row>
    <row r="177" spans="2:65" s="12" customFormat="1" ht="10.15">
      <c r="B177" s="146"/>
      <c r="D177" s="147" t="s">
        <v>125</v>
      </c>
      <c r="E177" s="148" t="s">
        <v>1</v>
      </c>
      <c r="F177" s="149" t="s">
        <v>255</v>
      </c>
      <c r="H177" s="150">
        <v>16.2</v>
      </c>
      <c r="I177" s="151"/>
      <c r="L177" s="146"/>
      <c r="M177" s="152"/>
      <c r="T177" s="153"/>
      <c r="AT177" s="148" t="s">
        <v>125</v>
      </c>
      <c r="AU177" s="148" t="s">
        <v>123</v>
      </c>
      <c r="AV177" s="12" t="s">
        <v>123</v>
      </c>
      <c r="AW177" s="12" t="s">
        <v>29</v>
      </c>
      <c r="AX177" s="12" t="s">
        <v>79</v>
      </c>
      <c r="AY177" s="148" t="s">
        <v>115</v>
      </c>
    </row>
    <row r="178" spans="2:65" s="1" customFormat="1" ht="22.25" customHeight="1">
      <c r="B178" s="30"/>
      <c r="C178" s="132" t="s">
        <v>256</v>
      </c>
      <c r="D178" s="132" t="s">
        <v>118</v>
      </c>
      <c r="E178" s="133" t="s">
        <v>257</v>
      </c>
      <c r="F178" s="134" t="s">
        <v>258</v>
      </c>
      <c r="G178" s="135" t="s">
        <v>244</v>
      </c>
      <c r="H178" s="136">
        <v>16.2</v>
      </c>
      <c r="I178" s="137"/>
      <c r="J178" s="136">
        <f>ROUND(I178*H178,3)</f>
        <v>0</v>
      </c>
      <c r="K178" s="138"/>
      <c r="L178" s="30"/>
      <c r="M178" s="139" t="s">
        <v>1</v>
      </c>
      <c r="N178" s="140" t="s">
        <v>40</v>
      </c>
      <c r="P178" s="141">
        <f>O178*H178</f>
        <v>0</v>
      </c>
      <c r="Q178" s="141">
        <v>0</v>
      </c>
      <c r="R178" s="141">
        <f>Q178*H178</f>
        <v>0</v>
      </c>
      <c r="S178" s="141">
        <v>2.8500000000000001E-3</v>
      </c>
      <c r="T178" s="142">
        <f>S178*H178</f>
        <v>4.6170000000000003E-2</v>
      </c>
      <c r="AR178" s="143" t="s">
        <v>191</v>
      </c>
      <c r="AT178" s="143" t="s">
        <v>118</v>
      </c>
      <c r="AU178" s="143" t="s">
        <v>123</v>
      </c>
      <c r="AY178" s="15" t="s">
        <v>115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5" t="s">
        <v>123</v>
      </c>
      <c r="BK178" s="145">
        <f>ROUND(I178*H178,3)</f>
        <v>0</v>
      </c>
      <c r="BL178" s="15" t="s">
        <v>191</v>
      </c>
      <c r="BM178" s="143" t="s">
        <v>259</v>
      </c>
    </row>
    <row r="179" spans="2:65" s="12" customFormat="1" ht="10.15">
      <c r="B179" s="146"/>
      <c r="D179" s="147" t="s">
        <v>125</v>
      </c>
      <c r="E179" s="148" t="s">
        <v>1</v>
      </c>
      <c r="F179" s="149" t="s">
        <v>255</v>
      </c>
      <c r="H179" s="150">
        <v>16.2</v>
      </c>
      <c r="I179" s="151"/>
      <c r="L179" s="146"/>
      <c r="M179" s="152"/>
      <c r="T179" s="153"/>
      <c r="AT179" s="148" t="s">
        <v>125</v>
      </c>
      <c r="AU179" s="148" t="s">
        <v>123</v>
      </c>
      <c r="AV179" s="12" t="s">
        <v>123</v>
      </c>
      <c r="AW179" s="12" t="s">
        <v>29</v>
      </c>
      <c r="AX179" s="12" t="s">
        <v>79</v>
      </c>
      <c r="AY179" s="148" t="s">
        <v>115</v>
      </c>
    </row>
    <row r="180" spans="2:65" s="1" customFormat="1" ht="22.25" customHeight="1">
      <c r="B180" s="30"/>
      <c r="C180" s="132" t="s">
        <v>260</v>
      </c>
      <c r="D180" s="132" t="s">
        <v>118</v>
      </c>
      <c r="E180" s="133" t="s">
        <v>261</v>
      </c>
      <c r="F180" s="134" t="s">
        <v>262</v>
      </c>
      <c r="G180" s="135" t="s">
        <v>237</v>
      </c>
      <c r="H180" s="137"/>
      <c r="I180" s="137"/>
      <c r="J180" s="136">
        <f>ROUND(I180*H180,3)</f>
        <v>0</v>
      </c>
      <c r="K180" s="138"/>
      <c r="L180" s="30"/>
      <c r="M180" s="139" t="s">
        <v>1</v>
      </c>
      <c r="N180" s="140" t="s">
        <v>40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191</v>
      </c>
      <c r="AT180" s="143" t="s">
        <v>118</v>
      </c>
      <c r="AU180" s="143" t="s">
        <v>123</v>
      </c>
      <c r="AY180" s="15" t="s">
        <v>115</v>
      </c>
      <c r="BE180" s="144">
        <f>IF(N180="základná",J180,0)</f>
        <v>0</v>
      </c>
      <c r="BF180" s="144">
        <f>IF(N180="znížená",J180,0)</f>
        <v>0</v>
      </c>
      <c r="BG180" s="144">
        <f>IF(N180="zákl. prenesená",J180,0)</f>
        <v>0</v>
      </c>
      <c r="BH180" s="144">
        <f>IF(N180="zníž. prenesená",J180,0)</f>
        <v>0</v>
      </c>
      <c r="BI180" s="144">
        <f>IF(N180="nulová",J180,0)</f>
        <v>0</v>
      </c>
      <c r="BJ180" s="15" t="s">
        <v>123</v>
      </c>
      <c r="BK180" s="145">
        <f>ROUND(I180*H180,3)</f>
        <v>0</v>
      </c>
      <c r="BL180" s="15" t="s">
        <v>191</v>
      </c>
      <c r="BM180" s="143" t="s">
        <v>263</v>
      </c>
    </row>
    <row r="181" spans="2:65" s="11" customFormat="1" ht="22.8" customHeight="1">
      <c r="B181" s="120"/>
      <c r="D181" s="121" t="s">
        <v>73</v>
      </c>
      <c r="E181" s="130" t="s">
        <v>264</v>
      </c>
      <c r="F181" s="130" t="s">
        <v>265</v>
      </c>
      <c r="I181" s="123"/>
      <c r="J181" s="131">
        <f>BK181</f>
        <v>0</v>
      </c>
      <c r="L181" s="120"/>
      <c r="M181" s="125"/>
      <c r="P181" s="126">
        <f>SUM(P182:P202)</f>
        <v>0</v>
      </c>
      <c r="R181" s="126">
        <f>SUM(R182:R202)</f>
        <v>21.775368</v>
      </c>
      <c r="T181" s="127">
        <f>SUM(T182:T202)</f>
        <v>7.573734</v>
      </c>
      <c r="AR181" s="121" t="s">
        <v>123</v>
      </c>
      <c r="AT181" s="128" t="s">
        <v>73</v>
      </c>
      <c r="AU181" s="128" t="s">
        <v>79</v>
      </c>
      <c r="AY181" s="121" t="s">
        <v>115</v>
      </c>
      <c r="BK181" s="129">
        <f>SUM(BK182:BK202)</f>
        <v>0</v>
      </c>
    </row>
    <row r="182" spans="2:65" s="1" customFormat="1" ht="22.25" customHeight="1">
      <c r="B182" s="30"/>
      <c r="C182" s="132" t="s">
        <v>266</v>
      </c>
      <c r="D182" s="132" t="s">
        <v>118</v>
      </c>
      <c r="E182" s="133" t="s">
        <v>267</v>
      </c>
      <c r="F182" s="134" t="s">
        <v>268</v>
      </c>
      <c r="G182" s="135" t="s">
        <v>131</v>
      </c>
      <c r="H182" s="136">
        <v>325.346</v>
      </c>
      <c r="I182" s="137"/>
      <c r="J182" s="136">
        <f>ROUND(I182*H182,3)</f>
        <v>0</v>
      </c>
      <c r="K182" s="138"/>
      <c r="L182" s="30"/>
      <c r="M182" s="139" t="s">
        <v>1</v>
      </c>
      <c r="N182" s="140" t="s">
        <v>40</v>
      </c>
      <c r="P182" s="141">
        <f>O182*H182</f>
        <v>0</v>
      </c>
      <c r="Q182" s="141">
        <v>0</v>
      </c>
      <c r="R182" s="141">
        <f>Q182*H182</f>
        <v>0</v>
      </c>
      <c r="S182" s="141">
        <v>8.9999999999999993E-3</v>
      </c>
      <c r="T182" s="142">
        <f>S182*H182</f>
        <v>2.9281139999999999</v>
      </c>
      <c r="AR182" s="143" t="s">
        <v>191</v>
      </c>
      <c r="AT182" s="143" t="s">
        <v>118</v>
      </c>
      <c r="AU182" s="143" t="s">
        <v>123</v>
      </c>
      <c r="AY182" s="15" t="s">
        <v>115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15" t="s">
        <v>123</v>
      </c>
      <c r="BK182" s="145">
        <f>ROUND(I182*H182,3)</f>
        <v>0</v>
      </c>
      <c r="BL182" s="15" t="s">
        <v>191</v>
      </c>
      <c r="BM182" s="143" t="s">
        <v>269</v>
      </c>
    </row>
    <row r="183" spans="2:65" s="12" customFormat="1" ht="10.15">
      <c r="B183" s="146"/>
      <c r="D183" s="147" t="s">
        <v>125</v>
      </c>
      <c r="E183" s="148" t="s">
        <v>1</v>
      </c>
      <c r="F183" s="149" t="s">
        <v>270</v>
      </c>
      <c r="H183" s="150">
        <v>270.38</v>
      </c>
      <c r="I183" s="151"/>
      <c r="L183" s="146"/>
      <c r="M183" s="152"/>
      <c r="T183" s="153"/>
      <c r="AT183" s="148" t="s">
        <v>125</v>
      </c>
      <c r="AU183" s="148" t="s">
        <v>123</v>
      </c>
      <c r="AV183" s="12" t="s">
        <v>123</v>
      </c>
      <c r="AW183" s="12" t="s">
        <v>29</v>
      </c>
      <c r="AX183" s="12" t="s">
        <v>74</v>
      </c>
      <c r="AY183" s="148" t="s">
        <v>115</v>
      </c>
    </row>
    <row r="184" spans="2:65" s="12" customFormat="1" ht="10.15">
      <c r="B184" s="146"/>
      <c r="D184" s="147" t="s">
        <v>125</v>
      </c>
      <c r="E184" s="148" t="s">
        <v>1</v>
      </c>
      <c r="F184" s="149" t="s">
        <v>271</v>
      </c>
      <c r="H184" s="150">
        <v>-7.3369999999999997</v>
      </c>
      <c r="I184" s="151"/>
      <c r="L184" s="146"/>
      <c r="M184" s="152"/>
      <c r="T184" s="153"/>
      <c r="AT184" s="148" t="s">
        <v>125</v>
      </c>
      <c r="AU184" s="148" t="s">
        <v>123</v>
      </c>
      <c r="AV184" s="12" t="s">
        <v>123</v>
      </c>
      <c r="AW184" s="12" t="s">
        <v>29</v>
      </c>
      <c r="AX184" s="12" t="s">
        <v>74</v>
      </c>
      <c r="AY184" s="148" t="s">
        <v>115</v>
      </c>
    </row>
    <row r="185" spans="2:65" s="12" customFormat="1" ht="10.15">
      <c r="B185" s="146"/>
      <c r="D185" s="147" t="s">
        <v>125</v>
      </c>
      <c r="E185" s="148" t="s">
        <v>1</v>
      </c>
      <c r="F185" s="149" t="s">
        <v>272</v>
      </c>
      <c r="H185" s="150">
        <v>-7.4370000000000003</v>
      </c>
      <c r="I185" s="151"/>
      <c r="L185" s="146"/>
      <c r="M185" s="152"/>
      <c r="T185" s="153"/>
      <c r="AT185" s="148" t="s">
        <v>125</v>
      </c>
      <c r="AU185" s="148" t="s">
        <v>123</v>
      </c>
      <c r="AV185" s="12" t="s">
        <v>123</v>
      </c>
      <c r="AW185" s="12" t="s">
        <v>29</v>
      </c>
      <c r="AX185" s="12" t="s">
        <v>74</v>
      </c>
      <c r="AY185" s="148" t="s">
        <v>115</v>
      </c>
    </row>
    <row r="186" spans="2:65" s="12" customFormat="1" ht="10.15">
      <c r="B186" s="146"/>
      <c r="D186" s="147" t="s">
        <v>125</v>
      </c>
      <c r="E186" s="148" t="s">
        <v>1</v>
      </c>
      <c r="F186" s="149" t="s">
        <v>273</v>
      </c>
      <c r="H186" s="150">
        <v>69.739999999999995</v>
      </c>
      <c r="I186" s="151"/>
      <c r="L186" s="146"/>
      <c r="M186" s="152"/>
      <c r="T186" s="153"/>
      <c r="AT186" s="148" t="s">
        <v>125</v>
      </c>
      <c r="AU186" s="148" t="s">
        <v>123</v>
      </c>
      <c r="AV186" s="12" t="s">
        <v>123</v>
      </c>
      <c r="AW186" s="12" t="s">
        <v>29</v>
      </c>
      <c r="AX186" s="12" t="s">
        <v>74</v>
      </c>
      <c r="AY186" s="148" t="s">
        <v>115</v>
      </c>
    </row>
    <row r="187" spans="2:65" s="13" customFormat="1" ht="10.15">
      <c r="B187" s="154"/>
      <c r="D187" s="147" t="s">
        <v>125</v>
      </c>
      <c r="E187" s="155" t="s">
        <v>1</v>
      </c>
      <c r="F187" s="156" t="s">
        <v>167</v>
      </c>
      <c r="H187" s="157">
        <v>325.346</v>
      </c>
      <c r="I187" s="158"/>
      <c r="L187" s="154"/>
      <c r="M187" s="159"/>
      <c r="T187" s="160"/>
      <c r="AT187" s="155" t="s">
        <v>125</v>
      </c>
      <c r="AU187" s="155" t="s">
        <v>123</v>
      </c>
      <c r="AV187" s="13" t="s">
        <v>122</v>
      </c>
      <c r="AW187" s="13" t="s">
        <v>29</v>
      </c>
      <c r="AX187" s="13" t="s">
        <v>79</v>
      </c>
      <c r="AY187" s="155" t="s">
        <v>115</v>
      </c>
    </row>
    <row r="188" spans="2:65" s="1" customFormat="1" ht="22.25" customHeight="1">
      <c r="B188" s="30"/>
      <c r="C188" s="132" t="s">
        <v>217</v>
      </c>
      <c r="D188" s="132" t="s">
        <v>118</v>
      </c>
      <c r="E188" s="133" t="s">
        <v>274</v>
      </c>
      <c r="F188" s="134" t="s">
        <v>275</v>
      </c>
      <c r="G188" s="135" t="s">
        <v>131</v>
      </c>
      <c r="H188" s="136">
        <v>663.66</v>
      </c>
      <c r="I188" s="137"/>
      <c r="J188" s="136">
        <f>ROUND(I188*H188,3)</f>
        <v>0</v>
      </c>
      <c r="K188" s="138"/>
      <c r="L188" s="30"/>
      <c r="M188" s="139" t="s">
        <v>1</v>
      </c>
      <c r="N188" s="140" t="s">
        <v>40</v>
      </c>
      <c r="P188" s="141">
        <f>O188*H188</f>
        <v>0</v>
      </c>
      <c r="Q188" s="141">
        <v>0</v>
      </c>
      <c r="R188" s="141">
        <f>Q188*H188</f>
        <v>0</v>
      </c>
      <c r="S188" s="141">
        <v>7.0000000000000001E-3</v>
      </c>
      <c r="T188" s="142">
        <f>S188*H188</f>
        <v>4.6456200000000001</v>
      </c>
      <c r="AR188" s="143" t="s">
        <v>191</v>
      </c>
      <c r="AT188" s="143" t="s">
        <v>118</v>
      </c>
      <c r="AU188" s="143" t="s">
        <v>123</v>
      </c>
      <c r="AY188" s="15" t="s">
        <v>115</v>
      </c>
      <c r="BE188" s="144">
        <f>IF(N188="základná",J188,0)</f>
        <v>0</v>
      </c>
      <c r="BF188" s="144">
        <f>IF(N188="znížená",J188,0)</f>
        <v>0</v>
      </c>
      <c r="BG188" s="144">
        <f>IF(N188="zákl. prenesená",J188,0)</f>
        <v>0</v>
      </c>
      <c r="BH188" s="144">
        <f>IF(N188="zníž. prenesená",J188,0)</f>
        <v>0</v>
      </c>
      <c r="BI188" s="144">
        <f>IF(N188="nulová",J188,0)</f>
        <v>0</v>
      </c>
      <c r="BJ188" s="15" t="s">
        <v>123</v>
      </c>
      <c r="BK188" s="145">
        <f>ROUND(I188*H188,3)</f>
        <v>0</v>
      </c>
      <c r="BL188" s="15" t="s">
        <v>191</v>
      </c>
      <c r="BM188" s="143" t="s">
        <v>276</v>
      </c>
    </row>
    <row r="189" spans="2:65" s="12" customFormat="1" ht="10.15">
      <c r="B189" s="146"/>
      <c r="D189" s="147" t="s">
        <v>125</v>
      </c>
      <c r="E189" s="148" t="s">
        <v>1</v>
      </c>
      <c r="F189" s="149" t="s">
        <v>277</v>
      </c>
      <c r="H189" s="150">
        <v>663.66</v>
      </c>
      <c r="I189" s="151"/>
      <c r="L189" s="146"/>
      <c r="M189" s="152"/>
      <c r="T189" s="153"/>
      <c r="AT189" s="148" t="s">
        <v>125</v>
      </c>
      <c r="AU189" s="148" t="s">
        <v>123</v>
      </c>
      <c r="AV189" s="12" t="s">
        <v>123</v>
      </c>
      <c r="AW189" s="12" t="s">
        <v>29</v>
      </c>
      <c r="AX189" s="12" t="s">
        <v>79</v>
      </c>
      <c r="AY189" s="148" t="s">
        <v>115</v>
      </c>
    </row>
    <row r="190" spans="2:65" s="1" customFormat="1" ht="30" customHeight="1">
      <c r="B190" s="30"/>
      <c r="C190" s="132" t="s">
        <v>278</v>
      </c>
      <c r="D190" s="132" t="s">
        <v>118</v>
      </c>
      <c r="E190" s="133" t="s">
        <v>279</v>
      </c>
      <c r="F190" s="134" t="s">
        <v>280</v>
      </c>
      <c r="G190" s="135" t="s">
        <v>131</v>
      </c>
      <c r="H190" s="136">
        <v>707</v>
      </c>
      <c r="I190" s="137"/>
      <c r="J190" s="136">
        <f>ROUND(I190*H190,3)</f>
        <v>0</v>
      </c>
      <c r="K190" s="138"/>
      <c r="L190" s="30"/>
      <c r="M190" s="139" t="s">
        <v>1</v>
      </c>
      <c r="N190" s="140" t="s">
        <v>40</v>
      </c>
      <c r="P190" s="141">
        <f>O190*H190</f>
        <v>0</v>
      </c>
      <c r="Q190" s="141">
        <v>4.4000000000000002E-4</v>
      </c>
      <c r="R190" s="141">
        <f>Q190*H190</f>
        <v>0.31108000000000002</v>
      </c>
      <c r="S190" s="141">
        <v>0</v>
      </c>
      <c r="T190" s="142">
        <f>S190*H190</f>
        <v>0</v>
      </c>
      <c r="AR190" s="143" t="s">
        <v>191</v>
      </c>
      <c r="AT190" s="143" t="s">
        <v>118</v>
      </c>
      <c r="AU190" s="143" t="s">
        <v>123</v>
      </c>
      <c r="AY190" s="15" t="s">
        <v>115</v>
      </c>
      <c r="BE190" s="144">
        <f>IF(N190="základná",J190,0)</f>
        <v>0</v>
      </c>
      <c r="BF190" s="144">
        <f>IF(N190="znížená",J190,0)</f>
        <v>0</v>
      </c>
      <c r="BG190" s="144">
        <f>IF(N190="zákl. prenesená",J190,0)</f>
        <v>0</v>
      </c>
      <c r="BH190" s="144">
        <f>IF(N190="zníž. prenesená",J190,0)</f>
        <v>0</v>
      </c>
      <c r="BI190" s="144">
        <f>IF(N190="nulová",J190,0)</f>
        <v>0</v>
      </c>
      <c r="BJ190" s="15" t="s">
        <v>123</v>
      </c>
      <c r="BK190" s="145">
        <f>ROUND(I190*H190,3)</f>
        <v>0</v>
      </c>
      <c r="BL190" s="15" t="s">
        <v>191</v>
      </c>
      <c r="BM190" s="143" t="s">
        <v>281</v>
      </c>
    </row>
    <row r="191" spans="2:65" s="1" customFormat="1" ht="30" customHeight="1">
      <c r="B191" s="30"/>
      <c r="C191" s="161" t="s">
        <v>282</v>
      </c>
      <c r="D191" s="161" t="s">
        <v>214</v>
      </c>
      <c r="E191" s="162" t="s">
        <v>283</v>
      </c>
      <c r="F191" s="163" t="s">
        <v>284</v>
      </c>
      <c r="G191" s="164" t="s">
        <v>131</v>
      </c>
      <c r="H191" s="165">
        <v>721.14</v>
      </c>
      <c r="I191" s="166"/>
      <c r="J191" s="165">
        <f>ROUND(I191*H191,3)</f>
        <v>0</v>
      </c>
      <c r="K191" s="167"/>
      <c r="L191" s="168"/>
      <c r="M191" s="169" t="s">
        <v>1</v>
      </c>
      <c r="N191" s="170" t="s">
        <v>40</v>
      </c>
      <c r="P191" s="141">
        <f>O191*H191</f>
        <v>0</v>
      </c>
      <c r="Q191" s="141">
        <v>2.0299999999999999E-2</v>
      </c>
      <c r="R191" s="141">
        <f>Q191*H191</f>
        <v>14.639141999999998</v>
      </c>
      <c r="S191" s="141">
        <v>0</v>
      </c>
      <c r="T191" s="142">
        <f>S191*H191</f>
        <v>0</v>
      </c>
      <c r="AR191" s="143" t="s">
        <v>217</v>
      </c>
      <c r="AT191" s="143" t="s">
        <v>214</v>
      </c>
      <c r="AU191" s="143" t="s">
        <v>123</v>
      </c>
      <c r="AY191" s="15" t="s">
        <v>115</v>
      </c>
      <c r="BE191" s="144">
        <f>IF(N191="základná",J191,0)</f>
        <v>0</v>
      </c>
      <c r="BF191" s="144">
        <f>IF(N191="znížená",J191,0)</f>
        <v>0</v>
      </c>
      <c r="BG191" s="144">
        <f>IF(N191="zákl. prenesená",J191,0)</f>
        <v>0</v>
      </c>
      <c r="BH191" s="144">
        <f>IF(N191="zníž. prenesená",J191,0)</f>
        <v>0</v>
      </c>
      <c r="BI191" s="144">
        <f>IF(N191="nulová",J191,0)</f>
        <v>0</v>
      </c>
      <c r="BJ191" s="15" t="s">
        <v>123</v>
      </c>
      <c r="BK191" s="145">
        <f>ROUND(I191*H191,3)</f>
        <v>0</v>
      </c>
      <c r="BL191" s="15" t="s">
        <v>191</v>
      </c>
      <c r="BM191" s="143" t="s">
        <v>285</v>
      </c>
    </row>
    <row r="192" spans="2:65" s="12" customFormat="1" ht="10.15">
      <c r="B192" s="146"/>
      <c r="D192" s="147" t="s">
        <v>125</v>
      </c>
      <c r="F192" s="149" t="s">
        <v>286</v>
      </c>
      <c r="H192" s="150">
        <v>721.14</v>
      </c>
      <c r="I192" s="151"/>
      <c r="L192" s="146"/>
      <c r="M192" s="152"/>
      <c r="T192" s="153"/>
      <c r="AT192" s="148" t="s">
        <v>125</v>
      </c>
      <c r="AU192" s="148" t="s">
        <v>123</v>
      </c>
      <c r="AV192" s="12" t="s">
        <v>123</v>
      </c>
      <c r="AW192" s="12" t="s">
        <v>4</v>
      </c>
      <c r="AX192" s="12" t="s">
        <v>79</v>
      </c>
      <c r="AY192" s="148" t="s">
        <v>115</v>
      </c>
    </row>
    <row r="193" spans="2:65" s="1" customFormat="1" ht="14.45" customHeight="1">
      <c r="B193" s="30"/>
      <c r="C193" s="161" t="s">
        <v>287</v>
      </c>
      <c r="D193" s="161" t="s">
        <v>214</v>
      </c>
      <c r="E193" s="162" t="s">
        <v>288</v>
      </c>
      <c r="F193" s="163" t="s">
        <v>289</v>
      </c>
      <c r="G193" s="164" t="s">
        <v>131</v>
      </c>
      <c r="H193" s="165">
        <v>28.56</v>
      </c>
      <c r="I193" s="166"/>
      <c r="J193" s="165">
        <f>ROUND(I193*H193,3)</f>
        <v>0</v>
      </c>
      <c r="K193" s="167"/>
      <c r="L193" s="168"/>
      <c r="M193" s="169" t="s">
        <v>1</v>
      </c>
      <c r="N193" s="170" t="s">
        <v>40</v>
      </c>
      <c r="P193" s="141">
        <f>O193*H193</f>
        <v>0</v>
      </c>
      <c r="Q193" s="141">
        <v>2.0299999999999999E-2</v>
      </c>
      <c r="R193" s="141">
        <f>Q193*H193</f>
        <v>0.57976799999999995</v>
      </c>
      <c r="S193" s="141">
        <v>0</v>
      </c>
      <c r="T193" s="142">
        <f>S193*H193</f>
        <v>0</v>
      </c>
      <c r="AR193" s="143" t="s">
        <v>217</v>
      </c>
      <c r="AT193" s="143" t="s">
        <v>214</v>
      </c>
      <c r="AU193" s="143" t="s">
        <v>123</v>
      </c>
      <c r="AY193" s="15" t="s">
        <v>115</v>
      </c>
      <c r="BE193" s="144">
        <f>IF(N193="základná",J193,0)</f>
        <v>0</v>
      </c>
      <c r="BF193" s="144">
        <f>IF(N193="znížená",J193,0)</f>
        <v>0</v>
      </c>
      <c r="BG193" s="144">
        <f>IF(N193="zákl. prenesená",J193,0)</f>
        <v>0</v>
      </c>
      <c r="BH193" s="144">
        <f>IF(N193="zníž. prenesená",J193,0)</f>
        <v>0</v>
      </c>
      <c r="BI193" s="144">
        <f>IF(N193="nulová",J193,0)</f>
        <v>0</v>
      </c>
      <c r="BJ193" s="15" t="s">
        <v>123</v>
      </c>
      <c r="BK193" s="145">
        <f>ROUND(I193*H193,3)</f>
        <v>0</v>
      </c>
      <c r="BL193" s="15" t="s">
        <v>191</v>
      </c>
      <c r="BM193" s="143" t="s">
        <v>290</v>
      </c>
    </row>
    <row r="194" spans="2:65" s="12" customFormat="1" ht="10.15">
      <c r="B194" s="146"/>
      <c r="D194" s="147" t="s">
        <v>125</v>
      </c>
      <c r="F194" s="149" t="s">
        <v>291</v>
      </c>
      <c r="H194" s="150">
        <v>28.56</v>
      </c>
      <c r="I194" s="151"/>
      <c r="L194" s="146"/>
      <c r="M194" s="152"/>
      <c r="T194" s="153"/>
      <c r="AT194" s="148" t="s">
        <v>125</v>
      </c>
      <c r="AU194" s="148" t="s">
        <v>123</v>
      </c>
      <c r="AV194" s="12" t="s">
        <v>123</v>
      </c>
      <c r="AW194" s="12" t="s">
        <v>4</v>
      </c>
      <c r="AX194" s="12" t="s">
        <v>79</v>
      </c>
      <c r="AY194" s="148" t="s">
        <v>115</v>
      </c>
    </row>
    <row r="195" spans="2:65" s="1" customFormat="1" ht="34.799999999999997" customHeight="1">
      <c r="B195" s="30"/>
      <c r="C195" s="132" t="s">
        <v>292</v>
      </c>
      <c r="D195" s="132" t="s">
        <v>118</v>
      </c>
      <c r="E195" s="133" t="s">
        <v>293</v>
      </c>
      <c r="F195" s="134" t="s">
        <v>294</v>
      </c>
      <c r="G195" s="135" t="s">
        <v>131</v>
      </c>
      <c r="H195" s="136">
        <v>278</v>
      </c>
      <c r="I195" s="137"/>
      <c r="J195" s="136">
        <f>ROUND(I195*H195,3)</f>
        <v>0</v>
      </c>
      <c r="K195" s="138"/>
      <c r="L195" s="30"/>
      <c r="M195" s="139" t="s">
        <v>1</v>
      </c>
      <c r="N195" s="140" t="s">
        <v>40</v>
      </c>
      <c r="P195" s="141">
        <f>O195*H195</f>
        <v>0</v>
      </c>
      <c r="Q195" s="141">
        <v>4.0000000000000002E-4</v>
      </c>
      <c r="R195" s="141">
        <f>Q195*H195</f>
        <v>0.11120000000000001</v>
      </c>
      <c r="S195" s="141">
        <v>0</v>
      </c>
      <c r="T195" s="142">
        <f>S195*H195</f>
        <v>0</v>
      </c>
      <c r="AR195" s="143" t="s">
        <v>191</v>
      </c>
      <c r="AT195" s="143" t="s">
        <v>118</v>
      </c>
      <c r="AU195" s="143" t="s">
        <v>123</v>
      </c>
      <c r="AY195" s="15" t="s">
        <v>115</v>
      </c>
      <c r="BE195" s="144">
        <f>IF(N195="základná",J195,0)</f>
        <v>0</v>
      </c>
      <c r="BF195" s="144">
        <f>IF(N195="znížená",J195,0)</f>
        <v>0</v>
      </c>
      <c r="BG195" s="144">
        <f>IF(N195="zákl. prenesená",J195,0)</f>
        <v>0</v>
      </c>
      <c r="BH195" s="144">
        <f>IF(N195="zníž. prenesená",J195,0)</f>
        <v>0</v>
      </c>
      <c r="BI195" s="144">
        <f>IF(N195="nulová",J195,0)</f>
        <v>0</v>
      </c>
      <c r="BJ195" s="15" t="s">
        <v>123</v>
      </c>
      <c r="BK195" s="145">
        <f>ROUND(I195*H195,3)</f>
        <v>0</v>
      </c>
      <c r="BL195" s="15" t="s">
        <v>191</v>
      </c>
      <c r="BM195" s="143" t="s">
        <v>295</v>
      </c>
    </row>
    <row r="196" spans="2:65" s="1" customFormat="1" ht="34.799999999999997" customHeight="1">
      <c r="B196" s="30"/>
      <c r="C196" s="161" t="s">
        <v>296</v>
      </c>
      <c r="D196" s="161" t="s">
        <v>214</v>
      </c>
      <c r="E196" s="162" t="s">
        <v>297</v>
      </c>
      <c r="F196" s="163" t="s">
        <v>298</v>
      </c>
      <c r="G196" s="164" t="s">
        <v>131</v>
      </c>
      <c r="H196" s="165">
        <v>283.56</v>
      </c>
      <c r="I196" s="166"/>
      <c r="J196" s="165">
        <f>ROUND(I196*H196,3)</f>
        <v>0</v>
      </c>
      <c r="K196" s="167"/>
      <c r="L196" s="168"/>
      <c r="M196" s="169" t="s">
        <v>1</v>
      </c>
      <c r="N196" s="170" t="s">
        <v>40</v>
      </c>
      <c r="P196" s="141">
        <f>O196*H196</f>
        <v>0</v>
      </c>
      <c r="Q196" s="141">
        <v>1.9800000000000002E-2</v>
      </c>
      <c r="R196" s="141">
        <f>Q196*H196</f>
        <v>5.6144880000000006</v>
      </c>
      <c r="S196" s="141">
        <v>0</v>
      </c>
      <c r="T196" s="142">
        <f>S196*H196</f>
        <v>0</v>
      </c>
      <c r="AR196" s="143" t="s">
        <v>217</v>
      </c>
      <c r="AT196" s="143" t="s">
        <v>214</v>
      </c>
      <c r="AU196" s="143" t="s">
        <v>123</v>
      </c>
      <c r="AY196" s="15" t="s">
        <v>115</v>
      </c>
      <c r="BE196" s="144">
        <f>IF(N196="základná",J196,0)</f>
        <v>0</v>
      </c>
      <c r="BF196" s="144">
        <f>IF(N196="znížená",J196,0)</f>
        <v>0</v>
      </c>
      <c r="BG196" s="144">
        <f>IF(N196="zákl. prenesená",J196,0)</f>
        <v>0</v>
      </c>
      <c r="BH196" s="144">
        <f>IF(N196="zníž. prenesená",J196,0)</f>
        <v>0</v>
      </c>
      <c r="BI196" s="144">
        <f>IF(N196="nulová",J196,0)</f>
        <v>0</v>
      </c>
      <c r="BJ196" s="15" t="s">
        <v>123</v>
      </c>
      <c r="BK196" s="145">
        <f>ROUND(I196*H196,3)</f>
        <v>0</v>
      </c>
      <c r="BL196" s="15" t="s">
        <v>191</v>
      </c>
      <c r="BM196" s="143" t="s">
        <v>299</v>
      </c>
    </row>
    <row r="197" spans="2:65" s="12" customFormat="1" ht="10.15">
      <c r="B197" s="146"/>
      <c r="D197" s="147" t="s">
        <v>125</v>
      </c>
      <c r="F197" s="149" t="s">
        <v>300</v>
      </c>
      <c r="H197" s="150">
        <v>283.56</v>
      </c>
      <c r="I197" s="151"/>
      <c r="L197" s="146"/>
      <c r="M197" s="152"/>
      <c r="T197" s="153"/>
      <c r="AT197" s="148" t="s">
        <v>125</v>
      </c>
      <c r="AU197" s="148" t="s">
        <v>123</v>
      </c>
      <c r="AV197" s="12" t="s">
        <v>123</v>
      </c>
      <c r="AW197" s="12" t="s">
        <v>4</v>
      </c>
      <c r="AX197" s="12" t="s">
        <v>79</v>
      </c>
      <c r="AY197" s="148" t="s">
        <v>115</v>
      </c>
    </row>
    <row r="198" spans="2:65" s="1" customFormat="1" ht="22.25" customHeight="1">
      <c r="B198" s="30"/>
      <c r="C198" s="132" t="s">
        <v>301</v>
      </c>
      <c r="D198" s="132" t="s">
        <v>118</v>
      </c>
      <c r="E198" s="133" t="s">
        <v>302</v>
      </c>
      <c r="F198" s="134" t="s">
        <v>303</v>
      </c>
      <c r="G198" s="135" t="s">
        <v>304</v>
      </c>
      <c r="H198" s="136">
        <v>1</v>
      </c>
      <c r="I198" s="137"/>
      <c r="J198" s="136">
        <f>ROUND(I198*H198,3)</f>
        <v>0</v>
      </c>
      <c r="K198" s="138"/>
      <c r="L198" s="30"/>
      <c r="M198" s="139" t="s">
        <v>1</v>
      </c>
      <c r="N198" s="140" t="s">
        <v>40</v>
      </c>
      <c r="P198" s="141">
        <f>O198*H198</f>
        <v>0</v>
      </c>
      <c r="Q198" s="141">
        <v>6.8999999999999997E-4</v>
      </c>
      <c r="R198" s="141">
        <f>Q198*H198</f>
        <v>6.8999999999999997E-4</v>
      </c>
      <c r="S198" s="141">
        <v>0</v>
      </c>
      <c r="T198" s="142">
        <f>S198*H198</f>
        <v>0</v>
      </c>
      <c r="AR198" s="143" t="s">
        <v>191</v>
      </c>
      <c r="AT198" s="143" t="s">
        <v>118</v>
      </c>
      <c r="AU198" s="143" t="s">
        <v>123</v>
      </c>
      <c r="AY198" s="15" t="s">
        <v>115</v>
      </c>
      <c r="BE198" s="144">
        <f>IF(N198="základná",J198,0)</f>
        <v>0</v>
      </c>
      <c r="BF198" s="144">
        <f>IF(N198="znížená",J198,0)</f>
        <v>0</v>
      </c>
      <c r="BG198" s="144">
        <f>IF(N198="zákl. prenesená",J198,0)</f>
        <v>0</v>
      </c>
      <c r="BH198" s="144">
        <f>IF(N198="zníž. prenesená",J198,0)</f>
        <v>0</v>
      </c>
      <c r="BI198" s="144">
        <f>IF(N198="nulová",J198,0)</f>
        <v>0</v>
      </c>
      <c r="BJ198" s="15" t="s">
        <v>123</v>
      </c>
      <c r="BK198" s="145">
        <f>ROUND(I198*H198,3)</f>
        <v>0</v>
      </c>
      <c r="BL198" s="15" t="s">
        <v>191</v>
      </c>
      <c r="BM198" s="143" t="s">
        <v>305</v>
      </c>
    </row>
    <row r="199" spans="2:65" s="1" customFormat="1" ht="30" customHeight="1">
      <c r="B199" s="30"/>
      <c r="C199" s="161" t="s">
        <v>306</v>
      </c>
      <c r="D199" s="161" t="s">
        <v>214</v>
      </c>
      <c r="E199" s="162" t="s">
        <v>307</v>
      </c>
      <c r="F199" s="163" t="s">
        <v>308</v>
      </c>
      <c r="G199" s="164" t="s">
        <v>304</v>
      </c>
      <c r="H199" s="165">
        <v>1</v>
      </c>
      <c r="I199" s="166"/>
      <c r="J199" s="165">
        <f>ROUND(I199*H199,3)</f>
        <v>0</v>
      </c>
      <c r="K199" s="167"/>
      <c r="L199" s="168"/>
      <c r="M199" s="169" t="s">
        <v>1</v>
      </c>
      <c r="N199" s="170" t="s">
        <v>40</v>
      </c>
      <c r="P199" s="141">
        <f>O199*H199</f>
        <v>0</v>
      </c>
      <c r="Q199" s="141">
        <v>0.161</v>
      </c>
      <c r="R199" s="141">
        <f>Q199*H199</f>
        <v>0.161</v>
      </c>
      <c r="S199" s="141">
        <v>0</v>
      </c>
      <c r="T199" s="142">
        <f>S199*H199</f>
        <v>0</v>
      </c>
      <c r="AR199" s="143" t="s">
        <v>217</v>
      </c>
      <c r="AT199" s="143" t="s">
        <v>214</v>
      </c>
      <c r="AU199" s="143" t="s">
        <v>123</v>
      </c>
      <c r="AY199" s="15" t="s">
        <v>115</v>
      </c>
      <c r="BE199" s="144">
        <f>IF(N199="základná",J199,0)</f>
        <v>0</v>
      </c>
      <c r="BF199" s="144">
        <f>IF(N199="znížená",J199,0)</f>
        <v>0</v>
      </c>
      <c r="BG199" s="144">
        <f>IF(N199="zákl. prenesená",J199,0)</f>
        <v>0</v>
      </c>
      <c r="BH199" s="144">
        <f>IF(N199="zníž. prenesená",J199,0)</f>
        <v>0</v>
      </c>
      <c r="BI199" s="144">
        <f>IF(N199="nulová",J199,0)</f>
        <v>0</v>
      </c>
      <c r="BJ199" s="15" t="s">
        <v>123</v>
      </c>
      <c r="BK199" s="145">
        <f>ROUND(I199*H199,3)</f>
        <v>0</v>
      </c>
      <c r="BL199" s="15" t="s">
        <v>191</v>
      </c>
      <c r="BM199" s="143" t="s">
        <v>309</v>
      </c>
    </row>
    <row r="200" spans="2:65" s="1" customFormat="1" ht="14.45" customHeight="1">
      <c r="B200" s="30"/>
      <c r="C200" s="132" t="s">
        <v>310</v>
      </c>
      <c r="D200" s="132" t="s">
        <v>118</v>
      </c>
      <c r="E200" s="133" t="s">
        <v>311</v>
      </c>
      <c r="F200" s="134" t="s">
        <v>312</v>
      </c>
      <c r="G200" s="135" t="s">
        <v>304</v>
      </c>
      <c r="H200" s="136">
        <v>1</v>
      </c>
      <c r="I200" s="137"/>
      <c r="J200" s="136">
        <f>ROUND(I200*H200,3)</f>
        <v>0</v>
      </c>
      <c r="K200" s="138"/>
      <c r="L200" s="30"/>
      <c r="M200" s="139" t="s">
        <v>1</v>
      </c>
      <c r="N200" s="140" t="s">
        <v>40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191</v>
      </c>
      <c r="AT200" s="143" t="s">
        <v>118</v>
      </c>
      <c r="AU200" s="143" t="s">
        <v>123</v>
      </c>
      <c r="AY200" s="15" t="s">
        <v>115</v>
      </c>
      <c r="BE200" s="144">
        <f>IF(N200="základná",J200,0)</f>
        <v>0</v>
      </c>
      <c r="BF200" s="144">
        <f>IF(N200="znížená",J200,0)</f>
        <v>0</v>
      </c>
      <c r="BG200" s="144">
        <f>IF(N200="zákl. prenesená",J200,0)</f>
        <v>0</v>
      </c>
      <c r="BH200" s="144">
        <f>IF(N200="zníž. prenesená",J200,0)</f>
        <v>0</v>
      </c>
      <c r="BI200" s="144">
        <f>IF(N200="nulová",J200,0)</f>
        <v>0</v>
      </c>
      <c r="BJ200" s="15" t="s">
        <v>123</v>
      </c>
      <c r="BK200" s="145">
        <f>ROUND(I200*H200,3)</f>
        <v>0</v>
      </c>
      <c r="BL200" s="15" t="s">
        <v>191</v>
      </c>
      <c r="BM200" s="143" t="s">
        <v>313</v>
      </c>
    </row>
    <row r="201" spans="2:65" s="1" customFormat="1" ht="30" customHeight="1">
      <c r="B201" s="30"/>
      <c r="C201" s="161" t="s">
        <v>314</v>
      </c>
      <c r="D201" s="161" t="s">
        <v>214</v>
      </c>
      <c r="E201" s="162" t="s">
        <v>315</v>
      </c>
      <c r="F201" s="163" t="s">
        <v>316</v>
      </c>
      <c r="G201" s="164" t="s">
        <v>304</v>
      </c>
      <c r="H201" s="165">
        <v>1</v>
      </c>
      <c r="I201" s="166"/>
      <c r="J201" s="165">
        <f>ROUND(I201*H201,3)</f>
        <v>0</v>
      </c>
      <c r="K201" s="167"/>
      <c r="L201" s="168"/>
      <c r="M201" s="169" t="s">
        <v>1</v>
      </c>
      <c r="N201" s="170" t="s">
        <v>40</v>
      </c>
      <c r="P201" s="141">
        <f>O201*H201</f>
        <v>0</v>
      </c>
      <c r="Q201" s="141">
        <v>0.35799999999999998</v>
      </c>
      <c r="R201" s="141">
        <f>Q201*H201</f>
        <v>0.35799999999999998</v>
      </c>
      <c r="S201" s="141">
        <v>0</v>
      </c>
      <c r="T201" s="142">
        <f>S201*H201</f>
        <v>0</v>
      </c>
      <c r="AR201" s="143" t="s">
        <v>217</v>
      </c>
      <c r="AT201" s="143" t="s">
        <v>214</v>
      </c>
      <c r="AU201" s="143" t="s">
        <v>123</v>
      </c>
      <c r="AY201" s="15" t="s">
        <v>115</v>
      </c>
      <c r="BE201" s="144">
        <f>IF(N201="základná",J201,0)</f>
        <v>0</v>
      </c>
      <c r="BF201" s="144">
        <f>IF(N201="znížená",J201,0)</f>
        <v>0</v>
      </c>
      <c r="BG201" s="144">
        <f>IF(N201="zákl. prenesená",J201,0)</f>
        <v>0</v>
      </c>
      <c r="BH201" s="144">
        <f>IF(N201="zníž. prenesená",J201,0)</f>
        <v>0</v>
      </c>
      <c r="BI201" s="144">
        <f>IF(N201="nulová",J201,0)</f>
        <v>0</v>
      </c>
      <c r="BJ201" s="15" t="s">
        <v>123</v>
      </c>
      <c r="BK201" s="145">
        <f>ROUND(I201*H201,3)</f>
        <v>0</v>
      </c>
      <c r="BL201" s="15" t="s">
        <v>191</v>
      </c>
      <c r="BM201" s="143" t="s">
        <v>317</v>
      </c>
    </row>
    <row r="202" spans="2:65" s="1" customFormat="1" ht="22.25" customHeight="1">
      <c r="B202" s="30"/>
      <c r="C202" s="132" t="s">
        <v>318</v>
      </c>
      <c r="D202" s="132" t="s">
        <v>118</v>
      </c>
      <c r="E202" s="133" t="s">
        <v>319</v>
      </c>
      <c r="F202" s="134" t="s">
        <v>320</v>
      </c>
      <c r="G202" s="135" t="s">
        <v>237</v>
      </c>
      <c r="H202" s="137"/>
      <c r="I202" s="137"/>
      <c r="J202" s="136">
        <f>ROUND(I202*H202,3)</f>
        <v>0</v>
      </c>
      <c r="K202" s="138"/>
      <c r="L202" s="30"/>
      <c r="M202" s="139" t="s">
        <v>1</v>
      </c>
      <c r="N202" s="140" t="s">
        <v>40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191</v>
      </c>
      <c r="AT202" s="143" t="s">
        <v>118</v>
      </c>
      <c r="AU202" s="143" t="s">
        <v>123</v>
      </c>
      <c r="AY202" s="15" t="s">
        <v>115</v>
      </c>
      <c r="BE202" s="144">
        <f>IF(N202="základná",J202,0)</f>
        <v>0</v>
      </c>
      <c r="BF202" s="144">
        <f>IF(N202="znížená",J202,0)</f>
        <v>0</v>
      </c>
      <c r="BG202" s="144">
        <f>IF(N202="zákl. prenesená",J202,0)</f>
        <v>0</v>
      </c>
      <c r="BH202" s="144">
        <f>IF(N202="zníž. prenesená",J202,0)</f>
        <v>0</v>
      </c>
      <c r="BI202" s="144">
        <f>IF(N202="nulová",J202,0)</f>
        <v>0</v>
      </c>
      <c r="BJ202" s="15" t="s">
        <v>123</v>
      </c>
      <c r="BK202" s="145">
        <f>ROUND(I202*H202,3)</f>
        <v>0</v>
      </c>
      <c r="BL202" s="15" t="s">
        <v>191</v>
      </c>
      <c r="BM202" s="143" t="s">
        <v>321</v>
      </c>
    </row>
    <row r="203" spans="2:65" s="11" customFormat="1" ht="22.8" customHeight="1">
      <c r="B203" s="120"/>
      <c r="D203" s="121" t="s">
        <v>73</v>
      </c>
      <c r="E203" s="130" t="s">
        <v>322</v>
      </c>
      <c r="F203" s="130" t="s">
        <v>323</v>
      </c>
      <c r="I203" s="123"/>
      <c r="J203" s="131">
        <f>BK203</f>
        <v>0</v>
      </c>
      <c r="L203" s="120"/>
      <c r="M203" s="125"/>
      <c r="P203" s="126">
        <f>P204</f>
        <v>0</v>
      </c>
      <c r="R203" s="126">
        <f>R204</f>
        <v>0.42159000000000002</v>
      </c>
      <c r="T203" s="127">
        <f>T204</f>
        <v>0</v>
      </c>
      <c r="AR203" s="121" t="s">
        <v>123</v>
      </c>
      <c r="AT203" s="128" t="s">
        <v>73</v>
      </c>
      <c r="AU203" s="128" t="s">
        <v>79</v>
      </c>
      <c r="AY203" s="121" t="s">
        <v>115</v>
      </c>
      <c r="BK203" s="129">
        <f>BK204</f>
        <v>0</v>
      </c>
    </row>
    <row r="204" spans="2:65" s="1" customFormat="1" ht="22.25" customHeight="1">
      <c r="B204" s="30"/>
      <c r="C204" s="132" t="s">
        <v>324</v>
      </c>
      <c r="D204" s="132" t="s">
        <v>118</v>
      </c>
      <c r="E204" s="133" t="s">
        <v>325</v>
      </c>
      <c r="F204" s="134" t="s">
        <v>326</v>
      </c>
      <c r="G204" s="135" t="s">
        <v>131</v>
      </c>
      <c r="H204" s="136">
        <v>1833</v>
      </c>
      <c r="I204" s="137"/>
      <c r="J204" s="136">
        <f>ROUND(I204*H204,3)</f>
        <v>0</v>
      </c>
      <c r="K204" s="138"/>
      <c r="L204" s="30"/>
      <c r="M204" s="139" t="s">
        <v>1</v>
      </c>
      <c r="N204" s="140" t="s">
        <v>40</v>
      </c>
      <c r="P204" s="141">
        <f>O204*H204</f>
        <v>0</v>
      </c>
      <c r="Q204" s="141">
        <v>2.3000000000000001E-4</v>
      </c>
      <c r="R204" s="141">
        <f>Q204*H204</f>
        <v>0.42159000000000002</v>
      </c>
      <c r="S204" s="141">
        <v>0</v>
      </c>
      <c r="T204" s="142">
        <f>S204*H204</f>
        <v>0</v>
      </c>
      <c r="AR204" s="143" t="s">
        <v>191</v>
      </c>
      <c r="AT204" s="143" t="s">
        <v>118</v>
      </c>
      <c r="AU204" s="143" t="s">
        <v>123</v>
      </c>
      <c r="AY204" s="15" t="s">
        <v>115</v>
      </c>
      <c r="BE204" s="144">
        <f>IF(N204="základná",J204,0)</f>
        <v>0</v>
      </c>
      <c r="BF204" s="144">
        <f>IF(N204="znížená",J204,0)</f>
        <v>0</v>
      </c>
      <c r="BG204" s="144">
        <f>IF(N204="zákl. prenesená",J204,0)</f>
        <v>0</v>
      </c>
      <c r="BH204" s="144">
        <f>IF(N204="zníž. prenesená",J204,0)</f>
        <v>0</v>
      </c>
      <c r="BI204" s="144">
        <f>IF(N204="nulová",J204,0)</f>
        <v>0</v>
      </c>
      <c r="BJ204" s="15" t="s">
        <v>123</v>
      </c>
      <c r="BK204" s="145">
        <f>ROUND(I204*H204,3)</f>
        <v>0</v>
      </c>
      <c r="BL204" s="15" t="s">
        <v>191</v>
      </c>
      <c r="BM204" s="143" t="s">
        <v>327</v>
      </c>
    </row>
    <row r="205" spans="2:65" s="11" customFormat="1" ht="22.8" customHeight="1">
      <c r="B205" s="120"/>
      <c r="D205" s="121" t="s">
        <v>73</v>
      </c>
      <c r="E205" s="130" t="s">
        <v>328</v>
      </c>
      <c r="F205" s="130" t="s">
        <v>329</v>
      </c>
      <c r="I205" s="123"/>
      <c r="J205" s="131">
        <f>BK205</f>
        <v>0</v>
      </c>
      <c r="L205" s="120"/>
      <c r="M205" s="125"/>
      <c r="P205" s="126">
        <f>SUM(P206:P207)</f>
        <v>0</v>
      </c>
      <c r="R205" s="126">
        <f>SUM(R206:R207)</f>
        <v>8.4662999999999988E-2</v>
      </c>
      <c r="T205" s="127">
        <f>SUM(T206:T207)</f>
        <v>0</v>
      </c>
      <c r="AR205" s="121" t="s">
        <v>123</v>
      </c>
      <c r="AT205" s="128" t="s">
        <v>73</v>
      </c>
      <c r="AU205" s="128" t="s">
        <v>79</v>
      </c>
      <c r="AY205" s="121" t="s">
        <v>115</v>
      </c>
      <c r="BK205" s="129">
        <f>SUM(BK206:BK207)</f>
        <v>0</v>
      </c>
    </row>
    <row r="206" spans="2:65" s="1" customFormat="1" ht="22.25" customHeight="1">
      <c r="B206" s="30"/>
      <c r="C206" s="132" t="s">
        <v>330</v>
      </c>
      <c r="D206" s="132" t="s">
        <v>118</v>
      </c>
      <c r="E206" s="133" t="s">
        <v>331</v>
      </c>
      <c r="F206" s="134" t="s">
        <v>332</v>
      </c>
      <c r="G206" s="135" t="s">
        <v>131</v>
      </c>
      <c r="H206" s="136">
        <v>188.14</v>
      </c>
      <c r="I206" s="137"/>
      <c r="J206" s="136">
        <f>ROUND(I206*H206,3)</f>
        <v>0</v>
      </c>
      <c r="K206" s="138"/>
      <c r="L206" s="30"/>
      <c r="M206" s="139" t="s">
        <v>1</v>
      </c>
      <c r="N206" s="140" t="s">
        <v>40</v>
      </c>
      <c r="P206" s="141">
        <f>O206*H206</f>
        <v>0</v>
      </c>
      <c r="Q206" s="141">
        <v>1E-4</v>
      </c>
      <c r="R206" s="141">
        <f>Q206*H206</f>
        <v>1.8814000000000001E-2</v>
      </c>
      <c r="S206" s="141">
        <v>0</v>
      </c>
      <c r="T206" s="142">
        <f>S206*H206</f>
        <v>0</v>
      </c>
      <c r="AR206" s="143" t="s">
        <v>191</v>
      </c>
      <c r="AT206" s="143" t="s">
        <v>118</v>
      </c>
      <c r="AU206" s="143" t="s">
        <v>123</v>
      </c>
      <c r="AY206" s="15" t="s">
        <v>115</v>
      </c>
      <c r="BE206" s="144">
        <f>IF(N206="základná",J206,0)</f>
        <v>0</v>
      </c>
      <c r="BF206" s="144">
        <f>IF(N206="znížená",J206,0)</f>
        <v>0</v>
      </c>
      <c r="BG206" s="144">
        <f>IF(N206="zákl. prenesená",J206,0)</f>
        <v>0</v>
      </c>
      <c r="BH206" s="144">
        <f>IF(N206="zníž. prenesená",J206,0)</f>
        <v>0</v>
      </c>
      <c r="BI206" s="144">
        <f>IF(N206="nulová",J206,0)</f>
        <v>0</v>
      </c>
      <c r="BJ206" s="15" t="s">
        <v>123</v>
      </c>
      <c r="BK206" s="145">
        <f>ROUND(I206*H206,3)</f>
        <v>0</v>
      </c>
      <c r="BL206" s="15" t="s">
        <v>191</v>
      </c>
      <c r="BM206" s="143" t="s">
        <v>333</v>
      </c>
    </row>
    <row r="207" spans="2:65" s="1" customFormat="1" ht="22.25" customHeight="1">
      <c r="B207" s="30"/>
      <c r="C207" s="132" t="s">
        <v>334</v>
      </c>
      <c r="D207" s="132" t="s">
        <v>118</v>
      </c>
      <c r="E207" s="133" t="s">
        <v>335</v>
      </c>
      <c r="F207" s="134" t="s">
        <v>336</v>
      </c>
      <c r="G207" s="135" t="s">
        <v>131</v>
      </c>
      <c r="H207" s="136">
        <v>188.14</v>
      </c>
      <c r="I207" s="137"/>
      <c r="J207" s="136">
        <f>ROUND(I207*H207,3)</f>
        <v>0</v>
      </c>
      <c r="K207" s="138"/>
      <c r="L207" s="30"/>
      <c r="M207" s="139" t="s">
        <v>1</v>
      </c>
      <c r="N207" s="140" t="s">
        <v>40</v>
      </c>
      <c r="P207" s="141">
        <f>O207*H207</f>
        <v>0</v>
      </c>
      <c r="Q207" s="141">
        <v>3.5E-4</v>
      </c>
      <c r="R207" s="141">
        <f>Q207*H207</f>
        <v>6.5848999999999991E-2</v>
      </c>
      <c r="S207" s="141">
        <v>0</v>
      </c>
      <c r="T207" s="142">
        <f>S207*H207</f>
        <v>0</v>
      </c>
      <c r="AR207" s="143" t="s">
        <v>191</v>
      </c>
      <c r="AT207" s="143" t="s">
        <v>118</v>
      </c>
      <c r="AU207" s="143" t="s">
        <v>123</v>
      </c>
      <c r="AY207" s="15" t="s">
        <v>115</v>
      </c>
      <c r="BE207" s="144">
        <f>IF(N207="základná",J207,0)</f>
        <v>0</v>
      </c>
      <c r="BF207" s="144">
        <f>IF(N207="znížená",J207,0)</f>
        <v>0</v>
      </c>
      <c r="BG207" s="144">
        <f>IF(N207="zákl. prenesená",J207,0)</f>
        <v>0</v>
      </c>
      <c r="BH207" s="144">
        <f>IF(N207="zníž. prenesená",J207,0)</f>
        <v>0</v>
      </c>
      <c r="BI207" s="144">
        <f>IF(N207="nulová",J207,0)</f>
        <v>0</v>
      </c>
      <c r="BJ207" s="15" t="s">
        <v>123</v>
      </c>
      <c r="BK207" s="145">
        <f>ROUND(I207*H207,3)</f>
        <v>0</v>
      </c>
      <c r="BL207" s="15" t="s">
        <v>191</v>
      </c>
      <c r="BM207" s="143" t="s">
        <v>337</v>
      </c>
    </row>
    <row r="208" spans="2:65" s="11" customFormat="1" ht="25.9" customHeight="1">
      <c r="B208" s="120"/>
      <c r="D208" s="121" t="s">
        <v>73</v>
      </c>
      <c r="E208" s="122" t="s">
        <v>214</v>
      </c>
      <c r="F208" s="122" t="s">
        <v>338</v>
      </c>
      <c r="I208" s="123"/>
      <c r="J208" s="124">
        <f>BK208</f>
        <v>0</v>
      </c>
      <c r="L208" s="120"/>
      <c r="M208" s="125"/>
      <c r="P208" s="126">
        <f>P209+P242</f>
        <v>0</v>
      </c>
      <c r="R208" s="126">
        <f>R209+R242</f>
        <v>0</v>
      </c>
      <c r="T208" s="127">
        <f>T209+T242</f>
        <v>0</v>
      </c>
      <c r="AR208" s="121" t="s">
        <v>116</v>
      </c>
      <c r="AT208" s="128" t="s">
        <v>73</v>
      </c>
      <c r="AU208" s="128" t="s">
        <v>74</v>
      </c>
      <c r="AY208" s="121" t="s">
        <v>115</v>
      </c>
      <c r="BK208" s="129">
        <f>BK209+BK242</f>
        <v>0</v>
      </c>
    </row>
    <row r="209" spans="2:65" s="11" customFormat="1" ht="22.8" customHeight="1">
      <c r="B209" s="120"/>
      <c r="D209" s="121" t="s">
        <v>73</v>
      </c>
      <c r="E209" s="130" t="s">
        <v>339</v>
      </c>
      <c r="F209" s="130" t="s">
        <v>340</v>
      </c>
      <c r="I209" s="123"/>
      <c r="J209" s="131">
        <f>BK209</f>
        <v>0</v>
      </c>
      <c r="L209" s="120"/>
      <c r="M209" s="125"/>
      <c r="P209" s="126">
        <f>SUM(P210:P241)</f>
        <v>0</v>
      </c>
      <c r="R209" s="126">
        <f>SUM(R210:R241)</f>
        <v>0</v>
      </c>
      <c r="T209" s="127">
        <f>SUM(T210:T241)</f>
        <v>0</v>
      </c>
      <c r="AR209" s="121" t="s">
        <v>116</v>
      </c>
      <c r="AT209" s="128" t="s">
        <v>73</v>
      </c>
      <c r="AU209" s="128" t="s">
        <v>79</v>
      </c>
      <c r="AY209" s="121" t="s">
        <v>115</v>
      </c>
      <c r="BK209" s="129">
        <f>SUM(BK210:BK241)</f>
        <v>0</v>
      </c>
    </row>
    <row r="210" spans="2:65" s="1" customFormat="1" ht="14.45" customHeight="1">
      <c r="B210" s="30"/>
      <c r="C210" s="132" t="s">
        <v>341</v>
      </c>
      <c r="D210" s="132" t="s">
        <v>118</v>
      </c>
      <c r="E210" s="133" t="s">
        <v>342</v>
      </c>
      <c r="F210" s="134" t="s">
        <v>343</v>
      </c>
      <c r="G210" s="135" t="s">
        <v>304</v>
      </c>
      <c r="H210" s="136">
        <v>18</v>
      </c>
      <c r="I210" s="137"/>
      <c r="J210" s="136">
        <f t="shared" ref="J210:J241" si="10">ROUND(I210*H210,3)</f>
        <v>0</v>
      </c>
      <c r="K210" s="138"/>
      <c r="L210" s="30"/>
      <c r="M210" s="139" t="s">
        <v>1</v>
      </c>
      <c r="N210" s="140" t="s">
        <v>40</v>
      </c>
      <c r="P210" s="141">
        <f t="shared" ref="P210:P241" si="11">O210*H210</f>
        <v>0</v>
      </c>
      <c r="Q210" s="141">
        <v>0</v>
      </c>
      <c r="R210" s="141">
        <f t="shared" ref="R210:R241" si="12">Q210*H210</f>
        <v>0</v>
      </c>
      <c r="S210" s="141">
        <v>0</v>
      </c>
      <c r="T210" s="142">
        <f t="shared" ref="T210:T241" si="13">S210*H210</f>
        <v>0</v>
      </c>
      <c r="AR210" s="143" t="s">
        <v>344</v>
      </c>
      <c r="AT210" s="143" t="s">
        <v>118</v>
      </c>
      <c r="AU210" s="143" t="s">
        <v>123</v>
      </c>
      <c r="AY210" s="15" t="s">
        <v>115</v>
      </c>
      <c r="BE210" s="144">
        <f t="shared" ref="BE210:BE241" si="14">IF(N210="základná",J210,0)</f>
        <v>0</v>
      </c>
      <c r="BF210" s="144">
        <f t="shared" ref="BF210:BF241" si="15">IF(N210="znížená",J210,0)</f>
        <v>0</v>
      </c>
      <c r="BG210" s="144">
        <f t="shared" ref="BG210:BG241" si="16">IF(N210="zákl. prenesená",J210,0)</f>
        <v>0</v>
      </c>
      <c r="BH210" s="144">
        <f t="shared" ref="BH210:BH241" si="17">IF(N210="zníž. prenesená",J210,0)</f>
        <v>0</v>
      </c>
      <c r="BI210" s="144">
        <f t="shared" ref="BI210:BI241" si="18">IF(N210="nulová",J210,0)</f>
        <v>0</v>
      </c>
      <c r="BJ210" s="15" t="s">
        <v>123</v>
      </c>
      <c r="BK210" s="145">
        <f t="shared" ref="BK210:BK241" si="19">ROUND(I210*H210,3)</f>
        <v>0</v>
      </c>
      <c r="BL210" s="15" t="s">
        <v>344</v>
      </c>
      <c r="BM210" s="143" t="s">
        <v>345</v>
      </c>
    </row>
    <row r="211" spans="2:65" s="1" customFormat="1" ht="14.45" customHeight="1">
      <c r="B211" s="30"/>
      <c r="C211" s="161" t="s">
        <v>346</v>
      </c>
      <c r="D211" s="161" t="s">
        <v>214</v>
      </c>
      <c r="E211" s="162" t="s">
        <v>347</v>
      </c>
      <c r="F211" s="163" t="s">
        <v>348</v>
      </c>
      <c r="G211" s="164" t="s">
        <v>304</v>
      </c>
      <c r="H211" s="165">
        <v>18</v>
      </c>
      <c r="I211" s="166"/>
      <c r="J211" s="165">
        <f t="shared" si="10"/>
        <v>0</v>
      </c>
      <c r="K211" s="167"/>
      <c r="L211" s="168"/>
      <c r="M211" s="169" t="s">
        <v>1</v>
      </c>
      <c r="N211" s="170" t="s">
        <v>40</v>
      </c>
      <c r="P211" s="141">
        <f t="shared" si="11"/>
        <v>0</v>
      </c>
      <c r="Q211" s="141">
        <v>0</v>
      </c>
      <c r="R211" s="141">
        <f t="shared" si="12"/>
        <v>0</v>
      </c>
      <c r="S211" s="141">
        <v>0</v>
      </c>
      <c r="T211" s="142">
        <f t="shared" si="13"/>
        <v>0</v>
      </c>
      <c r="AR211" s="143" t="s">
        <v>349</v>
      </c>
      <c r="AT211" s="143" t="s">
        <v>214</v>
      </c>
      <c r="AU211" s="143" t="s">
        <v>123</v>
      </c>
      <c r="AY211" s="15" t="s">
        <v>115</v>
      </c>
      <c r="BE211" s="144">
        <f t="shared" si="14"/>
        <v>0</v>
      </c>
      <c r="BF211" s="144">
        <f t="shared" si="15"/>
        <v>0</v>
      </c>
      <c r="BG211" s="144">
        <f t="shared" si="16"/>
        <v>0</v>
      </c>
      <c r="BH211" s="144">
        <f t="shared" si="17"/>
        <v>0</v>
      </c>
      <c r="BI211" s="144">
        <f t="shared" si="18"/>
        <v>0</v>
      </c>
      <c r="BJ211" s="15" t="s">
        <v>123</v>
      </c>
      <c r="BK211" s="145">
        <f t="shared" si="19"/>
        <v>0</v>
      </c>
      <c r="BL211" s="15" t="s">
        <v>344</v>
      </c>
      <c r="BM211" s="143" t="s">
        <v>350</v>
      </c>
    </row>
    <row r="212" spans="2:65" s="1" customFormat="1" ht="14.45" customHeight="1">
      <c r="B212" s="30"/>
      <c r="C212" s="132" t="s">
        <v>351</v>
      </c>
      <c r="D212" s="132" t="s">
        <v>118</v>
      </c>
      <c r="E212" s="133" t="s">
        <v>352</v>
      </c>
      <c r="F212" s="134" t="s">
        <v>353</v>
      </c>
      <c r="G212" s="135" t="s">
        <v>304</v>
      </c>
      <c r="H212" s="136">
        <v>6</v>
      </c>
      <c r="I212" s="137"/>
      <c r="J212" s="136">
        <f t="shared" si="10"/>
        <v>0</v>
      </c>
      <c r="K212" s="138"/>
      <c r="L212" s="30"/>
      <c r="M212" s="139" t="s">
        <v>1</v>
      </c>
      <c r="N212" s="140" t="s">
        <v>40</v>
      </c>
      <c r="P212" s="141">
        <f t="shared" si="11"/>
        <v>0</v>
      </c>
      <c r="Q212" s="141">
        <v>0</v>
      </c>
      <c r="R212" s="141">
        <f t="shared" si="12"/>
        <v>0</v>
      </c>
      <c r="S212" s="141">
        <v>0</v>
      </c>
      <c r="T212" s="142">
        <f t="shared" si="13"/>
        <v>0</v>
      </c>
      <c r="AR212" s="143" t="s">
        <v>344</v>
      </c>
      <c r="AT212" s="143" t="s">
        <v>118</v>
      </c>
      <c r="AU212" s="143" t="s">
        <v>123</v>
      </c>
      <c r="AY212" s="15" t="s">
        <v>115</v>
      </c>
      <c r="BE212" s="144">
        <f t="shared" si="14"/>
        <v>0</v>
      </c>
      <c r="BF212" s="144">
        <f t="shared" si="15"/>
        <v>0</v>
      </c>
      <c r="BG212" s="144">
        <f t="shared" si="16"/>
        <v>0</v>
      </c>
      <c r="BH212" s="144">
        <f t="shared" si="17"/>
        <v>0</v>
      </c>
      <c r="BI212" s="144">
        <f t="shared" si="18"/>
        <v>0</v>
      </c>
      <c r="BJ212" s="15" t="s">
        <v>123</v>
      </c>
      <c r="BK212" s="145">
        <f t="shared" si="19"/>
        <v>0</v>
      </c>
      <c r="BL212" s="15" t="s">
        <v>344</v>
      </c>
      <c r="BM212" s="143" t="s">
        <v>354</v>
      </c>
    </row>
    <row r="213" spans="2:65" s="1" customFormat="1" ht="14.45" customHeight="1">
      <c r="B213" s="30"/>
      <c r="C213" s="161" t="s">
        <v>355</v>
      </c>
      <c r="D213" s="161" t="s">
        <v>214</v>
      </c>
      <c r="E213" s="162" t="s">
        <v>356</v>
      </c>
      <c r="F213" s="163" t="s">
        <v>357</v>
      </c>
      <c r="G213" s="164" t="s">
        <v>304</v>
      </c>
      <c r="H213" s="165">
        <v>6</v>
      </c>
      <c r="I213" s="166"/>
      <c r="J213" s="165">
        <f t="shared" si="10"/>
        <v>0</v>
      </c>
      <c r="K213" s="167"/>
      <c r="L213" s="168"/>
      <c r="M213" s="169" t="s">
        <v>1</v>
      </c>
      <c r="N213" s="170" t="s">
        <v>40</v>
      </c>
      <c r="P213" s="141">
        <f t="shared" si="11"/>
        <v>0</v>
      </c>
      <c r="Q213" s="141">
        <v>0</v>
      </c>
      <c r="R213" s="141">
        <f t="shared" si="12"/>
        <v>0</v>
      </c>
      <c r="S213" s="141">
        <v>0</v>
      </c>
      <c r="T213" s="142">
        <f t="shared" si="13"/>
        <v>0</v>
      </c>
      <c r="AR213" s="143" t="s">
        <v>349</v>
      </c>
      <c r="AT213" s="143" t="s">
        <v>214</v>
      </c>
      <c r="AU213" s="143" t="s">
        <v>123</v>
      </c>
      <c r="AY213" s="15" t="s">
        <v>115</v>
      </c>
      <c r="BE213" s="144">
        <f t="shared" si="14"/>
        <v>0</v>
      </c>
      <c r="BF213" s="144">
        <f t="shared" si="15"/>
        <v>0</v>
      </c>
      <c r="BG213" s="144">
        <f t="shared" si="16"/>
        <v>0</v>
      </c>
      <c r="BH213" s="144">
        <f t="shared" si="17"/>
        <v>0</v>
      </c>
      <c r="BI213" s="144">
        <f t="shared" si="18"/>
        <v>0</v>
      </c>
      <c r="BJ213" s="15" t="s">
        <v>123</v>
      </c>
      <c r="BK213" s="145">
        <f t="shared" si="19"/>
        <v>0</v>
      </c>
      <c r="BL213" s="15" t="s">
        <v>344</v>
      </c>
      <c r="BM213" s="143" t="s">
        <v>358</v>
      </c>
    </row>
    <row r="214" spans="2:65" s="1" customFormat="1" ht="14.45" customHeight="1">
      <c r="B214" s="30"/>
      <c r="C214" s="132" t="s">
        <v>359</v>
      </c>
      <c r="D214" s="132" t="s">
        <v>118</v>
      </c>
      <c r="E214" s="133" t="s">
        <v>360</v>
      </c>
      <c r="F214" s="134" t="s">
        <v>361</v>
      </c>
      <c r="G214" s="135" t="s">
        <v>304</v>
      </c>
      <c r="H214" s="136">
        <v>8</v>
      </c>
      <c r="I214" s="137"/>
      <c r="J214" s="136">
        <f t="shared" si="10"/>
        <v>0</v>
      </c>
      <c r="K214" s="138"/>
      <c r="L214" s="30"/>
      <c r="M214" s="139" t="s">
        <v>1</v>
      </c>
      <c r="N214" s="140" t="s">
        <v>40</v>
      </c>
      <c r="P214" s="141">
        <f t="shared" si="11"/>
        <v>0</v>
      </c>
      <c r="Q214" s="141">
        <v>0</v>
      </c>
      <c r="R214" s="141">
        <f t="shared" si="12"/>
        <v>0</v>
      </c>
      <c r="S214" s="141">
        <v>0</v>
      </c>
      <c r="T214" s="142">
        <f t="shared" si="13"/>
        <v>0</v>
      </c>
      <c r="AR214" s="143" t="s">
        <v>344</v>
      </c>
      <c r="AT214" s="143" t="s">
        <v>118</v>
      </c>
      <c r="AU214" s="143" t="s">
        <v>123</v>
      </c>
      <c r="AY214" s="15" t="s">
        <v>115</v>
      </c>
      <c r="BE214" s="144">
        <f t="shared" si="14"/>
        <v>0</v>
      </c>
      <c r="BF214" s="144">
        <f t="shared" si="15"/>
        <v>0</v>
      </c>
      <c r="BG214" s="144">
        <f t="shared" si="16"/>
        <v>0</v>
      </c>
      <c r="BH214" s="144">
        <f t="shared" si="17"/>
        <v>0</v>
      </c>
      <c r="BI214" s="144">
        <f t="shared" si="18"/>
        <v>0</v>
      </c>
      <c r="BJ214" s="15" t="s">
        <v>123</v>
      </c>
      <c r="BK214" s="145">
        <f t="shared" si="19"/>
        <v>0</v>
      </c>
      <c r="BL214" s="15" t="s">
        <v>344</v>
      </c>
      <c r="BM214" s="143" t="s">
        <v>362</v>
      </c>
    </row>
    <row r="215" spans="2:65" s="1" customFormat="1" ht="14.45" customHeight="1">
      <c r="B215" s="30"/>
      <c r="C215" s="161" t="s">
        <v>363</v>
      </c>
      <c r="D215" s="161" t="s">
        <v>214</v>
      </c>
      <c r="E215" s="162" t="s">
        <v>364</v>
      </c>
      <c r="F215" s="163" t="s">
        <v>365</v>
      </c>
      <c r="G215" s="164" t="s">
        <v>304</v>
      </c>
      <c r="H215" s="165">
        <v>8</v>
      </c>
      <c r="I215" s="166"/>
      <c r="J215" s="165">
        <f t="shared" si="10"/>
        <v>0</v>
      </c>
      <c r="K215" s="167"/>
      <c r="L215" s="168"/>
      <c r="M215" s="169" t="s">
        <v>1</v>
      </c>
      <c r="N215" s="170" t="s">
        <v>40</v>
      </c>
      <c r="P215" s="141">
        <f t="shared" si="11"/>
        <v>0</v>
      </c>
      <c r="Q215" s="141">
        <v>0</v>
      </c>
      <c r="R215" s="141">
        <f t="shared" si="12"/>
        <v>0</v>
      </c>
      <c r="S215" s="141">
        <v>0</v>
      </c>
      <c r="T215" s="142">
        <f t="shared" si="13"/>
        <v>0</v>
      </c>
      <c r="AR215" s="143" t="s">
        <v>349</v>
      </c>
      <c r="AT215" s="143" t="s">
        <v>214</v>
      </c>
      <c r="AU215" s="143" t="s">
        <v>123</v>
      </c>
      <c r="AY215" s="15" t="s">
        <v>115</v>
      </c>
      <c r="BE215" s="144">
        <f t="shared" si="14"/>
        <v>0</v>
      </c>
      <c r="BF215" s="144">
        <f t="shared" si="15"/>
        <v>0</v>
      </c>
      <c r="BG215" s="144">
        <f t="shared" si="16"/>
        <v>0</v>
      </c>
      <c r="BH215" s="144">
        <f t="shared" si="17"/>
        <v>0</v>
      </c>
      <c r="BI215" s="144">
        <f t="shared" si="18"/>
        <v>0</v>
      </c>
      <c r="BJ215" s="15" t="s">
        <v>123</v>
      </c>
      <c r="BK215" s="145">
        <f t="shared" si="19"/>
        <v>0</v>
      </c>
      <c r="BL215" s="15" t="s">
        <v>344</v>
      </c>
      <c r="BM215" s="143" t="s">
        <v>366</v>
      </c>
    </row>
    <row r="216" spans="2:65" s="1" customFormat="1" ht="14.45" customHeight="1">
      <c r="B216" s="30"/>
      <c r="C216" s="132" t="s">
        <v>367</v>
      </c>
      <c r="D216" s="132" t="s">
        <v>118</v>
      </c>
      <c r="E216" s="133" t="s">
        <v>368</v>
      </c>
      <c r="F216" s="134" t="s">
        <v>369</v>
      </c>
      <c r="G216" s="135" t="s">
        <v>304</v>
      </c>
      <c r="H216" s="136">
        <v>8</v>
      </c>
      <c r="I216" s="137"/>
      <c r="J216" s="136">
        <f t="shared" si="10"/>
        <v>0</v>
      </c>
      <c r="K216" s="138"/>
      <c r="L216" s="30"/>
      <c r="M216" s="139" t="s">
        <v>1</v>
      </c>
      <c r="N216" s="140" t="s">
        <v>40</v>
      </c>
      <c r="P216" s="141">
        <f t="shared" si="11"/>
        <v>0</v>
      </c>
      <c r="Q216" s="141">
        <v>0</v>
      </c>
      <c r="R216" s="141">
        <f t="shared" si="12"/>
        <v>0</v>
      </c>
      <c r="S216" s="141">
        <v>0</v>
      </c>
      <c r="T216" s="142">
        <f t="shared" si="13"/>
        <v>0</v>
      </c>
      <c r="AR216" s="143" t="s">
        <v>344</v>
      </c>
      <c r="AT216" s="143" t="s">
        <v>118</v>
      </c>
      <c r="AU216" s="143" t="s">
        <v>123</v>
      </c>
      <c r="AY216" s="15" t="s">
        <v>115</v>
      </c>
      <c r="BE216" s="144">
        <f t="shared" si="14"/>
        <v>0</v>
      </c>
      <c r="BF216" s="144">
        <f t="shared" si="15"/>
        <v>0</v>
      </c>
      <c r="BG216" s="144">
        <f t="shared" si="16"/>
        <v>0</v>
      </c>
      <c r="BH216" s="144">
        <f t="shared" si="17"/>
        <v>0</v>
      </c>
      <c r="BI216" s="144">
        <f t="shared" si="18"/>
        <v>0</v>
      </c>
      <c r="BJ216" s="15" t="s">
        <v>123</v>
      </c>
      <c r="BK216" s="145">
        <f t="shared" si="19"/>
        <v>0</v>
      </c>
      <c r="BL216" s="15" t="s">
        <v>344</v>
      </c>
      <c r="BM216" s="143" t="s">
        <v>370</v>
      </c>
    </row>
    <row r="217" spans="2:65" s="1" customFormat="1" ht="14.45" customHeight="1">
      <c r="B217" s="30"/>
      <c r="C217" s="161" t="s">
        <v>371</v>
      </c>
      <c r="D217" s="161" t="s">
        <v>214</v>
      </c>
      <c r="E217" s="162" t="s">
        <v>372</v>
      </c>
      <c r="F217" s="163" t="s">
        <v>373</v>
      </c>
      <c r="G217" s="164" t="s">
        <v>304</v>
      </c>
      <c r="H217" s="165">
        <v>8</v>
      </c>
      <c r="I217" s="166"/>
      <c r="J217" s="165">
        <f t="shared" si="10"/>
        <v>0</v>
      </c>
      <c r="K217" s="167"/>
      <c r="L217" s="168"/>
      <c r="M217" s="169" t="s">
        <v>1</v>
      </c>
      <c r="N217" s="170" t="s">
        <v>40</v>
      </c>
      <c r="P217" s="141">
        <f t="shared" si="11"/>
        <v>0</v>
      </c>
      <c r="Q217" s="141">
        <v>0</v>
      </c>
      <c r="R217" s="141">
        <f t="shared" si="12"/>
        <v>0</v>
      </c>
      <c r="S217" s="141">
        <v>0</v>
      </c>
      <c r="T217" s="142">
        <f t="shared" si="13"/>
        <v>0</v>
      </c>
      <c r="AR217" s="143" t="s">
        <v>349</v>
      </c>
      <c r="AT217" s="143" t="s">
        <v>214</v>
      </c>
      <c r="AU217" s="143" t="s">
        <v>123</v>
      </c>
      <c r="AY217" s="15" t="s">
        <v>115</v>
      </c>
      <c r="BE217" s="144">
        <f t="shared" si="14"/>
        <v>0</v>
      </c>
      <c r="BF217" s="144">
        <f t="shared" si="15"/>
        <v>0</v>
      </c>
      <c r="BG217" s="144">
        <f t="shared" si="16"/>
        <v>0</v>
      </c>
      <c r="BH217" s="144">
        <f t="shared" si="17"/>
        <v>0</v>
      </c>
      <c r="BI217" s="144">
        <f t="shared" si="18"/>
        <v>0</v>
      </c>
      <c r="BJ217" s="15" t="s">
        <v>123</v>
      </c>
      <c r="BK217" s="145">
        <f t="shared" si="19"/>
        <v>0</v>
      </c>
      <c r="BL217" s="15" t="s">
        <v>344</v>
      </c>
      <c r="BM217" s="143" t="s">
        <v>374</v>
      </c>
    </row>
    <row r="218" spans="2:65" s="1" customFormat="1" ht="14.45" customHeight="1">
      <c r="B218" s="30"/>
      <c r="C218" s="132" t="s">
        <v>375</v>
      </c>
      <c r="D218" s="132" t="s">
        <v>118</v>
      </c>
      <c r="E218" s="133" t="s">
        <v>376</v>
      </c>
      <c r="F218" s="134" t="s">
        <v>377</v>
      </c>
      <c r="G218" s="135" t="s">
        <v>244</v>
      </c>
      <c r="H218" s="136">
        <v>24</v>
      </c>
      <c r="I218" s="137"/>
      <c r="J218" s="136">
        <f t="shared" si="10"/>
        <v>0</v>
      </c>
      <c r="K218" s="138"/>
      <c r="L218" s="30"/>
      <c r="M218" s="139" t="s">
        <v>1</v>
      </c>
      <c r="N218" s="140" t="s">
        <v>40</v>
      </c>
      <c r="P218" s="141">
        <f t="shared" si="11"/>
        <v>0</v>
      </c>
      <c r="Q218" s="141">
        <v>0</v>
      </c>
      <c r="R218" s="141">
        <f t="shared" si="12"/>
        <v>0</v>
      </c>
      <c r="S218" s="141">
        <v>0</v>
      </c>
      <c r="T218" s="142">
        <f t="shared" si="13"/>
        <v>0</v>
      </c>
      <c r="AR218" s="143" t="s">
        <v>344</v>
      </c>
      <c r="AT218" s="143" t="s">
        <v>118</v>
      </c>
      <c r="AU218" s="143" t="s">
        <v>123</v>
      </c>
      <c r="AY218" s="15" t="s">
        <v>115</v>
      </c>
      <c r="BE218" s="144">
        <f t="shared" si="14"/>
        <v>0</v>
      </c>
      <c r="BF218" s="144">
        <f t="shared" si="15"/>
        <v>0</v>
      </c>
      <c r="BG218" s="144">
        <f t="shared" si="16"/>
        <v>0</v>
      </c>
      <c r="BH218" s="144">
        <f t="shared" si="17"/>
        <v>0</v>
      </c>
      <c r="BI218" s="144">
        <f t="shared" si="18"/>
        <v>0</v>
      </c>
      <c r="BJ218" s="15" t="s">
        <v>123</v>
      </c>
      <c r="BK218" s="145">
        <f t="shared" si="19"/>
        <v>0</v>
      </c>
      <c r="BL218" s="15" t="s">
        <v>344</v>
      </c>
      <c r="BM218" s="143" t="s">
        <v>378</v>
      </c>
    </row>
    <row r="219" spans="2:65" s="1" customFormat="1" ht="14.45" customHeight="1">
      <c r="B219" s="30"/>
      <c r="C219" s="161" t="s">
        <v>379</v>
      </c>
      <c r="D219" s="161" t="s">
        <v>214</v>
      </c>
      <c r="E219" s="162" t="s">
        <v>380</v>
      </c>
      <c r="F219" s="163" t="s">
        <v>381</v>
      </c>
      <c r="G219" s="164" t="s">
        <v>244</v>
      </c>
      <c r="H219" s="165">
        <v>24</v>
      </c>
      <c r="I219" s="166"/>
      <c r="J219" s="165">
        <f t="shared" si="10"/>
        <v>0</v>
      </c>
      <c r="K219" s="167"/>
      <c r="L219" s="168"/>
      <c r="M219" s="169" t="s">
        <v>1</v>
      </c>
      <c r="N219" s="170" t="s">
        <v>40</v>
      </c>
      <c r="P219" s="141">
        <f t="shared" si="11"/>
        <v>0</v>
      </c>
      <c r="Q219" s="141">
        <v>0</v>
      </c>
      <c r="R219" s="141">
        <f t="shared" si="12"/>
        <v>0</v>
      </c>
      <c r="S219" s="141">
        <v>0</v>
      </c>
      <c r="T219" s="142">
        <f t="shared" si="13"/>
        <v>0</v>
      </c>
      <c r="AR219" s="143" t="s">
        <v>349</v>
      </c>
      <c r="AT219" s="143" t="s">
        <v>214</v>
      </c>
      <c r="AU219" s="143" t="s">
        <v>123</v>
      </c>
      <c r="AY219" s="15" t="s">
        <v>115</v>
      </c>
      <c r="BE219" s="144">
        <f t="shared" si="14"/>
        <v>0</v>
      </c>
      <c r="BF219" s="144">
        <f t="shared" si="15"/>
        <v>0</v>
      </c>
      <c r="BG219" s="144">
        <f t="shared" si="16"/>
        <v>0</v>
      </c>
      <c r="BH219" s="144">
        <f t="shared" si="17"/>
        <v>0</v>
      </c>
      <c r="BI219" s="144">
        <f t="shared" si="18"/>
        <v>0</v>
      </c>
      <c r="BJ219" s="15" t="s">
        <v>123</v>
      </c>
      <c r="BK219" s="145">
        <f t="shared" si="19"/>
        <v>0</v>
      </c>
      <c r="BL219" s="15" t="s">
        <v>344</v>
      </c>
      <c r="BM219" s="143" t="s">
        <v>382</v>
      </c>
    </row>
    <row r="220" spans="2:65" s="1" customFormat="1" ht="14.45" customHeight="1">
      <c r="B220" s="30"/>
      <c r="C220" s="132" t="s">
        <v>383</v>
      </c>
      <c r="D220" s="132" t="s">
        <v>118</v>
      </c>
      <c r="E220" s="133" t="s">
        <v>384</v>
      </c>
      <c r="F220" s="134" t="s">
        <v>385</v>
      </c>
      <c r="G220" s="135" t="s">
        <v>244</v>
      </c>
      <c r="H220" s="136">
        <v>26</v>
      </c>
      <c r="I220" s="137"/>
      <c r="J220" s="136">
        <f t="shared" si="10"/>
        <v>0</v>
      </c>
      <c r="K220" s="138"/>
      <c r="L220" s="30"/>
      <c r="M220" s="139" t="s">
        <v>1</v>
      </c>
      <c r="N220" s="140" t="s">
        <v>40</v>
      </c>
      <c r="P220" s="141">
        <f t="shared" si="11"/>
        <v>0</v>
      </c>
      <c r="Q220" s="141">
        <v>0</v>
      </c>
      <c r="R220" s="141">
        <f t="shared" si="12"/>
        <v>0</v>
      </c>
      <c r="S220" s="141">
        <v>0</v>
      </c>
      <c r="T220" s="142">
        <f t="shared" si="13"/>
        <v>0</v>
      </c>
      <c r="AR220" s="143" t="s">
        <v>344</v>
      </c>
      <c r="AT220" s="143" t="s">
        <v>118</v>
      </c>
      <c r="AU220" s="143" t="s">
        <v>123</v>
      </c>
      <c r="AY220" s="15" t="s">
        <v>115</v>
      </c>
      <c r="BE220" s="144">
        <f t="shared" si="14"/>
        <v>0</v>
      </c>
      <c r="BF220" s="144">
        <f t="shared" si="15"/>
        <v>0</v>
      </c>
      <c r="BG220" s="144">
        <f t="shared" si="16"/>
        <v>0</v>
      </c>
      <c r="BH220" s="144">
        <f t="shared" si="17"/>
        <v>0</v>
      </c>
      <c r="BI220" s="144">
        <f t="shared" si="18"/>
        <v>0</v>
      </c>
      <c r="BJ220" s="15" t="s">
        <v>123</v>
      </c>
      <c r="BK220" s="145">
        <f t="shared" si="19"/>
        <v>0</v>
      </c>
      <c r="BL220" s="15" t="s">
        <v>344</v>
      </c>
      <c r="BM220" s="143" t="s">
        <v>386</v>
      </c>
    </row>
    <row r="221" spans="2:65" s="1" customFormat="1" ht="14.45" customHeight="1">
      <c r="B221" s="30"/>
      <c r="C221" s="161" t="s">
        <v>387</v>
      </c>
      <c r="D221" s="161" t="s">
        <v>214</v>
      </c>
      <c r="E221" s="162" t="s">
        <v>388</v>
      </c>
      <c r="F221" s="163" t="s">
        <v>389</v>
      </c>
      <c r="G221" s="164" t="s">
        <v>244</v>
      </c>
      <c r="H221" s="165">
        <v>26</v>
      </c>
      <c r="I221" s="166"/>
      <c r="J221" s="165">
        <f t="shared" si="10"/>
        <v>0</v>
      </c>
      <c r="K221" s="167"/>
      <c r="L221" s="168"/>
      <c r="M221" s="169" t="s">
        <v>1</v>
      </c>
      <c r="N221" s="170" t="s">
        <v>40</v>
      </c>
      <c r="P221" s="141">
        <f t="shared" si="11"/>
        <v>0</v>
      </c>
      <c r="Q221" s="141">
        <v>0</v>
      </c>
      <c r="R221" s="141">
        <f t="shared" si="12"/>
        <v>0</v>
      </c>
      <c r="S221" s="141">
        <v>0</v>
      </c>
      <c r="T221" s="142">
        <f t="shared" si="13"/>
        <v>0</v>
      </c>
      <c r="AR221" s="143" t="s">
        <v>349</v>
      </c>
      <c r="AT221" s="143" t="s">
        <v>214</v>
      </c>
      <c r="AU221" s="143" t="s">
        <v>123</v>
      </c>
      <c r="AY221" s="15" t="s">
        <v>115</v>
      </c>
      <c r="BE221" s="144">
        <f t="shared" si="14"/>
        <v>0</v>
      </c>
      <c r="BF221" s="144">
        <f t="shared" si="15"/>
        <v>0</v>
      </c>
      <c r="BG221" s="144">
        <f t="shared" si="16"/>
        <v>0</v>
      </c>
      <c r="BH221" s="144">
        <f t="shared" si="17"/>
        <v>0</v>
      </c>
      <c r="BI221" s="144">
        <f t="shared" si="18"/>
        <v>0</v>
      </c>
      <c r="BJ221" s="15" t="s">
        <v>123</v>
      </c>
      <c r="BK221" s="145">
        <f t="shared" si="19"/>
        <v>0</v>
      </c>
      <c r="BL221" s="15" t="s">
        <v>344</v>
      </c>
      <c r="BM221" s="143" t="s">
        <v>390</v>
      </c>
    </row>
    <row r="222" spans="2:65" s="1" customFormat="1" ht="14.45" customHeight="1">
      <c r="B222" s="30"/>
      <c r="C222" s="132" t="s">
        <v>391</v>
      </c>
      <c r="D222" s="132" t="s">
        <v>118</v>
      </c>
      <c r="E222" s="133" t="s">
        <v>392</v>
      </c>
      <c r="F222" s="134" t="s">
        <v>393</v>
      </c>
      <c r="G222" s="135" t="s">
        <v>304</v>
      </c>
      <c r="H222" s="136">
        <v>35</v>
      </c>
      <c r="I222" s="137"/>
      <c r="J222" s="136">
        <f t="shared" si="10"/>
        <v>0</v>
      </c>
      <c r="K222" s="138"/>
      <c r="L222" s="30"/>
      <c r="M222" s="139" t="s">
        <v>1</v>
      </c>
      <c r="N222" s="140" t="s">
        <v>40</v>
      </c>
      <c r="P222" s="141">
        <f t="shared" si="11"/>
        <v>0</v>
      </c>
      <c r="Q222" s="141">
        <v>0</v>
      </c>
      <c r="R222" s="141">
        <f t="shared" si="12"/>
        <v>0</v>
      </c>
      <c r="S222" s="141">
        <v>0</v>
      </c>
      <c r="T222" s="142">
        <f t="shared" si="13"/>
        <v>0</v>
      </c>
      <c r="AR222" s="143" t="s">
        <v>344</v>
      </c>
      <c r="AT222" s="143" t="s">
        <v>118</v>
      </c>
      <c r="AU222" s="143" t="s">
        <v>123</v>
      </c>
      <c r="AY222" s="15" t="s">
        <v>115</v>
      </c>
      <c r="BE222" s="144">
        <f t="shared" si="14"/>
        <v>0</v>
      </c>
      <c r="BF222" s="144">
        <f t="shared" si="15"/>
        <v>0</v>
      </c>
      <c r="BG222" s="144">
        <f t="shared" si="16"/>
        <v>0</v>
      </c>
      <c r="BH222" s="144">
        <f t="shared" si="17"/>
        <v>0</v>
      </c>
      <c r="BI222" s="144">
        <f t="shared" si="18"/>
        <v>0</v>
      </c>
      <c r="BJ222" s="15" t="s">
        <v>123</v>
      </c>
      <c r="BK222" s="145">
        <f t="shared" si="19"/>
        <v>0</v>
      </c>
      <c r="BL222" s="15" t="s">
        <v>344</v>
      </c>
      <c r="BM222" s="143" t="s">
        <v>394</v>
      </c>
    </row>
    <row r="223" spans="2:65" s="1" customFormat="1" ht="14.45" customHeight="1">
      <c r="B223" s="30"/>
      <c r="C223" s="161" t="s">
        <v>395</v>
      </c>
      <c r="D223" s="161" t="s">
        <v>214</v>
      </c>
      <c r="E223" s="162" t="s">
        <v>396</v>
      </c>
      <c r="F223" s="163" t="s">
        <v>397</v>
      </c>
      <c r="G223" s="164" t="s">
        <v>304</v>
      </c>
      <c r="H223" s="165">
        <v>35</v>
      </c>
      <c r="I223" s="166"/>
      <c r="J223" s="165">
        <f t="shared" si="10"/>
        <v>0</v>
      </c>
      <c r="K223" s="167"/>
      <c r="L223" s="168"/>
      <c r="M223" s="169" t="s">
        <v>1</v>
      </c>
      <c r="N223" s="170" t="s">
        <v>40</v>
      </c>
      <c r="P223" s="141">
        <f t="shared" si="11"/>
        <v>0</v>
      </c>
      <c r="Q223" s="141">
        <v>0</v>
      </c>
      <c r="R223" s="141">
        <f t="shared" si="12"/>
        <v>0</v>
      </c>
      <c r="S223" s="141">
        <v>0</v>
      </c>
      <c r="T223" s="142">
        <f t="shared" si="13"/>
        <v>0</v>
      </c>
      <c r="AR223" s="143" t="s">
        <v>349</v>
      </c>
      <c r="AT223" s="143" t="s">
        <v>214</v>
      </c>
      <c r="AU223" s="143" t="s">
        <v>123</v>
      </c>
      <c r="AY223" s="15" t="s">
        <v>115</v>
      </c>
      <c r="BE223" s="144">
        <f t="shared" si="14"/>
        <v>0</v>
      </c>
      <c r="BF223" s="144">
        <f t="shared" si="15"/>
        <v>0</v>
      </c>
      <c r="BG223" s="144">
        <f t="shared" si="16"/>
        <v>0</v>
      </c>
      <c r="BH223" s="144">
        <f t="shared" si="17"/>
        <v>0</v>
      </c>
      <c r="BI223" s="144">
        <f t="shared" si="18"/>
        <v>0</v>
      </c>
      <c r="BJ223" s="15" t="s">
        <v>123</v>
      </c>
      <c r="BK223" s="145">
        <f t="shared" si="19"/>
        <v>0</v>
      </c>
      <c r="BL223" s="15" t="s">
        <v>344</v>
      </c>
      <c r="BM223" s="143" t="s">
        <v>398</v>
      </c>
    </row>
    <row r="224" spans="2:65" s="1" customFormat="1" ht="14.45" customHeight="1">
      <c r="B224" s="30"/>
      <c r="C224" s="132" t="s">
        <v>399</v>
      </c>
      <c r="D224" s="132" t="s">
        <v>118</v>
      </c>
      <c r="E224" s="133" t="s">
        <v>400</v>
      </c>
      <c r="F224" s="134" t="s">
        <v>401</v>
      </c>
      <c r="G224" s="135" t="s">
        <v>304</v>
      </c>
      <c r="H224" s="136">
        <v>38</v>
      </c>
      <c r="I224" s="137"/>
      <c r="J224" s="136">
        <f t="shared" si="10"/>
        <v>0</v>
      </c>
      <c r="K224" s="138"/>
      <c r="L224" s="30"/>
      <c r="M224" s="139" t="s">
        <v>1</v>
      </c>
      <c r="N224" s="140" t="s">
        <v>40</v>
      </c>
      <c r="P224" s="141">
        <f t="shared" si="11"/>
        <v>0</v>
      </c>
      <c r="Q224" s="141">
        <v>0</v>
      </c>
      <c r="R224" s="141">
        <f t="shared" si="12"/>
        <v>0</v>
      </c>
      <c r="S224" s="141">
        <v>0</v>
      </c>
      <c r="T224" s="142">
        <f t="shared" si="13"/>
        <v>0</v>
      </c>
      <c r="AR224" s="143" t="s">
        <v>344</v>
      </c>
      <c r="AT224" s="143" t="s">
        <v>118</v>
      </c>
      <c r="AU224" s="143" t="s">
        <v>123</v>
      </c>
      <c r="AY224" s="15" t="s">
        <v>115</v>
      </c>
      <c r="BE224" s="144">
        <f t="shared" si="14"/>
        <v>0</v>
      </c>
      <c r="BF224" s="144">
        <f t="shared" si="15"/>
        <v>0</v>
      </c>
      <c r="BG224" s="144">
        <f t="shared" si="16"/>
        <v>0</v>
      </c>
      <c r="BH224" s="144">
        <f t="shared" si="17"/>
        <v>0</v>
      </c>
      <c r="BI224" s="144">
        <f t="shared" si="18"/>
        <v>0</v>
      </c>
      <c r="BJ224" s="15" t="s">
        <v>123</v>
      </c>
      <c r="BK224" s="145">
        <f t="shared" si="19"/>
        <v>0</v>
      </c>
      <c r="BL224" s="15" t="s">
        <v>344</v>
      </c>
      <c r="BM224" s="143" t="s">
        <v>402</v>
      </c>
    </row>
    <row r="225" spans="2:65" s="1" customFormat="1" ht="14.45" customHeight="1">
      <c r="B225" s="30"/>
      <c r="C225" s="161" t="s">
        <v>403</v>
      </c>
      <c r="D225" s="161" t="s">
        <v>214</v>
      </c>
      <c r="E225" s="162" t="s">
        <v>404</v>
      </c>
      <c r="F225" s="163" t="s">
        <v>405</v>
      </c>
      <c r="G225" s="164" t="s">
        <v>304</v>
      </c>
      <c r="H225" s="165">
        <v>38</v>
      </c>
      <c r="I225" s="166"/>
      <c r="J225" s="165">
        <f t="shared" si="10"/>
        <v>0</v>
      </c>
      <c r="K225" s="167"/>
      <c r="L225" s="168"/>
      <c r="M225" s="169" t="s">
        <v>1</v>
      </c>
      <c r="N225" s="170" t="s">
        <v>40</v>
      </c>
      <c r="P225" s="141">
        <f t="shared" si="11"/>
        <v>0</v>
      </c>
      <c r="Q225" s="141">
        <v>0</v>
      </c>
      <c r="R225" s="141">
        <f t="shared" si="12"/>
        <v>0</v>
      </c>
      <c r="S225" s="141">
        <v>0</v>
      </c>
      <c r="T225" s="142">
        <f t="shared" si="13"/>
        <v>0</v>
      </c>
      <c r="AR225" s="143" t="s">
        <v>349</v>
      </c>
      <c r="AT225" s="143" t="s">
        <v>214</v>
      </c>
      <c r="AU225" s="143" t="s">
        <v>123</v>
      </c>
      <c r="AY225" s="15" t="s">
        <v>115</v>
      </c>
      <c r="BE225" s="144">
        <f t="shared" si="14"/>
        <v>0</v>
      </c>
      <c r="BF225" s="144">
        <f t="shared" si="15"/>
        <v>0</v>
      </c>
      <c r="BG225" s="144">
        <f t="shared" si="16"/>
        <v>0</v>
      </c>
      <c r="BH225" s="144">
        <f t="shared" si="17"/>
        <v>0</v>
      </c>
      <c r="BI225" s="144">
        <f t="shared" si="18"/>
        <v>0</v>
      </c>
      <c r="BJ225" s="15" t="s">
        <v>123</v>
      </c>
      <c r="BK225" s="145">
        <f t="shared" si="19"/>
        <v>0</v>
      </c>
      <c r="BL225" s="15" t="s">
        <v>344</v>
      </c>
      <c r="BM225" s="143" t="s">
        <v>406</v>
      </c>
    </row>
    <row r="226" spans="2:65" s="1" customFormat="1" ht="14.45" customHeight="1">
      <c r="B226" s="30"/>
      <c r="C226" s="132" t="s">
        <v>407</v>
      </c>
      <c r="D226" s="132" t="s">
        <v>118</v>
      </c>
      <c r="E226" s="133" t="s">
        <v>392</v>
      </c>
      <c r="F226" s="134" t="s">
        <v>393</v>
      </c>
      <c r="G226" s="135" t="s">
        <v>304</v>
      </c>
      <c r="H226" s="136">
        <v>190</v>
      </c>
      <c r="I226" s="137"/>
      <c r="J226" s="136">
        <f t="shared" si="10"/>
        <v>0</v>
      </c>
      <c r="K226" s="138"/>
      <c r="L226" s="30"/>
      <c r="M226" s="139" t="s">
        <v>1</v>
      </c>
      <c r="N226" s="140" t="s">
        <v>40</v>
      </c>
      <c r="P226" s="141">
        <f t="shared" si="11"/>
        <v>0</v>
      </c>
      <c r="Q226" s="141">
        <v>0</v>
      </c>
      <c r="R226" s="141">
        <f t="shared" si="12"/>
        <v>0</v>
      </c>
      <c r="S226" s="141">
        <v>0</v>
      </c>
      <c r="T226" s="142">
        <f t="shared" si="13"/>
        <v>0</v>
      </c>
      <c r="AR226" s="143" t="s">
        <v>344</v>
      </c>
      <c r="AT226" s="143" t="s">
        <v>118</v>
      </c>
      <c r="AU226" s="143" t="s">
        <v>123</v>
      </c>
      <c r="AY226" s="15" t="s">
        <v>115</v>
      </c>
      <c r="BE226" s="144">
        <f t="shared" si="14"/>
        <v>0</v>
      </c>
      <c r="BF226" s="144">
        <f t="shared" si="15"/>
        <v>0</v>
      </c>
      <c r="BG226" s="144">
        <f t="shared" si="16"/>
        <v>0</v>
      </c>
      <c r="BH226" s="144">
        <f t="shared" si="17"/>
        <v>0</v>
      </c>
      <c r="BI226" s="144">
        <f t="shared" si="18"/>
        <v>0</v>
      </c>
      <c r="BJ226" s="15" t="s">
        <v>123</v>
      </c>
      <c r="BK226" s="145">
        <f t="shared" si="19"/>
        <v>0</v>
      </c>
      <c r="BL226" s="15" t="s">
        <v>344</v>
      </c>
      <c r="BM226" s="143" t="s">
        <v>408</v>
      </c>
    </row>
    <row r="227" spans="2:65" s="1" customFormat="1" ht="22.25" customHeight="1">
      <c r="B227" s="30"/>
      <c r="C227" s="161" t="s">
        <v>409</v>
      </c>
      <c r="D227" s="161" t="s">
        <v>214</v>
      </c>
      <c r="E227" s="162" t="s">
        <v>410</v>
      </c>
      <c r="F227" s="163" t="s">
        <v>397</v>
      </c>
      <c r="G227" s="164" t="s">
        <v>304</v>
      </c>
      <c r="H227" s="165">
        <v>190</v>
      </c>
      <c r="I227" s="166"/>
      <c r="J227" s="165">
        <f t="shared" si="10"/>
        <v>0</v>
      </c>
      <c r="K227" s="167"/>
      <c r="L227" s="168"/>
      <c r="M227" s="169" t="s">
        <v>1</v>
      </c>
      <c r="N227" s="170" t="s">
        <v>40</v>
      </c>
      <c r="P227" s="141">
        <f t="shared" si="11"/>
        <v>0</v>
      </c>
      <c r="Q227" s="141">
        <v>0</v>
      </c>
      <c r="R227" s="141">
        <f t="shared" si="12"/>
        <v>0</v>
      </c>
      <c r="S227" s="141">
        <v>0</v>
      </c>
      <c r="T227" s="142">
        <f t="shared" si="13"/>
        <v>0</v>
      </c>
      <c r="AR227" s="143" t="s">
        <v>349</v>
      </c>
      <c r="AT227" s="143" t="s">
        <v>214</v>
      </c>
      <c r="AU227" s="143" t="s">
        <v>123</v>
      </c>
      <c r="AY227" s="15" t="s">
        <v>115</v>
      </c>
      <c r="BE227" s="144">
        <f t="shared" si="14"/>
        <v>0</v>
      </c>
      <c r="BF227" s="144">
        <f t="shared" si="15"/>
        <v>0</v>
      </c>
      <c r="BG227" s="144">
        <f t="shared" si="16"/>
        <v>0</v>
      </c>
      <c r="BH227" s="144">
        <f t="shared" si="17"/>
        <v>0</v>
      </c>
      <c r="BI227" s="144">
        <f t="shared" si="18"/>
        <v>0</v>
      </c>
      <c r="BJ227" s="15" t="s">
        <v>123</v>
      </c>
      <c r="BK227" s="145">
        <f t="shared" si="19"/>
        <v>0</v>
      </c>
      <c r="BL227" s="15" t="s">
        <v>344</v>
      </c>
      <c r="BM227" s="143" t="s">
        <v>411</v>
      </c>
    </row>
    <row r="228" spans="2:65" s="1" customFormat="1" ht="14.45" customHeight="1">
      <c r="B228" s="30"/>
      <c r="C228" s="132" t="s">
        <v>344</v>
      </c>
      <c r="D228" s="132" t="s">
        <v>118</v>
      </c>
      <c r="E228" s="133" t="s">
        <v>412</v>
      </c>
      <c r="F228" s="134" t="s">
        <v>413</v>
      </c>
      <c r="G228" s="135" t="s">
        <v>304</v>
      </c>
      <c r="H228" s="136">
        <v>2</v>
      </c>
      <c r="I228" s="137"/>
      <c r="J228" s="136">
        <f t="shared" si="10"/>
        <v>0</v>
      </c>
      <c r="K228" s="138"/>
      <c r="L228" s="30"/>
      <c r="M228" s="139" t="s">
        <v>1</v>
      </c>
      <c r="N228" s="140" t="s">
        <v>40</v>
      </c>
      <c r="P228" s="141">
        <f t="shared" si="11"/>
        <v>0</v>
      </c>
      <c r="Q228" s="141">
        <v>0</v>
      </c>
      <c r="R228" s="141">
        <f t="shared" si="12"/>
        <v>0</v>
      </c>
      <c r="S228" s="141">
        <v>0</v>
      </c>
      <c r="T228" s="142">
        <f t="shared" si="13"/>
        <v>0</v>
      </c>
      <c r="AR228" s="143" t="s">
        <v>344</v>
      </c>
      <c r="AT228" s="143" t="s">
        <v>118</v>
      </c>
      <c r="AU228" s="143" t="s">
        <v>123</v>
      </c>
      <c r="AY228" s="15" t="s">
        <v>115</v>
      </c>
      <c r="BE228" s="144">
        <f t="shared" si="14"/>
        <v>0</v>
      </c>
      <c r="BF228" s="144">
        <f t="shared" si="15"/>
        <v>0</v>
      </c>
      <c r="BG228" s="144">
        <f t="shared" si="16"/>
        <v>0</v>
      </c>
      <c r="BH228" s="144">
        <f t="shared" si="17"/>
        <v>0</v>
      </c>
      <c r="BI228" s="144">
        <f t="shared" si="18"/>
        <v>0</v>
      </c>
      <c r="BJ228" s="15" t="s">
        <v>123</v>
      </c>
      <c r="BK228" s="145">
        <f t="shared" si="19"/>
        <v>0</v>
      </c>
      <c r="BL228" s="15" t="s">
        <v>344</v>
      </c>
      <c r="BM228" s="143" t="s">
        <v>414</v>
      </c>
    </row>
    <row r="229" spans="2:65" s="1" customFormat="1" ht="14.45" customHeight="1">
      <c r="B229" s="30"/>
      <c r="C229" s="161" t="s">
        <v>415</v>
      </c>
      <c r="D229" s="161" t="s">
        <v>214</v>
      </c>
      <c r="E229" s="162" t="s">
        <v>416</v>
      </c>
      <c r="F229" s="163" t="s">
        <v>417</v>
      </c>
      <c r="G229" s="164" t="s">
        <v>304</v>
      </c>
      <c r="H229" s="165">
        <v>2</v>
      </c>
      <c r="I229" s="166"/>
      <c r="J229" s="165">
        <f t="shared" si="10"/>
        <v>0</v>
      </c>
      <c r="K229" s="167"/>
      <c r="L229" s="168"/>
      <c r="M229" s="169" t="s">
        <v>1</v>
      </c>
      <c r="N229" s="170" t="s">
        <v>40</v>
      </c>
      <c r="P229" s="141">
        <f t="shared" si="11"/>
        <v>0</v>
      </c>
      <c r="Q229" s="141">
        <v>0</v>
      </c>
      <c r="R229" s="141">
        <f t="shared" si="12"/>
        <v>0</v>
      </c>
      <c r="S229" s="141">
        <v>0</v>
      </c>
      <c r="T229" s="142">
        <f t="shared" si="13"/>
        <v>0</v>
      </c>
      <c r="AR229" s="143" t="s">
        <v>349</v>
      </c>
      <c r="AT229" s="143" t="s">
        <v>214</v>
      </c>
      <c r="AU229" s="143" t="s">
        <v>123</v>
      </c>
      <c r="AY229" s="15" t="s">
        <v>115</v>
      </c>
      <c r="BE229" s="144">
        <f t="shared" si="14"/>
        <v>0</v>
      </c>
      <c r="BF229" s="144">
        <f t="shared" si="15"/>
        <v>0</v>
      </c>
      <c r="BG229" s="144">
        <f t="shared" si="16"/>
        <v>0</v>
      </c>
      <c r="BH229" s="144">
        <f t="shared" si="17"/>
        <v>0</v>
      </c>
      <c r="BI229" s="144">
        <f t="shared" si="18"/>
        <v>0</v>
      </c>
      <c r="BJ229" s="15" t="s">
        <v>123</v>
      </c>
      <c r="BK229" s="145">
        <f t="shared" si="19"/>
        <v>0</v>
      </c>
      <c r="BL229" s="15" t="s">
        <v>344</v>
      </c>
      <c r="BM229" s="143" t="s">
        <v>418</v>
      </c>
    </row>
    <row r="230" spans="2:65" s="1" customFormat="1" ht="14.45" customHeight="1">
      <c r="B230" s="30"/>
      <c r="C230" s="132" t="s">
        <v>419</v>
      </c>
      <c r="D230" s="132" t="s">
        <v>118</v>
      </c>
      <c r="E230" s="133" t="s">
        <v>420</v>
      </c>
      <c r="F230" s="134" t="s">
        <v>421</v>
      </c>
      <c r="G230" s="135" t="s">
        <v>304</v>
      </c>
      <c r="H230" s="136">
        <v>3</v>
      </c>
      <c r="I230" s="137"/>
      <c r="J230" s="136">
        <f t="shared" si="10"/>
        <v>0</v>
      </c>
      <c r="K230" s="138"/>
      <c r="L230" s="30"/>
      <c r="M230" s="139" t="s">
        <v>1</v>
      </c>
      <c r="N230" s="140" t="s">
        <v>40</v>
      </c>
      <c r="P230" s="141">
        <f t="shared" si="11"/>
        <v>0</v>
      </c>
      <c r="Q230" s="141">
        <v>0</v>
      </c>
      <c r="R230" s="141">
        <f t="shared" si="12"/>
        <v>0</v>
      </c>
      <c r="S230" s="141">
        <v>0</v>
      </c>
      <c r="T230" s="142">
        <f t="shared" si="13"/>
        <v>0</v>
      </c>
      <c r="AR230" s="143" t="s">
        <v>344</v>
      </c>
      <c r="AT230" s="143" t="s">
        <v>118</v>
      </c>
      <c r="AU230" s="143" t="s">
        <v>123</v>
      </c>
      <c r="AY230" s="15" t="s">
        <v>115</v>
      </c>
      <c r="BE230" s="144">
        <f t="shared" si="14"/>
        <v>0</v>
      </c>
      <c r="BF230" s="144">
        <f t="shared" si="15"/>
        <v>0</v>
      </c>
      <c r="BG230" s="144">
        <f t="shared" si="16"/>
        <v>0</v>
      </c>
      <c r="BH230" s="144">
        <f t="shared" si="17"/>
        <v>0</v>
      </c>
      <c r="BI230" s="144">
        <f t="shared" si="18"/>
        <v>0</v>
      </c>
      <c r="BJ230" s="15" t="s">
        <v>123</v>
      </c>
      <c r="BK230" s="145">
        <f t="shared" si="19"/>
        <v>0</v>
      </c>
      <c r="BL230" s="15" t="s">
        <v>344</v>
      </c>
      <c r="BM230" s="143" t="s">
        <v>422</v>
      </c>
    </row>
    <row r="231" spans="2:65" s="1" customFormat="1" ht="14.45" customHeight="1">
      <c r="B231" s="30"/>
      <c r="C231" s="161" t="s">
        <v>423</v>
      </c>
      <c r="D231" s="161" t="s">
        <v>214</v>
      </c>
      <c r="E231" s="162" t="s">
        <v>424</v>
      </c>
      <c r="F231" s="163" t="s">
        <v>425</v>
      </c>
      <c r="G231" s="164" t="s">
        <v>304</v>
      </c>
      <c r="H231" s="165">
        <v>3</v>
      </c>
      <c r="I231" s="166"/>
      <c r="J231" s="165">
        <f t="shared" si="10"/>
        <v>0</v>
      </c>
      <c r="K231" s="167"/>
      <c r="L231" s="168"/>
      <c r="M231" s="169" t="s">
        <v>1</v>
      </c>
      <c r="N231" s="170" t="s">
        <v>40</v>
      </c>
      <c r="P231" s="141">
        <f t="shared" si="11"/>
        <v>0</v>
      </c>
      <c r="Q231" s="141">
        <v>0</v>
      </c>
      <c r="R231" s="141">
        <f t="shared" si="12"/>
        <v>0</v>
      </c>
      <c r="S231" s="141">
        <v>0</v>
      </c>
      <c r="T231" s="142">
        <f t="shared" si="13"/>
        <v>0</v>
      </c>
      <c r="AR231" s="143" t="s">
        <v>349</v>
      </c>
      <c r="AT231" s="143" t="s">
        <v>214</v>
      </c>
      <c r="AU231" s="143" t="s">
        <v>123</v>
      </c>
      <c r="AY231" s="15" t="s">
        <v>115</v>
      </c>
      <c r="BE231" s="144">
        <f t="shared" si="14"/>
        <v>0</v>
      </c>
      <c r="BF231" s="144">
        <f t="shared" si="15"/>
        <v>0</v>
      </c>
      <c r="BG231" s="144">
        <f t="shared" si="16"/>
        <v>0</v>
      </c>
      <c r="BH231" s="144">
        <f t="shared" si="17"/>
        <v>0</v>
      </c>
      <c r="BI231" s="144">
        <f t="shared" si="18"/>
        <v>0</v>
      </c>
      <c r="BJ231" s="15" t="s">
        <v>123</v>
      </c>
      <c r="BK231" s="145">
        <f t="shared" si="19"/>
        <v>0</v>
      </c>
      <c r="BL231" s="15" t="s">
        <v>344</v>
      </c>
      <c r="BM231" s="143" t="s">
        <v>426</v>
      </c>
    </row>
    <row r="232" spans="2:65" s="1" customFormat="1" ht="14.45" customHeight="1">
      <c r="B232" s="30"/>
      <c r="C232" s="132" t="s">
        <v>427</v>
      </c>
      <c r="D232" s="132" t="s">
        <v>118</v>
      </c>
      <c r="E232" s="133" t="s">
        <v>428</v>
      </c>
      <c r="F232" s="134" t="s">
        <v>429</v>
      </c>
      <c r="G232" s="135" t="s">
        <v>304</v>
      </c>
      <c r="H232" s="136">
        <v>1</v>
      </c>
      <c r="I232" s="137"/>
      <c r="J232" s="136">
        <f t="shared" si="10"/>
        <v>0</v>
      </c>
      <c r="K232" s="138"/>
      <c r="L232" s="30"/>
      <c r="M232" s="139" t="s">
        <v>1</v>
      </c>
      <c r="N232" s="140" t="s">
        <v>40</v>
      </c>
      <c r="P232" s="141">
        <f t="shared" si="11"/>
        <v>0</v>
      </c>
      <c r="Q232" s="141">
        <v>0</v>
      </c>
      <c r="R232" s="141">
        <f t="shared" si="12"/>
        <v>0</v>
      </c>
      <c r="S232" s="141">
        <v>0</v>
      </c>
      <c r="T232" s="142">
        <f t="shared" si="13"/>
        <v>0</v>
      </c>
      <c r="AR232" s="143" t="s">
        <v>344</v>
      </c>
      <c r="AT232" s="143" t="s">
        <v>118</v>
      </c>
      <c r="AU232" s="143" t="s">
        <v>123</v>
      </c>
      <c r="AY232" s="15" t="s">
        <v>115</v>
      </c>
      <c r="BE232" s="144">
        <f t="shared" si="14"/>
        <v>0</v>
      </c>
      <c r="BF232" s="144">
        <f t="shared" si="15"/>
        <v>0</v>
      </c>
      <c r="BG232" s="144">
        <f t="shared" si="16"/>
        <v>0</v>
      </c>
      <c r="BH232" s="144">
        <f t="shared" si="17"/>
        <v>0</v>
      </c>
      <c r="BI232" s="144">
        <f t="shared" si="18"/>
        <v>0</v>
      </c>
      <c r="BJ232" s="15" t="s">
        <v>123</v>
      </c>
      <c r="BK232" s="145">
        <f t="shared" si="19"/>
        <v>0</v>
      </c>
      <c r="BL232" s="15" t="s">
        <v>344</v>
      </c>
      <c r="BM232" s="143" t="s">
        <v>430</v>
      </c>
    </row>
    <row r="233" spans="2:65" s="1" customFormat="1" ht="14.45" customHeight="1">
      <c r="B233" s="30"/>
      <c r="C233" s="161" t="s">
        <v>431</v>
      </c>
      <c r="D233" s="161" t="s">
        <v>214</v>
      </c>
      <c r="E233" s="162" t="s">
        <v>432</v>
      </c>
      <c r="F233" s="163" t="s">
        <v>433</v>
      </c>
      <c r="G233" s="164" t="s">
        <v>304</v>
      </c>
      <c r="H233" s="165">
        <v>1</v>
      </c>
      <c r="I233" s="166"/>
      <c r="J233" s="165">
        <f t="shared" si="10"/>
        <v>0</v>
      </c>
      <c r="K233" s="167"/>
      <c r="L233" s="168"/>
      <c r="M233" s="169" t="s">
        <v>1</v>
      </c>
      <c r="N233" s="170" t="s">
        <v>40</v>
      </c>
      <c r="P233" s="141">
        <f t="shared" si="11"/>
        <v>0</v>
      </c>
      <c r="Q233" s="141">
        <v>0</v>
      </c>
      <c r="R233" s="141">
        <f t="shared" si="12"/>
        <v>0</v>
      </c>
      <c r="S233" s="141">
        <v>0</v>
      </c>
      <c r="T233" s="142">
        <f t="shared" si="13"/>
        <v>0</v>
      </c>
      <c r="AR233" s="143" t="s">
        <v>349</v>
      </c>
      <c r="AT233" s="143" t="s">
        <v>214</v>
      </c>
      <c r="AU233" s="143" t="s">
        <v>123</v>
      </c>
      <c r="AY233" s="15" t="s">
        <v>115</v>
      </c>
      <c r="BE233" s="144">
        <f t="shared" si="14"/>
        <v>0</v>
      </c>
      <c r="BF233" s="144">
        <f t="shared" si="15"/>
        <v>0</v>
      </c>
      <c r="BG233" s="144">
        <f t="shared" si="16"/>
        <v>0</v>
      </c>
      <c r="BH233" s="144">
        <f t="shared" si="17"/>
        <v>0</v>
      </c>
      <c r="BI233" s="144">
        <f t="shared" si="18"/>
        <v>0</v>
      </c>
      <c r="BJ233" s="15" t="s">
        <v>123</v>
      </c>
      <c r="BK233" s="145">
        <f t="shared" si="19"/>
        <v>0</v>
      </c>
      <c r="BL233" s="15" t="s">
        <v>344</v>
      </c>
      <c r="BM233" s="143" t="s">
        <v>434</v>
      </c>
    </row>
    <row r="234" spans="2:65" s="1" customFormat="1" ht="14.45" customHeight="1">
      <c r="B234" s="30"/>
      <c r="C234" s="132" t="s">
        <v>435</v>
      </c>
      <c r="D234" s="132" t="s">
        <v>118</v>
      </c>
      <c r="E234" s="133" t="s">
        <v>436</v>
      </c>
      <c r="F234" s="134" t="s">
        <v>437</v>
      </c>
      <c r="G234" s="135" t="s">
        <v>304</v>
      </c>
      <c r="H234" s="136">
        <v>1</v>
      </c>
      <c r="I234" s="137"/>
      <c r="J234" s="136">
        <f t="shared" si="10"/>
        <v>0</v>
      </c>
      <c r="K234" s="138"/>
      <c r="L234" s="30"/>
      <c r="M234" s="139" t="s">
        <v>1</v>
      </c>
      <c r="N234" s="140" t="s">
        <v>40</v>
      </c>
      <c r="P234" s="141">
        <f t="shared" si="11"/>
        <v>0</v>
      </c>
      <c r="Q234" s="141">
        <v>0</v>
      </c>
      <c r="R234" s="141">
        <f t="shared" si="12"/>
        <v>0</v>
      </c>
      <c r="S234" s="141">
        <v>0</v>
      </c>
      <c r="T234" s="142">
        <f t="shared" si="13"/>
        <v>0</v>
      </c>
      <c r="AR234" s="143" t="s">
        <v>344</v>
      </c>
      <c r="AT234" s="143" t="s">
        <v>118</v>
      </c>
      <c r="AU234" s="143" t="s">
        <v>123</v>
      </c>
      <c r="AY234" s="15" t="s">
        <v>115</v>
      </c>
      <c r="BE234" s="144">
        <f t="shared" si="14"/>
        <v>0</v>
      </c>
      <c r="BF234" s="144">
        <f t="shared" si="15"/>
        <v>0</v>
      </c>
      <c r="BG234" s="144">
        <f t="shared" si="16"/>
        <v>0</v>
      </c>
      <c r="BH234" s="144">
        <f t="shared" si="17"/>
        <v>0</v>
      </c>
      <c r="BI234" s="144">
        <f t="shared" si="18"/>
        <v>0</v>
      </c>
      <c r="BJ234" s="15" t="s">
        <v>123</v>
      </c>
      <c r="BK234" s="145">
        <f t="shared" si="19"/>
        <v>0</v>
      </c>
      <c r="BL234" s="15" t="s">
        <v>344</v>
      </c>
      <c r="BM234" s="143" t="s">
        <v>438</v>
      </c>
    </row>
    <row r="235" spans="2:65" s="1" customFormat="1" ht="14.45" customHeight="1">
      <c r="B235" s="30"/>
      <c r="C235" s="161" t="s">
        <v>439</v>
      </c>
      <c r="D235" s="161" t="s">
        <v>214</v>
      </c>
      <c r="E235" s="162" t="s">
        <v>440</v>
      </c>
      <c r="F235" s="163" t="s">
        <v>441</v>
      </c>
      <c r="G235" s="164" t="s">
        <v>304</v>
      </c>
      <c r="H235" s="165">
        <v>1</v>
      </c>
      <c r="I235" s="166"/>
      <c r="J235" s="165">
        <f t="shared" si="10"/>
        <v>0</v>
      </c>
      <c r="K235" s="167"/>
      <c r="L235" s="168"/>
      <c r="M235" s="169" t="s">
        <v>1</v>
      </c>
      <c r="N235" s="170" t="s">
        <v>40</v>
      </c>
      <c r="P235" s="141">
        <f t="shared" si="11"/>
        <v>0</v>
      </c>
      <c r="Q235" s="141">
        <v>0</v>
      </c>
      <c r="R235" s="141">
        <f t="shared" si="12"/>
        <v>0</v>
      </c>
      <c r="S235" s="141">
        <v>0</v>
      </c>
      <c r="T235" s="142">
        <f t="shared" si="13"/>
        <v>0</v>
      </c>
      <c r="AR235" s="143" t="s">
        <v>349</v>
      </c>
      <c r="AT235" s="143" t="s">
        <v>214</v>
      </c>
      <c r="AU235" s="143" t="s">
        <v>123</v>
      </c>
      <c r="AY235" s="15" t="s">
        <v>115</v>
      </c>
      <c r="BE235" s="144">
        <f t="shared" si="14"/>
        <v>0</v>
      </c>
      <c r="BF235" s="144">
        <f t="shared" si="15"/>
        <v>0</v>
      </c>
      <c r="BG235" s="144">
        <f t="shared" si="16"/>
        <v>0</v>
      </c>
      <c r="BH235" s="144">
        <f t="shared" si="17"/>
        <v>0</v>
      </c>
      <c r="BI235" s="144">
        <f t="shared" si="18"/>
        <v>0</v>
      </c>
      <c r="BJ235" s="15" t="s">
        <v>123</v>
      </c>
      <c r="BK235" s="145">
        <f t="shared" si="19"/>
        <v>0</v>
      </c>
      <c r="BL235" s="15" t="s">
        <v>344</v>
      </c>
      <c r="BM235" s="143" t="s">
        <v>442</v>
      </c>
    </row>
    <row r="236" spans="2:65" s="1" customFormat="1" ht="14.45" customHeight="1">
      <c r="B236" s="30"/>
      <c r="C236" s="132" t="s">
        <v>443</v>
      </c>
      <c r="D236" s="132" t="s">
        <v>118</v>
      </c>
      <c r="E236" s="133" t="s">
        <v>444</v>
      </c>
      <c r="F236" s="134" t="s">
        <v>445</v>
      </c>
      <c r="G236" s="135" t="s">
        <v>304</v>
      </c>
      <c r="H236" s="136">
        <v>1</v>
      </c>
      <c r="I236" s="137"/>
      <c r="J236" s="136">
        <f t="shared" si="10"/>
        <v>0</v>
      </c>
      <c r="K236" s="138"/>
      <c r="L236" s="30"/>
      <c r="M236" s="139" t="s">
        <v>1</v>
      </c>
      <c r="N236" s="140" t="s">
        <v>40</v>
      </c>
      <c r="P236" s="141">
        <f t="shared" si="11"/>
        <v>0</v>
      </c>
      <c r="Q236" s="141">
        <v>0</v>
      </c>
      <c r="R236" s="141">
        <f t="shared" si="12"/>
        <v>0</v>
      </c>
      <c r="S236" s="141">
        <v>0</v>
      </c>
      <c r="T236" s="142">
        <f t="shared" si="13"/>
        <v>0</v>
      </c>
      <c r="AR236" s="143" t="s">
        <v>344</v>
      </c>
      <c r="AT236" s="143" t="s">
        <v>118</v>
      </c>
      <c r="AU236" s="143" t="s">
        <v>123</v>
      </c>
      <c r="AY236" s="15" t="s">
        <v>115</v>
      </c>
      <c r="BE236" s="144">
        <f t="shared" si="14"/>
        <v>0</v>
      </c>
      <c r="BF236" s="144">
        <f t="shared" si="15"/>
        <v>0</v>
      </c>
      <c r="BG236" s="144">
        <f t="shared" si="16"/>
        <v>0</v>
      </c>
      <c r="BH236" s="144">
        <f t="shared" si="17"/>
        <v>0</v>
      </c>
      <c r="BI236" s="144">
        <f t="shared" si="18"/>
        <v>0</v>
      </c>
      <c r="BJ236" s="15" t="s">
        <v>123</v>
      </c>
      <c r="BK236" s="145">
        <f t="shared" si="19"/>
        <v>0</v>
      </c>
      <c r="BL236" s="15" t="s">
        <v>344</v>
      </c>
      <c r="BM236" s="143" t="s">
        <v>446</v>
      </c>
    </row>
    <row r="237" spans="2:65" s="1" customFormat="1" ht="14.45" customHeight="1">
      <c r="B237" s="30"/>
      <c r="C237" s="161" t="s">
        <v>447</v>
      </c>
      <c r="D237" s="161" t="s">
        <v>214</v>
      </c>
      <c r="E237" s="162" t="s">
        <v>448</v>
      </c>
      <c r="F237" s="163" t="s">
        <v>449</v>
      </c>
      <c r="G237" s="164" t="s">
        <v>304</v>
      </c>
      <c r="H237" s="165">
        <v>1</v>
      </c>
      <c r="I237" s="166"/>
      <c r="J237" s="165">
        <f t="shared" si="10"/>
        <v>0</v>
      </c>
      <c r="K237" s="167"/>
      <c r="L237" s="168"/>
      <c r="M237" s="169" t="s">
        <v>1</v>
      </c>
      <c r="N237" s="170" t="s">
        <v>40</v>
      </c>
      <c r="P237" s="141">
        <f t="shared" si="11"/>
        <v>0</v>
      </c>
      <c r="Q237" s="141">
        <v>0</v>
      </c>
      <c r="R237" s="141">
        <f t="shared" si="12"/>
        <v>0</v>
      </c>
      <c r="S237" s="141">
        <v>0</v>
      </c>
      <c r="T237" s="142">
        <f t="shared" si="13"/>
        <v>0</v>
      </c>
      <c r="AR237" s="143" t="s">
        <v>349</v>
      </c>
      <c r="AT237" s="143" t="s">
        <v>214</v>
      </c>
      <c r="AU237" s="143" t="s">
        <v>123</v>
      </c>
      <c r="AY237" s="15" t="s">
        <v>115</v>
      </c>
      <c r="BE237" s="144">
        <f t="shared" si="14"/>
        <v>0</v>
      </c>
      <c r="BF237" s="144">
        <f t="shared" si="15"/>
        <v>0</v>
      </c>
      <c r="BG237" s="144">
        <f t="shared" si="16"/>
        <v>0</v>
      </c>
      <c r="BH237" s="144">
        <f t="shared" si="17"/>
        <v>0</v>
      </c>
      <c r="BI237" s="144">
        <f t="shared" si="18"/>
        <v>0</v>
      </c>
      <c r="BJ237" s="15" t="s">
        <v>123</v>
      </c>
      <c r="BK237" s="145">
        <f t="shared" si="19"/>
        <v>0</v>
      </c>
      <c r="BL237" s="15" t="s">
        <v>344</v>
      </c>
      <c r="BM237" s="143" t="s">
        <v>450</v>
      </c>
    </row>
    <row r="238" spans="2:65" s="1" customFormat="1" ht="14.45" customHeight="1">
      <c r="B238" s="30"/>
      <c r="C238" s="132" t="s">
        <v>451</v>
      </c>
      <c r="D238" s="132" t="s">
        <v>118</v>
      </c>
      <c r="E238" s="133" t="s">
        <v>452</v>
      </c>
      <c r="F238" s="134" t="s">
        <v>453</v>
      </c>
      <c r="G238" s="135" t="s">
        <v>304</v>
      </c>
      <c r="H238" s="136">
        <v>1</v>
      </c>
      <c r="I238" s="137"/>
      <c r="J238" s="136">
        <f t="shared" si="10"/>
        <v>0</v>
      </c>
      <c r="K238" s="138"/>
      <c r="L238" s="30"/>
      <c r="M238" s="139" t="s">
        <v>1</v>
      </c>
      <c r="N238" s="140" t="s">
        <v>40</v>
      </c>
      <c r="P238" s="141">
        <f t="shared" si="11"/>
        <v>0</v>
      </c>
      <c r="Q238" s="141">
        <v>0</v>
      </c>
      <c r="R238" s="141">
        <f t="shared" si="12"/>
        <v>0</v>
      </c>
      <c r="S238" s="141">
        <v>0</v>
      </c>
      <c r="T238" s="142">
        <f t="shared" si="13"/>
        <v>0</v>
      </c>
      <c r="AR238" s="143" t="s">
        <v>344</v>
      </c>
      <c r="AT238" s="143" t="s">
        <v>118</v>
      </c>
      <c r="AU238" s="143" t="s">
        <v>123</v>
      </c>
      <c r="AY238" s="15" t="s">
        <v>115</v>
      </c>
      <c r="BE238" s="144">
        <f t="shared" si="14"/>
        <v>0</v>
      </c>
      <c r="BF238" s="144">
        <f t="shared" si="15"/>
        <v>0</v>
      </c>
      <c r="BG238" s="144">
        <f t="shared" si="16"/>
        <v>0</v>
      </c>
      <c r="BH238" s="144">
        <f t="shared" si="17"/>
        <v>0</v>
      </c>
      <c r="BI238" s="144">
        <f t="shared" si="18"/>
        <v>0</v>
      </c>
      <c r="BJ238" s="15" t="s">
        <v>123</v>
      </c>
      <c r="BK238" s="145">
        <f t="shared" si="19"/>
        <v>0</v>
      </c>
      <c r="BL238" s="15" t="s">
        <v>344</v>
      </c>
      <c r="BM238" s="143" t="s">
        <v>454</v>
      </c>
    </row>
    <row r="239" spans="2:65" s="1" customFormat="1" ht="14.45" customHeight="1">
      <c r="B239" s="30"/>
      <c r="C239" s="161" t="s">
        <v>455</v>
      </c>
      <c r="D239" s="161" t="s">
        <v>214</v>
      </c>
      <c r="E239" s="162" t="s">
        <v>456</v>
      </c>
      <c r="F239" s="163" t="s">
        <v>457</v>
      </c>
      <c r="G239" s="164" t="s">
        <v>304</v>
      </c>
      <c r="H239" s="165">
        <v>1</v>
      </c>
      <c r="I239" s="166"/>
      <c r="J239" s="165">
        <f t="shared" si="10"/>
        <v>0</v>
      </c>
      <c r="K239" s="167"/>
      <c r="L239" s="168"/>
      <c r="M239" s="169" t="s">
        <v>1</v>
      </c>
      <c r="N239" s="170" t="s">
        <v>40</v>
      </c>
      <c r="P239" s="141">
        <f t="shared" si="11"/>
        <v>0</v>
      </c>
      <c r="Q239" s="141">
        <v>0</v>
      </c>
      <c r="R239" s="141">
        <f t="shared" si="12"/>
        <v>0</v>
      </c>
      <c r="S239" s="141">
        <v>0</v>
      </c>
      <c r="T239" s="142">
        <f t="shared" si="13"/>
        <v>0</v>
      </c>
      <c r="AR239" s="143" t="s">
        <v>349</v>
      </c>
      <c r="AT239" s="143" t="s">
        <v>214</v>
      </c>
      <c r="AU239" s="143" t="s">
        <v>123</v>
      </c>
      <c r="AY239" s="15" t="s">
        <v>115</v>
      </c>
      <c r="BE239" s="144">
        <f t="shared" si="14"/>
        <v>0</v>
      </c>
      <c r="BF239" s="144">
        <f t="shared" si="15"/>
        <v>0</v>
      </c>
      <c r="BG239" s="144">
        <f t="shared" si="16"/>
        <v>0</v>
      </c>
      <c r="BH239" s="144">
        <f t="shared" si="17"/>
        <v>0</v>
      </c>
      <c r="BI239" s="144">
        <f t="shared" si="18"/>
        <v>0</v>
      </c>
      <c r="BJ239" s="15" t="s">
        <v>123</v>
      </c>
      <c r="BK239" s="145">
        <f t="shared" si="19"/>
        <v>0</v>
      </c>
      <c r="BL239" s="15" t="s">
        <v>344</v>
      </c>
      <c r="BM239" s="143" t="s">
        <v>458</v>
      </c>
    </row>
    <row r="240" spans="2:65" s="1" customFormat="1" ht="14.45" customHeight="1">
      <c r="B240" s="30"/>
      <c r="C240" s="132" t="s">
        <v>459</v>
      </c>
      <c r="D240" s="132" t="s">
        <v>118</v>
      </c>
      <c r="E240" s="133" t="s">
        <v>460</v>
      </c>
      <c r="F240" s="134" t="s">
        <v>461</v>
      </c>
      <c r="G240" s="135" t="s">
        <v>304</v>
      </c>
      <c r="H240" s="136">
        <v>1</v>
      </c>
      <c r="I240" s="137"/>
      <c r="J240" s="136">
        <f t="shared" si="10"/>
        <v>0</v>
      </c>
      <c r="K240" s="138"/>
      <c r="L240" s="30"/>
      <c r="M240" s="139" t="s">
        <v>1</v>
      </c>
      <c r="N240" s="140" t="s">
        <v>40</v>
      </c>
      <c r="P240" s="141">
        <f t="shared" si="11"/>
        <v>0</v>
      </c>
      <c r="Q240" s="141">
        <v>0</v>
      </c>
      <c r="R240" s="141">
        <f t="shared" si="12"/>
        <v>0</v>
      </c>
      <c r="S240" s="141">
        <v>0</v>
      </c>
      <c r="T240" s="142">
        <f t="shared" si="13"/>
        <v>0</v>
      </c>
      <c r="AR240" s="143" t="s">
        <v>344</v>
      </c>
      <c r="AT240" s="143" t="s">
        <v>118</v>
      </c>
      <c r="AU240" s="143" t="s">
        <v>123</v>
      </c>
      <c r="AY240" s="15" t="s">
        <v>115</v>
      </c>
      <c r="BE240" s="144">
        <f t="shared" si="14"/>
        <v>0</v>
      </c>
      <c r="BF240" s="144">
        <f t="shared" si="15"/>
        <v>0</v>
      </c>
      <c r="BG240" s="144">
        <f t="shared" si="16"/>
        <v>0</v>
      </c>
      <c r="BH240" s="144">
        <f t="shared" si="17"/>
        <v>0</v>
      </c>
      <c r="BI240" s="144">
        <f t="shared" si="18"/>
        <v>0</v>
      </c>
      <c r="BJ240" s="15" t="s">
        <v>123</v>
      </c>
      <c r="BK240" s="145">
        <f t="shared" si="19"/>
        <v>0</v>
      </c>
      <c r="BL240" s="15" t="s">
        <v>344</v>
      </c>
      <c r="BM240" s="143" t="s">
        <v>462</v>
      </c>
    </row>
    <row r="241" spans="2:65" s="1" customFormat="1" ht="14.45" customHeight="1">
      <c r="B241" s="30"/>
      <c r="C241" s="132" t="s">
        <v>463</v>
      </c>
      <c r="D241" s="132" t="s">
        <v>118</v>
      </c>
      <c r="E241" s="133" t="s">
        <v>464</v>
      </c>
      <c r="F241" s="134" t="s">
        <v>465</v>
      </c>
      <c r="G241" s="135" t="s">
        <v>304</v>
      </c>
      <c r="H241" s="136">
        <v>1</v>
      </c>
      <c r="I241" s="137"/>
      <c r="J241" s="136">
        <f t="shared" si="10"/>
        <v>0</v>
      </c>
      <c r="K241" s="138"/>
      <c r="L241" s="30"/>
      <c r="M241" s="139" t="s">
        <v>1</v>
      </c>
      <c r="N241" s="140" t="s">
        <v>40</v>
      </c>
      <c r="P241" s="141">
        <f t="shared" si="11"/>
        <v>0</v>
      </c>
      <c r="Q241" s="141">
        <v>0</v>
      </c>
      <c r="R241" s="141">
        <f t="shared" si="12"/>
        <v>0</v>
      </c>
      <c r="S241" s="141">
        <v>0</v>
      </c>
      <c r="T241" s="142">
        <f t="shared" si="13"/>
        <v>0</v>
      </c>
      <c r="AR241" s="143" t="s">
        <v>344</v>
      </c>
      <c r="AT241" s="143" t="s">
        <v>118</v>
      </c>
      <c r="AU241" s="143" t="s">
        <v>123</v>
      </c>
      <c r="AY241" s="15" t="s">
        <v>115</v>
      </c>
      <c r="BE241" s="144">
        <f t="shared" si="14"/>
        <v>0</v>
      </c>
      <c r="BF241" s="144">
        <f t="shared" si="15"/>
        <v>0</v>
      </c>
      <c r="BG241" s="144">
        <f t="shared" si="16"/>
        <v>0</v>
      </c>
      <c r="BH241" s="144">
        <f t="shared" si="17"/>
        <v>0</v>
      </c>
      <c r="BI241" s="144">
        <f t="shared" si="18"/>
        <v>0</v>
      </c>
      <c r="BJ241" s="15" t="s">
        <v>123</v>
      </c>
      <c r="BK241" s="145">
        <f t="shared" si="19"/>
        <v>0</v>
      </c>
      <c r="BL241" s="15" t="s">
        <v>344</v>
      </c>
      <c r="BM241" s="143" t="s">
        <v>466</v>
      </c>
    </row>
    <row r="242" spans="2:65" s="11" customFormat="1" ht="22.8" customHeight="1">
      <c r="B242" s="120"/>
      <c r="D242" s="121" t="s">
        <v>73</v>
      </c>
      <c r="E242" s="130" t="s">
        <v>467</v>
      </c>
      <c r="F242" s="130" t="s">
        <v>468</v>
      </c>
      <c r="I242" s="123"/>
      <c r="J242" s="131">
        <f>BK242</f>
        <v>0</v>
      </c>
      <c r="L242" s="120"/>
      <c r="M242" s="125"/>
      <c r="P242" s="126">
        <f>SUM(P243:P244)</f>
        <v>0</v>
      </c>
      <c r="R242" s="126">
        <f>SUM(R243:R244)</f>
        <v>0</v>
      </c>
      <c r="T242" s="127">
        <f>SUM(T243:T244)</f>
        <v>0</v>
      </c>
      <c r="AR242" s="121" t="s">
        <v>116</v>
      </c>
      <c r="AT242" s="128" t="s">
        <v>73</v>
      </c>
      <c r="AU242" s="128" t="s">
        <v>79</v>
      </c>
      <c r="AY242" s="121" t="s">
        <v>115</v>
      </c>
      <c r="BK242" s="129">
        <f>SUM(BK243:BK244)</f>
        <v>0</v>
      </c>
    </row>
    <row r="243" spans="2:65" s="1" customFormat="1" ht="22.25" customHeight="1">
      <c r="B243" s="30"/>
      <c r="C243" s="132" t="s">
        <v>469</v>
      </c>
      <c r="D243" s="132" t="s">
        <v>118</v>
      </c>
      <c r="E243" s="133" t="s">
        <v>470</v>
      </c>
      <c r="F243" s="134" t="s">
        <v>471</v>
      </c>
      <c r="G243" s="135" t="s">
        <v>472</v>
      </c>
      <c r="H243" s="136">
        <v>1191.3</v>
      </c>
      <c r="I243" s="137"/>
      <c r="J243" s="136">
        <f>ROUND(I243*H243,3)</f>
        <v>0</v>
      </c>
      <c r="K243" s="138"/>
      <c r="L243" s="30"/>
      <c r="M243" s="139" t="s">
        <v>1</v>
      </c>
      <c r="N243" s="140" t="s">
        <v>40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344</v>
      </c>
      <c r="AT243" s="143" t="s">
        <v>118</v>
      </c>
      <c r="AU243" s="143" t="s">
        <v>123</v>
      </c>
      <c r="AY243" s="15" t="s">
        <v>115</v>
      </c>
      <c r="BE243" s="144">
        <f>IF(N243="základná",J243,0)</f>
        <v>0</v>
      </c>
      <c r="BF243" s="144">
        <f>IF(N243="znížená",J243,0)</f>
        <v>0</v>
      </c>
      <c r="BG243" s="144">
        <f>IF(N243="zákl. prenesená",J243,0)</f>
        <v>0</v>
      </c>
      <c r="BH243" s="144">
        <f>IF(N243="zníž. prenesená",J243,0)</f>
        <v>0</v>
      </c>
      <c r="BI243" s="144">
        <f>IF(N243="nulová",J243,0)</f>
        <v>0</v>
      </c>
      <c r="BJ243" s="15" t="s">
        <v>123</v>
      </c>
      <c r="BK243" s="145">
        <f>ROUND(I243*H243,3)</f>
        <v>0</v>
      </c>
      <c r="BL243" s="15" t="s">
        <v>344</v>
      </c>
      <c r="BM243" s="143" t="s">
        <v>473</v>
      </c>
    </row>
    <row r="244" spans="2:65" s="1" customFormat="1" ht="22.25" customHeight="1">
      <c r="B244" s="30"/>
      <c r="C244" s="132" t="s">
        <v>474</v>
      </c>
      <c r="D244" s="132" t="s">
        <v>118</v>
      </c>
      <c r="E244" s="133" t="s">
        <v>475</v>
      </c>
      <c r="F244" s="134" t="s">
        <v>476</v>
      </c>
      <c r="G244" s="135" t="s">
        <v>472</v>
      </c>
      <c r="H244" s="136">
        <v>525</v>
      </c>
      <c r="I244" s="137"/>
      <c r="J244" s="136">
        <f>ROUND(I244*H244,3)</f>
        <v>0</v>
      </c>
      <c r="K244" s="138"/>
      <c r="L244" s="30"/>
      <c r="M244" s="171" t="s">
        <v>1</v>
      </c>
      <c r="N244" s="172" t="s">
        <v>40</v>
      </c>
      <c r="O244" s="173"/>
      <c r="P244" s="174">
        <f>O244*H244</f>
        <v>0</v>
      </c>
      <c r="Q244" s="174">
        <v>0</v>
      </c>
      <c r="R244" s="174">
        <f>Q244*H244</f>
        <v>0</v>
      </c>
      <c r="S244" s="174">
        <v>0</v>
      </c>
      <c r="T244" s="175">
        <f>S244*H244</f>
        <v>0</v>
      </c>
      <c r="AR244" s="143" t="s">
        <v>344</v>
      </c>
      <c r="AT244" s="143" t="s">
        <v>118</v>
      </c>
      <c r="AU244" s="143" t="s">
        <v>123</v>
      </c>
      <c r="AY244" s="15" t="s">
        <v>115</v>
      </c>
      <c r="BE244" s="144">
        <f>IF(N244="základná",J244,0)</f>
        <v>0</v>
      </c>
      <c r="BF244" s="144">
        <f>IF(N244="znížená",J244,0)</f>
        <v>0</v>
      </c>
      <c r="BG244" s="144">
        <f>IF(N244="zákl. prenesená",J244,0)</f>
        <v>0</v>
      </c>
      <c r="BH244" s="144">
        <f>IF(N244="zníž. prenesená",J244,0)</f>
        <v>0</v>
      </c>
      <c r="BI244" s="144">
        <f>IF(N244="nulová",J244,0)</f>
        <v>0</v>
      </c>
      <c r="BJ244" s="15" t="s">
        <v>123</v>
      </c>
      <c r="BK244" s="145">
        <f>ROUND(I244*H244,3)</f>
        <v>0</v>
      </c>
      <c r="BL244" s="15" t="s">
        <v>344</v>
      </c>
      <c r="BM244" s="143" t="s">
        <v>477</v>
      </c>
    </row>
    <row r="245" spans="2:65" s="1" customFormat="1" ht="6.95" customHeight="1">
      <c r="B245" s="45"/>
      <c r="C245" s="46"/>
      <c r="D245" s="46"/>
      <c r="E245" s="46"/>
      <c r="F245" s="46"/>
      <c r="G245" s="46"/>
      <c r="H245" s="46"/>
      <c r="I245" s="46"/>
      <c r="J245" s="46"/>
      <c r="K245" s="46"/>
      <c r="L245" s="30"/>
    </row>
  </sheetData>
  <sheetProtection algorithmName="SHA-512" hashValue="hglYJrvchoeobyHgREDzV25Ybscc7CriVybV4DMnYy03yC2cqWWA1iVNieTDFmhAhQGJz0wksdyDwbGJHy5agg==" saltValue="B5VZ18tOtnNrqUxT4BwmoT0RlLyl6RECd0EHjdKuu+sqVTczykTLwUyQr6JdpDxKajXErUmLwgk9+nv+SZ5QAg==" spinCount="100000" sheet="1" objects="1" scenarios="1" formatColumns="0" formatRows="0" autoFilter="0"/>
  <autoFilter ref="C125:K244" xr:uid="{00000000-0009-0000-0000-000001000000}"/>
  <mergeCells count="6">
    <mergeCell ref="L2:V2"/>
    <mergeCell ref="E7:H7"/>
    <mergeCell ref="E16:H16"/>
    <mergeCell ref="E25:H25"/>
    <mergeCell ref="E85:H85"/>
    <mergeCell ref="E118:H1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1347a - Rekonštrukcia - z...</vt:lpstr>
      <vt:lpstr>'1347a - Rekonštrukcia - z...'!Názvy_tlače</vt:lpstr>
      <vt:lpstr>'Rekapitulácia stavby'!Názvy_tlače</vt:lpstr>
      <vt:lpstr>'1347a - Rekonštrukcia - z...'!Oblasť_tlače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2022-02-17T07:52:48Z</dcterms:created>
  <dcterms:modified xsi:type="dcterms:W3CDTF">2023-07-03T14:50:58Z</dcterms:modified>
</cp:coreProperties>
</file>