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Milan Novák\Šarišské Trstené\Rozpčtová dokumentácia\"/>
    </mc:Choice>
  </mc:AlternateContent>
  <xr:revisionPtr revIDLastSave="0" documentId="13_ncr:1_{399BF9A5-8E35-4107-BFCD-4F90D4E6E058}" xr6:coauthVersionLast="47" xr6:coauthVersionMax="47" xr10:uidLastSave="{00000000-0000-0000-0000-000000000000}"/>
  <bookViews>
    <workbookView xWindow="-28920" yWindow="-2340" windowWidth="29040" windowHeight="15840" xr2:uid="{55D74128-0AB4-4BF2-9A18-C10C1316232F}"/>
  </bookViews>
  <sheets>
    <sheet name="Rekapitulácia" sheetId="1" r:id="rId1"/>
    <sheet name="Krycí list stavby" sheetId="2" r:id="rId2"/>
    <sheet name="SO 15891" sheetId="3" r:id="rId3"/>
    <sheet name="SO 15892" sheetId="4" r:id="rId4"/>
    <sheet name="SO 15893" sheetId="5" r:id="rId5"/>
  </sheets>
  <definedNames>
    <definedName name="_xlnm.Print_Area" localSheetId="2">'SO 15891'!$B$2:$V$190</definedName>
    <definedName name="_xlnm.Print_Area" localSheetId="3">'SO 15892'!$B$2:$V$91</definedName>
    <definedName name="_xlnm.Print_Area" localSheetId="4">'SO 15893'!$B$2:$V$114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I25" i="2"/>
  <c r="I24" i="2"/>
  <c r="E24" i="2"/>
  <c r="I23" i="2"/>
  <c r="E23" i="2"/>
  <c r="I22" i="2"/>
  <c r="E22" i="2"/>
  <c r="I20" i="2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E15" i="2"/>
  <c r="D15" i="2"/>
  <c r="C15" i="2"/>
  <c r="F10" i="1"/>
  <c r="C10" i="1"/>
  <c r="C9" i="1"/>
  <c r="E9" i="1"/>
  <c r="D9" i="1"/>
  <c r="B9" i="1" s="1"/>
  <c r="G9" i="1" s="1"/>
  <c r="C8" i="1"/>
  <c r="E8" i="1"/>
  <c r="D8" i="1"/>
  <c r="C7" i="1"/>
  <c r="E7" i="1"/>
  <c r="E10" i="1" s="1"/>
  <c r="D7" i="1"/>
  <c r="D10" i="1" s="1"/>
  <c r="K9" i="1"/>
  <c r="P29" i="5"/>
  <c r="H29" i="5"/>
  <c r="H28" i="5"/>
  <c r="P28" i="5" s="1"/>
  <c r="P17" i="5"/>
  <c r="P16" i="5"/>
  <c r="Y114" i="5"/>
  <c r="Z114" i="5"/>
  <c r="V111" i="5"/>
  <c r="I59" i="5" s="1"/>
  <c r="M111" i="5"/>
  <c r="F59" i="5" s="1"/>
  <c r="K110" i="5"/>
  <c r="J110" i="5"/>
  <c r="S110" i="5"/>
  <c r="S111" i="5" s="1"/>
  <c r="H59" i="5" s="1"/>
  <c r="L110" i="5"/>
  <c r="L111" i="5" s="1"/>
  <c r="E59" i="5" s="1"/>
  <c r="I110" i="5"/>
  <c r="I111" i="5" s="1"/>
  <c r="G59" i="5" s="1"/>
  <c r="I58" i="5"/>
  <c r="V107" i="5"/>
  <c r="K106" i="5"/>
  <c r="J106" i="5"/>
  <c r="S106" i="5"/>
  <c r="M106" i="5"/>
  <c r="I106" i="5"/>
  <c r="K105" i="5"/>
  <c r="J105" i="5"/>
  <c r="S105" i="5"/>
  <c r="M105" i="5"/>
  <c r="I105" i="5"/>
  <c r="K104" i="5"/>
  <c r="J104" i="5"/>
  <c r="S104" i="5"/>
  <c r="M104" i="5"/>
  <c r="M107" i="5" s="1"/>
  <c r="F58" i="5" s="1"/>
  <c r="I104" i="5"/>
  <c r="K103" i="5"/>
  <c r="J103" i="5"/>
  <c r="S103" i="5"/>
  <c r="L103" i="5"/>
  <c r="I103" i="5"/>
  <c r="K102" i="5"/>
  <c r="J102" i="5"/>
  <c r="S102" i="5"/>
  <c r="L102" i="5"/>
  <c r="I102" i="5"/>
  <c r="K101" i="5"/>
  <c r="J101" i="5"/>
  <c r="S101" i="5"/>
  <c r="S107" i="5" s="1"/>
  <c r="H58" i="5" s="1"/>
  <c r="L101" i="5"/>
  <c r="L107" i="5" s="1"/>
  <c r="E58" i="5" s="1"/>
  <c r="I101" i="5"/>
  <c r="I107" i="5" s="1"/>
  <c r="G58" i="5" s="1"/>
  <c r="I57" i="5"/>
  <c r="V98" i="5"/>
  <c r="K97" i="5"/>
  <c r="J97" i="5"/>
  <c r="S97" i="5"/>
  <c r="M97" i="5"/>
  <c r="M98" i="5" s="1"/>
  <c r="F57" i="5" s="1"/>
  <c r="I97" i="5"/>
  <c r="K96" i="5"/>
  <c r="J96" i="5"/>
  <c r="S96" i="5"/>
  <c r="L96" i="5"/>
  <c r="I96" i="5"/>
  <c r="K95" i="5"/>
  <c r="J95" i="5"/>
  <c r="S95" i="5"/>
  <c r="L95" i="5"/>
  <c r="I95" i="5"/>
  <c r="K94" i="5"/>
  <c r="J94" i="5"/>
  <c r="S94" i="5"/>
  <c r="S98" i="5" s="1"/>
  <c r="H57" i="5" s="1"/>
  <c r="L94" i="5"/>
  <c r="L98" i="5" s="1"/>
  <c r="E57" i="5" s="1"/>
  <c r="I94" i="5"/>
  <c r="I98" i="5" s="1"/>
  <c r="G57" i="5" s="1"/>
  <c r="V91" i="5"/>
  <c r="M91" i="5"/>
  <c r="F56" i="5" s="1"/>
  <c r="K90" i="5"/>
  <c r="J90" i="5"/>
  <c r="S90" i="5"/>
  <c r="M90" i="5"/>
  <c r="I90" i="5"/>
  <c r="K89" i="5"/>
  <c r="J89" i="5"/>
  <c r="S89" i="5"/>
  <c r="L89" i="5"/>
  <c r="I89" i="5"/>
  <c r="K88" i="5"/>
  <c r="J88" i="5"/>
  <c r="S88" i="5"/>
  <c r="L88" i="5"/>
  <c r="I88" i="5"/>
  <c r="K87" i="5"/>
  <c r="J87" i="5"/>
  <c r="S87" i="5"/>
  <c r="L87" i="5"/>
  <c r="I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L84" i="5"/>
  <c r="I84" i="5"/>
  <c r="K83" i="5"/>
  <c r="J83" i="5"/>
  <c r="S83" i="5"/>
  <c r="L83" i="5"/>
  <c r="I83" i="5"/>
  <c r="K82" i="5"/>
  <c r="J82" i="5"/>
  <c r="S82" i="5"/>
  <c r="L82" i="5"/>
  <c r="I82" i="5"/>
  <c r="K81" i="5"/>
  <c r="J81" i="5"/>
  <c r="S81" i="5"/>
  <c r="L81" i="5"/>
  <c r="I81" i="5"/>
  <c r="K80" i="5"/>
  <c r="J80" i="5"/>
  <c r="S80" i="5"/>
  <c r="L80" i="5"/>
  <c r="I80" i="5"/>
  <c r="K79" i="5"/>
  <c r="K114" i="5" s="1"/>
  <c r="J79" i="5"/>
  <c r="S79" i="5"/>
  <c r="L79" i="5"/>
  <c r="I79" i="5"/>
  <c r="P20" i="5"/>
  <c r="K8" i="1"/>
  <c r="B8" i="1"/>
  <c r="G8" i="1" s="1"/>
  <c r="H29" i="4"/>
  <c r="P29" i="4" s="1"/>
  <c r="H28" i="4"/>
  <c r="P28" i="4" s="1"/>
  <c r="P17" i="4"/>
  <c r="P16" i="4"/>
  <c r="Y91" i="4"/>
  <c r="Z91" i="4"/>
  <c r="V88" i="4"/>
  <c r="I57" i="4" s="1"/>
  <c r="M88" i="4"/>
  <c r="F57" i="4" s="1"/>
  <c r="K87" i="4"/>
  <c r="J87" i="4"/>
  <c r="S87" i="4"/>
  <c r="S88" i="4" s="1"/>
  <c r="H57" i="4" s="1"/>
  <c r="L87" i="4"/>
  <c r="L88" i="4" s="1"/>
  <c r="E57" i="4" s="1"/>
  <c r="I87" i="4"/>
  <c r="I88" i="4" s="1"/>
  <c r="G57" i="4" s="1"/>
  <c r="I56" i="4"/>
  <c r="V84" i="4"/>
  <c r="M84" i="4"/>
  <c r="F56" i="4" s="1"/>
  <c r="K83" i="4"/>
  <c r="J83" i="4"/>
  <c r="S83" i="4"/>
  <c r="M83" i="4"/>
  <c r="I83" i="4"/>
  <c r="K82" i="4"/>
  <c r="J82" i="4"/>
  <c r="S82" i="4"/>
  <c r="L82" i="4"/>
  <c r="I82" i="4"/>
  <c r="K81" i="4"/>
  <c r="J81" i="4"/>
  <c r="S81" i="4"/>
  <c r="L81" i="4"/>
  <c r="I81" i="4"/>
  <c r="K80" i="4"/>
  <c r="J80" i="4"/>
  <c r="S80" i="4"/>
  <c r="L80" i="4"/>
  <c r="I80" i="4"/>
  <c r="K79" i="4"/>
  <c r="J79" i="4"/>
  <c r="S79" i="4"/>
  <c r="L79" i="4"/>
  <c r="I79" i="4"/>
  <c r="K78" i="4"/>
  <c r="J78" i="4"/>
  <c r="S78" i="4"/>
  <c r="L78" i="4"/>
  <c r="I78" i="4"/>
  <c r="K77" i="4"/>
  <c r="K91" i="4" s="1"/>
  <c r="J77" i="4"/>
  <c r="S77" i="4"/>
  <c r="L77" i="4"/>
  <c r="L84" i="4" s="1"/>
  <c r="E56" i="4" s="1"/>
  <c r="I77" i="4"/>
  <c r="P20" i="4"/>
  <c r="K7" i="1"/>
  <c r="B7" i="1"/>
  <c r="B10" i="1" s="1"/>
  <c r="H29" i="3"/>
  <c r="P29" i="3" s="1"/>
  <c r="H28" i="3"/>
  <c r="P28" i="3" s="1"/>
  <c r="P17" i="3"/>
  <c r="P16" i="3"/>
  <c r="Y190" i="3"/>
  <c r="Z190" i="3"/>
  <c r="V187" i="3"/>
  <c r="I66" i="3" s="1"/>
  <c r="K186" i="3"/>
  <c r="J186" i="3"/>
  <c r="S186" i="3"/>
  <c r="M186" i="3"/>
  <c r="M187" i="3" s="1"/>
  <c r="F66" i="3" s="1"/>
  <c r="I186" i="3"/>
  <c r="K185" i="3"/>
  <c r="J185" i="3"/>
  <c r="S185" i="3"/>
  <c r="L185" i="3"/>
  <c r="I185" i="3"/>
  <c r="K184" i="3"/>
  <c r="J184" i="3"/>
  <c r="S184" i="3"/>
  <c r="L184" i="3"/>
  <c r="L187" i="3" s="1"/>
  <c r="E66" i="3" s="1"/>
  <c r="I184" i="3"/>
  <c r="I62" i="3"/>
  <c r="F62" i="3"/>
  <c r="V178" i="3"/>
  <c r="M178" i="3"/>
  <c r="L178" i="3"/>
  <c r="E62" i="3" s="1"/>
  <c r="K177" i="3"/>
  <c r="J177" i="3"/>
  <c r="S177" i="3"/>
  <c r="S178" i="3" s="1"/>
  <c r="H62" i="3" s="1"/>
  <c r="L177" i="3"/>
  <c r="I177" i="3"/>
  <c r="I178" i="3" s="1"/>
  <c r="G62" i="3" s="1"/>
  <c r="F61" i="3"/>
  <c r="V174" i="3"/>
  <c r="I61" i="3" s="1"/>
  <c r="M174" i="3"/>
  <c r="I174" i="3"/>
  <c r="G61" i="3" s="1"/>
  <c r="K173" i="3"/>
  <c r="J173" i="3"/>
  <c r="S173" i="3"/>
  <c r="S174" i="3" s="1"/>
  <c r="H61" i="3" s="1"/>
  <c r="L173" i="3"/>
  <c r="L174" i="3" s="1"/>
  <c r="E61" i="3" s="1"/>
  <c r="I173" i="3"/>
  <c r="V170" i="3"/>
  <c r="I60" i="3" s="1"/>
  <c r="K169" i="3"/>
  <c r="J169" i="3"/>
  <c r="S169" i="3"/>
  <c r="M169" i="3"/>
  <c r="I169" i="3"/>
  <c r="K168" i="3"/>
  <c r="J168" i="3"/>
  <c r="S168" i="3"/>
  <c r="M168" i="3"/>
  <c r="I168" i="3"/>
  <c r="K167" i="3"/>
  <c r="J167" i="3"/>
  <c r="S167" i="3"/>
  <c r="M167" i="3"/>
  <c r="I167" i="3"/>
  <c r="K166" i="3"/>
  <c r="J166" i="3"/>
  <c r="S166" i="3"/>
  <c r="M166" i="3"/>
  <c r="I166" i="3"/>
  <c r="K165" i="3"/>
  <c r="J165" i="3"/>
  <c r="S165" i="3"/>
  <c r="M165" i="3"/>
  <c r="I165" i="3"/>
  <c r="K164" i="3"/>
  <c r="J164" i="3"/>
  <c r="S164" i="3"/>
  <c r="M164" i="3"/>
  <c r="I164" i="3"/>
  <c r="K163" i="3"/>
  <c r="J163" i="3"/>
  <c r="S163" i="3"/>
  <c r="M163" i="3"/>
  <c r="I163" i="3"/>
  <c r="K162" i="3"/>
  <c r="J162" i="3"/>
  <c r="S162" i="3"/>
  <c r="M162" i="3"/>
  <c r="I162" i="3"/>
  <c r="K161" i="3"/>
  <c r="J161" i="3"/>
  <c r="S161" i="3"/>
  <c r="M161" i="3"/>
  <c r="I161" i="3"/>
  <c r="K160" i="3"/>
  <c r="J160" i="3"/>
  <c r="S160" i="3"/>
  <c r="M160" i="3"/>
  <c r="I160" i="3"/>
  <c r="K159" i="3"/>
  <c r="J159" i="3"/>
  <c r="S159" i="3"/>
  <c r="M159" i="3"/>
  <c r="M170" i="3" s="1"/>
  <c r="F60" i="3" s="1"/>
  <c r="I159" i="3"/>
  <c r="K158" i="3"/>
  <c r="J158" i="3"/>
  <c r="S158" i="3"/>
  <c r="L158" i="3"/>
  <c r="I158" i="3"/>
  <c r="K157" i="3"/>
  <c r="J157" i="3"/>
  <c r="S157" i="3"/>
  <c r="L157" i="3"/>
  <c r="I157" i="3"/>
  <c r="K156" i="3"/>
  <c r="J156" i="3"/>
  <c r="S156" i="3"/>
  <c r="L156" i="3"/>
  <c r="I156" i="3"/>
  <c r="K155" i="3"/>
  <c r="J155" i="3"/>
  <c r="S155" i="3"/>
  <c r="L155" i="3"/>
  <c r="I155" i="3"/>
  <c r="K154" i="3"/>
  <c r="J154" i="3"/>
  <c r="S154" i="3"/>
  <c r="L154" i="3"/>
  <c r="I154" i="3"/>
  <c r="K153" i="3"/>
  <c r="J153" i="3"/>
  <c r="S153" i="3"/>
  <c r="L153" i="3"/>
  <c r="I153" i="3"/>
  <c r="K152" i="3"/>
  <c r="J152" i="3"/>
  <c r="S152" i="3"/>
  <c r="L152" i="3"/>
  <c r="I152" i="3"/>
  <c r="K151" i="3"/>
  <c r="J151" i="3"/>
  <c r="S151" i="3"/>
  <c r="L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S170" i="3" s="1"/>
  <c r="H60" i="3" s="1"/>
  <c r="L148" i="3"/>
  <c r="L170" i="3" s="1"/>
  <c r="E60" i="3" s="1"/>
  <c r="I148" i="3"/>
  <c r="I170" i="3" s="1"/>
  <c r="G60" i="3" s="1"/>
  <c r="V145" i="3"/>
  <c r="I59" i="3" s="1"/>
  <c r="M145" i="3"/>
  <c r="F59" i="3" s="1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S145" i="3" s="1"/>
  <c r="H59" i="3" s="1"/>
  <c r="L142" i="3"/>
  <c r="L145" i="3" s="1"/>
  <c r="E59" i="3" s="1"/>
  <c r="I142" i="3"/>
  <c r="I145" i="3" s="1"/>
  <c r="G59" i="3" s="1"/>
  <c r="V139" i="3"/>
  <c r="I58" i="3" s="1"/>
  <c r="K138" i="3"/>
  <c r="J138" i="3"/>
  <c r="S138" i="3"/>
  <c r="M138" i="3"/>
  <c r="M139" i="3" s="1"/>
  <c r="F58" i="3" s="1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S139" i="3" s="1"/>
  <c r="H58" i="3" s="1"/>
  <c r="L134" i="3"/>
  <c r="L139" i="3" s="1"/>
  <c r="E58" i="3" s="1"/>
  <c r="I134" i="3"/>
  <c r="I139" i="3" s="1"/>
  <c r="G58" i="3" s="1"/>
  <c r="V131" i="3"/>
  <c r="I57" i="3" s="1"/>
  <c r="K130" i="3"/>
  <c r="J130" i="3"/>
  <c r="S130" i="3"/>
  <c r="M130" i="3"/>
  <c r="M131" i="3" s="1"/>
  <c r="F57" i="3" s="1"/>
  <c r="I130" i="3"/>
  <c r="K129" i="3"/>
  <c r="J129" i="3"/>
  <c r="S129" i="3"/>
  <c r="L129" i="3"/>
  <c r="I129" i="3"/>
  <c r="K128" i="3"/>
  <c r="J128" i="3"/>
  <c r="S128" i="3"/>
  <c r="S131" i="3" s="1"/>
  <c r="H57" i="3" s="1"/>
  <c r="L128" i="3"/>
  <c r="L131" i="3" s="1"/>
  <c r="E57" i="3" s="1"/>
  <c r="I128" i="3"/>
  <c r="I131" i="3" s="1"/>
  <c r="G57" i="3" s="1"/>
  <c r="K124" i="3"/>
  <c r="J124" i="3"/>
  <c r="S124" i="3"/>
  <c r="M124" i="3"/>
  <c r="I124" i="3"/>
  <c r="K123" i="3"/>
  <c r="J123" i="3"/>
  <c r="S123" i="3"/>
  <c r="M123" i="3"/>
  <c r="I123" i="3"/>
  <c r="K122" i="3"/>
  <c r="J122" i="3"/>
  <c r="S122" i="3"/>
  <c r="M122" i="3"/>
  <c r="I122" i="3"/>
  <c r="K121" i="3"/>
  <c r="J121" i="3"/>
  <c r="S121" i="3"/>
  <c r="M121" i="3"/>
  <c r="I121" i="3"/>
  <c r="K120" i="3"/>
  <c r="J120" i="3"/>
  <c r="S120" i="3"/>
  <c r="M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M115" i="3"/>
  <c r="I115" i="3"/>
  <c r="K114" i="3"/>
  <c r="J114" i="3"/>
  <c r="S114" i="3"/>
  <c r="M114" i="3"/>
  <c r="I114" i="3"/>
  <c r="K113" i="3"/>
  <c r="J113" i="3"/>
  <c r="S113" i="3"/>
  <c r="M113" i="3"/>
  <c r="I113" i="3"/>
  <c r="K112" i="3"/>
  <c r="J112" i="3"/>
  <c r="S112" i="3"/>
  <c r="M112" i="3"/>
  <c r="I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I109" i="3"/>
  <c r="K108" i="3"/>
  <c r="J108" i="3"/>
  <c r="S108" i="3"/>
  <c r="L108" i="3"/>
  <c r="I108" i="3"/>
  <c r="K107" i="3"/>
  <c r="J107" i="3"/>
  <c r="S107" i="3"/>
  <c r="L107" i="3"/>
  <c r="I107" i="3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L101" i="3"/>
  <c r="I101" i="3"/>
  <c r="K100" i="3"/>
  <c r="J100" i="3"/>
  <c r="S100" i="3"/>
  <c r="L100" i="3"/>
  <c r="I100" i="3"/>
  <c r="K99" i="3"/>
  <c r="J99" i="3"/>
  <c r="V99" i="3"/>
  <c r="S99" i="3"/>
  <c r="L99" i="3"/>
  <c r="I99" i="3"/>
  <c r="K98" i="3"/>
  <c r="J98" i="3"/>
  <c r="V98" i="3"/>
  <c r="S98" i="3"/>
  <c r="L98" i="3"/>
  <c r="I98" i="3"/>
  <c r="K97" i="3"/>
  <c r="J97" i="3"/>
  <c r="V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K190" i="3" s="1"/>
  <c r="J86" i="3"/>
  <c r="S86" i="3"/>
  <c r="L86" i="3"/>
  <c r="I86" i="3"/>
  <c r="I125" i="3" s="1"/>
  <c r="G56" i="3" s="1"/>
  <c r="P20" i="3"/>
  <c r="E20" i="2" l="1"/>
  <c r="G7" i="1"/>
  <c r="G10" i="1" s="1"/>
  <c r="I113" i="5"/>
  <c r="G60" i="5" s="1"/>
  <c r="E15" i="5" s="1"/>
  <c r="E20" i="5" s="1"/>
  <c r="I91" i="5"/>
  <c r="G56" i="5" s="1"/>
  <c r="L91" i="5"/>
  <c r="E56" i="5" s="1"/>
  <c r="I56" i="5"/>
  <c r="M113" i="5"/>
  <c r="F60" i="5" s="1"/>
  <c r="D15" i="5" s="1"/>
  <c r="V113" i="5"/>
  <c r="I60" i="5" s="1"/>
  <c r="S91" i="5"/>
  <c r="H56" i="5" s="1"/>
  <c r="L90" i="4"/>
  <c r="E58" i="4" s="1"/>
  <c r="C15" i="4" s="1"/>
  <c r="M90" i="4"/>
  <c r="F58" i="4" s="1"/>
  <c r="D15" i="4" s="1"/>
  <c r="S84" i="4"/>
  <c r="H56" i="4" s="1"/>
  <c r="S90" i="4"/>
  <c r="H58" i="4" s="1"/>
  <c r="V90" i="4"/>
  <c r="I58" i="4" s="1"/>
  <c r="I84" i="4"/>
  <c r="G56" i="4" s="1"/>
  <c r="L180" i="3"/>
  <c r="E63" i="3" s="1"/>
  <c r="C15" i="3" s="1"/>
  <c r="L125" i="3"/>
  <c r="E56" i="3" s="1"/>
  <c r="L189" i="3"/>
  <c r="E67" i="3" s="1"/>
  <c r="C16" i="3" s="1"/>
  <c r="M125" i="3"/>
  <c r="F56" i="3" s="1"/>
  <c r="S187" i="3"/>
  <c r="H66" i="3" s="1"/>
  <c r="M189" i="3"/>
  <c r="F67" i="3" s="1"/>
  <c r="D16" i="3" s="1"/>
  <c r="V125" i="3"/>
  <c r="I56" i="3" s="1"/>
  <c r="S125" i="3"/>
  <c r="H56" i="3" s="1"/>
  <c r="V189" i="3"/>
  <c r="I67" i="3" s="1"/>
  <c r="I180" i="3"/>
  <c r="G63" i="3" s="1"/>
  <c r="E15" i="3" s="1"/>
  <c r="I187" i="3"/>
  <c r="G66" i="3" s="1"/>
  <c r="B11" i="1" l="1"/>
  <c r="P23" i="5"/>
  <c r="L113" i="5"/>
  <c r="E60" i="5" s="1"/>
  <c r="C15" i="5" s="1"/>
  <c r="P22" i="5"/>
  <c r="V114" i="5"/>
  <c r="I62" i="5" s="1"/>
  <c r="E23" i="5"/>
  <c r="P25" i="5" s="1"/>
  <c r="P27" i="5" s="1"/>
  <c r="P30" i="5" s="1"/>
  <c r="S113" i="5"/>
  <c r="H60" i="5" s="1"/>
  <c r="E21" i="5"/>
  <c r="P21" i="5"/>
  <c r="I114" i="5"/>
  <c r="G62" i="5" s="1"/>
  <c r="L114" i="5"/>
  <c r="E62" i="5" s="1"/>
  <c r="E22" i="5"/>
  <c r="M114" i="5"/>
  <c r="F62" i="5" s="1"/>
  <c r="I90" i="4"/>
  <c r="M91" i="4"/>
  <c r="F60" i="4" s="1"/>
  <c r="L91" i="4"/>
  <c r="E60" i="4" s="1"/>
  <c r="V91" i="4"/>
  <c r="I60" i="4" s="1"/>
  <c r="S91" i="4"/>
  <c r="H60" i="4" s="1"/>
  <c r="S180" i="3"/>
  <c r="L190" i="3"/>
  <c r="E69" i="3" s="1"/>
  <c r="S189" i="3"/>
  <c r="H67" i="3" s="1"/>
  <c r="M180" i="3"/>
  <c r="V180" i="3"/>
  <c r="I189" i="3"/>
  <c r="G67" i="3" s="1"/>
  <c r="E16" i="3" s="1"/>
  <c r="E23" i="3" s="1"/>
  <c r="G11" i="1" l="1"/>
  <c r="H28" i="2"/>
  <c r="I28" i="2" s="1"/>
  <c r="B12" i="1"/>
  <c r="S114" i="5"/>
  <c r="H62" i="5" s="1"/>
  <c r="G58" i="4"/>
  <c r="E15" i="4" s="1"/>
  <c r="I91" i="4"/>
  <c r="G60" i="4" s="1"/>
  <c r="I190" i="3"/>
  <c r="G69" i="3" s="1"/>
  <c r="I63" i="3"/>
  <c r="V190" i="3"/>
  <c r="I69" i="3" s="1"/>
  <c r="F63" i="3"/>
  <c r="D15" i="3" s="1"/>
  <c r="M190" i="3"/>
  <c r="F69" i="3" s="1"/>
  <c r="E22" i="3"/>
  <c r="P25" i="3" s="1"/>
  <c r="P27" i="3" s="1"/>
  <c r="P30" i="3" s="1"/>
  <c r="P23" i="3"/>
  <c r="H63" i="3"/>
  <c r="S190" i="3"/>
  <c r="H69" i="3" s="1"/>
  <c r="E21" i="3"/>
  <c r="E20" i="3"/>
  <c r="P22" i="3"/>
  <c r="P21" i="3"/>
  <c r="G12" i="1" l="1"/>
  <c r="G13" i="1" s="1"/>
  <c r="H29" i="2"/>
  <c r="I29" i="2" s="1"/>
  <c r="I30" i="2" s="1"/>
  <c r="P23" i="4"/>
  <c r="E22" i="4"/>
  <c r="P22" i="4"/>
  <c r="E23" i="4"/>
  <c r="E20" i="4"/>
  <c r="P21" i="4"/>
  <c r="E21" i="4"/>
  <c r="P25" i="4" l="1"/>
  <c r="P27" i="4" s="1"/>
  <c r="P30" i="4" s="1"/>
</calcChain>
</file>

<file path=xl/sharedStrings.xml><?xml version="1.0" encoding="utf-8"?>
<sst xmlns="http://schemas.openxmlformats.org/spreadsheetml/2006/main" count="719" uniqueCount="310">
  <si>
    <t>Rekapitulácia rozpočtu</t>
  </si>
  <si>
    <t>Stavba Realizácia zelene v obci Šarišská Trstená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</si>
  <si>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</si>
  <si>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</si>
  <si>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</si>
  <si>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</si>
  <si>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</si>
  <si>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</si>
  <si>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</si>
  <si>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</si>
  <si>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</si>
  <si>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</si>
  <si>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Dažďová záhrada</t>
  </si>
  <si>
    <t>SO 02 Výsadba zelene v obci</t>
  </si>
  <si>
    <t>SO 03  Sadové úpravy na cintoríne v obci Šarišká Trstená</t>
  </si>
  <si>
    <t>Krycí list rozpočtu</t>
  </si>
  <si>
    <t>Objekt SO 01 Dažďová záhrada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</si>
  <si>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</si>
  <si>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</si>
  <si>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</si>
  <si>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</si>
  <si>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</si>
  <si>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</si>
  <si>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Šarišská Trstená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</si>
  <si>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</si>
  <si>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</si>
  <si>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</si>
  <si>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</si>
  <si>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</si>
  <si>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</si>
  <si>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</si>
  <si>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</si>
  <si>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</si>
  <si>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</si>
  <si>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</si>
  <si>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</si>
  <si>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</si>
  <si>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</si>
  <si>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</si>
  <si>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</si>
  <si>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</si>
  <si>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</si>
  <si>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</si>
  <si>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</si>
  <si>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</si>
  <si>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</si>
  <si>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</si>
  <si>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</si>
  <si>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</si>
  <si>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</si>
  <si>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</si>
  <si>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</si>
  <si>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</si>
  <si>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</si>
  <si>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</si>
  <si>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</si>
  <si>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</si>
  <si>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</si>
  <si>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</si>
  <si>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</si>
  <si>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</si>
  <si>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</si>
  <si>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</si>
  <si>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ZÁKLADY</t>
  </si>
  <si>
    <t xml:space="preserve">   VODOROVNÉ KONŠTRUKCIE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</si>
  <si>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</si>
  <si>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</si>
  <si>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</si>
  <si>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</si>
  <si>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Práce PSV</t>
  </si>
  <si>
    <t xml:space="preserve">   ZTI - VNÚTORNA KANALIZÁCIA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</si>
  <si>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</si>
  <si>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</si>
  <si>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</si>
  <si>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</si>
  <si>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</si>
  <si>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</si>
  <si>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</si>
  <si>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</si>
  <si>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</si>
  <si>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</si>
  <si>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</si>
  <si>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</si>
  <si>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</si>
  <si>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</si>
  <si>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</si>
  <si>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Realizácia zelene v obci Šarišská Trstená</t>
  </si>
  <si>
    <t>ZEMNÉ PRÁCE</t>
  </si>
  <si>
    <t>122201102</t>
  </si>
  <si>
    <t>Odkopávka a prekopávka nezapažená v hornine 3,nad 100 do 1000 m3</t>
  </si>
  <si>
    <t>m3</t>
  </si>
  <si>
    <t>122201109</t>
  </si>
  <si>
    <t>Príplatok k cenám za lepivosť horniny</t>
  </si>
  <si>
    <t>132201101</t>
  </si>
  <si>
    <t>Výkop ryhy do šírky 600 mm v horn.3 do 100 m3</t>
  </si>
  <si>
    <t>132201109</t>
  </si>
  <si>
    <t xml:space="preserve">Príplatok k cene za lepivosť horniny pri hĺbení rýh šírky do 0,6 m v hornine triedy 3 </t>
  </si>
  <si>
    <t>162501102</t>
  </si>
  <si>
    <t>Vodorovné premiestnenie výkopku tr.1-4 do 3000 m</t>
  </si>
  <si>
    <t>171101103</t>
  </si>
  <si>
    <t>Uloženie sypaniny súdržnej horniny s mierou zhutnenia nad 96 do 100 % podľa Proctor-Standard</t>
  </si>
  <si>
    <t>171201101</t>
  </si>
  <si>
    <t>Uloženie sypaniny do násypov s rozprestretím sypaniny vo vrstvách a s hrubým urovnaním nezhutnených</t>
  </si>
  <si>
    <t>174101002</t>
  </si>
  <si>
    <t>Zásyp sypaninou so zhutnením jám, šachiet, rýh, zárezov alebo okolo objektov nad 100 do 1000 m3</t>
  </si>
  <si>
    <t>175101100</t>
  </si>
  <si>
    <t>Obsyp potrubia sypaninou z vhodných hornín triedy 1 až 4 s prehodením sypaniny</t>
  </si>
  <si>
    <t>182101101</t>
  </si>
  <si>
    <t>Svahovanie trvalých svahov v zárezoch v hornine triedy 1-4</t>
  </si>
  <si>
    <t>m2</t>
  </si>
  <si>
    <t>182201101</t>
  </si>
  <si>
    <t>Svahovanie trvalých svahov v násype</t>
  </si>
  <si>
    <t>113107112</t>
  </si>
  <si>
    <t>Odstránenie podkladu alebo krytu v ploche do 200m2 z kameniva ťaženého,hr.100-200mm, 0,240t</t>
  </si>
  <si>
    <t>113107122</t>
  </si>
  <si>
    <t>Odstránenie podkladu alebo krytu do 200 m2 z kameniva hrubého drveného, hr.100 do 200 mm, 0,235t</t>
  </si>
  <si>
    <t>113107142</t>
  </si>
  <si>
    <t>Odstránenie podkladu alebo krytu asfaltového do 200 m2,hr.nad 50 do 100 mm  0,181 t</t>
  </si>
  <si>
    <t>183101111</t>
  </si>
  <si>
    <t>Hľbenie jamky v rovine alebo na svahu do 1:5,objem do 0,01 m3</t>
  </si>
  <si>
    <t>kus</t>
  </si>
  <si>
    <t>183204113</t>
  </si>
  <si>
    <t>Vysadenie cibulí alebo hľúz</t>
  </si>
  <si>
    <t>183403115</t>
  </si>
  <si>
    <t>Obrobenie pôdy kultivátorovaním na svahu nad 1:5 do 1:2</t>
  </si>
  <si>
    <t>184102411</t>
  </si>
  <si>
    <t>Vysadenie kríku výšky do 1 m s balom  do predom vyhĺbenej jamky so zaliatím na svahu so sklonom od 1:5 do 1:2</t>
  </si>
  <si>
    <t>184921094</t>
  </si>
  <si>
    <t>Mulčovanie rastlín mulčom hrúbky od 5 cm do 10 cm na svahu so sklonom od 1:5 do 1:2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</si>
  <si>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</si>
  <si>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</si>
  <si>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</si>
  <si>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</si>
  <si>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</si>
  <si>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185804311</t>
  </si>
  <si>
    <t>Zaliatie rastlín vodou, plochy jednotlivo do 20 m2</t>
  </si>
  <si>
    <t>MAT18</t>
  </si>
  <si>
    <t>Lysimachia vulgaris</t>
  </si>
  <si>
    <t>ks</t>
  </si>
  <si>
    <t>MAT19</t>
  </si>
  <si>
    <t>Jencus effus</t>
  </si>
  <si>
    <t>MAT20</t>
  </si>
  <si>
    <t>Iris pseudoaorus</t>
  </si>
  <si>
    <t>MAT21</t>
  </si>
  <si>
    <t>Euphorbia amygdaloides</t>
  </si>
  <si>
    <t>MAT</t>
  </si>
  <si>
    <t>Dunajský štrk fr. 4 -8 mm</t>
  </si>
  <si>
    <t>583343210</t>
  </si>
  <si>
    <t xml:space="preserve">Piesok </t>
  </si>
  <si>
    <t>M3</t>
  </si>
  <si>
    <t>MAT1</t>
  </si>
  <si>
    <t>Narcis mix</t>
  </si>
  <si>
    <t>KS</t>
  </si>
  <si>
    <t>MAT11</t>
  </si>
  <si>
    <t>Typha minima</t>
  </si>
  <si>
    <t>MAT12</t>
  </si>
  <si>
    <t>Calthus palustris</t>
  </si>
  <si>
    <t>MAT13</t>
  </si>
  <si>
    <t>Acorus gramin</t>
  </si>
  <si>
    <t>MAT14</t>
  </si>
  <si>
    <t>Tradescancia x andresoniana</t>
  </si>
  <si>
    <t>MAT15</t>
  </si>
  <si>
    <t>Mentha aquatica</t>
  </si>
  <si>
    <t>MAT16</t>
  </si>
  <si>
    <t>Lobelia cardinalis</t>
  </si>
  <si>
    <t>MAT17</t>
  </si>
  <si>
    <t>Lythrum salicaria</t>
  </si>
  <si>
    <t>MAT2</t>
  </si>
  <si>
    <t>Trvalky mix</t>
  </si>
  <si>
    <t>MAT3</t>
  </si>
  <si>
    <t>Pokryvne mix</t>
  </si>
  <si>
    <t>103840160801</t>
  </si>
  <si>
    <t>Záhradnícky substrát 250 l</t>
  </si>
  <si>
    <t xml:space="preserve">KUS   </t>
  </si>
  <si>
    <t>ZÁKLADY</t>
  </si>
  <si>
    <t>212752128</t>
  </si>
  <si>
    <t>Trativody z  flexodrenážnych rúr DN 200</t>
  </si>
  <si>
    <t>m</t>
  </si>
  <si>
    <t>214500111</t>
  </si>
  <si>
    <t>Zhotovenie výplne ryhy s drenážnym potrubím z rúr DN do 200, výšky nad 200 do 300 mm</t>
  </si>
  <si>
    <t>5833110100</t>
  </si>
  <si>
    <t>Kamenivo ťažené drobné, frakcia 0-1, trieda B I</t>
  </si>
  <si>
    <t>VODOROVNÉ KONŠTRUKCIE</t>
  </si>
  <si>
    <t>451573111</t>
  </si>
  <si>
    <t>Lôžko pod potrubie, stoky a drobné objekty, v otvorenom výkope z piesku a štrkopiesku do 63 mm</t>
  </si>
  <si>
    <t>457572212</t>
  </si>
  <si>
    <t>Filtračná vrstva z ťaženého kameniva predrveného frakcie 0 až 32 mm so zhutnením</t>
  </si>
  <si>
    <t>457971111</t>
  </si>
  <si>
    <t>Zriadenie vrstvy z geotextílie s presahom, so sklonom do 1:5, šírky geotextílie do 3 m</t>
  </si>
  <si>
    <t>469521211</t>
  </si>
  <si>
    <t>Spevnenie dna alebo svahov so zhutnením hr 200mm</t>
  </si>
  <si>
    <t>6936654900</t>
  </si>
  <si>
    <t>Geotextília tkaná</t>
  </si>
  <si>
    <t>SPEVNENÉ PLOCHY</t>
  </si>
  <si>
    <t>566903111</t>
  </si>
  <si>
    <t>Upravenie podkladu po prekopoch pre inžinierske siete so zhutnením kamenivom hrubým drveným</t>
  </si>
  <si>
    <t>566905111</t>
  </si>
  <si>
    <t>Upravenie podkladu po prekopoch pre inžinierske siete so zhutnením podkladovým betónom</t>
  </si>
  <si>
    <t>572952112</t>
  </si>
  <si>
    <t>Upravenie krytu vozovky po prekopoch pre inžinier. siete asfaltovým betónom po zhutnení hr. 50-70 mm</t>
  </si>
  <si>
    <t>POTRUBNÉ ROZVODY</t>
  </si>
  <si>
    <t>871313121</t>
  </si>
  <si>
    <t>Montáž potrubia z kanalizačných rúr z tvrdého PVC tesn. gumovým krúžkom v skl. do 20%  do DN 150</t>
  </si>
  <si>
    <t>871353121</t>
  </si>
  <si>
    <t>Montáž potrubia z kanalizačných rúr z tvrdého PVC tesn. gumovým krúžkom v skl. do 20% DN 200</t>
  </si>
  <si>
    <t>877313122</t>
  </si>
  <si>
    <t xml:space="preserve">Montáž tvarovky na potrubí z rúr z tvrdého PVC tesnených gumovým krúžkom,presuvka DN 150 </t>
  </si>
  <si>
    <t>877313123</t>
  </si>
  <si>
    <t>Montáž tvarovky na potrubí z rúr z tvrdého PVC tesn. gumovým krúžkom,jednoosá  DN 150</t>
  </si>
  <si>
    <t>877353121</t>
  </si>
  <si>
    <t>Montáž tvarovky na potrubí z rúr z tvrdého PVC tesnených gumovým krúžkom,odbočná  DN 200</t>
  </si>
  <si>
    <t>877353123</t>
  </si>
  <si>
    <t>Montáž tvaroviek na potrubí z PVC tesnených gumovým krúžkom v otv. výkope jednoosých DN 200</t>
  </si>
  <si>
    <t>892311000</t>
  </si>
  <si>
    <t>Skúška tesnosti kanalizácie D 150</t>
  </si>
  <si>
    <t>892351000</t>
  </si>
  <si>
    <t>Skúška tesnosti kanalizácie D 200</t>
  </si>
  <si>
    <t>894431351</t>
  </si>
  <si>
    <t>Montáž kanalizačnej revíznej šachty PVC DN 400/DN 200, nosnosť 12,5 ton, hĺbka zabudovania do 1250 mm</t>
  </si>
  <si>
    <t>895941111</t>
  </si>
  <si>
    <t>Zriadenie kanalizačného vpustu cestného</t>
  </si>
  <si>
    <t>286506610</t>
  </si>
  <si>
    <t xml:space="preserve">Koleno kanalizačné PVC d160/45°                                                                                         </t>
  </si>
  <si>
    <t xml:space="preserve">kus     </t>
  </si>
  <si>
    <t>2860002030</t>
  </si>
  <si>
    <t>Kanalizačná PVC rúra 110x3,2/3m</t>
  </si>
  <si>
    <t>2860002130</t>
  </si>
  <si>
    <t xml:space="preserve">Kanalizačná PVC rúra 160x4,0/3m </t>
  </si>
  <si>
    <t>2860002180</t>
  </si>
  <si>
    <t xml:space="preserve">Kanalizačná PVC rúra 200x4,9/3m </t>
  </si>
  <si>
    <t>2860003120</t>
  </si>
  <si>
    <t xml:space="preserve">Kanalizačné PVC koleno 150/87° </t>
  </si>
  <si>
    <t>2860003210</t>
  </si>
  <si>
    <t>Kanalizačná PVC odbočka 150/100/45°</t>
  </si>
  <si>
    <t>2860003270</t>
  </si>
  <si>
    <t>Kanalizačná PVC odbočka 200/200/45°</t>
  </si>
  <si>
    <t>2860004000</t>
  </si>
  <si>
    <t>Kanalizačná PVC redukcia 150/100</t>
  </si>
  <si>
    <t>2860004030</t>
  </si>
  <si>
    <t>Kanalizačná PVC redukcia 200/150</t>
  </si>
  <si>
    <t>2866111423</t>
  </si>
  <si>
    <t>Filtračno - usadzovacia šachta FŠ 400 s poklopom so šachtovým predĺžením</t>
  </si>
  <si>
    <t>5922380000</t>
  </si>
  <si>
    <t>Cestná vpusť</t>
  </si>
  <si>
    <t>KUS</t>
  </si>
  <si>
    <t>OSTATNÉ PRÁCE</t>
  </si>
  <si>
    <t>919735112</t>
  </si>
  <si>
    <t>Rezanie existujúceho asfaltového krytu alebo podkladu hľbky nad 50 do 100 mm</t>
  </si>
  <si>
    <t>PRESUNY HMÔT</t>
  </si>
  <si>
    <t>998231311</t>
  </si>
  <si>
    <t>Presun hmôt pre sadovnícke a krajinárske úpravy do 5000 m vodorovne bez zvislého presunu</t>
  </si>
  <si>
    <t>ZTI - VNÚTORNA KANALIZÁCIA</t>
  </si>
  <si>
    <t>7211400003</t>
  </si>
  <si>
    <t xml:space="preserve"> Montáž lapača strešných splavenín</t>
  </si>
  <si>
    <t>721140002</t>
  </si>
  <si>
    <t>Úprava strešných zvodov pre osadenie lapača strešných splavenín</t>
  </si>
  <si>
    <t xml:space="preserve"> kus</t>
  </si>
  <si>
    <t>5524355000</t>
  </si>
  <si>
    <t>Lapač strešných splavenín plastový</t>
  </si>
  <si>
    <t>Objekt SO 02 Výsadba zelene v obci</t>
  </si>
  <si>
    <t>183101114</t>
  </si>
  <si>
    <t>Hľbenie jamky v rovine alebo na svahu do 1:5,objem nad 0,05 do 0,125 m3</t>
  </si>
  <si>
    <t>184102112</t>
  </si>
  <si>
    <t>Výsadba dreviny s balom v rovine alebo na svahu do 1:5, priemer balu nad 200 do 300 mm</t>
  </si>
  <si>
    <t>185802124</t>
  </si>
  <si>
    <t>Hnojenie pôdy umelým hnojivom k jednotlivým rastlinám na svahu so sklonom od 1:5 do 1:2</t>
  </si>
  <si>
    <t>MAT30</t>
  </si>
  <si>
    <t>Silva tabs alebo ekvivalent bal 25ks</t>
  </si>
  <si>
    <t>bal</t>
  </si>
  <si>
    <t>026840100201</t>
  </si>
  <si>
    <t>Thuja ocidentalis Smargd vyška 100 cm</t>
  </si>
  <si>
    <t>Objekt SO 03  Sadové úpravy na cintoríne v obci Šarišká Trstená</t>
  </si>
  <si>
    <t>122201101</t>
  </si>
  <si>
    <t>Odkopávka a prekopávka nezapažená v hornine 3,do 100 m3</t>
  </si>
  <si>
    <t>181101102</t>
  </si>
  <si>
    <t>Úprava pláne v zárezoch v hornine 1-4 so zhutnením</t>
  </si>
  <si>
    <t>564751111</t>
  </si>
  <si>
    <t>Podklad alebo kryt z kameniva hrubého drveného veľ. 0-63 mm s rozprestretím a zhutn.hr.150 mm</t>
  </si>
  <si>
    <t>564831111</t>
  </si>
  <si>
    <t>Podklad zo štrkodrviny fr. 16-32 mm s rozprestrením a zhutnením,hr.po zhutnení 100 mm</t>
  </si>
  <si>
    <t>596911212</t>
  </si>
  <si>
    <t>Kladenie zámkovej dlažby  hr.8cm pre peších nad 20 m2 do lôžka fr. 4-8 mm hr. 5 cm, škárovanie</t>
  </si>
  <si>
    <t>592036013633</t>
  </si>
  <si>
    <t>Semmelrock EKOdrain alebo ekvivalent ekologická dlažba sivá 20 x 20 x 8 cm farba: sivá</t>
  </si>
  <si>
    <t>M2</t>
  </si>
  <si>
    <t>916161111</t>
  </si>
  <si>
    <t>Osadenie cestnej obruby z veľkých kociek s bočnou oporou z bet. tr. C 12/15 do lôžka z betónu</t>
  </si>
  <si>
    <t>917762111</t>
  </si>
  <si>
    <t>Osadenie chodník. obrubníka betónového s oporou z betónu prostého tr. C 10/12,5 do lôžka</t>
  </si>
  <si>
    <t>936124111</t>
  </si>
  <si>
    <t>Osadenie stabilnej lavice bez zabetónovania nôh s navrtaním</t>
  </si>
  <si>
    <t>592029170010</t>
  </si>
  <si>
    <t>Parkový obrubník 100/20/5 cm farba sivá</t>
  </si>
  <si>
    <t xml:space="preserve">KUS  </t>
  </si>
  <si>
    <t>592174910</t>
  </si>
  <si>
    <t>Obrubník cestný  100x15x25</t>
  </si>
  <si>
    <t>MAT9</t>
  </si>
  <si>
    <t>Lavičky na sedenie Parkova lavička MEZZO alebo ekvivalent  s operadlom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</si>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</sst>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165" fontId="14" fillId="0" borderId="109" xfId="0" applyNumberFormat="1" applyFont="1" applyBorder="1"/>
    <xf numFmtId="164" fontId="5" fillId="0" borderId="2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2" xfId="0" applyFont="1" applyBorder="1"/>
    <xf numFmtId="0" fontId="1" fillId="0" borderId="74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82" xfId="0" applyFont="1" applyBorder="1"/>
    <xf numFmtId="0" fontId="1" fillId="0" borderId="75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59" xfId="0" applyFont="1" applyBorder="1"/>
    <xf numFmtId="0" fontId="5" fillId="0" borderId="0" xfId="0" applyFont="1"/>
    <xf numFmtId="0" fontId="14" fillId="0" borderId="109" xfId="0" applyFont="1" applyBorder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5" fillId="0" borderId="87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6" fillId="0" borderId="44" xfId="0" applyFont="1" applyBorder="1"/>
    <xf numFmtId="0" fontId="5" fillId="0" borderId="44" xfId="0" applyFont="1" applyBorder="1"/>
    <xf numFmtId="0" fontId="5" fillId="0" borderId="59" xfId="0" applyFont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" fillId="0" borderId="83" xfId="0" applyFont="1" applyBorder="1"/>
    <xf numFmtId="0" fontId="1" fillId="0" borderId="36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40" xfId="0" applyFont="1" applyBorder="1"/>
    <xf numFmtId="0" fontId="1" fillId="0" borderId="30" xfId="0" applyFont="1" applyBorder="1"/>
    <xf numFmtId="0" fontId="1" fillId="0" borderId="49" xfId="0" applyFont="1" applyBorder="1"/>
    <xf numFmtId="0" fontId="1" fillId="0" borderId="36" xfId="0" applyFont="1" applyBorder="1" applyAlignment="1">
      <alignment wrapText="1"/>
    </xf>
    <xf numFmtId="0" fontId="6" fillId="0" borderId="38" xfId="0" applyFont="1" applyBorder="1"/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5B52F-3B0A-4205-A788-A13F3121681D}">
  <dimension ref="A1:Z13"/>
  <sheetViews>
    <sheetView tabSelected="1" workbookViewId="0">
      <selection activeCell="A9" sqref="A9"/>
    </sheetView>
  </sheetViews>
  <sheetFormatPr defaultColWidth="0" defaultRowHeight="14.4" x14ac:dyDescent="0.3"/>
  <cols>
    <col min="1" max="1" width="32.77734375" customWidth="1"/>
    <col min="2" max="2" width="10.77734375" customWidth="1"/>
    <col min="3" max="3" width="8.77734375" customWidth="1"/>
    <col min="4" max="4" width="7.109375" customWidth="1"/>
    <col min="5" max="5" width="8.77734375" customWidth="1"/>
    <col min="6" max="6" width="18.3320312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54" t="s">
        <v>0</v>
      </c>
      <c r="B2" s="255"/>
      <c r="C2" s="255"/>
      <c r="D2" s="255"/>
      <c r="E2" s="255"/>
      <c r="F2" s="5" t="s">
        <v>2</v>
      </c>
      <c r="G2" s="5"/>
    </row>
    <row r="3" spans="1:26" x14ac:dyDescent="0.3">
      <c r="A3" s="256" t="s">
        <v>1</v>
      </c>
      <c r="B3" s="256"/>
      <c r="C3" s="256"/>
      <c r="D3" s="256"/>
      <c r="E3" s="256"/>
      <c r="F3" s="6" t="s">
        <v>3</v>
      </c>
      <c r="G3" s="6" t="s">
        <v>4</v>
      </c>
    </row>
    <row r="4" spans="1:26" x14ac:dyDescent="0.3">
      <c r="A4" s="256"/>
      <c r="B4" s="256"/>
      <c r="C4" s="256"/>
      <c r="D4" s="256"/>
      <c r="E4" s="256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2" t="s">
        <v>12</v>
      </c>
      <c r="B7" s="222">
        <f>'SO 15891'!I190-Rekapitulácia!D7</f>
        <v>19509.48</v>
      </c>
      <c r="C7" s="222">
        <f>'SO 15891'!P25</f>
        <v>0</v>
      </c>
      <c r="D7" s="222">
        <f>'SO 15891'!P17</f>
        <v>0</v>
      </c>
      <c r="E7" s="222">
        <f>'SO 15891'!P16</f>
        <v>0</v>
      </c>
      <c r="F7" s="222">
        <v>0</v>
      </c>
      <c r="G7" s="222">
        <f>B7+C7+D7+E7+F7</f>
        <v>19509.48</v>
      </c>
      <c r="K7">
        <f>'SO 15891'!K190</f>
        <v>0</v>
      </c>
      <c r="Q7">
        <v>30.126000000000001</v>
      </c>
    </row>
    <row r="8" spans="1:26" x14ac:dyDescent="0.3">
      <c r="A8" s="2" t="s">
        <v>13</v>
      </c>
      <c r="B8" s="222">
        <f>'SO 15892'!I91-Rekapitulácia!D8</f>
        <v>2002.04</v>
      </c>
      <c r="C8" s="222">
        <f>'SO 15892'!P25</f>
        <v>0</v>
      </c>
      <c r="D8" s="222">
        <f>'SO 15892'!P17</f>
        <v>0</v>
      </c>
      <c r="E8" s="222">
        <f>'SO 15892'!P16</f>
        <v>0</v>
      </c>
      <c r="F8" s="222">
        <v>0</v>
      </c>
      <c r="G8" s="222">
        <f>B8+C8+D8+E8+F8</f>
        <v>2002.04</v>
      </c>
      <c r="K8">
        <f>'SO 15892'!K91</f>
        <v>0</v>
      </c>
      <c r="Q8">
        <v>30.126000000000001</v>
      </c>
    </row>
    <row r="9" spans="1:26" ht="40.200000000000003" customHeight="1" x14ac:dyDescent="0.3">
      <c r="A9" s="253" t="s">
        <v>14</v>
      </c>
      <c r="B9" s="224">
        <f>'SO 15893'!I114-Rekapitulácia!D9</f>
        <v>18280.27</v>
      </c>
      <c r="C9" s="224">
        <f>'SO 15893'!P25</f>
        <v>0</v>
      </c>
      <c r="D9" s="224">
        <f>'SO 15893'!P17</f>
        <v>0</v>
      </c>
      <c r="E9" s="224">
        <f>'SO 15893'!P16</f>
        <v>0</v>
      </c>
      <c r="F9" s="224">
        <v>0</v>
      </c>
      <c r="G9" s="224">
        <f>B9+C9+D9+E9+F9</f>
        <v>18280.27</v>
      </c>
      <c r="K9">
        <f>'SO 15893'!K114</f>
        <v>0</v>
      </c>
      <c r="Q9">
        <v>30.126000000000001</v>
      </c>
    </row>
    <row r="10" spans="1:26" x14ac:dyDescent="0.3">
      <c r="A10" s="227" t="s">
        <v>298</v>
      </c>
      <c r="B10" s="228">
        <f>SUM(B7:B9)</f>
        <v>39791.79</v>
      </c>
      <c r="C10" s="228">
        <f>SUM(C7:C9)</f>
        <v>0</v>
      </c>
      <c r="D10" s="228">
        <f>SUM(D7:D9)</f>
        <v>0</v>
      </c>
      <c r="E10" s="228">
        <f>SUM(E7:E9)</f>
        <v>0</v>
      </c>
      <c r="F10" s="228">
        <f>SUM(F7:F9)</f>
        <v>0</v>
      </c>
      <c r="G10" s="228">
        <f>SUM(G7:G9)-SUM(Z7:Z9)</f>
        <v>39791.79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299</v>
      </c>
      <c r="B11" s="226">
        <f>G10-SUM(Rekapitulácia!K7:'Rekapitulácia'!K9)*1</f>
        <v>39791.79</v>
      </c>
      <c r="C11" s="226"/>
      <c r="D11" s="226"/>
      <c r="E11" s="226"/>
      <c r="F11" s="226"/>
      <c r="G11" s="226">
        <f>ROUND(((ROUND(B11,2)*20)/100),2)*1</f>
        <v>7958.36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3">
      <c r="A12" s="4" t="s">
        <v>300</v>
      </c>
      <c r="B12" s="223">
        <f>(G10-B11)</f>
        <v>0</v>
      </c>
      <c r="C12" s="223"/>
      <c r="D12" s="223"/>
      <c r="E12" s="223"/>
      <c r="F12" s="223"/>
      <c r="G12" s="223">
        <f>ROUND(((ROUND(B12,2)*0)/100),2)</f>
        <v>0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3">
      <c r="A13" s="229" t="s">
        <v>301</v>
      </c>
      <c r="B13" s="230"/>
      <c r="C13" s="230"/>
      <c r="D13" s="230"/>
      <c r="E13" s="230"/>
      <c r="F13" s="230"/>
      <c r="G13" s="230">
        <f>SUM(G10:G12)</f>
        <v>47750.15</v>
      </c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EDFB7-CD8D-4F85-BA98-47D9A886386C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78" t="s">
        <v>302</v>
      </c>
      <c r="C2" s="279"/>
      <c r="D2" s="279"/>
      <c r="E2" s="279"/>
      <c r="F2" s="279"/>
      <c r="G2" s="279"/>
      <c r="H2" s="279"/>
      <c r="I2" s="279"/>
      <c r="J2" s="280"/>
      <c r="P2" s="157"/>
    </row>
    <row r="3" spans="1:23" ht="18" customHeight="1" x14ac:dyDescent="0.3">
      <c r="A3" s="1"/>
      <c r="B3" s="281" t="s">
        <v>1</v>
      </c>
      <c r="C3" s="282"/>
      <c r="D3" s="282"/>
      <c r="E3" s="282"/>
      <c r="F3" s="282"/>
      <c r="G3" s="283"/>
      <c r="H3" s="283"/>
      <c r="I3" s="283"/>
      <c r="J3" s="284"/>
      <c r="P3" s="157"/>
    </row>
    <row r="4" spans="1:23" ht="18" customHeight="1" x14ac:dyDescent="0.3">
      <c r="A4" s="1"/>
      <c r="B4" s="236"/>
      <c r="C4" s="231"/>
      <c r="D4" s="231"/>
      <c r="E4" s="231"/>
      <c r="F4" s="237" t="s">
        <v>17</v>
      </c>
      <c r="G4" s="231"/>
      <c r="H4" s="231"/>
      <c r="I4" s="231"/>
      <c r="J4" s="249"/>
      <c r="P4" s="157"/>
    </row>
    <row r="5" spans="1:23" ht="18" customHeight="1" x14ac:dyDescent="0.3">
      <c r="A5" s="1"/>
      <c r="B5" s="235"/>
      <c r="C5" s="231"/>
      <c r="D5" s="231"/>
      <c r="E5" s="231"/>
      <c r="F5" s="237" t="s">
        <v>18</v>
      </c>
      <c r="G5" s="231"/>
      <c r="H5" s="231"/>
      <c r="I5" s="231"/>
      <c r="J5" s="249"/>
      <c r="P5" s="157"/>
    </row>
    <row r="6" spans="1:23" ht="18" customHeight="1" x14ac:dyDescent="0.3">
      <c r="A6" s="1"/>
      <c r="B6" s="58" t="s">
        <v>19</v>
      </c>
      <c r="C6" s="231"/>
      <c r="D6" s="237" t="s">
        <v>20</v>
      </c>
      <c r="E6" s="231"/>
      <c r="F6" s="237" t="s">
        <v>21</v>
      </c>
      <c r="G6" s="237" t="s">
        <v>22</v>
      </c>
      <c r="H6" s="231"/>
      <c r="I6" s="231"/>
      <c r="J6" s="249"/>
      <c r="P6" s="157"/>
    </row>
    <row r="7" spans="1:23" ht="19.95" customHeight="1" x14ac:dyDescent="0.3">
      <c r="A7" s="1"/>
      <c r="B7" s="285" t="s">
        <v>23</v>
      </c>
      <c r="C7" s="286"/>
      <c r="D7" s="286"/>
      <c r="E7" s="286"/>
      <c r="F7" s="286"/>
      <c r="G7" s="286"/>
      <c r="H7" s="286"/>
      <c r="I7" s="238"/>
      <c r="J7" s="250"/>
      <c r="P7" s="157"/>
    </row>
    <row r="8" spans="1:23" ht="18" customHeight="1" x14ac:dyDescent="0.3">
      <c r="A8" s="1"/>
      <c r="B8" s="58" t="s">
        <v>26</v>
      </c>
      <c r="C8" s="231"/>
      <c r="D8" s="231"/>
      <c r="E8" s="231"/>
      <c r="F8" s="237" t="s">
        <v>27</v>
      </c>
      <c r="G8" s="231"/>
      <c r="H8" s="231"/>
      <c r="I8" s="231"/>
      <c r="J8" s="249"/>
      <c r="P8" s="157"/>
    </row>
    <row r="9" spans="1:23" ht="19.95" customHeight="1" x14ac:dyDescent="0.3">
      <c r="A9" s="1"/>
      <c r="B9" s="285" t="s">
        <v>24</v>
      </c>
      <c r="C9" s="286"/>
      <c r="D9" s="286"/>
      <c r="E9" s="286"/>
      <c r="F9" s="286"/>
      <c r="G9" s="286"/>
      <c r="H9" s="286"/>
      <c r="I9" s="238"/>
      <c r="J9" s="250"/>
      <c r="P9" s="157"/>
    </row>
    <row r="10" spans="1:23" ht="18" customHeight="1" x14ac:dyDescent="0.3">
      <c r="A10" s="1"/>
      <c r="B10" s="58" t="s">
        <v>28</v>
      </c>
      <c r="C10" s="231"/>
      <c r="D10" s="231"/>
      <c r="E10" s="231"/>
      <c r="F10" s="237" t="s">
        <v>29</v>
      </c>
      <c r="G10" s="231"/>
      <c r="H10" s="231"/>
      <c r="I10" s="231"/>
      <c r="J10" s="249"/>
      <c r="P10" s="157"/>
    </row>
    <row r="11" spans="1:23" ht="19.95" customHeight="1" x14ac:dyDescent="0.3">
      <c r="A11" s="1"/>
      <c r="B11" s="285" t="s">
        <v>25</v>
      </c>
      <c r="C11" s="286"/>
      <c r="D11" s="286"/>
      <c r="E11" s="286"/>
      <c r="F11" s="286"/>
      <c r="G11" s="286"/>
      <c r="H11" s="286"/>
      <c r="I11" s="238"/>
      <c r="J11" s="250"/>
      <c r="P11" s="157"/>
    </row>
    <row r="12" spans="1:23" ht="18" customHeight="1" x14ac:dyDescent="0.3">
      <c r="A12" s="1"/>
      <c r="B12" s="58" t="s">
        <v>26</v>
      </c>
      <c r="C12" s="231"/>
      <c r="D12" s="231"/>
      <c r="E12" s="231"/>
      <c r="F12" s="237" t="s">
        <v>27</v>
      </c>
      <c r="G12" s="231"/>
      <c r="H12" s="231"/>
      <c r="I12" s="231"/>
      <c r="J12" s="249"/>
      <c r="P12" s="157"/>
    </row>
    <row r="13" spans="1:23" ht="18" customHeight="1" x14ac:dyDescent="0.3">
      <c r="A13" s="1"/>
      <c r="B13" s="234"/>
      <c r="C13" s="133"/>
      <c r="D13" s="133"/>
      <c r="E13" s="133"/>
      <c r="F13" s="133"/>
      <c r="G13" s="133"/>
      <c r="H13" s="133"/>
      <c r="I13" s="133"/>
      <c r="J13" s="251"/>
      <c r="P13" s="157"/>
    </row>
    <row r="14" spans="1:23" ht="18" customHeight="1" x14ac:dyDescent="0.3">
      <c r="A14" s="1"/>
      <c r="B14" s="56" t="s">
        <v>6</v>
      </c>
      <c r="C14" s="64" t="s">
        <v>50</v>
      </c>
      <c r="D14" s="63" t="s">
        <v>51</v>
      </c>
      <c r="E14" s="68" t="s">
        <v>52</v>
      </c>
      <c r="F14" s="287" t="s">
        <v>10</v>
      </c>
      <c r="G14" s="272"/>
      <c r="H14" s="44"/>
      <c r="I14" s="56">
        <f>'SO 15891'!P14+'SO 15892'!P14+'SO 15893'!P14</f>
        <v>0</v>
      </c>
      <c r="J14" s="119"/>
      <c r="P14" s="157"/>
    </row>
    <row r="15" spans="1:23" ht="18" customHeight="1" x14ac:dyDescent="0.3">
      <c r="A15" s="1"/>
      <c r="B15" s="57" t="s">
        <v>30</v>
      </c>
      <c r="C15" s="65">
        <f>'SO 15891'!C15+'SO 15892'!C15+'SO 15893'!C15</f>
        <v>24714.36</v>
      </c>
      <c r="D15" s="60">
        <f>'SO 15891'!D15+'SO 15892'!D15+'SO 15893'!D15</f>
        <v>14522.630000000001</v>
      </c>
      <c r="E15" s="69">
        <f>'SO 15891'!E15+'SO 15892'!E15+'SO 15893'!E15</f>
        <v>39236.990000000005</v>
      </c>
      <c r="F15" s="270"/>
      <c r="G15" s="263"/>
      <c r="H15" s="1"/>
      <c r="I15" s="240"/>
      <c r="J15" s="203"/>
      <c r="P15" s="157"/>
    </row>
    <row r="16" spans="1:23" ht="18" customHeight="1" x14ac:dyDescent="0.3">
      <c r="A16" s="1"/>
      <c r="B16" s="56" t="s">
        <v>31</v>
      </c>
      <c r="C16" s="94">
        <f>'SO 15891'!C16+'SO 15892'!C16+'SO 15893'!C16</f>
        <v>265.2</v>
      </c>
      <c r="D16" s="95">
        <f>'SO 15891'!D16+'SO 15892'!D16+'SO 15893'!D16</f>
        <v>289.60000000000002</v>
      </c>
      <c r="E16" s="96">
        <f>'SO 15891'!E16+'SO 15892'!E16+'SO 15893'!E16</f>
        <v>554.79999999999995</v>
      </c>
      <c r="F16" s="271" t="s">
        <v>37</v>
      </c>
      <c r="G16" s="272"/>
      <c r="H16" s="233"/>
      <c r="I16" s="245">
        <f>Rekapitulácia!E10</f>
        <v>0</v>
      </c>
      <c r="J16" s="119"/>
      <c r="P16" s="157"/>
    </row>
    <row r="17" spans="1:23" ht="18" customHeight="1" x14ac:dyDescent="0.3">
      <c r="A17" s="1"/>
      <c r="B17" s="57" t="s">
        <v>32</v>
      </c>
      <c r="C17" s="65">
        <f>'SO 15891'!C17+'SO 15892'!C17+'SO 15893'!C17</f>
        <v>0</v>
      </c>
      <c r="D17" s="60">
        <f>'SO 15891'!D17+'SO 15892'!D17+'SO 15893'!D17</f>
        <v>0</v>
      </c>
      <c r="E17" s="69">
        <f>'SO 15891'!E17+'SO 15892'!E17+'SO 15893'!E17</f>
        <v>0</v>
      </c>
      <c r="F17" s="273" t="s">
        <v>38</v>
      </c>
      <c r="G17" s="274"/>
      <c r="H17" s="139"/>
      <c r="I17" s="240">
        <f>Rekapitulácia!D10</f>
        <v>0</v>
      </c>
      <c r="J17" s="203"/>
      <c r="P17" s="157"/>
    </row>
    <row r="18" spans="1:23" ht="18" customHeight="1" x14ac:dyDescent="0.3">
      <c r="A18" s="1"/>
      <c r="B18" s="58" t="s">
        <v>33</v>
      </c>
      <c r="C18" s="66">
        <f>'SO 15891'!C18+'SO 15892'!C18+'SO 15893'!C18</f>
        <v>0</v>
      </c>
      <c r="D18" s="61">
        <f>'SO 15891'!D18+'SO 15892'!D18+'SO 15893'!D18</f>
        <v>0</v>
      </c>
      <c r="E18" s="70">
        <f>'SO 15891'!E18+'SO 15892'!E18+'SO 15893'!E18</f>
        <v>0</v>
      </c>
      <c r="F18" s="275"/>
      <c r="G18" s="265"/>
      <c r="H18" s="232"/>
      <c r="I18" s="241"/>
      <c r="J18" s="249"/>
      <c r="P18" s="157"/>
    </row>
    <row r="19" spans="1:23" ht="18" customHeight="1" x14ac:dyDescent="0.3">
      <c r="A19" s="1"/>
      <c r="B19" s="58" t="s">
        <v>34</v>
      </c>
      <c r="C19" s="67">
        <f>'SO 15891'!C19+'SO 15892'!C19+'SO 15893'!C19</f>
        <v>0</v>
      </c>
      <c r="D19" s="62">
        <f>'SO 15891'!D19+'SO 15892'!D19+'SO 15893'!D19</f>
        <v>0</v>
      </c>
      <c r="E19" s="70">
        <f>'SO 15891'!E19+'SO 15892'!E19+'SO 15893'!E19</f>
        <v>0</v>
      </c>
      <c r="F19" s="276"/>
      <c r="G19" s="277"/>
      <c r="H19" s="232"/>
      <c r="I19" s="241"/>
      <c r="J19" s="249"/>
      <c r="P19" s="157"/>
    </row>
    <row r="20" spans="1:23" ht="18" customHeight="1" x14ac:dyDescent="0.3">
      <c r="A20" s="1"/>
      <c r="B20" s="56" t="s">
        <v>35</v>
      </c>
      <c r="C20" s="239"/>
      <c r="D20" s="239"/>
      <c r="E20" s="246">
        <f>SUM(E15:E19)</f>
        <v>39791.790000000008</v>
      </c>
      <c r="F20" s="268" t="s">
        <v>35</v>
      </c>
      <c r="G20" s="272"/>
      <c r="H20" s="233"/>
      <c r="I20" s="242">
        <f>SUM(I14:I18)</f>
        <v>0</v>
      </c>
      <c r="J20" s="119"/>
      <c r="P20" s="157"/>
    </row>
    <row r="21" spans="1:23" ht="18" customHeight="1" x14ac:dyDescent="0.3">
      <c r="A21" s="1"/>
      <c r="B21" s="57" t="s">
        <v>303</v>
      </c>
      <c r="C21" s="139"/>
      <c r="D21" s="139"/>
      <c r="E21" s="139"/>
      <c r="F21" s="264" t="s">
        <v>303</v>
      </c>
      <c r="G21" s="265"/>
      <c r="H21" s="139"/>
      <c r="I21" s="243"/>
      <c r="J21" s="203"/>
      <c r="P21" s="157"/>
    </row>
    <row r="22" spans="1:23" ht="18" customHeight="1" x14ac:dyDescent="0.3">
      <c r="A22" s="1"/>
      <c r="B22" s="58" t="s">
        <v>304</v>
      </c>
      <c r="C22" s="232"/>
      <c r="D22" s="232"/>
      <c r="E22" s="70">
        <f>'SO 15891'!E21+'SO 15892'!E21+'SO 15893'!E21</f>
        <v>0</v>
      </c>
      <c r="F22" s="264" t="s">
        <v>307</v>
      </c>
      <c r="G22" s="265"/>
      <c r="H22" s="232"/>
      <c r="I22" s="241">
        <f>'SO 15891'!P21+'SO 15892'!P21+'SO 15893'!P21</f>
        <v>0</v>
      </c>
      <c r="J22" s="249"/>
      <c r="P22" s="157"/>
      <c r="V22" s="55"/>
      <c r="W22" s="55"/>
    </row>
    <row r="23" spans="1:23" ht="18" customHeight="1" x14ac:dyDescent="0.3">
      <c r="A23" s="1"/>
      <c r="B23" s="58" t="s">
        <v>305</v>
      </c>
      <c r="C23" s="232"/>
      <c r="D23" s="232"/>
      <c r="E23" s="70">
        <f>'SO 15891'!E22+'SO 15892'!E22+'SO 15893'!E22</f>
        <v>0</v>
      </c>
      <c r="F23" s="264" t="s">
        <v>308</v>
      </c>
      <c r="G23" s="265"/>
      <c r="H23" s="232"/>
      <c r="I23" s="241">
        <f>'SO 15891'!P22+'SO 15892'!P22+'SO 15893'!P22</f>
        <v>0</v>
      </c>
      <c r="J23" s="249"/>
      <c r="P23" s="157"/>
      <c r="V23" s="55"/>
      <c r="W23" s="55"/>
    </row>
    <row r="24" spans="1:23" ht="18" customHeight="1" x14ac:dyDescent="0.3">
      <c r="A24" s="1"/>
      <c r="B24" s="58" t="s">
        <v>306</v>
      </c>
      <c r="C24" s="232"/>
      <c r="D24" s="232"/>
      <c r="E24" s="70">
        <f>'SO 15891'!E23+'SO 15892'!E23+'SO 15893'!E23</f>
        <v>0</v>
      </c>
      <c r="F24" s="264" t="s">
        <v>309</v>
      </c>
      <c r="G24" s="265"/>
      <c r="H24" s="232"/>
      <c r="I24" s="58">
        <f>'SO 15891'!P23+'SO 15892'!P23+'SO 15893'!P23</f>
        <v>0</v>
      </c>
      <c r="J24" s="249"/>
      <c r="P24" s="157"/>
      <c r="V24" s="55"/>
      <c r="W24" s="55"/>
    </row>
    <row r="25" spans="1:23" ht="18" customHeight="1" x14ac:dyDescent="0.3">
      <c r="A25" s="1"/>
      <c r="B25" s="58"/>
      <c r="C25" s="232"/>
      <c r="D25" s="232"/>
      <c r="E25" s="232"/>
      <c r="F25" s="266" t="s">
        <v>35</v>
      </c>
      <c r="G25" s="267"/>
      <c r="H25" s="232"/>
      <c r="I25" s="244">
        <f>SUM(E21:E24)+SUM(I21:I24)</f>
        <v>0</v>
      </c>
      <c r="J25" s="249"/>
      <c r="P25" s="157"/>
    </row>
    <row r="26" spans="1:23" ht="18" customHeight="1" x14ac:dyDescent="0.3">
      <c r="A26" s="1"/>
      <c r="B26" s="75" t="s">
        <v>55</v>
      </c>
      <c r="C26" s="138"/>
      <c r="D26" s="138"/>
      <c r="E26" s="104"/>
      <c r="F26" s="268" t="s">
        <v>39</v>
      </c>
      <c r="G26" s="269"/>
      <c r="H26" s="138"/>
      <c r="I26" s="234"/>
      <c r="J26" s="251"/>
      <c r="P26" s="157"/>
    </row>
    <row r="27" spans="1:23" ht="18" customHeight="1" x14ac:dyDescent="0.3">
      <c r="A27" s="1"/>
      <c r="B27" s="210"/>
      <c r="C27" s="1"/>
      <c r="D27" s="1"/>
      <c r="E27" s="106"/>
      <c r="F27" s="257" t="s">
        <v>40</v>
      </c>
      <c r="G27" s="258"/>
      <c r="H27" s="139"/>
      <c r="I27" s="240">
        <f>E20+I20+I25</f>
        <v>39791.790000000008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59" t="s">
        <v>41</v>
      </c>
      <c r="G28" s="260"/>
      <c r="H28" s="96">
        <f>Rekapitulácia!B11</f>
        <v>39791.79</v>
      </c>
      <c r="I28" s="56">
        <f>ROUND(((ROUND(H28,2)*20)/100),2)*1</f>
        <v>7958.36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61" t="s">
        <v>42</v>
      </c>
      <c r="G29" s="262"/>
      <c r="H29" s="69">
        <f>Rekapitulácia!B12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59" t="s">
        <v>43</v>
      </c>
      <c r="G30" s="260"/>
      <c r="H30" s="233"/>
      <c r="I30" s="242">
        <f>SUM(I27:I29)</f>
        <v>47750.150000000009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58"/>
      <c r="G31" s="263"/>
      <c r="H31" s="139"/>
      <c r="I31" s="210"/>
      <c r="J31" s="203"/>
      <c r="P31" s="157"/>
    </row>
    <row r="32" spans="1:23" ht="18" customHeight="1" x14ac:dyDescent="0.3">
      <c r="A32" s="1"/>
      <c r="B32" s="75" t="s">
        <v>53</v>
      </c>
      <c r="C32" s="133"/>
      <c r="D32" s="133"/>
      <c r="E32" s="10" t="s">
        <v>54</v>
      </c>
      <c r="F32" s="1"/>
      <c r="G32" s="133"/>
      <c r="H32" s="138"/>
      <c r="I32" s="133"/>
      <c r="J32" s="251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7"/>
      <c r="C38" s="248"/>
      <c r="D38" s="248"/>
      <c r="E38" s="248"/>
      <c r="F38" s="248"/>
      <c r="G38" s="248"/>
      <c r="H38" s="248"/>
      <c r="I38" s="248"/>
      <c r="J38" s="252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C8D90-FF33-4CD0-A42C-341A04B7BC30}">
  <dimension ref="A1:AA190"/>
  <sheetViews>
    <sheetView workbookViewId="0">
      <pane ySplit="1" topLeftCell="A126" activePane="bottomLeft" state="frozen"/>
      <selection pane="bottomLeft" activeCell="A83" sqref="A83:XFD8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40" t="s">
        <v>15</v>
      </c>
      <c r="C1" s="299"/>
      <c r="D1" s="12"/>
      <c r="E1" s="341" t="s">
        <v>0</v>
      </c>
      <c r="F1" s="342"/>
      <c r="G1" s="13"/>
      <c r="H1" s="298" t="s">
        <v>72</v>
      </c>
      <c r="I1" s="29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343" t="s">
        <v>15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5"/>
      <c r="R2" s="345"/>
      <c r="S2" s="345"/>
      <c r="T2" s="345"/>
      <c r="U2" s="345"/>
      <c r="V2" s="346"/>
      <c r="W2" s="55"/>
    </row>
    <row r="3" spans="1:23" ht="18" customHeight="1" x14ac:dyDescent="0.3">
      <c r="A3" s="15"/>
      <c r="B3" s="281" t="s">
        <v>1</v>
      </c>
      <c r="C3" s="282"/>
      <c r="D3" s="282"/>
      <c r="E3" s="282"/>
      <c r="F3" s="282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4"/>
      <c r="W3" s="55"/>
    </row>
    <row r="4" spans="1:23" ht="18" customHeight="1" x14ac:dyDescent="0.3">
      <c r="A4" s="15"/>
      <c r="B4" s="45" t="s">
        <v>16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347" t="s">
        <v>23</v>
      </c>
      <c r="C7" s="348"/>
      <c r="D7" s="348"/>
      <c r="E7" s="348"/>
      <c r="F7" s="348"/>
      <c r="G7" s="348"/>
      <c r="H7" s="349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85" t="s">
        <v>24</v>
      </c>
      <c r="C9" s="286"/>
      <c r="D9" s="286"/>
      <c r="E9" s="286"/>
      <c r="F9" s="286"/>
      <c r="G9" s="286"/>
      <c r="H9" s="338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85" t="s">
        <v>25</v>
      </c>
      <c r="C11" s="286"/>
      <c r="D11" s="286"/>
      <c r="E11" s="286"/>
      <c r="F11" s="286"/>
      <c r="G11" s="286"/>
      <c r="H11" s="338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87" t="s">
        <v>36</v>
      </c>
      <c r="G14" s="272"/>
      <c r="H14" s="336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15891'!E63</f>
        <v>11751</v>
      </c>
      <c r="D15" s="60">
        <f>'SO 15891'!F63</f>
        <v>7203.68</v>
      </c>
      <c r="E15" s="69">
        <f>'SO 15891'!G63</f>
        <v>18954.68</v>
      </c>
      <c r="F15" s="339"/>
      <c r="G15" s="265"/>
      <c r="H15" s="323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>
        <f>'SO 15891'!E67</f>
        <v>265.2</v>
      </c>
      <c r="D16" s="95">
        <f>'SO 15891'!F67</f>
        <v>289.60000000000002</v>
      </c>
      <c r="E16" s="96">
        <f>'SO 15891'!G67</f>
        <v>554.79999999999995</v>
      </c>
      <c r="F16" s="271" t="s">
        <v>37</v>
      </c>
      <c r="G16" s="265"/>
      <c r="H16" s="323"/>
      <c r="I16" s="25"/>
      <c r="J16" s="25"/>
      <c r="K16" s="26"/>
      <c r="L16" s="26"/>
      <c r="M16" s="26"/>
      <c r="N16" s="26"/>
      <c r="O16" s="76"/>
      <c r="P16" s="86">
        <f>(SUM(Z84:Z189))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65"/>
      <c r="H17" s="323"/>
      <c r="I17" s="25"/>
      <c r="J17" s="25"/>
      <c r="K17" s="26"/>
      <c r="L17" s="26"/>
      <c r="M17" s="26"/>
      <c r="N17" s="26"/>
      <c r="O17" s="76"/>
      <c r="P17" s="86">
        <f>(SUM(Y84:Y189))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67"/>
      <c r="H18" s="323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34"/>
      <c r="G19" s="322"/>
      <c r="H19" s="335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19509.48</v>
      </c>
      <c r="F20" s="268" t="s">
        <v>35</v>
      </c>
      <c r="G20" s="274"/>
      <c r="H20" s="336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64" t="s">
        <v>47</v>
      </c>
      <c r="G21" s="265"/>
      <c r="H21" s="323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64" t="s">
        <v>48</v>
      </c>
      <c r="G22" s="265"/>
      <c r="H22" s="323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64" t="s">
        <v>49</v>
      </c>
      <c r="G23" s="265"/>
      <c r="H23" s="323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37"/>
      <c r="G24" s="267"/>
      <c r="H24" s="323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21" t="s">
        <v>35</v>
      </c>
      <c r="G25" s="322"/>
      <c r="H25" s="323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24"/>
      <c r="H26" s="325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26" t="s">
        <v>40</v>
      </c>
      <c r="G27" s="258"/>
      <c r="H27" s="327"/>
      <c r="I27" s="28"/>
      <c r="J27" s="28"/>
      <c r="K27" s="29"/>
      <c r="L27" s="29"/>
      <c r="M27" s="29"/>
      <c r="N27" s="29"/>
      <c r="O27" s="78"/>
      <c r="P27" s="90">
        <f>E20+P20+E25+P25</f>
        <v>19509.48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28" t="s">
        <v>41</v>
      </c>
      <c r="G28" s="329"/>
      <c r="H28" s="218">
        <f>P27-SUM('SO 15891'!K84:'SO 15891'!K189)</f>
        <v>19509.48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3901.9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30" t="s">
        <v>42</v>
      </c>
      <c r="G29" s="331"/>
      <c r="H29" s="33">
        <f>SUM('SO 15891'!K84:'SO 15891'!K189)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32" t="s">
        <v>43</v>
      </c>
      <c r="G30" s="333"/>
      <c r="H30" s="108"/>
      <c r="I30" s="109"/>
      <c r="J30" s="21"/>
      <c r="K30" s="22"/>
      <c r="L30" s="22"/>
      <c r="M30" s="22"/>
      <c r="N30" s="22"/>
      <c r="O30" s="79"/>
      <c r="P30" s="110">
        <f>SUM(P27:P29)</f>
        <v>23411.38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58"/>
      <c r="G31" s="263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14" t="s">
        <v>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3" t="s">
        <v>23</v>
      </c>
      <c r="C46" s="304"/>
      <c r="D46" s="304"/>
      <c r="E46" s="305"/>
      <c r="F46" s="317" t="s">
        <v>20</v>
      </c>
      <c r="G46" s="304"/>
      <c r="H46" s="305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3" t="s">
        <v>24</v>
      </c>
      <c r="C47" s="304"/>
      <c r="D47" s="304"/>
      <c r="E47" s="305"/>
      <c r="F47" s="317" t="s">
        <v>18</v>
      </c>
      <c r="G47" s="304"/>
      <c r="H47" s="305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3" t="s">
        <v>25</v>
      </c>
      <c r="C48" s="304"/>
      <c r="D48" s="304"/>
      <c r="E48" s="305"/>
      <c r="F48" s="317" t="s">
        <v>59</v>
      </c>
      <c r="G48" s="304"/>
      <c r="H48" s="305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8" t="s">
        <v>1</v>
      </c>
      <c r="C49" s="319"/>
      <c r="D49" s="319"/>
      <c r="E49" s="319"/>
      <c r="F49" s="319"/>
      <c r="G49" s="319"/>
      <c r="H49" s="319"/>
      <c r="I49" s="320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12" t="s">
        <v>56</v>
      </c>
      <c r="C54" s="313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11" t="s">
        <v>61</v>
      </c>
      <c r="C55" s="293"/>
      <c r="D55" s="293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09" t="s">
        <v>62</v>
      </c>
      <c r="C56" s="268"/>
      <c r="D56" s="268"/>
      <c r="E56" s="69">
        <f>'SO 15891'!L125</f>
        <v>7196.95</v>
      </c>
      <c r="F56" s="69">
        <f>'SO 15891'!M125</f>
        <v>4681.2</v>
      </c>
      <c r="G56" s="69">
        <f>'SO 15891'!I125</f>
        <v>11878.15</v>
      </c>
      <c r="H56" s="145">
        <f>'SO 15891'!S125</f>
        <v>0</v>
      </c>
      <c r="I56" s="145">
        <f>'SO 15891'!V125</f>
        <v>1.31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09" t="s">
        <v>63</v>
      </c>
      <c r="C57" s="268"/>
      <c r="D57" s="268"/>
      <c r="E57" s="69">
        <f>'SO 15891'!L131</f>
        <v>152.30000000000001</v>
      </c>
      <c r="F57" s="69">
        <f>'SO 15891'!M131</f>
        <v>35.01</v>
      </c>
      <c r="G57" s="69">
        <f>'SO 15891'!I131</f>
        <v>187.31</v>
      </c>
      <c r="H57" s="145">
        <f>'SO 15891'!S131</f>
        <v>5.12</v>
      </c>
      <c r="I57" s="145">
        <f>'SO 15891'!V131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09" t="s">
        <v>64</v>
      </c>
      <c r="C58" s="268"/>
      <c r="D58" s="268"/>
      <c r="E58" s="69">
        <f>'SO 15891'!L139</f>
        <v>1398.39</v>
      </c>
      <c r="F58" s="69">
        <f>'SO 15891'!M139</f>
        <v>337.76</v>
      </c>
      <c r="G58" s="69">
        <f>'SO 15891'!I139</f>
        <v>1736.15</v>
      </c>
      <c r="H58" s="145">
        <f>'SO 15891'!S139</f>
        <v>57.58</v>
      </c>
      <c r="I58" s="145">
        <f>'SO 15891'!V139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09" t="s">
        <v>65</v>
      </c>
      <c r="C59" s="268"/>
      <c r="D59" s="268"/>
      <c r="E59" s="69">
        <f>'SO 15891'!L145</f>
        <v>63.26</v>
      </c>
      <c r="F59" s="69">
        <f>'SO 15891'!M145</f>
        <v>0</v>
      </c>
      <c r="G59" s="69">
        <f>'SO 15891'!I145</f>
        <v>63.26</v>
      </c>
      <c r="H59" s="145">
        <f>'SO 15891'!S145</f>
        <v>1.82</v>
      </c>
      <c r="I59" s="145">
        <f>'SO 15891'!V145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09" t="s">
        <v>66</v>
      </c>
      <c r="C60" s="268"/>
      <c r="D60" s="268"/>
      <c r="E60" s="69">
        <f>'SO 15891'!L170</f>
        <v>578.13</v>
      </c>
      <c r="F60" s="69">
        <f>'SO 15891'!M170</f>
        <v>2149.71</v>
      </c>
      <c r="G60" s="69">
        <f>'SO 15891'!I170</f>
        <v>2727.84</v>
      </c>
      <c r="H60" s="145">
        <f>'SO 15891'!S170</f>
        <v>0.81</v>
      </c>
      <c r="I60" s="145">
        <f>'SO 15891'!V170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0"/>
      <c r="B61" s="309" t="s">
        <v>67</v>
      </c>
      <c r="C61" s="268"/>
      <c r="D61" s="268"/>
      <c r="E61" s="69">
        <f>'SO 15891'!L174</f>
        <v>21.48</v>
      </c>
      <c r="F61" s="69">
        <f>'SO 15891'!M174</f>
        <v>0</v>
      </c>
      <c r="G61" s="69">
        <f>'SO 15891'!I174</f>
        <v>21.48</v>
      </c>
      <c r="H61" s="145">
        <f>'SO 15891'!S174</f>
        <v>0</v>
      </c>
      <c r="I61" s="145">
        <f>'SO 15891'!V174</f>
        <v>0</v>
      </c>
      <c r="J61" s="145"/>
      <c r="K61" s="145"/>
      <c r="L61" s="145"/>
      <c r="M61" s="145"/>
      <c r="N61" s="145"/>
      <c r="O61" s="145"/>
      <c r="P61" s="145"/>
      <c r="Q61" s="144"/>
      <c r="R61" s="144"/>
      <c r="S61" s="144"/>
      <c r="T61" s="144"/>
      <c r="U61" s="144"/>
      <c r="V61" s="156"/>
      <c r="W61" s="217"/>
      <c r="X61" s="144"/>
      <c r="Y61" s="144"/>
      <c r="Z61" s="144"/>
    </row>
    <row r="62" spans="1:26" x14ac:dyDescent="0.3">
      <c r="A62" s="10"/>
      <c r="B62" s="309" t="s">
        <v>68</v>
      </c>
      <c r="C62" s="268"/>
      <c r="D62" s="268"/>
      <c r="E62" s="69">
        <f>'SO 15891'!L178</f>
        <v>2340.4899999999998</v>
      </c>
      <c r="F62" s="69">
        <f>'SO 15891'!M178</f>
        <v>0</v>
      </c>
      <c r="G62" s="69">
        <f>'SO 15891'!I178</f>
        <v>2340.4899999999998</v>
      </c>
      <c r="H62" s="145">
        <f>'SO 15891'!S178</f>
        <v>0</v>
      </c>
      <c r="I62" s="145">
        <f>'SO 15891'!V178</f>
        <v>0</v>
      </c>
      <c r="J62" s="145"/>
      <c r="K62" s="145"/>
      <c r="L62" s="145"/>
      <c r="M62" s="145"/>
      <c r="N62" s="145"/>
      <c r="O62" s="145"/>
      <c r="P62" s="145"/>
      <c r="Q62" s="144"/>
      <c r="R62" s="144"/>
      <c r="S62" s="144"/>
      <c r="T62" s="144"/>
      <c r="U62" s="144"/>
      <c r="V62" s="156"/>
      <c r="W62" s="217"/>
      <c r="X62" s="144"/>
      <c r="Y62" s="144"/>
      <c r="Z62" s="144"/>
    </row>
    <row r="63" spans="1:26" x14ac:dyDescent="0.3">
      <c r="A63" s="10"/>
      <c r="B63" s="310" t="s">
        <v>61</v>
      </c>
      <c r="C63" s="288"/>
      <c r="D63" s="288"/>
      <c r="E63" s="146">
        <f>'SO 15891'!L180</f>
        <v>11751</v>
      </c>
      <c r="F63" s="146">
        <f>'SO 15891'!M180</f>
        <v>7203.68</v>
      </c>
      <c r="G63" s="146">
        <f>'SO 15891'!I180</f>
        <v>18954.68</v>
      </c>
      <c r="H63" s="147">
        <f>'SO 15891'!S180</f>
        <v>65.33</v>
      </c>
      <c r="I63" s="147">
        <f>'SO 15891'!V180</f>
        <v>1.31</v>
      </c>
      <c r="J63" s="147"/>
      <c r="K63" s="147"/>
      <c r="L63" s="147"/>
      <c r="M63" s="147"/>
      <c r="N63" s="147"/>
      <c r="O63" s="147"/>
      <c r="P63" s="147"/>
      <c r="Q63" s="144"/>
      <c r="R63" s="144"/>
      <c r="S63" s="144"/>
      <c r="T63" s="144"/>
      <c r="U63" s="144"/>
      <c r="V63" s="156"/>
      <c r="W63" s="217"/>
      <c r="X63" s="144"/>
      <c r="Y63" s="144"/>
      <c r="Z63" s="144"/>
    </row>
    <row r="64" spans="1:26" x14ac:dyDescent="0.3">
      <c r="A64" s="1"/>
      <c r="B64" s="210"/>
      <c r="C64" s="1"/>
      <c r="D64" s="1"/>
      <c r="E64" s="139"/>
      <c r="F64" s="139"/>
      <c r="G64" s="139"/>
      <c r="H64" s="140"/>
      <c r="I64" s="140"/>
      <c r="J64" s="140"/>
      <c r="K64" s="140"/>
      <c r="L64" s="140"/>
      <c r="M64" s="140"/>
      <c r="N64" s="140"/>
      <c r="O64" s="140"/>
      <c r="P64" s="140"/>
      <c r="V64" s="157"/>
      <c r="W64" s="55"/>
    </row>
    <row r="65" spans="1:26" x14ac:dyDescent="0.3">
      <c r="A65" s="10"/>
      <c r="B65" s="310" t="s">
        <v>69</v>
      </c>
      <c r="C65" s="288"/>
      <c r="D65" s="288"/>
      <c r="E65" s="69"/>
      <c r="F65" s="69"/>
      <c r="G65" s="69"/>
      <c r="H65" s="145"/>
      <c r="I65" s="145"/>
      <c r="J65" s="145"/>
      <c r="K65" s="145"/>
      <c r="L65" s="145"/>
      <c r="M65" s="145"/>
      <c r="N65" s="145"/>
      <c r="O65" s="145"/>
      <c r="P65" s="145"/>
      <c r="Q65" s="144"/>
      <c r="R65" s="144"/>
      <c r="S65" s="144"/>
      <c r="T65" s="144"/>
      <c r="U65" s="144"/>
      <c r="V65" s="156"/>
      <c r="W65" s="217"/>
      <c r="X65" s="144"/>
      <c r="Y65" s="144"/>
      <c r="Z65" s="144"/>
    </row>
    <row r="66" spans="1:26" x14ac:dyDescent="0.3">
      <c r="A66" s="10"/>
      <c r="B66" s="309" t="s">
        <v>70</v>
      </c>
      <c r="C66" s="268"/>
      <c r="D66" s="268"/>
      <c r="E66" s="69">
        <f>'SO 15891'!L187</f>
        <v>265.2</v>
      </c>
      <c r="F66" s="69">
        <f>'SO 15891'!M187</f>
        <v>289.60000000000002</v>
      </c>
      <c r="G66" s="69">
        <f>'SO 15891'!I187</f>
        <v>554.79999999999995</v>
      </c>
      <c r="H66" s="145">
        <f>'SO 15891'!S187</f>
        <v>0.17</v>
      </c>
      <c r="I66" s="145">
        <f>'SO 15891'!V187</f>
        <v>0</v>
      </c>
      <c r="J66" s="145"/>
      <c r="K66" s="145"/>
      <c r="L66" s="145"/>
      <c r="M66" s="145"/>
      <c r="N66" s="145"/>
      <c r="O66" s="145"/>
      <c r="P66" s="145"/>
      <c r="Q66" s="144"/>
      <c r="R66" s="144"/>
      <c r="S66" s="144"/>
      <c r="T66" s="144"/>
      <c r="U66" s="144"/>
      <c r="V66" s="156"/>
      <c r="W66" s="217"/>
      <c r="X66" s="144"/>
      <c r="Y66" s="144"/>
      <c r="Z66" s="144"/>
    </row>
    <row r="67" spans="1:26" x14ac:dyDescent="0.3">
      <c r="A67" s="10"/>
      <c r="B67" s="310" t="s">
        <v>69</v>
      </c>
      <c r="C67" s="288"/>
      <c r="D67" s="288"/>
      <c r="E67" s="146">
        <f>'SO 15891'!L189</f>
        <v>265.2</v>
      </c>
      <c r="F67" s="146">
        <f>'SO 15891'!M189</f>
        <v>289.60000000000002</v>
      </c>
      <c r="G67" s="146">
        <f>'SO 15891'!I189</f>
        <v>554.79999999999995</v>
      </c>
      <c r="H67" s="147">
        <f>'SO 15891'!S189</f>
        <v>0.17</v>
      </c>
      <c r="I67" s="147">
        <f>'SO 15891'!V189</f>
        <v>0</v>
      </c>
      <c r="J67" s="147"/>
      <c r="K67" s="147"/>
      <c r="L67" s="147"/>
      <c r="M67" s="147"/>
      <c r="N67" s="147"/>
      <c r="O67" s="147"/>
      <c r="P67" s="147"/>
      <c r="Q67" s="144"/>
      <c r="R67" s="144"/>
      <c r="S67" s="144"/>
      <c r="T67" s="144"/>
      <c r="U67" s="144"/>
      <c r="V67" s="156"/>
      <c r="W67" s="217"/>
      <c r="X67" s="144"/>
      <c r="Y67" s="144"/>
      <c r="Z67" s="144"/>
    </row>
    <row r="68" spans="1:26" x14ac:dyDescent="0.3">
      <c r="A68" s="1"/>
      <c r="B68" s="210"/>
      <c r="C68" s="1"/>
      <c r="D68" s="1"/>
      <c r="E68" s="139"/>
      <c r="F68" s="139"/>
      <c r="G68" s="139"/>
      <c r="H68" s="140"/>
      <c r="I68" s="140"/>
      <c r="J68" s="140"/>
      <c r="K68" s="140"/>
      <c r="L68" s="140"/>
      <c r="M68" s="140"/>
      <c r="N68" s="140"/>
      <c r="O68" s="140"/>
      <c r="P68" s="140"/>
      <c r="V68" s="157"/>
      <c r="W68" s="55"/>
    </row>
    <row r="69" spans="1:26" x14ac:dyDescent="0.3">
      <c r="A69" s="148"/>
      <c r="B69" s="294" t="s">
        <v>71</v>
      </c>
      <c r="C69" s="295"/>
      <c r="D69" s="295"/>
      <c r="E69" s="150">
        <f>'SO 15891'!L190</f>
        <v>12016.2</v>
      </c>
      <c r="F69" s="150">
        <f>'SO 15891'!M190</f>
        <v>7493.28</v>
      </c>
      <c r="G69" s="150">
        <f>'SO 15891'!I190</f>
        <v>19509.48</v>
      </c>
      <c r="H69" s="151">
        <f>'SO 15891'!S190</f>
        <v>65.5</v>
      </c>
      <c r="I69" s="151">
        <f>'SO 15891'!V190</f>
        <v>1.31</v>
      </c>
      <c r="J69" s="152"/>
      <c r="K69" s="152"/>
      <c r="L69" s="152"/>
      <c r="M69" s="152"/>
      <c r="N69" s="152"/>
      <c r="O69" s="152"/>
      <c r="P69" s="152"/>
      <c r="Q69" s="153"/>
      <c r="R69" s="153"/>
      <c r="S69" s="153"/>
      <c r="T69" s="153"/>
      <c r="U69" s="153"/>
      <c r="V69" s="158"/>
      <c r="W69" s="217"/>
      <c r="X69" s="149"/>
      <c r="Y69" s="149"/>
      <c r="Z69" s="149"/>
    </row>
    <row r="70" spans="1:26" x14ac:dyDescent="0.3">
      <c r="A70" s="15"/>
      <c r="B70" s="42"/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x14ac:dyDescent="0.3">
      <c r="A72" s="15"/>
      <c r="B72" s="38"/>
      <c r="C72" s="8"/>
      <c r="D72" s="8"/>
      <c r="E72" s="27"/>
      <c r="F72" s="27"/>
      <c r="G72" s="27"/>
      <c r="H72" s="160"/>
      <c r="I72" s="160"/>
      <c r="J72" s="160"/>
      <c r="K72" s="160"/>
      <c r="L72" s="160"/>
      <c r="M72" s="160"/>
      <c r="N72" s="160"/>
      <c r="O72" s="160"/>
      <c r="P72" s="160"/>
      <c r="Q72" s="16"/>
      <c r="R72" s="16"/>
      <c r="S72" s="16"/>
      <c r="T72" s="16"/>
      <c r="U72" s="16"/>
      <c r="V72" s="16"/>
      <c r="W72" s="55"/>
    </row>
    <row r="73" spans="1:26" ht="34.950000000000003" customHeight="1" x14ac:dyDescent="0.3">
      <c r="A73" s="1"/>
      <c r="B73" s="296" t="s">
        <v>72</v>
      </c>
      <c r="C73" s="297"/>
      <c r="D73" s="297"/>
      <c r="E73" s="297"/>
      <c r="F73" s="297"/>
      <c r="G73" s="297"/>
      <c r="H73" s="297"/>
      <c r="I73" s="297"/>
      <c r="J73" s="297"/>
      <c r="K73" s="297"/>
      <c r="L73" s="297"/>
      <c r="M73" s="297"/>
      <c r="N73" s="297"/>
      <c r="O73" s="297"/>
      <c r="P73" s="297"/>
      <c r="Q73" s="297"/>
      <c r="R73" s="297"/>
      <c r="S73" s="297"/>
      <c r="T73" s="297"/>
      <c r="U73" s="297"/>
      <c r="V73" s="297"/>
      <c r="W73" s="55"/>
    </row>
    <row r="74" spans="1:26" x14ac:dyDescent="0.3">
      <c r="A74" s="15"/>
      <c r="B74" s="99"/>
      <c r="C74" s="19"/>
      <c r="D74" s="19"/>
      <c r="E74" s="101"/>
      <c r="F74" s="101"/>
      <c r="G74" s="101"/>
      <c r="H74" s="174"/>
      <c r="I74" s="174"/>
      <c r="J74" s="174"/>
      <c r="K74" s="174"/>
      <c r="L74" s="174"/>
      <c r="M74" s="174"/>
      <c r="N74" s="174"/>
      <c r="O74" s="174"/>
      <c r="P74" s="174"/>
      <c r="Q74" s="20"/>
      <c r="R74" s="20"/>
      <c r="S74" s="20"/>
      <c r="T74" s="20"/>
      <c r="U74" s="20"/>
      <c r="V74" s="20"/>
      <c r="W74" s="55"/>
    </row>
    <row r="75" spans="1:26" ht="19.95" customHeight="1" x14ac:dyDescent="0.3">
      <c r="A75" s="205"/>
      <c r="B75" s="300" t="s">
        <v>23</v>
      </c>
      <c r="C75" s="301"/>
      <c r="D75" s="301"/>
      <c r="E75" s="302"/>
      <c r="F75" s="172"/>
      <c r="G75" s="172"/>
      <c r="H75" s="173" t="s">
        <v>83</v>
      </c>
      <c r="I75" s="306" t="s">
        <v>84</v>
      </c>
      <c r="J75" s="307"/>
      <c r="K75" s="307"/>
      <c r="L75" s="307"/>
      <c r="M75" s="307"/>
      <c r="N75" s="307"/>
      <c r="O75" s="307"/>
      <c r="P75" s="308"/>
      <c r="Q75" s="18"/>
      <c r="R75" s="18"/>
      <c r="S75" s="18"/>
      <c r="T75" s="18"/>
      <c r="U75" s="18"/>
      <c r="V75" s="18"/>
      <c r="W75" s="55"/>
    </row>
    <row r="76" spans="1:26" ht="19.95" customHeight="1" x14ac:dyDescent="0.3">
      <c r="A76" s="205"/>
      <c r="B76" s="303" t="s">
        <v>24</v>
      </c>
      <c r="C76" s="304"/>
      <c r="D76" s="304"/>
      <c r="E76" s="305"/>
      <c r="F76" s="168"/>
      <c r="G76" s="168"/>
      <c r="H76" s="169" t="s">
        <v>18</v>
      </c>
      <c r="I76" s="16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19.95" customHeight="1" x14ac:dyDescent="0.3">
      <c r="A77" s="205"/>
      <c r="B77" s="303" t="s">
        <v>25</v>
      </c>
      <c r="C77" s="304"/>
      <c r="D77" s="304"/>
      <c r="E77" s="305"/>
      <c r="F77" s="168"/>
      <c r="G77" s="168"/>
      <c r="H77" s="169" t="s">
        <v>85</v>
      </c>
      <c r="I77" s="169" t="s">
        <v>22</v>
      </c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19.95" customHeight="1" x14ac:dyDescent="0.3">
      <c r="A78" s="15"/>
      <c r="B78" s="209" t="s">
        <v>86</v>
      </c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19.95" customHeight="1" x14ac:dyDescent="0.3">
      <c r="A79" s="15"/>
      <c r="B79" s="209" t="s">
        <v>16</v>
      </c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19.95" customHeight="1" x14ac:dyDescent="0.3">
      <c r="A80" s="15"/>
      <c r="B80" s="42"/>
      <c r="C80" s="3"/>
      <c r="D80" s="3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ht="19.95" customHeight="1" x14ac:dyDescent="0.3">
      <c r="A81" s="15"/>
      <c r="B81" s="42"/>
      <c r="C81" s="3"/>
      <c r="D81" s="3"/>
      <c r="E81" s="14"/>
      <c r="F81" s="14"/>
      <c r="G81" s="14"/>
      <c r="H81" s="159"/>
      <c r="I81" s="159"/>
      <c r="J81" s="159"/>
      <c r="K81" s="159"/>
      <c r="L81" s="159"/>
      <c r="M81" s="159"/>
      <c r="N81" s="159"/>
      <c r="O81" s="159"/>
      <c r="P81" s="159"/>
      <c r="Q81" s="11"/>
      <c r="R81" s="11"/>
      <c r="S81" s="11"/>
      <c r="T81" s="11"/>
      <c r="U81" s="11"/>
      <c r="V81" s="11"/>
      <c r="W81" s="55"/>
    </row>
    <row r="82" spans="1:26" ht="19.95" customHeight="1" x14ac:dyDescent="0.3">
      <c r="A82" s="15"/>
      <c r="B82" s="211" t="s">
        <v>60</v>
      </c>
      <c r="C82" s="170"/>
      <c r="D82" s="170"/>
      <c r="E82" s="14"/>
      <c r="F82" s="14"/>
      <c r="G82" s="14"/>
      <c r="H82" s="159"/>
      <c r="I82" s="159"/>
      <c r="J82" s="159"/>
      <c r="K82" s="159"/>
      <c r="L82" s="159"/>
      <c r="M82" s="159"/>
      <c r="N82" s="159"/>
      <c r="O82" s="159"/>
      <c r="P82" s="159"/>
      <c r="Q82" s="11"/>
      <c r="R82" s="11"/>
      <c r="S82" s="11"/>
      <c r="T82" s="11"/>
      <c r="U82" s="11"/>
      <c r="V82" s="11"/>
      <c r="W82" s="55"/>
    </row>
    <row r="83" spans="1:26" x14ac:dyDescent="0.3">
      <c r="A83" s="2"/>
      <c r="B83" s="212" t="s">
        <v>73</v>
      </c>
      <c r="C83" s="135" t="s">
        <v>74</v>
      </c>
      <c r="D83" s="135" t="s">
        <v>75</v>
      </c>
      <c r="E83" s="161"/>
      <c r="F83" s="161" t="s">
        <v>76</v>
      </c>
      <c r="G83" s="161" t="s">
        <v>77</v>
      </c>
      <c r="H83" s="162" t="s">
        <v>78</v>
      </c>
      <c r="I83" s="162" t="s">
        <v>79</v>
      </c>
      <c r="J83" s="162"/>
      <c r="K83" s="162"/>
      <c r="L83" s="162"/>
      <c r="M83" s="162"/>
      <c r="N83" s="162"/>
      <c r="O83" s="162"/>
      <c r="P83" s="162" t="s">
        <v>80</v>
      </c>
      <c r="Q83" s="163"/>
      <c r="R83" s="163"/>
      <c r="S83" s="135" t="s">
        <v>81</v>
      </c>
      <c r="T83" s="164"/>
      <c r="U83" s="164"/>
      <c r="V83" s="135" t="s">
        <v>82</v>
      </c>
      <c r="W83" s="55"/>
    </row>
    <row r="84" spans="1:26" x14ac:dyDescent="0.3">
      <c r="A84" s="10"/>
      <c r="B84" s="75"/>
      <c r="C84" s="175"/>
      <c r="D84" s="293" t="s">
        <v>61</v>
      </c>
      <c r="E84" s="293"/>
      <c r="F84" s="141"/>
      <c r="G84" s="176"/>
      <c r="H84" s="141"/>
      <c r="I84" s="141"/>
      <c r="J84" s="142"/>
      <c r="K84" s="142"/>
      <c r="L84" s="142"/>
      <c r="M84" s="142"/>
      <c r="N84" s="142"/>
      <c r="O84" s="142"/>
      <c r="P84" s="142"/>
      <c r="Q84" s="111"/>
      <c r="R84" s="111"/>
      <c r="S84" s="111"/>
      <c r="T84" s="111"/>
      <c r="U84" s="111"/>
      <c r="V84" s="198"/>
      <c r="W84" s="217"/>
      <c r="X84" s="144"/>
      <c r="Y84" s="144"/>
      <c r="Z84" s="144"/>
    </row>
    <row r="85" spans="1:26" x14ac:dyDescent="0.3">
      <c r="A85" s="10"/>
      <c r="B85" s="57"/>
      <c r="C85" s="178">
        <v>1</v>
      </c>
      <c r="D85" s="290" t="s">
        <v>87</v>
      </c>
      <c r="E85" s="290"/>
      <c r="F85" s="69"/>
      <c r="G85" s="177"/>
      <c r="H85" s="69"/>
      <c r="I85" s="69"/>
      <c r="J85" s="145"/>
      <c r="K85" s="145"/>
      <c r="L85" s="145"/>
      <c r="M85" s="145"/>
      <c r="N85" s="145"/>
      <c r="O85" s="145"/>
      <c r="P85" s="145"/>
      <c r="Q85" s="10"/>
      <c r="R85" s="10"/>
      <c r="S85" s="10"/>
      <c r="T85" s="10"/>
      <c r="U85" s="10"/>
      <c r="V85" s="199"/>
      <c r="W85" s="217"/>
      <c r="X85" s="144"/>
      <c r="Y85" s="144"/>
      <c r="Z85" s="144"/>
    </row>
    <row r="86" spans="1:26" ht="25.05" customHeight="1" x14ac:dyDescent="0.3">
      <c r="A86" s="185"/>
      <c r="B86" s="213">
        <v>1</v>
      </c>
      <c r="C86" s="186" t="s">
        <v>88</v>
      </c>
      <c r="D86" s="291" t="s">
        <v>89</v>
      </c>
      <c r="E86" s="291"/>
      <c r="F86" s="180" t="s">
        <v>90</v>
      </c>
      <c r="G86" s="181">
        <v>133.5</v>
      </c>
      <c r="H86" s="180">
        <v>3.85</v>
      </c>
      <c r="I86" s="180">
        <f t="shared" ref="I86:I124" si="0">ROUND(G86*(H86),2)</f>
        <v>513.98</v>
      </c>
      <c r="J86" s="182">
        <f t="shared" ref="J86:J124" si="1">ROUND(G86*(N86),2)</f>
        <v>513.98</v>
      </c>
      <c r="K86" s="183">
        <f t="shared" ref="K86:K124" si="2">ROUND(G86*(O86),2)</f>
        <v>0</v>
      </c>
      <c r="L86" s="183">
        <f t="shared" ref="L86:L111" si="3">ROUND(G86*(H86),2)</f>
        <v>513.98</v>
      </c>
      <c r="M86" s="183"/>
      <c r="N86" s="183">
        <v>3.85</v>
      </c>
      <c r="O86" s="183"/>
      <c r="P86" s="187"/>
      <c r="Q86" s="187"/>
      <c r="R86" s="187"/>
      <c r="S86" s="184">
        <f t="shared" ref="S86:S124" si="4">ROUND(G86*(P86),3)</f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2</v>
      </c>
      <c r="C87" s="186" t="s">
        <v>91</v>
      </c>
      <c r="D87" s="291" t="s">
        <v>92</v>
      </c>
      <c r="E87" s="291"/>
      <c r="F87" s="180" t="s">
        <v>90</v>
      </c>
      <c r="G87" s="181">
        <v>66.75</v>
      </c>
      <c r="H87" s="180">
        <v>1.0900000000000001</v>
      </c>
      <c r="I87" s="180">
        <f t="shared" si="0"/>
        <v>72.760000000000005</v>
      </c>
      <c r="J87" s="182">
        <f t="shared" si="1"/>
        <v>72.760000000000005</v>
      </c>
      <c r="K87" s="183">
        <f t="shared" si="2"/>
        <v>0</v>
      </c>
      <c r="L87" s="183">
        <f t="shared" si="3"/>
        <v>72.760000000000005</v>
      </c>
      <c r="M87" s="183"/>
      <c r="N87" s="183">
        <v>1.0900000000000001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3</v>
      </c>
      <c r="C88" s="186" t="s">
        <v>93</v>
      </c>
      <c r="D88" s="291" t="s">
        <v>94</v>
      </c>
      <c r="E88" s="291"/>
      <c r="F88" s="180" t="s">
        <v>90</v>
      </c>
      <c r="G88" s="181">
        <v>38.729999999999997</v>
      </c>
      <c r="H88" s="180">
        <v>29.67</v>
      </c>
      <c r="I88" s="180">
        <f t="shared" si="0"/>
        <v>1149.1199999999999</v>
      </c>
      <c r="J88" s="182">
        <f t="shared" si="1"/>
        <v>1149.1199999999999</v>
      </c>
      <c r="K88" s="183">
        <f t="shared" si="2"/>
        <v>0</v>
      </c>
      <c r="L88" s="183">
        <f t="shared" si="3"/>
        <v>1149.1199999999999</v>
      </c>
      <c r="M88" s="183"/>
      <c r="N88" s="183">
        <v>29.67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4</v>
      </c>
      <c r="C89" s="186" t="s">
        <v>95</v>
      </c>
      <c r="D89" s="291" t="s">
        <v>96</v>
      </c>
      <c r="E89" s="291"/>
      <c r="F89" s="180" t="s">
        <v>90</v>
      </c>
      <c r="G89" s="181">
        <v>19.364999999999998</v>
      </c>
      <c r="H89" s="180">
        <v>8.4</v>
      </c>
      <c r="I89" s="180">
        <f t="shared" si="0"/>
        <v>162.66999999999999</v>
      </c>
      <c r="J89" s="182">
        <f t="shared" si="1"/>
        <v>162.66999999999999</v>
      </c>
      <c r="K89" s="183">
        <f t="shared" si="2"/>
        <v>0</v>
      </c>
      <c r="L89" s="183">
        <f t="shared" si="3"/>
        <v>162.66999999999999</v>
      </c>
      <c r="M89" s="183"/>
      <c r="N89" s="183">
        <v>8.4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3">
        <v>5</v>
      </c>
      <c r="C90" s="186" t="s">
        <v>97</v>
      </c>
      <c r="D90" s="291" t="s">
        <v>98</v>
      </c>
      <c r="E90" s="291"/>
      <c r="F90" s="180" t="s">
        <v>90</v>
      </c>
      <c r="G90" s="181">
        <v>161.11500000000001</v>
      </c>
      <c r="H90" s="180">
        <v>5.14</v>
      </c>
      <c r="I90" s="180">
        <f t="shared" si="0"/>
        <v>828.13</v>
      </c>
      <c r="J90" s="182">
        <f t="shared" si="1"/>
        <v>828.13</v>
      </c>
      <c r="K90" s="183">
        <f t="shared" si="2"/>
        <v>0</v>
      </c>
      <c r="L90" s="183">
        <f t="shared" si="3"/>
        <v>828.13</v>
      </c>
      <c r="M90" s="183"/>
      <c r="N90" s="183">
        <v>5.14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0"/>
      <c r="W90" s="55"/>
      <c r="Z90">
        <v>0</v>
      </c>
    </row>
    <row r="91" spans="1:26" ht="25.05" customHeight="1" x14ac:dyDescent="0.3">
      <c r="A91" s="185"/>
      <c r="B91" s="213">
        <v>6</v>
      </c>
      <c r="C91" s="186" t="s">
        <v>99</v>
      </c>
      <c r="D91" s="291" t="s">
        <v>100</v>
      </c>
      <c r="E91" s="291"/>
      <c r="F91" s="180" t="s">
        <v>90</v>
      </c>
      <c r="G91" s="181">
        <v>161.11500000000001</v>
      </c>
      <c r="H91" s="180">
        <v>2.44</v>
      </c>
      <c r="I91" s="180">
        <f t="shared" si="0"/>
        <v>393.12</v>
      </c>
      <c r="J91" s="182">
        <f t="shared" si="1"/>
        <v>393.12</v>
      </c>
      <c r="K91" s="183">
        <f t="shared" si="2"/>
        <v>0</v>
      </c>
      <c r="L91" s="183">
        <f t="shared" si="3"/>
        <v>393.12</v>
      </c>
      <c r="M91" s="183"/>
      <c r="N91" s="183">
        <v>2.44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0"/>
      <c r="W91" s="55"/>
      <c r="Z91">
        <v>0</v>
      </c>
    </row>
    <row r="92" spans="1:26" ht="25.05" customHeight="1" x14ac:dyDescent="0.3">
      <c r="A92" s="185"/>
      <c r="B92" s="213">
        <v>7</v>
      </c>
      <c r="C92" s="186" t="s">
        <v>101</v>
      </c>
      <c r="D92" s="291" t="s">
        <v>102</v>
      </c>
      <c r="E92" s="291"/>
      <c r="F92" s="180" t="s">
        <v>90</v>
      </c>
      <c r="G92" s="181">
        <v>161.11500000000001</v>
      </c>
      <c r="H92" s="180">
        <v>1.1499999999999999</v>
      </c>
      <c r="I92" s="180">
        <f t="shared" si="0"/>
        <v>185.28</v>
      </c>
      <c r="J92" s="182">
        <f t="shared" si="1"/>
        <v>185.28</v>
      </c>
      <c r="K92" s="183">
        <f t="shared" si="2"/>
        <v>0</v>
      </c>
      <c r="L92" s="183">
        <f t="shared" si="3"/>
        <v>185.28</v>
      </c>
      <c r="M92" s="183"/>
      <c r="N92" s="183">
        <v>1.1499999999999999</v>
      </c>
      <c r="O92" s="183"/>
      <c r="P92" s="187"/>
      <c r="Q92" s="187"/>
      <c r="R92" s="187"/>
      <c r="S92" s="184">
        <f t="shared" si="4"/>
        <v>0</v>
      </c>
      <c r="T92" s="184"/>
      <c r="U92" s="184"/>
      <c r="V92" s="200"/>
      <c r="W92" s="55"/>
      <c r="Z92">
        <v>0</v>
      </c>
    </row>
    <row r="93" spans="1:26" ht="25.05" customHeight="1" x14ac:dyDescent="0.3">
      <c r="A93" s="185"/>
      <c r="B93" s="213">
        <v>8</v>
      </c>
      <c r="C93" s="186" t="s">
        <v>103</v>
      </c>
      <c r="D93" s="291" t="s">
        <v>104</v>
      </c>
      <c r="E93" s="291"/>
      <c r="F93" s="180" t="s">
        <v>90</v>
      </c>
      <c r="G93" s="181">
        <v>14.365</v>
      </c>
      <c r="H93" s="180">
        <v>3.8</v>
      </c>
      <c r="I93" s="180">
        <f t="shared" si="0"/>
        <v>54.59</v>
      </c>
      <c r="J93" s="182">
        <f t="shared" si="1"/>
        <v>54.59</v>
      </c>
      <c r="K93" s="183">
        <f t="shared" si="2"/>
        <v>0</v>
      </c>
      <c r="L93" s="183">
        <f t="shared" si="3"/>
        <v>54.59</v>
      </c>
      <c r="M93" s="183"/>
      <c r="N93" s="183">
        <v>3.8</v>
      </c>
      <c r="O93" s="183"/>
      <c r="P93" s="187"/>
      <c r="Q93" s="187"/>
      <c r="R93" s="187"/>
      <c r="S93" s="184">
        <f t="shared" si="4"/>
        <v>0</v>
      </c>
      <c r="T93" s="184"/>
      <c r="U93" s="184"/>
      <c r="V93" s="200"/>
      <c r="W93" s="55"/>
      <c r="Z93">
        <v>0</v>
      </c>
    </row>
    <row r="94" spans="1:26" ht="25.05" customHeight="1" x14ac:dyDescent="0.3">
      <c r="A94" s="185"/>
      <c r="B94" s="213">
        <v>9</v>
      </c>
      <c r="C94" s="186" t="s">
        <v>105</v>
      </c>
      <c r="D94" s="291" t="s">
        <v>106</v>
      </c>
      <c r="E94" s="291"/>
      <c r="F94" s="180" t="s">
        <v>90</v>
      </c>
      <c r="G94" s="181">
        <v>11.91</v>
      </c>
      <c r="H94" s="180">
        <v>27.92</v>
      </c>
      <c r="I94" s="180">
        <f t="shared" si="0"/>
        <v>332.53</v>
      </c>
      <c r="J94" s="182">
        <f t="shared" si="1"/>
        <v>332.53</v>
      </c>
      <c r="K94" s="183">
        <f t="shared" si="2"/>
        <v>0</v>
      </c>
      <c r="L94" s="183">
        <f t="shared" si="3"/>
        <v>332.53</v>
      </c>
      <c r="M94" s="183"/>
      <c r="N94" s="183">
        <v>27.92</v>
      </c>
      <c r="O94" s="183"/>
      <c r="P94" s="187"/>
      <c r="Q94" s="187"/>
      <c r="R94" s="187"/>
      <c r="S94" s="184">
        <f t="shared" si="4"/>
        <v>0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10</v>
      </c>
      <c r="C95" s="186" t="s">
        <v>107</v>
      </c>
      <c r="D95" s="291" t="s">
        <v>108</v>
      </c>
      <c r="E95" s="291"/>
      <c r="F95" s="180" t="s">
        <v>109</v>
      </c>
      <c r="G95" s="181">
        <v>186.9</v>
      </c>
      <c r="H95" s="180">
        <v>1.85</v>
      </c>
      <c r="I95" s="180">
        <f t="shared" si="0"/>
        <v>345.77</v>
      </c>
      <c r="J95" s="182">
        <f t="shared" si="1"/>
        <v>345.77</v>
      </c>
      <c r="K95" s="183">
        <f t="shared" si="2"/>
        <v>0</v>
      </c>
      <c r="L95" s="183">
        <f t="shared" si="3"/>
        <v>345.77</v>
      </c>
      <c r="M95" s="183"/>
      <c r="N95" s="183">
        <v>1.85</v>
      </c>
      <c r="O95" s="183"/>
      <c r="P95" s="187"/>
      <c r="Q95" s="187"/>
      <c r="R95" s="187"/>
      <c r="S95" s="184">
        <f t="shared" si="4"/>
        <v>0</v>
      </c>
      <c r="T95" s="184"/>
      <c r="U95" s="184"/>
      <c r="V95" s="200"/>
      <c r="W95" s="55"/>
      <c r="Z95">
        <v>0</v>
      </c>
    </row>
    <row r="96" spans="1:26" ht="25.05" customHeight="1" x14ac:dyDescent="0.3">
      <c r="A96" s="185"/>
      <c r="B96" s="213">
        <v>11</v>
      </c>
      <c r="C96" s="186" t="s">
        <v>110</v>
      </c>
      <c r="D96" s="291" t="s">
        <v>111</v>
      </c>
      <c r="E96" s="291"/>
      <c r="F96" s="180" t="s">
        <v>109</v>
      </c>
      <c r="G96" s="181">
        <v>186.9</v>
      </c>
      <c r="H96" s="180">
        <v>1.62</v>
      </c>
      <c r="I96" s="180">
        <f t="shared" si="0"/>
        <v>302.77999999999997</v>
      </c>
      <c r="J96" s="182">
        <f t="shared" si="1"/>
        <v>302.77999999999997</v>
      </c>
      <c r="K96" s="183">
        <f t="shared" si="2"/>
        <v>0</v>
      </c>
      <c r="L96" s="183">
        <f t="shared" si="3"/>
        <v>302.77999999999997</v>
      </c>
      <c r="M96" s="183"/>
      <c r="N96" s="183">
        <v>1.62</v>
      </c>
      <c r="O96" s="183"/>
      <c r="P96" s="187"/>
      <c r="Q96" s="187"/>
      <c r="R96" s="187"/>
      <c r="S96" s="184">
        <f t="shared" si="4"/>
        <v>0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3">
        <v>12</v>
      </c>
      <c r="C97" s="186" t="s">
        <v>112</v>
      </c>
      <c r="D97" s="291" t="s">
        <v>113</v>
      </c>
      <c r="E97" s="291"/>
      <c r="F97" s="180" t="s">
        <v>109</v>
      </c>
      <c r="G97" s="181">
        <v>2</v>
      </c>
      <c r="H97" s="180">
        <v>4.1500000000000004</v>
      </c>
      <c r="I97" s="180">
        <f t="shared" si="0"/>
        <v>8.3000000000000007</v>
      </c>
      <c r="J97" s="182">
        <f t="shared" si="1"/>
        <v>8.3000000000000007</v>
      </c>
      <c r="K97" s="183">
        <f t="shared" si="2"/>
        <v>0</v>
      </c>
      <c r="L97" s="183">
        <f t="shared" si="3"/>
        <v>8.3000000000000007</v>
      </c>
      <c r="M97" s="183"/>
      <c r="N97" s="183">
        <v>4.1500000000000004</v>
      </c>
      <c r="O97" s="183"/>
      <c r="P97" s="187"/>
      <c r="Q97" s="187"/>
      <c r="R97" s="187"/>
      <c r="S97" s="184">
        <f t="shared" si="4"/>
        <v>0</v>
      </c>
      <c r="T97" s="184"/>
      <c r="U97" s="184"/>
      <c r="V97" s="200">
        <f>ROUND(G97*(X97),3)</f>
        <v>0.48</v>
      </c>
      <c r="W97" s="55"/>
      <c r="X97">
        <v>0.24</v>
      </c>
      <c r="Z97">
        <v>0</v>
      </c>
    </row>
    <row r="98" spans="1:26" ht="25.05" customHeight="1" x14ac:dyDescent="0.3">
      <c r="A98" s="185"/>
      <c r="B98" s="213">
        <v>13</v>
      </c>
      <c r="C98" s="186" t="s">
        <v>114</v>
      </c>
      <c r="D98" s="291" t="s">
        <v>115</v>
      </c>
      <c r="E98" s="291"/>
      <c r="F98" s="180" t="s">
        <v>109</v>
      </c>
      <c r="G98" s="181">
        <v>2</v>
      </c>
      <c r="H98" s="180">
        <v>10.69</v>
      </c>
      <c r="I98" s="180">
        <f t="shared" si="0"/>
        <v>21.38</v>
      </c>
      <c r="J98" s="182">
        <f t="shared" si="1"/>
        <v>21.38</v>
      </c>
      <c r="K98" s="183">
        <f t="shared" si="2"/>
        <v>0</v>
      </c>
      <c r="L98" s="183">
        <f t="shared" si="3"/>
        <v>21.38</v>
      </c>
      <c r="M98" s="183"/>
      <c r="N98" s="183">
        <v>10.69</v>
      </c>
      <c r="O98" s="183"/>
      <c r="P98" s="187"/>
      <c r="Q98" s="187"/>
      <c r="R98" s="187"/>
      <c r="S98" s="184">
        <f t="shared" si="4"/>
        <v>0</v>
      </c>
      <c r="T98" s="184"/>
      <c r="U98" s="184"/>
      <c r="V98" s="200">
        <f>ROUND(G98*(X98),3)</f>
        <v>0.47</v>
      </c>
      <c r="W98" s="55"/>
      <c r="X98">
        <v>0.23499999999999999</v>
      </c>
      <c r="Z98">
        <v>0</v>
      </c>
    </row>
    <row r="99" spans="1:26" ht="25.05" customHeight="1" x14ac:dyDescent="0.3">
      <c r="A99" s="185"/>
      <c r="B99" s="213">
        <v>14</v>
      </c>
      <c r="C99" s="186" t="s">
        <v>116</v>
      </c>
      <c r="D99" s="291" t="s">
        <v>117</v>
      </c>
      <c r="E99" s="291"/>
      <c r="F99" s="180" t="s">
        <v>109</v>
      </c>
      <c r="G99" s="181">
        <v>2</v>
      </c>
      <c r="H99" s="180">
        <v>6.29</v>
      </c>
      <c r="I99" s="180">
        <f t="shared" si="0"/>
        <v>12.58</v>
      </c>
      <c r="J99" s="182">
        <f t="shared" si="1"/>
        <v>12.58</v>
      </c>
      <c r="K99" s="183">
        <f t="shared" si="2"/>
        <v>0</v>
      </c>
      <c r="L99" s="183">
        <f t="shared" si="3"/>
        <v>12.58</v>
      </c>
      <c r="M99" s="183"/>
      <c r="N99" s="183">
        <v>6.29</v>
      </c>
      <c r="O99" s="183"/>
      <c r="P99" s="187"/>
      <c r="Q99" s="187"/>
      <c r="R99" s="187"/>
      <c r="S99" s="184">
        <f t="shared" si="4"/>
        <v>0</v>
      </c>
      <c r="T99" s="184"/>
      <c r="U99" s="184"/>
      <c r="V99" s="200">
        <f>ROUND(G99*(X99),3)</f>
        <v>0.36199999999999999</v>
      </c>
      <c r="W99" s="55"/>
      <c r="X99">
        <v>0.18099999999999999</v>
      </c>
      <c r="Z99">
        <v>0</v>
      </c>
    </row>
    <row r="100" spans="1:26" ht="25.05" customHeight="1" x14ac:dyDescent="0.3">
      <c r="A100" s="185"/>
      <c r="B100" s="213">
        <v>15</v>
      </c>
      <c r="C100" s="186" t="s">
        <v>118</v>
      </c>
      <c r="D100" s="291" t="s">
        <v>119</v>
      </c>
      <c r="E100" s="291"/>
      <c r="F100" s="179" t="s">
        <v>120</v>
      </c>
      <c r="G100" s="181">
        <v>910</v>
      </c>
      <c r="H100" s="180">
        <v>0.28000000000000003</v>
      </c>
      <c r="I100" s="180">
        <f t="shared" si="0"/>
        <v>254.8</v>
      </c>
      <c r="J100" s="179">
        <f t="shared" si="1"/>
        <v>254.8</v>
      </c>
      <c r="K100" s="184">
        <f t="shared" si="2"/>
        <v>0</v>
      </c>
      <c r="L100" s="184">
        <f t="shared" si="3"/>
        <v>254.8</v>
      </c>
      <c r="M100" s="184"/>
      <c r="N100" s="184">
        <v>0.28000000000000003</v>
      </c>
      <c r="O100" s="184"/>
      <c r="P100" s="187"/>
      <c r="Q100" s="187"/>
      <c r="R100" s="187"/>
      <c r="S100" s="184">
        <f t="shared" si="4"/>
        <v>0</v>
      </c>
      <c r="T100" s="184"/>
      <c r="U100" s="184"/>
      <c r="V100" s="200"/>
      <c r="W100" s="55"/>
      <c r="Z100">
        <v>0</v>
      </c>
    </row>
    <row r="101" spans="1:26" ht="25.05" customHeight="1" x14ac:dyDescent="0.3">
      <c r="A101" s="185"/>
      <c r="B101" s="213">
        <v>16</v>
      </c>
      <c r="C101" s="186" t="s">
        <v>121</v>
      </c>
      <c r="D101" s="291" t="s">
        <v>122</v>
      </c>
      <c r="E101" s="291"/>
      <c r="F101" s="179" t="s">
        <v>120</v>
      </c>
      <c r="G101" s="181">
        <v>300</v>
      </c>
      <c r="H101" s="180">
        <v>0.2</v>
      </c>
      <c r="I101" s="180">
        <f t="shared" si="0"/>
        <v>60</v>
      </c>
      <c r="J101" s="179">
        <f t="shared" si="1"/>
        <v>60</v>
      </c>
      <c r="K101" s="184">
        <f t="shared" si="2"/>
        <v>0</v>
      </c>
      <c r="L101" s="184">
        <f t="shared" si="3"/>
        <v>60</v>
      </c>
      <c r="M101" s="184"/>
      <c r="N101" s="184">
        <v>0.2</v>
      </c>
      <c r="O101" s="184"/>
      <c r="P101" s="187"/>
      <c r="Q101" s="187"/>
      <c r="R101" s="187"/>
      <c r="S101" s="184">
        <f t="shared" si="4"/>
        <v>0</v>
      </c>
      <c r="T101" s="184"/>
      <c r="U101" s="184"/>
      <c r="V101" s="200"/>
      <c r="W101" s="55"/>
      <c r="Z101">
        <v>0</v>
      </c>
    </row>
    <row r="102" spans="1:26" ht="25.05" customHeight="1" x14ac:dyDescent="0.3">
      <c r="A102" s="185"/>
      <c r="B102" s="213">
        <v>17</v>
      </c>
      <c r="C102" s="186" t="s">
        <v>123</v>
      </c>
      <c r="D102" s="291" t="s">
        <v>124</v>
      </c>
      <c r="E102" s="291"/>
      <c r="F102" s="179" t="s">
        <v>109</v>
      </c>
      <c r="G102" s="181">
        <v>200</v>
      </c>
      <c r="H102" s="180">
        <v>0.13</v>
      </c>
      <c r="I102" s="180">
        <f t="shared" si="0"/>
        <v>26</v>
      </c>
      <c r="J102" s="179">
        <f t="shared" si="1"/>
        <v>26</v>
      </c>
      <c r="K102" s="184">
        <f t="shared" si="2"/>
        <v>0</v>
      </c>
      <c r="L102" s="184">
        <f t="shared" si="3"/>
        <v>26</v>
      </c>
      <c r="M102" s="184"/>
      <c r="N102" s="184">
        <v>0.13</v>
      </c>
      <c r="O102" s="184"/>
      <c r="P102" s="187"/>
      <c r="Q102" s="187"/>
      <c r="R102" s="187"/>
      <c r="S102" s="184">
        <f t="shared" si="4"/>
        <v>0</v>
      </c>
      <c r="T102" s="184"/>
      <c r="U102" s="184"/>
      <c r="V102" s="200"/>
      <c r="W102" s="55"/>
      <c r="Z102">
        <v>0</v>
      </c>
    </row>
    <row r="103" spans="1:26" ht="25.05" customHeight="1" x14ac:dyDescent="0.3">
      <c r="A103" s="185"/>
      <c r="B103" s="213">
        <v>18</v>
      </c>
      <c r="C103" s="186" t="s">
        <v>125</v>
      </c>
      <c r="D103" s="291" t="s">
        <v>126</v>
      </c>
      <c r="E103" s="291"/>
      <c r="F103" s="179" t="s">
        <v>120</v>
      </c>
      <c r="G103" s="181">
        <v>610</v>
      </c>
      <c r="H103" s="180">
        <v>1.5899999999999999</v>
      </c>
      <c r="I103" s="180">
        <f t="shared" si="0"/>
        <v>969.9</v>
      </c>
      <c r="J103" s="179">
        <f t="shared" si="1"/>
        <v>969.9</v>
      </c>
      <c r="K103" s="184">
        <f t="shared" si="2"/>
        <v>0</v>
      </c>
      <c r="L103" s="184">
        <f t="shared" si="3"/>
        <v>969.9</v>
      </c>
      <c r="M103" s="184"/>
      <c r="N103" s="184">
        <v>1.5899999999999999</v>
      </c>
      <c r="O103" s="184"/>
      <c r="P103" s="187"/>
      <c r="Q103" s="187"/>
      <c r="R103" s="187"/>
      <c r="S103" s="184">
        <f t="shared" si="4"/>
        <v>0</v>
      </c>
      <c r="T103" s="184"/>
      <c r="U103" s="184"/>
      <c r="V103" s="200"/>
      <c r="W103" s="55"/>
      <c r="Z103">
        <v>0</v>
      </c>
    </row>
    <row r="104" spans="1:26" ht="25.05" customHeight="1" x14ac:dyDescent="0.3">
      <c r="A104" s="185"/>
      <c r="B104" s="213">
        <v>19</v>
      </c>
      <c r="C104" s="186" t="s">
        <v>127</v>
      </c>
      <c r="D104" s="291" t="s">
        <v>128</v>
      </c>
      <c r="E104" s="291"/>
      <c r="F104" s="179" t="s">
        <v>109</v>
      </c>
      <c r="G104" s="181">
        <v>200</v>
      </c>
      <c r="H104" s="180">
        <v>2</v>
      </c>
      <c r="I104" s="180">
        <f t="shared" si="0"/>
        <v>400</v>
      </c>
      <c r="J104" s="179">
        <f t="shared" si="1"/>
        <v>400</v>
      </c>
      <c r="K104" s="184">
        <f t="shared" si="2"/>
        <v>0</v>
      </c>
      <c r="L104" s="184">
        <f t="shared" si="3"/>
        <v>400</v>
      </c>
      <c r="M104" s="184"/>
      <c r="N104" s="184">
        <v>2</v>
      </c>
      <c r="O104" s="184"/>
      <c r="P104" s="187"/>
      <c r="Q104" s="187"/>
      <c r="R104" s="187"/>
      <c r="S104" s="184">
        <f t="shared" si="4"/>
        <v>0</v>
      </c>
      <c r="T104" s="184"/>
      <c r="U104" s="184"/>
      <c r="V104" s="200"/>
      <c r="W104" s="55"/>
      <c r="Z104">
        <v>0</v>
      </c>
    </row>
    <row r="105" spans="1:26" ht="25.05" customHeight="1" x14ac:dyDescent="0.3">
      <c r="A105" s="185"/>
      <c r="B105" s="213">
        <v>20</v>
      </c>
      <c r="C105" s="186" t="s">
        <v>129</v>
      </c>
      <c r="D105" s="291" t="s">
        <v>130</v>
      </c>
      <c r="E105" s="291"/>
      <c r="F105" s="179" t="s">
        <v>131</v>
      </c>
      <c r="G105" s="181">
        <v>0.56100000000000005</v>
      </c>
      <c r="H105" s="180">
        <v>39.369999999999997</v>
      </c>
      <c r="I105" s="180">
        <f t="shared" si="0"/>
        <v>22.09</v>
      </c>
      <c r="J105" s="179">
        <f t="shared" si="1"/>
        <v>22.09</v>
      </c>
      <c r="K105" s="184">
        <f t="shared" si="2"/>
        <v>0</v>
      </c>
      <c r="L105" s="184">
        <f t="shared" si="3"/>
        <v>22.09</v>
      </c>
      <c r="M105" s="184"/>
      <c r="N105" s="184">
        <v>39.369999999999997</v>
      </c>
      <c r="O105" s="184"/>
      <c r="P105" s="187"/>
      <c r="Q105" s="187"/>
      <c r="R105" s="187"/>
      <c r="S105" s="184">
        <f t="shared" si="4"/>
        <v>0</v>
      </c>
      <c r="T105" s="184"/>
      <c r="U105" s="184"/>
      <c r="V105" s="200"/>
      <c r="W105" s="55"/>
      <c r="Z105">
        <v>0</v>
      </c>
    </row>
    <row r="106" spans="1:26" ht="25.05" customHeight="1" x14ac:dyDescent="0.3">
      <c r="A106" s="185"/>
      <c r="B106" s="213">
        <v>21</v>
      </c>
      <c r="C106" s="186" t="s">
        <v>132</v>
      </c>
      <c r="D106" s="291" t="s">
        <v>133</v>
      </c>
      <c r="E106" s="291"/>
      <c r="F106" s="179" t="s">
        <v>90</v>
      </c>
      <c r="G106" s="181">
        <v>2.4</v>
      </c>
      <c r="H106" s="180">
        <v>30</v>
      </c>
      <c r="I106" s="180">
        <f t="shared" si="0"/>
        <v>72</v>
      </c>
      <c r="J106" s="179">
        <f t="shared" si="1"/>
        <v>72</v>
      </c>
      <c r="K106" s="184">
        <f t="shared" si="2"/>
        <v>0</v>
      </c>
      <c r="L106" s="184">
        <f t="shared" si="3"/>
        <v>72</v>
      </c>
      <c r="M106" s="184"/>
      <c r="N106" s="184">
        <v>30</v>
      </c>
      <c r="O106" s="184"/>
      <c r="P106" s="187"/>
      <c r="Q106" s="187"/>
      <c r="R106" s="187"/>
      <c r="S106" s="184">
        <f t="shared" si="4"/>
        <v>0</v>
      </c>
      <c r="T106" s="184"/>
      <c r="U106" s="184"/>
      <c r="V106" s="200"/>
      <c r="W106" s="55"/>
      <c r="Z106">
        <v>0</v>
      </c>
    </row>
    <row r="107" spans="1:26" ht="25.05" customHeight="1" x14ac:dyDescent="0.3">
      <c r="A107" s="185"/>
      <c r="B107" s="213">
        <v>22</v>
      </c>
      <c r="C107" s="186" t="s">
        <v>134</v>
      </c>
      <c r="D107" s="291" t="s">
        <v>135</v>
      </c>
      <c r="E107" s="291"/>
      <c r="F107" s="179" t="s">
        <v>90</v>
      </c>
      <c r="G107" s="181">
        <v>0.6</v>
      </c>
      <c r="H107" s="180">
        <v>15.28</v>
      </c>
      <c r="I107" s="180">
        <f t="shared" si="0"/>
        <v>9.17</v>
      </c>
      <c r="J107" s="179">
        <f t="shared" si="1"/>
        <v>9.17</v>
      </c>
      <c r="K107" s="184">
        <f t="shared" si="2"/>
        <v>0</v>
      </c>
      <c r="L107" s="184">
        <f t="shared" si="3"/>
        <v>9.17</v>
      </c>
      <c r="M107" s="184"/>
      <c r="N107" s="184">
        <v>15.28</v>
      </c>
      <c r="O107" s="184"/>
      <c r="P107" s="187"/>
      <c r="Q107" s="187"/>
      <c r="R107" s="187"/>
      <c r="S107" s="184">
        <f t="shared" si="4"/>
        <v>0</v>
      </c>
      <c r="T107" s="184"/>
      <c r="U107" s="184"/>
      <c r="V107" s="200"/>
      <c r="W107" s="55"/>
      <c r="Z107">
        <v>0</v>
      </c>
    </row>
    <row r="108" spans="1:26" ht="25.05" customHeight="1" x14ac:dyDescent="0.3">
      <c r="A108" s="185"/>
      <c r="B108" s="213">
        <v>23</v>
      </c>
      <c r="C108" s="186" t="s">
        <v>136</v>
      </c>
      <c r="D108" s="291" t="s">
        <v>137</v>
      </c>
      <c r="E108" s="291"/>
      <c r="F108" s="179" t="s">
        <v>138</v>
      </c>
      <c r="G108" s="181">
        <v>40</v>
      </c>
      <c r="H108" s="180">
        <v>5</v>
      </c>
      <c r="I108" s="180">
        <f t="shared" si="0"/>
        <v>200</v>
      </c>
      <c r="J108" s="179">
        <f t="shared" si="1"/>
        <v>200</v>
      </c>
      <c r="K108" s="184">
        <f t="shared" si="2"/>
        <v>0</v>
      </c>
      <c r="L108" s="184">
        <f t="shared" si="3"/>
        <v>200</v>
      </c>
      <c r="M108" s="184"/>
      <c r="N108" s="184">
        <v>5</v>
      </c>
      <c r="O108" s="184"/>
      <c r="P108" s="187"/>
      <c r="Q108" s="187"/>
      <c r="R108" s="187"/>
      <c r="S108" s="184">
        <f t="shared" si="4"/>
        <v>0</v>
      </c>
      <c r="T108" s="184"/>
      <c r="U108" s="184"/>
      <c r="V108" s="200"/>
      <c r="W108" s="55"/>
      <c r="Z108">
        <v>0</v>
      </c>
    </row>
    <row r="109" spans="1:26" ht="25.05" customHeight="1" x14ac:dyDescent="0.3">
      <c r="A109" s="185"/>
      <c r="B109" s="213">
        <v>24</v>
      </c>
      <c r="C109" s="186" t="s">
        <v>139</v>
      </c>
      <c r="D109" s="291" t="s">
        <v>140</v>
      </c>
      <c r="E109" s="291"/>
      <c r="F109" s="179" t="s">
        <v>138</v>
      </c>
      <c r="G109" s="181">
        <v>60</v>
      </c>
      <c r="H109" s="180">
        <v>5</v>
      </c>
      <c r="I109" s="180">
        <f t="shared" si="0"/>
        <v>300</v>
      </c>
      <c r="J109" s="179">
        <f t="shared" si="1"/>
        <v>300</v>
      </c>
      <c r="K109" s="184">
        <f t="shared" si="2"/>
        <v>0</v>
      </c>
      <c r="L109" s="184">
        <f t="shared" si="3"/>
        <v>300</v>
      </c>
      <c r="M109" s="184"/>
      <c r="N109" s="184">
        <v>5</v>
      </c>
      <c r="O109" s="184"/>
      <c r="P109" s="187"/>
      <c r="Q109" s="187"/>
      <c r="R109" s="187"/>
      <c r="S109" s="184">
        <f t="shared" si="4"/>
        <v>0</v>
      </c>
      <c r="T109" s="184"/>
      <c r="U109" s="184"/>
      <c r="V109" s="200"/>
      <c r="W109" s="55"/>
      <c r="Z109">
        <v>0</v>
      </c>
    </row>
    <row r="110" spans="1:26" ht="25.05" customHeight="1" x14ac:dyDescent="0.3">
      <c r="A110" s="185"/>
      <c r="B110" s="213">
        <v>25</v>
      </c>
      <c r="C110" s="186" t="s">
        <v>141</v>
      </c>
      <c r="D110" s="291" t="s">
        <v>142</v>
      </c>
      <c r="E110" s="291"/>
      <c r="F110" s="179" t="s">
        <v>138</v>
      </c>
      <c r="G110" s="181">
        <v>60</v>
      </c>
      <c r="H110" s="180">
        <v>5</v>
      </c>
      <c r="I110" s="180">
        <f t="shared" si="0"/>
        <v>300</v>
      </c>
      <c r="J110" s="179">
        <f t="shared" si="1"/>
        <v>300</v>
      </c>
      <c r="K110" s="184">
        <f t="shared" si="2"/>
        <v>0</v>
      </c>
      <c r="L110" s="184">
        <f t="shared" si="3"/>
        <v>300</v>
      </c>
      <c r="M110" s="184"/>
      <c r="N110" s="184">
        <v>5</v>
      </c>
      <c r="O110" s="184"/>
      <c r="P110" s="187"/>
      <c r="Q110" s="187"/>
      <c r="R110" s="187"/>
      <c r="S110" s="184">
        <f t="shared" si="4"/>
        <v>0</v>
      </c>
      <c r="T110" s="184"/>
      <c r="U110" s="184"/>
      <c r="V110" s="200"/>
      <c r="W110" s="55"/>
      <c r="Z110">
        <v>0</v>
      </c>
    </row>
    <row r="111" spans="1:26" ht="25.05" customHeight="1" x14ac:dyDescent="0.3">
      <c r="A111" s="185"/>
      <c r="B111" s="213">
        <v>26</v>
      </c>
      <c r="C111" s="186" t="s">
        <v>143</v>
      </c>
      <c r="D111" s="291" t="s">
        <v>144</v>
      </c>
      <c r="E111" s="291"/>
      <c r="F111" s="179" t="s">
        <v>138</v>
      </c>
      <c r="G111" s="181">
        <v>40</v>
      </c>
      <c r="H111" s="180">
        <v>5</v>
      </c>
      <c r="I111" s="180">
        <f t="shared" si="0"/>
        <v>200</v>
      </c>
      <c r="J111" s="179">
        <f t="shared" si="1"/>
        <v>200</v>
      </c>
      <c r="K111" s="184">
        <f t="shared" si="2"/>
        <v>0</v>
      </c>
      <c r="L111" s="184">
        <f t="shared" si="3"/>
        <v>200</v>
      </c>
      <c r="M111" s="184"/>
      <c r="N111" s="184">
        <v>5</v>
      </c>
      <c r="O111" s="184"/>
      <c r="P111" s="187"/>
      <c r="Q111" s="187"/>
      <c r="R111" s="187"/>
      <c r="S111" s="184">
        <f t="shared" si="4"/>
        <v>0</v>
      </c>
      <c r="T111" s="184"/>
      <c r="U111" s="184"/>
      <c r="V111" s="200"/>
      <c r="W111" s="55"/>
      <c r="Z111">
        <v>0</v>
      </c>
    </row>
    <row r="112" spans="1:26" ht="25.05" customHeight="1" x14ac:dyDescent="0.3">
      <c r="A112" s="185"/>
      <c r="B112" s="214">
        <v>27</v>
      </c>
      <c r="C112" s="192" t="s">
        <v>145</v>
      </c>
      <c r="D112" s="292" t="s">
        <v>146</v>
      </c>
      <c r="E112" s="292"/>
      <c r="F112" s="188" t="s">
        <v>131</v>
      </c>
      <c r="G112" s="189">
        <v>34</v>
      </c>
      <c r="H112" s="190">
        <v>25</v>
      </c>
      <c r="I112" s="190">
        <f t="shared" si="0"/>
        <v>850</v>
      </c>
      <c r="J112" s="188">
        <f t="shared" si="1"/>
        <v>850</v>
      </c>
      <c r="K112" s="191">
        <f t="shared" si="2"/>
        <v>0</v>
      </c>
      <c r="L112" s="191"/>
      <c r="M112" s="191">
        <f t="shared" ref="M112:M124" si="5">ROUND(G112*(H112),2)</f>
        <v>850</v>
      </c>
      <c r="N112" s="191">
        <v>25</v>
      </c>
      <c r="O112" s="191"/>
      <c r="P112" s="193"/>
      <c r="Q112" s="193"/>
      <c r="R112" s="193"/>
      <c r="S112" s="191">
        <f t="shared" si="4"/>
        <v>0</v>
      </c>
      <c r="T112" s="191"/>
      <c r="U112" s="191"/>
      <c r="V112" s="201"/>
      <c r="W112" s="55"/>
      <c r="Z112">
        <v>0</v>
      </c>
    </row>
    <row r="113" spans="1:26" ht="25.05" customHeight="1" x14ac:dyDescent="0.3">
      <c r="A113" s="185"/>
      <c r="B113" s="214">
        <v>28</v>
      </c>
      <c r="C113" s="192" t="s">
        <v>147</v>
      </c>
      <c r="D113" s="292" t="s">
        <v>148</v>
      </c>
      <c r="E113" s="292"/>
      <c r="F113" s="188" t="s">
        <v>149</v>
      </c>
      <c r="G113" s="189">
        <v>30</v>
      </c>
      <c r="H113" s="190">
        <v>21.64</v>
      </c>
      <c r="I113" s="190">
        <f t="shared" si="0"/>
        <v>649.20000000000005</v>
      </c>
      <c r="J113" s="188">
        <f t="shared" si="1"/>
        <v>649.20000000000005</v>
      </c>
      <c r="K113" s="191">
        <f t="shared" si="2"/>
        <v>0</v>
      </c>
      <c r="L113" s="191"/>
      <c r="M113" s="191">
        <f t="shared" si="5"/>
        <v>649.20000000000005</v>
      </c>
      <c r="N113" s="191">
        <v>21.64</v>
      </c>
      <c r="O113" s="191"/>
      <c r="P113" s="193"/>
      <c r="Q113" s="193"/>
      <c r="R113" s="193"/>
      <c r="S113" s="191">
        <f t="shared" si="4"/>
        <v>0</v>
      </c>
      <c r="T113" s="191"/>
      <c r="U113" s="191"/>
      <c r="V113" s="201"/>
      <c r="W113" s="55"/>
      <c r="Z113">
        <v>0</v>
      </c>
    </row>
    <row r="114" spans="1:26" ht="25.05" customHeight="1" x14ac:dyDescent="0.3">
      <c r="A114" s="185"/>
      <c r="B114" s="214">
        <v>29</v>
      </c>
      <c r="C114" s="192" t="s">
        <v>150</v>
      </c>
      <c r="D114" s="292" t="s">
        <v>151</v>
      </c>
      <c r="E114" s="292"/>
      <c r="F114" s="188" t="s">
        <v>152</v>
      </c>
      <c r="G114" s="189">
        <v>100</v>
      </c>
      <c r="H114" s="190">
        <v>5</v>
      </c>
      <c r="I114" s="190">
        <f t="shared" si="0"/>
        <v>500</v>
      </c>
      <c r="J114" s="188">
        <f t="shared" si="1"/>
        <v>500</v>
      </c>
      <c r="K114" s="191">
        <f t="shared" si="2"/>
        <v>0</v>
      </c>
      <c r="L114" s="191"/>
      <c r="M114" s="191">
        <f t="shared" si="5"/>
        <v>500</v>
      </c>
      <c r="N114" s="191">
        <v>5</v>
      </c>
      <c r="O114" s="191"/>
      <c r="P114" s="193"/>
      <c r="Q114" s="193"/>
      <c r="R114" s="193"/>
      <c r="S114" s="191">
        <f t="shared" si="4"/>
        <v>0</v>
      </c>
      <c r="T114" s="191"/>
      <c r="U114" s="191"/>
      <c r="V114" s="201"/>
      <c r="W114" s="55"/>
      <c r="Z114">
        <v>0</v>
      </c>
    </row>
    <row r="115" spans="1:26" ht="25.05" customHeight="1" x14ac:dyDescent="0.3">
      <c r="A115" s="185"/>
      <c r="B115" s="214">
        <v>30</v>
      </c>
      <c r="C115" s="192" t="s">
        <v>153</v>
      </c>
      <c r="D115" s="292" t="s">
        <v>154</v>
      </c>
      <c r="E115" s="292"/>
      <c r="F115" s="188" t="s">
        <v>152</v>
      </c>
      <c r="G115" s="189">
        <v>40</v>
      </c>
      <c r="H115" s="190">
        <v>4</v>
      </c>
      <c r="I115" s="190">
        <f t="shared" si="0"/>
        <v>160</v>
      </c>
      <c r="J115" s="188">
        <f t="shared" si="1"/>
        <v>160</v>
      </c>
      <c r="K115" s="191">
        <f t="shared" si="2"/>
        <v>0</v>
      </c>
      <c r="L115" s="191"/>
      <c r="M115" s="191">
        <f t="shared" si="5"/>
        <v>160</v>
      </c>
      <c r="N115" s="191">
        <v>4</v>
      </c>
      <c r="O115" s="191"/>
      <c r="P115" s="193"/>
      <c r="Q115" s="193"/>
      <c r="R115" s="193"/>
      <c r="S115" s="191">
        <f t="shared" si="4"/>
        <v>0</v>
      </c>
      <c r="T115" s="191"/>
      <c r="U115" s="191"/>
      <c r="V115" s="201"/>
      <c r="W115" s="55"/>
      <c r="Z115">
        <v>0</v>
      </c>
    </row>
    <row r="116" spans="1:26" ht="25.05" customHeight="1" x14ac:dyDescent="0.3">
      <c r="A116" s="185"/>
      <c r="B116" s="214">
        <v>31</v>
      </c>
      <c r="C116" s="192" t="s">
        <v>155</v>
      </c>
      <c r="D116" s="292" t="s">
        <v>156</v>
      </c>
      <c r="E116" s="292"/>
      <c r="F116" s="188" t="s">
        <v>152</v>
      </c>
      <c r="G116" s="189">
        <v>80</v>
      </c>
      <c r="H116" s="190">
        <v>4</v>
      </c>
      <c r="I116" s="190">
        <f t="shared" si="0"/>
        <v>320</v>
      </c>
      <c r="J116" s="188">
        <f t="shared" si="1"/>
        <v>320</v>
      </c>
      <c r="K116" s="191">
        <f t="shared" si="2"/>
        <v>0</v>
      </c>
      <c r="L116" s="191"/>
      <c r="M116" s="191">
        <f t="shared" si="5"/>
        <v>320</v>
      </c>
      <c r="N116" s="191">
        <v>4</v>
      </c>
      <c r="O116" s="191"/>
      <c r="P116" s="193"/>
      <c r="Q116" s="193"/>
      <c r="R116" s="193"/>
      <c r="S116" s="191">
        <f t="shared" si="4"/>
        <v>0</v>
      </c>
      <c r="T116" s="191"/>
      <c r="U116" s="191"/>
      <c r="V116" s="201"/>
      <c r="W116" s="55"/>
      <c r="Z116">
        <v>0</v>
      </c>
    </row>
    <row r="117" spans="1:26" ht="25.05" customHeight="1" x14ac:dyDescent="0.3">
      <c r="A117" s="185"/>
      <c r="B117" s="214">
        <v>32</v>
      </c>
      <c r="C117" s="192" t="s">
        <v>157</v>
      </c>
      <c r="D117" s="292" t="s">
        <v>158</v>
      </c>
      <c r="E117" s="292"/>
      <c r="F117" s="188" t="s">
        <v>152</v>
      </c>
      <c r="G117" s="189">
        <v>60</v>
      </c>
      <c r="H117" s="190">
        <v>4</v>
      </c>
      <c r="I117" s="190">
        <f t="shared" si="0"/>
        <v>240</v>
      </c>
      <c r="J117" s="188">
        <f t="shared" si="1"/>
        <v>240</v>
      </c>
      <c r="K117" s="191">
        <f t="shared" si="2"/>
        <v>0</v>
      </c>
      <c r="L117" s="191"/>
      <c r="M117" s="191">
        <f t="shared" si="5"/>
        <v>240</v>
      </c>
      <c r="N117" s="191">
        <v>4</v>
      </c>
      <c r="O117" s="191"/>
      <c r="P117" s="193"/>
      <c r="Q117" s="193"/>
      <c r="R117" s="193"/>
      <c r="S117" s="191">
        <f t="shared" si="4"/>
        <v>0</v>
      </c>
      <c r="T117" s="191"/>
      <c r="U117" s="191"/>
      <c r="V117" s="201"/>
      <c r="W117" s="55"/>
      <c r="Z117">
        <v>0</v>
      </c>
    </row>
    <row r="118" spans="1:26" ht="25.05" customHeight="1" x14ac:dyDescent="0.3">
      <c r="A118" s="185"/>
      <c r="B118" s="214">
        <v>33</v>
      </c>
      <c r="C118" s="192" t="s">
        <v>159</v>
      </c>
      <c r="D118" s="292" t="s">
        <v>160</v>
      </c>
      <c r="E118" s="292"/>
      <c r="F118" s="188" t="s">
        <v>152</v>
      </c>
      <c r="G118" s="189">
        <v>60</v>
      </c>
      <c r="H118" s="190">
        <v>4</v>
      </c>
      <c r="I118" s="190">
        <f t="shared" si="0"/>
        <v>240</v>
      </c>
      <c r="J118" s="188">
        <f t="shared" si="1"/>
        <v>240</v>
      </c>
      <c r="K118" s="191">
        <f t="shared" si="2"/>
        <v>0</v>
      </c>
      <c r="L118" s="191"/>
      <c r="M118" s="191">
        <f t="shared" si="5"/>
        <v>240</v>
      </c>
      <c r="N118" s="191">
        <v>4</v>
      </c>
      <c r="O118" s="191"/>
      <c r="P118" s="193"/>
      <c r="Q118" s="193"/>
      <c r="R118" s="193"/>
      <c r="S118" s="191">
        <f t="shared" si="4"/>
        <v>0</v>
      </c>
      <c r="T118" s="191"/>
      <c r="U118" s="191"/>
      <c r="V118" s="201"/>
      <c r="W118" s="55"/>
      <c r="Z118">
        <v>0</v>
      </c>
    </row>
    <row r="119" spans="1:26" ht="25.05" customHeight="1" x14ac:dyDescent="0.3">
      <c r="A119" s="185"/>
      <c r="B119" s="214">
        <v>34</v>
      </c>
      <c r="C119" s="192" t="s">
        <v>161</v>
      </c>
      <c r="D119" s="292" t="s">
        <v>162</v>
      </c>
      <c r="E119" s="292"/>
      <c r="F119" s="188" t="s">
        <v>152</v>
      </c>
      <c r="G119" s="189">
        <v>50</v>
      </c>
      <c r="H119" s="190">
        <v>4</v>
      </c>
      <c r="I119" s="190">
        <f t="shared" si="0"/>
        <v>200</v>
      </c>
      <c r="J119" s="188">
        <f t="shared" si="1"/>
        <v>200</v>
      </c>
      <c r="K119" s="191">
        <f t="shared" si="2"/>
        <v>0</v>
      </c>
      <c r="L119" s="191"/>
      <c r="M119" s="191">
        <f t="shared" si="5"/>
        <v>200</v>
      </c>
      <c r="N119" s="191">
        <v>4</v>
      </c>
      <c r="O119" s="191"/>
      <c r="P119" s="193"/>
      <c r="Q119" s="193"/>
      <c r="R119" s="193"/>
      <c r="S119" s="191">
        <f t="shared" si="4"/>
        <v>0</v>
      </c>
      <c r="T119" s="191"/>
      <c r="U119" s="191"/>
      <c r="V119" s="201"/>
      <c r="W119" s="55"/>
      <c r="Z119">
        <v>0</v>
      </c>
    </row>
    <row r="120" spans="1:26" ht="25.05" customHeight="1" x14ac:dyDescent="0.3">
      <c r="A120" s="185"/>
      <c r="B120" s="214">
        <v>35</v>
      </c>
      <c r="C120" s="192" t="s">
        <v>163</v>
      </c>
      <c r="D120" s="292" t="s">
        <v>164</v>
      </c>
      <c r="E120" s="292"/>
      <c r="F120" s="188" t="s">
        <v>152</v>
      </c>
      <c r="G120" s="189">
        <v>60</v>
      </c>
      <c r="H120" s="190">
        <v>4</v>
      </c>
      <c r="I120" s="190">
        <f t="shared" si="0"/>
        <v>240</v>
      </c>
      <c r="J120" s="188">
        <f t="shared" si="1"/>
        <v>240</v>
      </c>
      <c r="K120" s="191">
        <f t="shared" si="2"/>
        <v>0</v>
      </c>
      <c r="L120" s="191"/>
      <c r="M120" s="191">
        <f t="shared" si="5"/>
        <v>240</v>
      </c>
      <c r="N120" s="191">
        <v>4</v>
      </c>
      <c r="O120" s="191"/>
      <c r="P120" s="193"/>
      <c r="Q120" s="193"/>
      <c r="R120" s="193"/>
      <c r="S120" s="191">
        <f t="shared" si="4"/>
        <v>0</v>
      </c>
      <c r="T120" s="191"/>
      <c r="U120" s="191"/>
      <c r="V120" s="201"/>
      <c r="W120" s="55"/>
      <c r="Z120">
        <v>0</v>
      </c>
    </row>
    <row r="121" spans="1:26" ht="25.05" customHeight="1" x14ac:dyDescent="0.3">
      <c r="A121" s="185"/>
      <c r="B121" s="214">
        <v>36</v>
      </c>
      <c r="C121" s="192" t="s">
        <v>165</v>
      </c>
      <c r="D121" s="292" t="s">
        <v>166</v>
      </c>
      <c r="E121" s="292"/>
      <c r="F121" s="188" t="s">
        <v>138</v>
      </c>
      <c r="G121" s="189">
        <v>60</v>
      </c>
      <c r="H121" s="190">
        <v>4</v>
      </c>
      <c r="I121" s="190">
        <f t="shared" si="0"/>
        <v>240</v>
      </c>
      <c r="J121" s="188">
        <f t="shared" si="1"/>
        <v>240</v>
      </c>
      <c r="K121" s="191">
        <f t="shared" si="2"/>
        <v>0</v>
      </c>
      <c r="L121" s="191"/>
      <c r="M121" s="191">
        <f t="shared" si="5"/>
        <v>240</v>
      </c>
      <c r="N121" s="191">
        <v>4</v>
      </c>
      <c r="O121" s="191"/>
      <c r="P121" s="193"/>
      <c r="Q121" s="193"/>
      <c r="R121" s="193"/>
      <c r="S121" s="191">
        <f t="shared" si="4"/>
        <v>0</v>
      </c>
      <c r="T121" s="191"/>
      <c r="U121" s="191"/>
      <c r="V121" s="201"/>
      <c r="W121" s="55"/>
      <c r="Z121">
        <v>0</v>
      </c>
    </row>
    <row r="122" spans="1:26" ht="25.05" customHeight="1" x14ac:dyDescent="0.3">
      <c r="A122" s="185"/>
      <c r="B122" s="214">
        <v>37</v>
      </c>
      <c r="C122" s="192" t="s">
        <v>167</v>
      </c>
      <c r="D122" s="292" t="s">
        <v>168</v>
      </c>
      <c r="E122" s="292"/>
      <c r="F122" s="188" t="s">
        <v>152</v>
      </c>
      <c r="G122" s="189">
        <v>100</v>
      </c>
      <c r="H122" s="190">
        <v>4</v>
      </c>
      <c r="I122" s="190">
        <f t="shared" si="0"/>
        <v>400</v>
      </c>
      <c r="J122" s="188">
        <f t="shared" si="1"/>
        <v>400</v>
      </c>
      <c r="K122" s="191">
        <f t="shared" si="2"/>
        <v>0</v>
      </c>
      <c r="L122" s="191"/>
      <c r="M122" s="191">
        <f t="shared" si="5"/>
        <v>400</v>
      </c>
      <c r="N122" s="191">
        <v>4</v>
      </c>
      <c r="O122" s="191"/>
      <c r="P122" s="193"/>
      <c r="Q122" s="193"/>
      <c r="R122" s="193"/>
      <c r="S122" s="191">
        <f t="shared" si="4"/>
        <v>0</v>
      </c>
      <c r="T122" s="191"/>
      <c r="U122" s="191"/>
      <c r="V122" s="201"/>
      <c r="W122" s="55"/>
      <c r="Z122">
        <v>0</v>
      </c>
    </row>
    <row r="123" spans="1:26" ht="25.05" customHeight="1" x14ac:dyDescent="0.3">
      <c r="A123" s="185"/>
      <c r="B123" s="214">
        <v>38</v>
      </c>
      <c r="C123" s="192" t="s">
        <v>169</v>
      </c>
      <c r="D123" s="292" t="s">
        <v>170</v>
      </c>
      <c r="E123" s="292"/>
      <c r="F123" s="188" t="s">
        <v>152</v>
      </c>
      <c r="G123" s="189">
        <v>100</v>
      </c>
      <c r="H123" s="190">
        <v>4</v>
      </c>
      <c r="I123" s="190">
        <f t="shared" si="0"/>
        <v>400</v>
      </c>
      <c r="J123" s="188">
        <f t="shared" si="1"/>
        <v>400</v>
      </c>
      <c r="K123" s="191">
        <f t="shared" si="2"/>
        <v>0</v>
      </c>
      <c r="L123" s="191"/>
      <c r="M123" s="191">
        <f t="shared" si="5"/>
        <v>400</v>
      </c>
      <c r="N123" s="191">
        <v>4</v>
      </c>
      <c r="O123" s="191"/>
      <c r="P123" s="193"/>
      <c r="Q123" s="193"/>
      <c r="R123" s="193"/>
      <c r="S123" s="191">
        <f t="shared" si="4"/>
        <v>0</v>
      </c>
      <c r="T123" s="191"/>
      <c r="U123" s="191"/>
      <c r="V123" s="201"/>
      <c r="W123" s="55"/>
      <c r="Z123">
        <v>0</v>
      </c>
    </row>
    <row r="124" spans="1:26" ht="25.05" customHeight="1" x14ac:dyDescent="0.3">
      <c r="A124" s="185"/>
      <c r="B124" s="214">
        <v>39</v>
      </c>
      <c r="C124" s="192" t="s">
        <v>171</v>
      </c>
      <c r="D124" s="292" t="s">
        <v>172</v>
      </c>
      <c r="E124" s="292"/>
      <c r="F124" s="188" t="s">
        <v>173</v>
      </c>
      <c r="G124" s="189">
        <v>11</v>
      </c>
      <c r="H124" s="190">
        <v>22</v>
      </c>
      <c r="I124" s="190">
        <f t="shared" si="0"/>
        <v>242</v>
      </c>
      <c r="J124" s="188">
        <f t="shared" si="1"/>
        <v>242</v>
      </c>
      <c r="K124" s="191">
        <f t="shared" si="2"/>
        <v>0</v>
      </c>
      <c r="L124" s="191"/>
      <c r="M124" s="191">
        <f t="shared" si="5"/>
        <v>242</v>
      </c>
      <c r="N124" s="191">
        <v>22</v>
      </c>
      <c r="O124" s="191"/>
      <c r="P124" s="193"/>
      <c r="Q124" s="193"/>
      <c r="R124" s="193"/>
      <c r="S124" s="191">
        <f t="shared" si="4"/>
        <v>0</v>
      </c>
      <c r="T124" s="191"/>
      <c r="U124" s="191"/>
      <c r="V124" s="201"/>
      <c r="W124" s="55"/>
      <c r="Z124">
        <v>0</v>
      </c>
    </row>
    <row r="125" spans="1:26" x14ac:dyDescent="0.3">
      <c r="A125" s="10"/>
      <c r="B125" s="57"/>
      <c r="C125" s="178">
        <v>1</v>
      </c>
      <c r="D125" s="290" t="s">
        <v>87</v>
      </c>
      <c r="E125" s="290"/>
      <c r="F125" s="10"/>
      <c r="G125" s="177"/>
      <c r="H125" s="69"/>
      <c r="I125" s="146">
        <f>ROUND((SUM(I85:I124))/1,2)</f>
        <v>11878.15</v>
      </c>
      <c r="J125" s="10"/>
      <c r="K125" s="10"/>
      <c r="L125" s="10">
        <f>ROUND((SUM(L85:L124))/1,2)</f>
        <v>7196.95</v>
      </c>
      <c r="M125" s="10">
        <f>ROUND((SUM(M85:M124))/1,2)</f>
        <v>4681.2</v>
      </c>
      <c r="N125" s="10"/>
      <c r="O125" s="10"/>
      <c r="P125" s="10"/>
      <c r="Q125" s="10"/>
      <c r="R125" s="10"/>
      <c r="S125" s="10">
        <f>ROUND((SUM(S85:S124))/1,2)</f>
        <v>0</v>
      </c>
      <c r="T125" s="10"/>
      <c r="U125" s="10"/>
      <c r="V125" s="202">
        <f>ROUND((SUM(V85:V124))/1,2)</f>
        <v>1.31</v>
      </c>
      <c r="W125" s="217"/>
      <c r="X125" s="144"/>
      <c r="Y125" s="144"/>
      <c r="Z125" s="144"/>
    </row>
    <row r="126" spans="1:26" x14ac:dyDescent="0.3">
      <c r="A126" s="1"/>
      <c r="B126" s="210"/>
      <c r="C126" s="1"/>
      <c r="D126" s="1"/>
      <c r="E126" s="1"/>
      <c r="F126" s="1"/>
      <c r="G126" s="171"/>
      <c r="H126" s="139"/>
      <c r="I126" s="139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203"/>
      <c r="W126" s="55"/>
    </row>
    <row r="127" spans="1:26" x14ac:dyDescent="0.3">
      <c r="A127" s="10"/>
      <c r="B127" s="57"/>
      <c r="C127" s="178">
        <v>2</v>
      </c>
      <c r="D127" s="290" t="s">
        <v>174</v>
      </c>
      <c r="E127" s="290"/>
      <c r="F127" s="10"/>
      <c r="G127" s="177"/>
      <c r="H127" s="69"/>
      <c r="I127" s="69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99"/>
      <c r="W127" s="217"/>
      <c r="X127" s="144"/>
      <c r="Y127" s="144"/>
      <c r="Z127" s="144"/>
    </row>
    <row r="128" spans="1:26" ht="25.05" customHeight="1" x14ac:dyDescent="0.3">
      <c r="A128" s="185"/>
      <c r="B128" s="213">
        <v>40</v>
      </c>
      <c r="C128" s="186" t="s">
        <v>175</v>
      </c>
      <c r="D128" s="291" t="s">
        <v>176</v>
      </c>
      <c r="E128" s="291"/>
      <c r="F128" s="179" t="s">
        <v>177</v>
      </c>
      <c r="G128" s="181">
        <v>10</v>
      </c>
      <c r="H128" s="180">
        <v>13.47</v>
      </c>
      <c r="I128" s="180">
        <f>ROUND(G128*(H128),2)</f>
        <v>134.69999999999999</v>
      </c>
      <c r="J128" s="179">
        <f>ROUND(G128*(N128),2)</f>
        <v>134.69999999999999</v>
      </c>
      <c r="K128" s="184">
        <f>ROUND(G128*(O128),2)</f>
        <v>0</v>
      </c>
      <c r="L128" s="184">
        <f>ROUND(G128*(H128),2)</f>
        <v>134.69999999999999</v>
      </c>
      <c r="M128" s="184"/>
      <c r="N128" s="184">
        <v>13.47</v>
      </c>
      <c r="O128" s="184"/>
      <c r="P128" s="187">
        <v>0.25739000000000001</v>
      </c>
      <c r="Q128" s="187"/>
      <c r="R128" s="187">
        <v>0.25739000000000001</v>
      </c>
      <c r="S128" s="184">
        <f>ROUND(G128*(P128),3)</f>
        <v>2.5739999999999998</v>
      </c>
      <c r="T128" s="184"/>
      <c r="U128" s="184"/>
      <c r="V128" s="200"/>
      <c r="W128" s="55"/>
      <c r="Z128">
        <v>0</v>
      </c>
    </row>
    <row r="129" spans="1:26" ht="25.05" customHeight="1" x14ac:dyDescent="0.3">
      <c r="A129" s="185"/>
      <c r="B129" s="213">
        <v>41</v>
      </c>
      <c r="C129" s="186" t="s">
        <v>178</v>
      </c>
      <c r="D129" s="291" t="s">
        <v>179</v>
      </c>
      <c r="E129" s="291"/>
      <c r="F129" s="179" t="s">
        <v>177</v>
      </c>
      <c r="G129" s="181">
        <v>10</v>
      </c>
      <c r="H129" s="180">
        <v>1.76</v>
      </c>
      <c r="I129" s="180">
        <f>ROUND(G129*(H129),2)</f>
        <v>17.600000000000001</v>
      </c>
      <c r="J129" s="179">
        <f>ROUND(G129*(N129),2)</f>
        <v>17.600000000000001</v>
      </c>
      <c r="K129" s="184">
        <f>ROUND(G129*(O129),2)</f>
        <v>0</v>
      </c>
      <c r="L129" s="184">
        <f>ROUND(G129*(H129),2)</f>
        <v>17.600000000000001</v>
      </c>
      <c r="M129" s="184"/>
      <c r="N129" s="184">
        <v>1.76</v>
      </c>
      <c r="O129" s="184"/>
      <c r="P129" s="187"/>
      <c r="Q129" s="187"/>
      <c r="R129" s="187"/>
      <c r="S129" s="184">
        <f>ROUND(G129*(P129),3)</f>
        <v>0</v>
      </c>
      <c r="T129" s="184"/>
      <c r="U129" s="184"/>
      <c r="V129" s="200"/>
      <c r="W129" s="55"/>
      <c r="Z129">
        <v>0</v>
      </c>
    </row>
    <row r="130" spans="1:26" ht="25.05" customHeight="1" x14ac:dyDescent="0.3">
      <c r="A130" s="185"/>
      <c r="B130" s="214">
        <v>42</v>
      </c>
      <c r="C130" s="192" t="s">
        <v>180</v>
      </c>
      <c r="D130" s="292" t="s">
        <v>181</v>
      </c>
      <c r="E130" s="292"/>
      <c r="F130" s="188" t="s">
        <v>131</v>
      </c>
      <c r="G130" s="189">
        <v>2.5499999999999998</v>
      </c>
      <c r="H130" s="190">
        <v>13.73</v>
      </c>
      <c r="I130" s="190">
        <f>ROUND(G130*(H130),2)</f>
        <v>35.01</v>
      </c>
      <c r="J130" s="188">
        <f>ROUND(G130*(N130),2)</f>
        <v>35.01</v>
      </c>
      <c r="K130" s="191">
        <f>ROUND(G130*(O130),2)</f>
        <v>0</v>
      </c>
      <c r="L130" s="191"/>
      <c r="M130" s="191">
        <f>ROUND(G130*(H130),2)</f>
        <v>35.01</v>
      </c>
      <c r="N130" s="191">
        <v>13.73</v>
      </c>
      <c r="O130" s="191"/>
      <c r="P130" s="193">
        <v>1</v>
      </c>
      <c r="Q130" s="193"/>
      <c r="R130" s="193">
        <v>1</v>
      </c>
      <c r="S130" s="191">
        <f>ROUND(G130*(P130),3)</f>
        <v>2.5499999999999998</v>
      </c>
      <c r="T130" s="191"/>
      <c r="U130" s="191"/>
      <c r="V130" s="201"/>
      <c r="W130" s="55"/>
      <c r="Z130">
        <v>0</v>
      </c>
    </row>
    <row r="131" spans="1:26" x14ac:dyDescent="0.3">
      <c r="A131" s="10"/>
      <c r="B131" s="57"/>
      <c r="C131" s="178">
        <v>2</v>
      </c>
      <c r="D131" s="290" t="s">
        <v>174</v>
      </c>
      <c r="E131" s="290"/>
      <c r="F131" s="10"/>
      <c r="G131" s="177"/>
      <c r="H131" s="69"/>
      <c r="I131" s="146">
        <f>ROUND((SUM(I127:I130))/1,2)</f>
        <v>187.31</v>
      </c>
      <c r="J131" s="10"/>
      <c r="K131" s="10"/>
      <c r="L131" s="10">
        <f>ROUND((SUM(L127:L130))/1,2)</f>
        <v>152.30000000000001</v>
      </c>
      <c r="M131" s="10">
        <f>ROUND((SUM(M127:M130))/1,2)</f>
        <v>35.01</v>
      </c>
      <c r="N131" s="10"/>
      <c r="O131" s="10"/>
      <c r="P131" s="10"/>
      <c r="Q131" s="10"/>
      <c r="R131" s="10"/>
      <c r="S131" s="10">
        <f>ROUND((SUM(S127:S130))/1,2)</f>
        <v>5.12</v>
      </c>
      <c r="T131" s="10"/>
      <c r="U131" s="10"/>
      <c r="V131" s="202">
        <f>ROUND((SUM(V127:V130))/1,2)</f>
        <v>0</v>
      </c>
      <c r="W131" s="217"/>
      <c r="X131" s="144"/>
      <c r="Y131" s="144"/>
      <c r="Z131" s="144"/>
    </row>
    <row r="132" spans="1:26" x14ac:dyDescent="0.3">
      <c r="A132" s="1"/>
      <c r="B132" s="210"/>
      <c r="C132" s="1"/>
      <c r="D132" s="1"/>
      <c r="E132" s="1"/>
      <c r="F132" s="1"/>
      <c r="G132" s="171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03"/>
      <c r="W132" s="55"/>
    </row>
    <row r="133" spans="1:26" x14ac:dyDescent="0.3">
      <c r="A133" s="10"/>
      <c r="B133" s="57"/>
      <c r="C133" s="178">
        <v>4</v>
      </c>
      <c r="D133" s="290" t="s">
        <v>182</v>
      </c>
      <c r="E133" s="290"/>
      <c r="F133" s="10"/>
      <c r="G133" s="177"/>
      <c r="H133" s="69"/>
      <c r="I133" s="69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99"/>
      <c r="W133" s="217"/>
      <c r="X133" s="144"/>
      <c r="Y133" s="144"/>
      <c r="Z133" s="144"/>
    </row>
    <row r="134" spans="1:26" ht="25.05" customHeight="1" x14ac:dyDescent="0.3">
      <c r="A134" s="185"/>
      <c r="B134" s="213">
        <v>43</v>
      </c>
      <c r="C134" s="186" t="s">
        <v>183</v>
      </c>
      <c r="D134" s="291" t="s">
        <v>184</v>
      </c>
      <c r="E134" s="291"/>
      <c r="F134" s="179" t="s">
        <v>90</v>
      </c>
      <c r="G134" s="181">
        <v>6.4550000000000001</v>
      </c>
      <c r="H134" s="180">
        <v>33.619999999999997</v>
      </c>
      <c r="I134" s="180">
        <f>ROUND(G134*(H134),2)</f>
        <v>217.02</v>
      </c>
      <c r="J134" s="179">
        <f>ROUND(G134*(N134),2)</f>
        <v>217.02</v>
      </c>
      <c r="K134" s="184">
        <f>ROUND(G134*(O134),2)</f>
        <v>0</v>
      </c>
      <c r="L134" s="184">
        <f>ROUND(G134*(H134),2)</f>
        <v>217.02</v>
      </c>
      <c r="M134" s="184"/>
      <c r="N134" s="184">
        <v>33.619999999999997</v>
      </c>
      <c r="O134" s="184"/>
      <c r="P134" s="187">
        <v>1.8907700000000001</v>
      </c>
      <c r="Q134" s="187"/>
      <c r="R134" s="187">
        <v>1.8907700000000001</v>
      </c>
      <c r="S134" s="184">
        <f>ROUND(G134*(P134),3)</f>
        <v>12.205</v>
      </c>
      <c r="T134" s="184"/>
      <c r="U134" s="184"/>
      <c r="V134" s="200"/>
      <c r="W134" s="55"/>
      <c r="Z134">
        <v>0</v>
      </c>
    </row>
    <row r="135" spans="1:26" ht="25.05" customHeight="1" x14ac:dyDescent="0.3">
      <c r="A135" s="185"/>
      <c r="B135" s="213">
        <v>44</v>
      </c>
      <c r="C135" s="186" t="s">
        <v>185</v>
      </c>
      <c r="D135" s="291" t="s">
        <v>186</v>
      </c>
      <c r="E135" s="291"/>
      <c r="F135" s="179" t="s">
        <v>90</v>
      </c>
      <c r="G135" s="181">
        <v>20</v>
      </c>
      <c r="H135" s="180">
        <v>23.49</v>
      </c>
      <c r="I135" s="180">
        <f>ROUND(G135*(H135),2)</f>
        <v>469.8</v>
      </c>
      <c r="J135" s="179">
        <f>ROUND(G135*(N135),2)</f>
        <v>469.8</v>
      </c>
      <c r="K135" s="184">
        <f>ROUND(G135*(O135),2)</f>
        <v>0</v>
      </c>
      <c r="L135" s="184">
        <f>ROUND(G135*(H135),2)</f>
        <v>469.8</v>
      </c>
      <c r="M135" s="184"/>
      <c r="N135" s="184">
        <v>23.49</v>
      </c>
      <c r="O135" s="184"/>
      <c r="P135" s="187">
        <v>2.0874999999999999</v>
      </c>
      <c r="Q135" s="187"/>
      <c r="R135" s="187">
        <v>2.0874999999999999</v>
      </c>
      <c r="S135" s="184">
        <f>ROUND(G135*(P135),3)</f>
        <v>41.75</v>
      </c>
      <c r="T135" s="184"/>
      <c r="U135" s="184"/>
      <c r="V135" s="200"/>
      <c r="W135" s="55"/>
      <c r="Z135">
        <v>0</v>
      </c>
    </row>
    <row r="136" spans="1:26" ht="25.05" customHeight="1" x14ac:dyDescent="0.3">
      <c r="A136" s="185"/>
      <c r="B136" s="213">
        <v>45</v>
      </c>
      <c r="C136" s="186" t="s">
        <v>187</v>
      </c>
      <c r="D136" s="291" t="s">
        <v>188</v>
      </c>
      <c r="E136" s="291"/>
      <c r="F136" s="179" t="s">
        <v>109</v>
      </c>
      <c r="G136" s="181">
        <v>267</v>
      </c>
      <c r="H136" s="180">
        <v>1.53</v>
      </c>
      <c r="I136" s="180">
        <f>ROUND(G136*(H136),2)</f>
        <v>408.51</v>
      </c>
      <c r="J136" s="179">
        <f>ROUND(G136*(N136),2)</f>
        <v>408.51</v>
      </c>
      <c r="K136" s="184">
        <f>ROUND(G136*(O136),2)</f>
        <v>0</v>
      </c>
      <c r="L136" s="184">
        <f>ROUND(G136*(H136),2)</f>
        <v>408.51</v>
      </c>
      <c r="M136" s="184"/>
      <c r="N136" s="184">
        <v>1.53</v>
      </c>
      <c r="O136" s="184"/>
      <c r="P136" s="187">
        <v>2.7999999999999998E-4</v>
      </c>
      <c r="Q136" s="187"/>
      <c r="R136" s="187">
        <v>2.7999999999999998E-4</v>
      </c>
      <c r="S136" s="184">
        <f>ROUND(G136*(P136),3)</f>
        <v>7.4999999999999997E-2</v>
      </c>
      <c r="T136" s="184"/>
      <c r="U136" s="184"/>
      <c r="V136" s="200"/>
      <c r="W136" s="55"/>
      <c r="Z136">
        <v>0</v>
      </c>
    </row>
    <row r="137" spans="1:26" ht="25.05" customHeight="1" x14ac:dyDescent="0.3">
      <c r="A137" s="185"/>
      <c r="B137" s="213">
        <v>46</v>
      </c>
      <c r="C137" s="186" t="s">
        <v>189</v>
      </c>
      <c r="D137" s="291" t="s">
        <v>190</v>
      </c>
      <c r="E137" s="291"/>
      <c r="F137" s="179" t="s">
        <v>109</v>
      </c>
      <c r="G137" s="181">
        <v>6</v>
      </c>
      <c r="H137" s="180">
        <v>50.51</v>
      </c>
      <c r="I137" s="180">
        <f>ROUND(G137*(H137),2)</f>
        <v>303.06</v>
      </c>
      <c r="J137" s="179">
        <f>ROUND(G137*(N137),2)</f>
        <v>303.06</v>
      </c>
      <c r="K137" s="184">
        <f>ROUND(G137*(O137),2)</f>
        <v>0</v>
      </c>
      <c r="L137" s="184">
        <f>ROUND(G137*(H137),2)</f>
        <v>303.06</v>
      </c>
      <c r="M137" s="184"/>
      <c r="N137" s="184">
        <v>50.51</v>
      </c>
      <c r="O137" s="184"/>
      <c r="P137" s="187">
        <v>0.57551000000000008</v>
      </c>
      <c r="Q137" s="187"/>
      <c r="R137" s="187">
        <v>0.57551000000000008</v>
      </c>
      <c r="S137" s="184">
        <f>ROUND(G137*(P137),3)</f>
        <v>3.4529999999999998</v>
      </c>
      <c r="T137" s="184"/>
      <c r="U137" s="184"/>
      <c r="V137" s="200"/>
      <c r="W137" s="55"/>
      <c r="Z137">
        <v>0</v>
      </c>
    </row>
    <row r="138" spans="1:26" ht="25.05" customHeight="1" x14ac:dyDescent="0.3">
      <c r="A138" s="185"/>
      <c r="B138" s="214">
        <v>47</v>
      </c>
      <c r="C138" s="192" t="s">
        <v>191</v>
      </c>
      <c r="D138" s="292" t="s">
        <v>192</v>
      </c>
      <c r="E138" s="292"/>
      <c r="F138" s="188" t="s">
        <v>109</v>
      </c>
      <c r="G138" s="189">
        <v>307.05</v>
      </c>
      <c r="H138" s="190">
        <v>1.1000000000000001</v>
      </c>
      <c r="I138" s="190">
        <f>ROUND(G138*(H138),2)</f>
        <v>337.76</v>
      </c>
      <c r="J138" s="188">
        <f>ROUND(G138*(N138),2)</f>
        <v>337.76</v>
      </c>
      <c r="K138" s="191">
        <f>ROUND(G138*(O138),2)</f>
        <v>0</v>
      </c>
      <c r="L138" s="191"/>
      <c r="M138" s="191">
        <f>ROUND(G138*(H138),2)</f>
        <v>337.76</v>
      </c>
      <c r="N138" s="191">
        <v>1.1000000000000001</v>
      </c>
      <c r="O138" s="191"/>
      <c r="P138" s="193">
        <v>2.9999999999999997E-4</v>
      </c>
      <c r="Q138" s="193"/>
      <c r="R138" s="193">
        <v>2.9999999999999997E-4</v>
      </c>
      <c r="S138" s="191">
        <f>ROUND(G138*(P138),3)</f>
        <v>9.1999999999999998E-2</v>
      </c>
      <c r="T138" s="191"/>
      <c r="U138" s="191"/>
      <c r="V138" s="201"/>
      <c r="W138" s="55"/>
      <c r="Z138">
        <v>0</v>
      </c>
    </row>
    <row r="139" spans="1:26" x14ac:dyDescent="0.3">
      <c r="A139" s="10"/>
      <c r="B139" s="57"/>
      <c r="C139" s="178">
        <v>4</v>
      </c>
      <c r="D139" s="290" t="s">
        <v>182</v>
      </c>
      <c r="E139" s="290"/>
      <c r="F139" s="10"/>
      <c r="G139" s="177"/>
      <c r="H139" s="69"/>
      <c r="I139" s="146">
        <f>ROUND((SUM(I133:I138))/1,2)</f>
        <v>1736.15</v>
      </c>
      <c r="J139" s="10"/>
      <c r="K139" s="10"/>
      <c r="L139" s="10">
        <f>ROUND((SUM(L133:L138))/1,2)</f>
        <v>1398.39</v>
      </c>
      <c r="M139" s="10">
        <f>ROUND((SUM(M133:M138))/1,2)</f>
        <v>337.76</v>
      </c>
      <c r="N139" s="10"/>
      <c r="O139" s="10"/>
      <c r="P139" s="10"/>
      <c r="Q139" s="10"/>
      <c r="R139" s="10"/>
      <c r="S139" s="10">
        <f>ROUND((SUM(S133:S138))/1,2)</f>
        <v>57.58</v>
      </c>
      <c r="T139" s="10"/>
      <c r="U139" s="10"/>
      <c r="V139" s="202">
        <f>ROUND((SUM(V133:V138))/1,2)</f>
        <v>0</v>
      </c>
      <c r="W139" s="217"/>
      <c r="X139" s="144"/>
      <c r="Y139" s="144"/>
      <c r="Z139" s="144"/>
    </row>
    <row r="140" spans="1:26" x14ac:dyDescent="0.3">
      <c r="A140" s="1"/>
      <c r="B140" s="210"/>
      <c r="C140" s="1"/>
      <c r="D140" s="1"/>
      <c r="E140" s="1"/>
      <c r="F140" s="1"/>
      <c r="G140" s="171"/>
      <c r="H140" s="139"/>
      <c r="I140" s="139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203"/>
      <c r="W140" s="55"/>
    </row>
    <row r="141" spans="1:26" x14ac:dyDescent="0.3">
      <c r="A141" s="10"/>
      <c r="B141" s="57"/>
      <c r="C141" s="178">
        <v>5</v>
      </c>
      <c r="D141" s="290" t="s">
        <v>193</v>
      </c>
      <c r="E141" s="290"/>
      <c r="F141" s="10"/>
      <c r="G141" s="177"/>
      <c r="H141" s="69"/>
      <c r="I141" s="69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99"/>
      <c r="W141" s="217"/>
      <c r="X141" s="144"/>
      <c r="Y141" s="144"/>
      <c r="Z141" s="144"/>
    </row>
    <row r="142" spans="1:26" ht="25.05" customHeight="1" x14ac:dyDescent="0.3">
      <c r="A142" s="185"/>
      <c r="B142" s="213">
        <v>48</v>
      </c>
      <c r="C142" s="186" t="s">
        <v>194</v>
      </c>
      <c r="D142" s="291" t="s">
        <v>195</v>
      </c>
      <c r="E142" s="291"/>
      <c r="F142" s="179" t="s">
        <v>131</v>
      </c>
      <c r="G142" s="181">
        <v>0.85</v>
      </c>
      <c r="H142" s="180">
        <v>14.56</v>
      </c>
      <c r="I142" s="180">
        <f>ROUND(G142*(H142),2)</f>
        <v>12.38</v>
      </c>
      <c r="J142" s="179">
        <f>ROUND(G142*(N142),2)</f>
        <v>12.38</v>
      </c>
      <c r="K142" s="184">
        <f>ROUND(G142*(O142),2)</f>
        <v>0</v>
      </c>
      <c r="L142" s="184">
        <f>ROUND(G142*(H142),2)</f>
        <v>12.38</v>
      </c>
      <c r="M142" s="184"/>
      <c r="N142" s="184">
        <v>14.56</v>
      </c>
      <c r="O142" s="184"/>
      <c r="P142" s="187">
        <v>1.01</v>
      </c>
      <c r="Q142" s="187"/>
      <c r="R142" s="187">
        <v>1.01</v>
      </c>
      <c r="S142" s="184">
        <f>ROUND(G142*(P142),3)</f>
        <v>0.85899999999999999</v>
      </c>
      <c r="T142" s="184"/>
      <c r="U142" s="184"/>
      <c r="V142" s="200"/>
      <c r="W142" s="55"/>
      <c r="Z142">
        <v>0</v>
      </c>
    </row>
    <row r="143" spans="1:26" ht="25.05" customHeight="1" x14ac:dyDescent="0.3">
      <c r="A143" s="185"/>
      <c r="B143" s="213">
        <v>49</v>
      </c>
      <c r="C143" s="186" t="s">
        <v>196</v>
      </c>
      <c r="D143" s="291" t="s">
        <v>197</v>
      </c>
      <c r="E143" s="291"/>
      <c r="F143" s="179" t="s">
        <v>90</v>
      </c>
      <c r="G143" s="181">
        <v>0.3</v>
      </c>
      <c r="H143" s="180">
        <v>87.99</v>
      </c>
      <c r="I143" s="180">
        <f>ROUND(G143*(H143),2)</f>
        <v>26.4</v>
      </c>
      <c r="J143" s="179">
        <f>ROUND(G143*(N143),2)</f>
        <v>26.4</v>
      </c>
      <c r="K143" s="184">
        <f>ROUND(G143*(O143),2)</f>
        <v>0</v>
      </c>
      <c r="L143" s="184">
        <f>ROUND(G143*(H143),2)</f>
        <v>26.4</v>
      </c>
      <c r="M143" s="184"/>
      <c r="N143" s="184">
        <v>87.99</v>
      </c>
      <c r="O143" s="184"/>
      <c r="P143" s="187">
        <v>2.1383000000000001</v>
      </c>
      <c r="Q143" s="187"/>
      <c r="R143" s="187">
        <v>2.1383000000000001</v>
      </c>
      <c r="S143" s="184">
        <f>ROUND(G143*(P143),3)</f>
        <v>0.64100000000000001</v>
      </c>
      <c r="T143" s="184"/>
      <c r="U143" s="184"/>
      <c r="V143" s="200"/>
      <c r="W143" s="55"/>
      <c r="Z143">
        <v>0</v>
      </c>
    </row>
    <row r="144" spans="1:26" ht="25.05" customHeight="1" x14ac:dyDescent="0.3">
      <c r="A144" s="185"/>
      <c r="B144" s="213">
        <v>50</v>
      </c>
      <c r="C144" s="186" t="s">
        <v>198</v>
      </c>
      <c r="D144" s="291" t="s">
        <v>199</v>
      </c>
      <c r="E144" s="291"/>
      <c r="F144" s="179" t="s">
        <v>109</v>
      </c>
      <c r="G144" s="181">
        <v>2</v>
      </c>
      <c r="H144" s="180">
        <v>12.24</v>
      </c>
      <c r="I144" s="180">
        <f>ROUND(G144*(H144),2)</f>
        <v>24.48</v>
      </c>
      <c r="J144" s="179">
        <f>ROUND(G144*(N144),2)</f>
        <v>24.48</v>
      </c>
      <c r="K144" s="184">
        <f>ROUND(G144*(O144),2)</f>
        <v>0</v>
      </c>
      <c r="L144" s="184">
        <f>ROUND(G144*(H144),2)</f>
        <v>24.48</v>
      </c>
      <c r="M144" s="184"/>
      <c r="N144" s="184">
        <v>12.24</v>
      </c>
      <c r="O144" s="184"/>
      <c r="P144" s="187">
        <v>0.15842999999999999</v>
      </c>
      <c r="Q144" s="187"/>
      <c r="R144" s="187">
        <v>0.15842999999999999</v>
      </c>
      <c r="S144" s="184">
        <f>ROUND(G144*(P144),3)</f>
        <v>0.317</v>
      </c>
      <c r="T144" s="184"/>
      <c r="U144" s="184"/>
      <c r="V144" s="200"/>
      <c r="W144" s="55"/>
      <c r="Z144">
        <v>0</v>
      </c>
    </row>
    <row r="145" spans="1:26" x14ac:dyDescent="0.3">
      <c r="A145" s="10"/>
      <c r="B145" s="57"/>
      <c r="C145" s="178">
        <v>5</v>
      </c>
      <c r="D145" s="290" t="s">
        <v>193</v>
      </c>
      <c r="E145" s="290"/>
      <c r="F145" s="10"/>
      <c r="G145" s="177"/>
      <c r="H145" s="69"/>
      <c r="I145" s="146">
        <f>ROUND((SUM(I141:I144))/1,2)</f>
        <v>63.26</v>
      </c>
      <c r="J145" s="10"/>
      <c r="K145" s="10"/>
      <c r="L145" s="10">
        <f>ROUND((SUM(L141:L144))/1,2)</f>
        <v>63.26</v>
      </c>
      <c r="M145" s="10">
        <f>ROUND((SUM(M141:M144))/1,2)</f>
        <v>0</v>
      </c>
      <c r="N145" s="10"/>
      <c r="O145" s="10"/>
      <c r="P145" s="10"/>
      <c r="Q145" s="10"/>
      <c r="R145" s="10"/>
      <c r="S145" s="10">
        <f>ROUND((SUM(S141:S144))/1,2)</f>
        <v>1.82</v>
      </c>
      <c r="T145" s="10"/>
      <c r="U145" s="10"/>
      <c r="V145" s="202">
        <f>ROUND((SUM(V141:V144))/1,2)</f>
        <v>0</v>
      </c>
      <c r="W145" s="217"/>
      <c r="X145" s="144"/>
      <c r="Y145" s="144"/>
      <c r="Z145" s="144"/>
    </row>
    <row r="146" spans="1:26" x14ac:dyDescent="0.3">
      <c r="A146" s="1"/>
      <c r="B146" s="210"/>
      <c r="C146" s="1"/>
      <c r="D146" s="1"/>
      <c r="E146" s="1"/>
      <c r="F146" s="1"/>
      <c r="G146" s="171"/>
      <c r="H146" s="139"/>
      <c r="I146" s="139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03"/>
      <c r="W146" s="55"/>
    </row>
    <row r="147" spans="1:26" x14ac:dyDescent="0.3">
      <c r="A147" s="10"/>
      <c r="B147" s="57"/>
      <c r="C147" s="178">
        <v>8</v>
      </c>
      <c r="D147" s="290" t="s">
        <v>200</v>
      </c>
      <c r="E147" s="290"/>
      <c r="F147" s="10"/>
      <c r="G147" s="177"/>
      <c r="H147" s="69"/>
      <c r="I147" s="69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99"/>
      <c r="W147" s="217"/>
      <c r="X147" s="144"/>
      <c r="Y147" s="144"/>
      <c r="Z147" s="144"/>
    </row>
    <row r="148" spans="1:26" ht="25.05" customHeight="1" x14ac:dyDescent="0.3">
      <c r="A148" s="185"/>
      <c r="B148" s="213">
        <v>51</v>
      </c>
      <c r="C148" s="186" t="s">
        <v>201</v>
      </c>
      <c r="D148" s="291" t="s">
        <v>202</v>
      </c>
      <c r="E148" s="291"/>
      <c r="F148" s="179" t="s">
        <v>177</v>
      </c>
      <c r="G148" s="181">
        <v>108</v>
      </c>
      <c r="H148" s="180">
        <v>1.0900000000000001</v>
      </c>
      <c r="I148" s="180">
        <f t="shared" ref="I148:I169" si="6">ROUND(G148*(H148),2)</f>
        <v>117.72</v>
      </c>
      <c r="J148" s="179">
        <f t="shared" ref="J148:J169" si="7">ROUND(G148*(N148),2)</f>
        <v>117.72</v>
      </c>
      <c r="K148" s="184">
        <f t="shared" ref="K148:K169" si="8">ROUND(G148*(O148),2)</f>
        <v>0</v>
      </c>
      <c r="L148" s="184">
        <f t="shared" ref="L148:L158" si="9">ROUND(G148*(H148),2)</f>
        <v>117.72</v>
      </c>
      <c r="M148" s="184"/>
      <c r="N148" s="184">
        <v>1.0900000000000001</v>
      </c>
      <c r="O148" s="184"/>
      <c r="P148" s="187">
        <v>1.0000000000000001E-5</v>
      </c>
      <c r="Q148" s="187"/>
      <c r="R148" s="187">
        <v>1.0000000000000001E-5</v>
      </c>
      <c r="S148" s="184">
        <f t="shared" ref="S148:S169" si="10">ROUND(G148*(P148),3)</f>
        <v>1E-3</v>
      </c>
      <c r="T148" s="184"/>
      <c r="U148" s="184"/>
      <c r="V148" s="200"/>
      <c r="W148" s="55"/>
      <c r="Z148">
        <v>0</v>
      </c>
    </row>
    <row r="149" spans="1:26" ht="25.05" customHeight="1" x14ac:dyDescent="0.3">
      <c r="A149" s="185"/>
      <c r="B149" s="213">
        <v>52</v>
      </c>
      <c r="C149" s="186" t="s">
        <v>203</v>
      </c>
      <c r="D149" s="291" t="s">
        <v>204</v>
      </c>
      <c r="E149" s="291"/>
      <c r="F149" s="179" t="s">
        <v>177</v>
      </c>
      <c r="G149" s="181">
        <v>14.1</v>
      </c>
      <c r="H149" s="180">
        <v>0.98</v>
      </c>
      <c r="I149" s="180">
        <f t="shared" si="6"/>
        <v>13.82</v>
      </c>
      <c r="J149" s="179">
        <f t="shared" si="7"/>
        <v>13.82</v>
      </c>
      <c r="K149" s="184">
        <f t="shared" si="8"/>
        <v>0</v>
      </c>
      <c r="L149" s="184">
        <f t="shared" si="9"/>
        <v>13.82</v>
      </c>
      <c r="M149" s="184"/>
      <c r="N149" s="184">
        <v>0.98</v>
      </c>
      <c r="O149" s="184"/>
      <c r="P149" s="187">
        <v>1.0000000000000001E-5</v>
      </c>
      <c r="Q149" s="187"/>
      <c r="R149" s="187">
        <v>1.0000000000000001E-5</v>
      </c>
      <c r="S149" s="184">
        <f t="shared" si="10"/>
        <v>0</v>
      </c>
      <c r="T149" s="184"/>
      <c r="U149" s="184"/>
      <c r="V149" s="200"/>
      <c r="W149" s="55"/>
      <c r="Z149">
        <v>0</v>
      </c>
    </row>
    <row r="150" spans="1:26" ht="25.05" customHeight="1" x14ac:dyDescent="0.3">
      <c r="A150" s="185"/>
      <c r="B150" s="213">
        <v>53</v>
      </c>
      <c r="C150" s="186" t="s">
        <v>205</v>
      </c>
      <c r="D150" s="291" t="s">
        <v>206</v>
      </c>
      <c r="E150" s="291"/>
      <c r="F150" s="179" t="s">
        <v>120</v>
      </c>
      <c r="G150" s="181">
        <v>1</v>
      </c>
      <c r="H150" s="180">
        <v>4.17</v>
      </c>
      <c r="I150" s="180">
        <f t="shared" si="6"/>
        <v>4.17</v>
      </c>
      <c r="J150" s="179">
        <f t="shared" si="7"/>
        <v>4.17</v>
      </c>
      <c r="K150" s="184">
        <f t="shared" si="8"/>
        <v>0</v>
      </c>
      <c r="L150" s="184">
        <f t="shared" si="9"/>
        <v>4.17</v>
      </c>
      <c r="M150" s="184"/>
      <c r="N150" s="184">
        <v>4.17</v>
      </c>
      <c r="O150" s="184"/>
      <c r="P150" s="187">
        <v>3.0000000000000001E-5</v>
      </c>
      <c r="Q150" s="187"/>
      <c r="R150" s="187">
        <v>3.0000000000000001E-5</v>
      </c>
      <c r="S150" s="184">
        <f t="shared" si="10"/>
        <v>0</v>
      </c>
      <c r="T150" s="184"/>
      <c r="U150" s="184"/>
      <c r="V150" s="200"/>
      <c r="W150" s="55"/>
      <c r="Z150">
        <v>0</v>
      </c>
    </row>
    <row r="151" spans="1:26" ht="25.05" customHeight="1" x14ac:dyDescent="0.3">
      <c r="A151" s="185"/>
      <c r="B151" s="213">
        <v>54</v>
      </c>
      <c r="C151" s="186" t="s">
        <v>207</v>
      </c>
      <c r="D151" s="291" t="s">
        <v>208</v>
      </c>
      <c r="E151" s="291"/>
      <c r="F151" s="179" t="s">
        <v>120</v>
      </c>
      <c r="G151" s="181">
        <v>13</v>
      </c>
      <c r="H151" s="180">
        <v>2.73</v>
      </c>
      <c r="I151" s="180">
        <f t="shared" si="6"/>
        <v>35.49</v>
      </c>
      <c r="J151" s="179">
        <f t="shared" si="7"/>
        <v>35.49</v>
      </c>
      <c r="K151" s="184">
        <f t="shared" si="8"/>
        <v>0</v>
      </c>
      <c r="L151" s="184">
        <f t="shared" si="9"/>
        <v>35.49</v>
      </c>
      <c r="M151" s="184"/>
      <c r="N151" s="184">
        <v>2.73</v>
      </c>
      <c r="O151" s="184"/>
      <c r="P151" s="187">
        <v>2.0000000000000002E-5</v>
      </c>
      <c r="Q151" s="187"/>
      <c r="R151" s="187">
        <v>2.0000000000000002E-5</v>
      </c>
      <c r="S151" s="184">
        <f t="shared" si="10"/>
        <v>0</v>
      </c>
      <c r="T151" s="184"/>
      <c r="U151" s="184"/>
      <c r="V151" s="200"/>
      <c r="W151" s="55"/>
      <c r="Z151">
        <v>0</v>
      </c>
    </row>
    <row r="152" spans="1:26" ht="25.05" customHeight="1" x14ac:dyDescent="0.3">
      <c r="A152" s="185"/>
      <c r="B152" s="213">
        <v>55</v>
      </c>
      <c r="C152" s="186" t="s">
        <v>209</v>
      </c>
      <c r="D152" s="291" t="s">
        <v>210</v>
      </c>
      <c r="E152" s="291"/>
      <c r="F152" s="179" t="s">
        <v>120</v>
      </c>
      <c r="G152" s="181">
        <v>1</v>
      </c>
      <c r="H152" s="180">
        <v>4.7</v>
      </c>
      <c r="I152" s="180">
        <f t="shared" si="6"/>
        <v>4.7</v>
      </c>
      <c r="J152" s="179">
        <f t="shared" si="7"/>
        <v>4.7</v>
      </c>
      <c r="K152" s="184">
        <f t="shared" si="8"/>
        <v>0</v>
      </c>
      <c r="L152" s="184">
        <f t="shared" si="9"/>
        <v>4.7</v>
      </c>
      <c r="M152" s="184"/>
      <c r="N152" s="184">
        <v>4.7</v>
      </c>
      <c r="O152" s="184"/>
      <c r="P152" s="187">
        <v>3.0000000000000001E-5</v>
      </c>
      <c r="Q152" s="187"/>
      <c r="R152" s="187">
        <v>3.0000000000000001E-5</v>
      </c>
      <c r="S152" s="184">
        <f t="shared" si="10"/>
        <v>0</v>
      </c>
      <c r="T152" s="184"/>
      <c r="U152" s="184"/>
      <c r="V152" s="200"/>
      <c r="W152" s="55"/>
      <c r="Z152">
        <v>0</v>
      </c>
    </row>
    <row r="153" spans="1:26" ht="25.05" customHeight="1" x14ac:dyDescent="0.3">
      <c r="A153" s="185"/>
      <c r="B153" s="213">
        <v>56</v>
      </c>
      <c r="C153" s="186" t="s">
        <v>209</v>
      </c>
      <c r="D153" s="291" t="s">
        <v>210</v>
      </c>
      <c r="E153" s="291"/>
      <c r="F153" s="179" t="s">
        <v>120</v>
      </c>
      <c r="G153" s="181">
        <v>2</v>
      </c>
      <c r="H153" s="180">
        <v>4.7</v>
      </c>
      <c r="I153" s="180">
        <f t="shared" si="6"/>
        <v>9.4</v>
      </c>
      <c r="J153" s="179">
        <f t="shared" si="7"/>
        <v>9.4</v>
      </c>
      <c r="K153" s="184">
        <f t="shared" si="8"/>
        <v>0</v>
      </c>
      <c r="L153" s="184">
        <f t="shared" si="9"/>
        <v>9.4</v>
      </c>
      <c r="M153" s="184"/>
      <c r="N153" s="184">
        <v>4.7</v>
      </c>
      <c r="O153" s="184"/>
      <c r="P153" s="187">
        <v>3.0000000000000001E-5</v>
      </c>
      <c r="Q153" s="187"/>
      <c r="R153" s="187">
        <v>3.0000000000000001E-5</v>
      </c>
      <c r="S153" s="184">
        <f t="shared" si="10"/>
        <v>0</v>
      </c>
      <c r="T153" s="184"/>
      <c r="U153" s="184"/>
      <c r="V153" s="200"/>
      <c r="W153" s="55"/>
      <c r="Z153">
        <v>0</v>
      </c>
    </row>
    <row r="154" spans="1:26" ht="25.05" customHeight="1" x14ac:dyDescent="0.3">
      <c r="A154" s="185"/>
      <c r="B154" s="213">
        <v>57</v>
      </c>
      <c r="C154" s="186" t="s">
        <v>211</v>
      </c>
      <c r="D154" s="291" t="s">
        <v>212</v>
      </c>
      <c r="E154" s="291"/>
      <c r="F154" s="179" t="s">
        <v>120</v>
      </c>
      <c r="G154" s="181">
        <v>1</v>
      </c>
      <c r="H154" s="180">
        <v>2.46</v>
      </c>
      <c r="I154" s="180">
        <f t="shared" si="6"/>
        <v>2.46</v>
      </c>
      <c r="J154" s="179">
        <f t="shared" si="7"/>
        <v>2.46</v>
      </c>
      <c r="K154" s="184">
        <f t="shared" si="8"/>
        <v>0</v>
      </c>
      <c r="L154" s="184">
        <f t="shared" si="9"/>
        <v>2.46</v>
      </c>
      <c r="M154" s="184"/>
      <c r="N154" s="184">
        <v>2.46</v>
      </c>
      <c r="O154" s="184"/>
      <c r="P154" s="187">
        <v>2.0000000000000002E-5</v>
      </c>
      <c r="Q154" s="187"/>
      <c r="R154" s="187">
        <v>2.0000000000000002E-5</v>
      </c>
      <c r="S154" s="184">
        <f t="shared" si="10"/>
        <v>0</v>
      </c>
      <c r="T154" s="184"/>
      <c r="U154" s="184"/>
      <c r="V154" s="200"/>
      <c r="W154" s="55"/>
      <c r="Z154">
        <v>0</v>
      </c>
    </row>
    <row r="155" spans="1:26" ht="25.05" customHeight="1" x14ac:dyDescent="0.3">
      <c r="A155" s="185"/>
      <c r="B155" s="213">
        <v>58</v>
      </c>
      <c r="C155" s="186" t="s">
        <v>213</v>
      </c>
      <c r="D155" s="291" t="s">
        <v>214</v>
      </c>
      <c r="E155" s="291"/>
      <c r="F155" s="179" t="s">
        <v>177</v>
      </c>
      <c r="G155" s="181">
        <v>108</v>
      </c>
      <c r="H155" s="180">
        <v>1.6800000000000002</v>
      </c>
      <c r="I155" s="180">
        <f t="shared" si="6"/>
        <v>181.44</v>
      </c>
      <c r="J155" s="179">
        <f t="shared" si="7"/>
        <v>181.44</v>
      </c>
      <c r="K155" s="184">
        <f t="shared" si="8"/>
        <v>0</v>
      </c>
      <c r="L155" s="184">
        <f t="shared" si="9"/>
        <v>181.44</v>
      </c>
      <c r="M155" s="184"/>
      <c r="N155" s="184">
        <v>1.6800000000000002</v>
      </c>
      <c r="O155" s="184"/>
      <c r="P155" s="187"/>
      <c r="Q155" s="187"/>
      <c r="R155" s="187"/>
      <c r="S155" s="184">
        <f t="shared" si="10"/>
        <v>0</v>
      </c>
      <c r="T155" s="184"/>
      <c r="U155" s="184"/>
      <c r="V155" s="200"/>
      <c r="W155" s="55"/>
      <c r="Z155">
        <v>0</v>
      </c>
    </row>
    <row r="156" spans="1:26" ht="25.05" customHeight="1" x14ac:dyDescent="0.3">
      <c r="A156" s="185"/>
      <c r="B156" s="213">
        <v>59</v>
      </c>
      <c r="C156" s="186" t="s">
        <v>215</v>
      </c>
      <c r="D156" s="291" t="s">
        <v>216</v>
      </c>
      <c r="E156" s="291"/>
      <c r="F156" s="179" t="s">
        <v>177</v>
      </c>
      <c r="G156" s="181">
        <v>14.1</v>
      </c>
      <c r="H156" s="180">
        <v>2.12</v>
      </c>
      <c r="I156" s="180">
        <f t="shared" si="6"/>
        <v>29.89</v>
      </c>
      <c r="J156" s="179">
        <f t="shared" si="7"/>
        <v>29.89</v>
      </c>
      <c r="K156" s="184">
        <f t="shared" si="8"/>
        <v>0</v>
      </c>
      <c r="L156" s="184">
        <f t="shared" si="9"/>
        <v>29.89</v>
      </c>
      <c r="M156" s="184"/>
      <c r="N156" s="184">
        <v>2.12</v>
      </c>
      <c r="O156" s="184"/>
      <c r="P156" s="187"/>
      <c r="Q156" s="187"/>
      <c r="R156" s="187"/>
      <c r="S156" s="184">
        <f t="shared" si="10"/>
        <v>0</v>
      </c>
      <c r="T156" s="184"/>
      <c r="U156" s="184"/>
      <c r="V156" s="200"/>
      <c r="W156" s="55"/>
      <c r="Z156">
        <v>0</v>
      </c>
    </row>
    <row r="157" spans="1:26" ht="25.05" customHeight="1" x14ac:dyDescent="0.3">
      <c r="A157" s="185"/>
      <c r="B157" s="213">
        <v>60</v>
      </c>
      <c r="C157" s="186" t="s">
        <v>217</v>
      </c>
      <c r="D157" s="291" t="s">
        <v>218</v>
      </c>
      <c r="E157" s="291"/>
      <c r="F157" s="179" t="s">
        <v>120</v>
      </c>
      <c r="G157" s="181">
        <v>3</v>
      </c>
      <c r="H157" s="180">
        <v>36.770000000000003</v>
      </c>
      <c r="I157" s="180">
        <f t="shared" si="6"/>
        <v>110.31</v>
      </c>
      <c r="J157" s="179">
        <f t="shared" si="7"/>
        <v>110.31</v>
      </c>
      <c r="K157" s="184">
        <f t="shared" si="8"/>
        <v>0</v>
      </c>
      <c r="L157" s="184">
        <f t="shared" si="9"/>
        <v>110.31</v>
      </c>
      <c r="M157" s="184"/>
      <c r="N157" s="184">
        <v>36.770000000000003</v>
      </c>
      <c r="O157" s="184"/>
      <c r="P157" s="187">
        <v>3.0000000000000001E-5</v>
      </c>
      <c r="Q157" s="187"/>
      <c r="R157" s="187">
        <v>3.0000000000000001E-5</v>
      </c>
      <c r="S157" s="184">
        <f t="shared" si="10"/>
        <v>0</v>
      </c>
      <c r="T157" s="184"/>
      <c r="U157" s="184"/>
      <c r="V157" s="200"/>
      <c r="W157" s="55"/>
      <c r="Z157">
        <v>0</v>
      </c>
    </row>
    <row r="158" spans="1:26" ht="25.05" customHeight="1" x14ac:dyDescent="0.3">
      <c r="A158" s="185"/>
      <c r="B158" s="213">
        <v>61</v>
      </c>
      <c r="C158" s="186" t="s">
        <v>219</v>
      </c>
      <c r="D158" s="291" t="s">
        <v>220</v>
      </c>
      <c r="E158" s="291"/>
      <c r="F158" s="179" t="s">
        <v>120</v>
      </c>
      <c r="G158" s="181">
        <v>1</v>
      </c>
      <c r="H158" s="180">
        <v>68.73</v>
      </c>
      <c r="I158" s="180">
        <f t="shared" si="6"/>
        <v>68.73</v>
      </c>
      <c r="J158" s="179">
        <f t="shared" si="7"/>
        <v>68.73</v>
      </c>
      <c r="K158" s="184">
        <f t="shared" si="8"/>
        <v>0</v>
      </c>
      <c r="L158" s="184">
        <f t="shared" si="9"/>
        <v>68.73</v>
      </c>
      <c r="M158" s="184"/>
      <c r="N158" s="184">
        <v>68.73</v>
      </c>
      <c r="O158" s="184"/>
      <c r="P158" s="187">
        <v>0.34110000000000001</v>
      </c>
      <c r="Q158" s="187"/>
      <c r="R158" s="187">
        <v>0.34110000000000001</v>
      </c>
      <c r="S158" s="184">
        <f t="shared" si="10"/>
        <v>0.34100000000000003</v>
      </c>
      <c r="T158" s="184"/>
      <c r="U158" s="184"/>
      <c r="V158" s="200"/>
      <c r="W158" s="55"/>
      <c r="Z158">
        <v>0</v>
      </c>
    </row>
    <row r="159" spans="1:26" ht="34.950000000000003" customHeight="1" x14ac:dyDescent="0.3">
      <c r="A159" s="185"/>
      <c r="B159" s="214">
        <v>62</v>
      </c>
      <c r="C159" s="192" t="s">
        <v>221</v>
      </c>
      <c r="D159" s="292" t="s">
        <v>222</v>
      </c>
      <c r="E159" s="292"/>
      <c r="F159" s="188" t="s">
        <v>223</v>
      </c>
      <c r="G159" s="189">
        <v>2.02</v>
      </c>
      <c r="H159" s="190">
        <v>5.6899999999999995</v>
      </c>
      <c r="I159" s="190">
        <f t="shared" si="6"/>
        <v>11.49</v>
      </c>
      <c r="J159" s="188">
        <f t="shared" si="7"/>
        <v>11.49</v>
      </c>
      <c r="K159" s="191">
        <f t="shared" si="8"/>
        <v>0</v>
      </c>
      <c r="L159" s="191"/>
      <c r="M159" s="191">
        <f t="shared" ref="M159:M169" si="11">ROUND(G159*(H159),2)</f>
        <v>11.49</v>
      </c>
      <c r="N159" s="191">
        <v>5.6899999999999995</v>
      </c>
      <c r="O159" s="191"/>
      <c r="P159" s="193"/>
      <c r="Q159" s="193"/>
      <c r="R159" s="193"/>
      <c r="S159" s="191">
        <f t="shared" si="10"/>
        <v>0</v>
      </c>
      <c r="T159" s="191"/>
      <c r="U159" s="191"/>
      <c r="V159" s="201"/>
      <c r="W159" s="55"/>
      <c r="Z159">
        <v>0</v>
      </c>
    </row>
    <row r="160" spans="1:26" ht="25.05" customHeight="1" x14ac:dyDescent="0.3">
      <c r="A160" s="185"/>
      <c r="B160" s="214">
        <v>63</v>
      </c>
      <c r="C160" s="192" t="s">
        <v>224</v>
      </c>
      <c r="D160" s="292" t="s">
        <v>225</v>
      </c>
      <c r="E160" s="292"/>
      <c r="F160" s="188" t="s">
        <v>120</v>
      </c>
      <c r="G160" s="189">
        <v>7.4320000000000004</v>
      </c>
      <c r="H160" s="190">
        <v>16.100000000000001</v>
      </c>
      <c r="I160" s="190">
        <f t="shared" si="6"/>
        <v>119.66</v>
      </c>
      <c r="J160" s="188">
        <f t="shared" si="7"/>
        <v>119.66</v>
      </c>
      <c r="K160" s="191">
        <f t="shared" si="8"/>
        <v>0</v>
      </c>
      <c r="L160" s="191"/>
      <c r="M160" s="191">
        <f t="shared" si="11"/>
        <v>119.66</v>
      </c>
      <c r="N160" s="191">
        <v>16.100000000000001</v>
      </c>
      <c r="O160" s="191"/>
      <c r="P160" s="193">
        <v>3.4399999999999999E-3</v>
      </c>
      <c r="Q160" s="193"/>
      <c r="R160" s="193">
        <v>3.4399999999999999E-3</v>
      </c>
      <c r="S160" s="191">
        <f t="shared" si="10"/>
        <v>2.5999999999999999E-2</v>
      </c>
      <c r="T160" s="191"/>
      <c r="U160" s="191"/>
      <c r="V160" s="201"/>
      <c r="W160" s="55"/>
      <c r="Z160">
        <v>0</v>
      </c>
    </row>
    <row r="161" spans="1:26" ht="25.05" customHeight="1" x14ac:dyDescent="0.3">
      <c r="A161" s="185"/>
      <c r="B161" s="214">
        <v>64</v>
      </c>
      <c r="C161" s="192" t="s">
        <v>226</v>
      </c>
      <c r="D161" s="292" t="s">
        <v>227</v>
      </c>
      <c r="E161" s="292"/>
      <c r="F161" s="188" t="s">
        <v>120</v>
      </c>
      <c r="G161" s="189">
        <v>31.916</v>
      </c>
      <c r="H161" s="190">
        <v>22.99</v>
      </c>
      <c r="I161" s="190">
        <f t="shared" si="6"/>
        <v>733.75</v>
      </c>
      <c r="J161" s="188">
        <f t="shared" si="7"/>
        <v>733.75</v>
      </c>
      <c r="K161" s="191">
        <f t="shared" si="8"/>
        <v>0</v>
      </c>
      <c r="L161" s="191"/>
      <c r="M161" s="191">
        <f t="shared" si="11"/>
        <v>733.75</v>
      </c>
      <c r="N161" s="191">
        <v>22.99</v>
      </c>
      <c r="O161" s="191"/>
      <c r="P161" s="193">
        <v>6.1999999999999998E-3</v>
      </c>
      <c r="Q161" s="193"/>
      <c r="R161" s="193">
        <v>6.1999999999999998E-3</v>
      </c>
      <c r="S161" s="191">
        <f t="shared" si="10"/>
        <v>0.19800000000000001</v>
      </c>
      <c r="T161" s="191"/>
      <c r="U161" s="191"/>
      <c r="V161" s="201"/>
      <c r="W161" s="55"/>
      <c r="Z161">
        <v>0</v>
      </c>
    </row>
    <row r="162" spans="1:26" ht="25.05" customHeight="1" x14ac:dyDescent="0.3">
      <c r="A162" s="185"/>
      <c r="B162" s="214">
        <v>65</v>
      </c>
      <c r="C162" s="192" t="s">
        <v>228</v>
      </c>
      <c r="D162" s="292" t="s">
        <v>229</v>
      </c>
      <c r="E162" s="292"/>
      <c r="F162" s="188" t="s">
        <v>120</v>
      </c>
      <c r="G162" s="189">
        <v>5.1370000000000005</v>
      </c>
      <c r="H162" s="190">
        <v>33.9</v>
      </c>
      <c r="I162" s="190">
        <f t="shared" si="6"/>
        <v>174.14</v>
      </c>
      <c r="J162" s="188">
        <f t="shared" si="7"/>
        <v>174.14</v>
      </c>
      <c r="K162" s="191">
        <f t="shared" si="8"/>
        <v>0</v>
      </c>
      <c r="L162" s="191"/>
      <c r="M162" s="191">
        <f t="shared" si="11"/>
        <v>174.14</v>
      </c>
      <c r="N162" s="191">
        <v>33.9</v>
      </c>
      <c r="O162" s="191"/>
      <c r="P162" s="193">
        <v>9.1400000000000006E-3</v>
      </c>
      <c r="Q162" s="193"/>
      <c r="R162" s="193">
        <v>9.1400000000000006E-3</v>
      </c>
      <c r="S162" s="191">
        <f t="shared" si="10"/>
        <v>4.7E-2</v>
      </c>
      <c r="T162" s="191"/>
      <c r="U162" s="191"/>
      <c r="V162" s="201"/>
      <c r="W162" s="55"/>
      <c r="Z162">
        <v>0</v>
      </c>
    </row>
    <row r="163" spans="1:26" ht="25.05" customHeight="1" x14ac:dyDescent="0.3">
      <c r="A163" s="185"/>
      <c r="B163" s="214">
        <v>66</v>
      </c>
      <c r="C163" s="192" t="s">
        <v>230</v>
      </c>
      <c r="D163" s="292" t="s">
        <v>231</v>
      </c>
      <c r="E163" s="292"/>
      <c r="F163" s="188" t="s">
        <v>120</v>
      </c>
      <c r="G163" s="189">
        <v>1.01</v>
      </c>
      <c r="H163" s="190">
        <v>5.71</v>
      </c>
      <c r="I163" s="190">
        <f t="shared" si="6"/>
        <v>5.77</v>
      </c>
      <c r="J163" s="188">
        <f t="shared" si="7"/>
        <v>5.77</v>
      </c>
      <c r="K163" s="191">
        <f t="shared" si="8"/>
        <v>0</v>
      </c>
      <c r="L163" s="191"/>
      <c r="M163" s="191">
        <f t="shared" si="11"/>
        <v>5.77</v>
      </c>
      <c r="N163" s="191">
        <v>5.71</v>
      </c>
      <c r="O163" s="191"/>
      <c r="P163" s="193">
        <v>1.2199999999999999E-3</v>
      </c>
      <c r="Q163" s="193"/>
      <c r="R163" s="193">
        <v>1.2199999999999999E-3</v>
      </c>
      <c r="S163" s="191">
        <f t="shared" si="10"/>
        <v>1E-3</v>
      </c>
      <c r="T163" s="191"/>
      <c r="U163" s="191"/>
      <c r="V163" s="201"/>
      <c r="W163" s="55"/>
      <c r="Z163">
        <v>0</v>
      </c>
    </row>
    <row r="164" spans="1:26" ht="25.05" customHeight="1" x14ac:dyDescent="0.3">
      <c r="A164" s="185"/>
      <c r="B164" s="214">
        <v>67</v>
      </c>
      <c r="C164" s="192" t="s">
        <v>232</v>
      </c>
      <c r="D164" s="292" t="s">
        <v>233</v>
      </c>
      <c r="E164" s="292"/>
      <c r="F164" s="188" t="s">
        <v>120</v>
      </c>
      <c r="G164" s="189">
        <v>5.05</v>
      </c>
      <c r="H164" s="190">
        <v>5.98</v>
      </c>
      <c r="I164" s="190">
        <f t="shared" si="6"/>
        <v>30.2</v>
      </c>
      <c r="J164" s="188">
        <f t="shared" si="7"/>
        <v>30.2</v>
      </c>
      <c r="K164" s="191">
        <f t="shared" si="8"/>
        <v>0</v>
      </c>
      <c r="L164" s="191"/>
      <c r="M164" s="191">
        <f t="shared" si="11"/>
        <v>30.2</v>
      </c>
      <c r="N164" s="191">
        <v>5.98</v>
      </c>
      <c r="O164" s="191"/>
      <c r="P164" s="193">
        <v>1.6100000000000001E-3</v>
      </c>
      <c r="Q164" s="193"/>
      <c r="R164" s="193">
        <v>1.6100000000000001E-3</v>
      </c>
      <c r="S164" s="191">
        <f t="shared" si="10"/>
        <v>8.0000000000000002E-3</v>
      </c>
      <c r="T164" s="191"/>
      <c r="U164" s="191"/>
      <c r="V164" s="201"/>
      <c r="W164" s="55"/>
      <c r="Z164">
        <v>0</v>
      </c>
    </row>
    <row r="165" spans="1:26" ht="25.05" customHeight="1" x14ac:dyDescent="0.3">
      <c r="A165" s="185"/>
      <c r="B165" s="214">
        <v>68</v>
      </c>
      <c r="C165" s="192" t="s">
        <v>234</v>
      </c>
      <c r="D165" s="292" t="s">
        <v>235</v>
      </c>
      <c r="E165" s="292"/>
      <c r="F165" s="188" t="s">
        <v>120</v>
      </c>
      <c r="G165" s="189">
        <v>2.02</v>
      </c>
      <c r="H165" s="190">
        <v>21.78</v>
      </c>
      <c r="I165" s="190">
        <f t="shared" si="6"/>
        <v>44</v>
      </c>
      <c r="J165" s="188">
        <f t="shared" si="7"/>
        <v>44</v>
      </c>
      <c r="K165" s="191">
        <f t="shared" si="8"/>
        <v>0</v>
      </c>
      <c r="L165" s="191"/>
      <c r="M165" s="191">
        <f t="shared" si="11"/>
        <v>44</v>
      </c>
      <c r="N165" s="191">
        <v>21.78</v>
      </c>
      <c r="O165" s="191"/>
      <c r="P165" s="193">
        <v>4.6600000000000001E-3</v>
      </c>
      <c r="Q165" s="193"/>
      <c r="R165" s="193">
        <v>4.6600000000000001E-3</v>
      </c>
      <c r="S165" s="191">
        <f t="shared" si="10"/>
        <v>8.9999999999999993E-3</v>
      </c>
      <c r="T165" s="191"/>
      <c r="U165" s="191"/>
      <c r="V165" s="201"/>
      <c r="W165" s="55"/>
      <c r="Z165">
        <v>0</v>
      </c>
    </row>
    <row r="166" spans="1:26" ht="25.05" customHeight="1" x14ac:dyDescent="0.3">
      <c r="A166" s="185"/>
      <c r="B166" s="214">
        <v>69</v>
      </c>
      <c r="C166" s="192" t="s">
        <v>236</v>
      </c>
      <c r="D166" s="292" t="s">
        <v>237</v>
      </c>
      <c r="E166" s="292"/>
      <c r="F166" s="188" t="s">
        <v>120</v>
      </c>
      <c r="G166" s="189">
        <v>5.05</v>
      </c>
      <c r="H166" s="190">
        <v>3.06</v>
      </c>
      <c r="I166" s="190">
        <f t="shared" si="6"/>
        <v>15.45</v>
      </c>
      <c r="J166" s="188">
        <f t="shared" si="7"/>
        <v>15.45</v>
      </c>
      <c r="K166" s="191">
        <f t="shared" si="8"/>
        <v>0</v>
      </c>
      <c r="L166" s="191"/>
      <c r="M166" s="191">
        <f t="shared" si="11"/>
        <v>15.45</v>
      </c>
      <c r="N166" s="191">
        <v>3.06</v>
      </c>
      <c r="O166" s="191"/>
      <c r="P166" s="193">
        <v>6.4999999999999997E-4</v>
      </c>
      <c r="Q166" s="193"/>
      <c r="R166" s="193">
        <v>6.4999999999999997E-4</v>
      </c>
      <c r="S166" s="191">
        <f t="shared" si="10"/>
        <v>3.0000000000000001E-3</v>
      </c>
      <c r="T166" s="191"/>
      <c r="U166" s="191"/>
      <c r="V166" s="201"/>
      <c r="W166" s="55"/>
      <c r="Z166">
        <v>0</v>
      </c>
    </row>
    <row r="167" spans="1:26" ht="25.05" customHeight="1" x14ac:dyDescent="0.3">
      <c r="A167" s="185"/>
      <c r="B167" s="214">
        <v>70</v>
      </c>
      <c r="C167" s="192" t="s">
        <v>238</v>
      </c>
      <c r="D167" s="292" t="s">
        <v>239</v>
      </c>
      <c r="E167" s="292"/>
      <c r="F167" s="188" t="s">
        <v>120</v>
      </c>
      <c r="G167" s="189">
        <v>1.01</v>
      </c>
      <c r="H167" s="190">
        <v>6.19</v>
      </c>
      <c r="I167" s="190">
        <f t="shared" si="6"/>
        <v>6.25</v>
      </c>
      <c r="J167" s="188">
        <f t="shared" si="7"/>
        <v>6.25</v>
      </c>
      <c r="K167" s="191">
        <f t="shared" si="8"/>
        <v>0</v>
      </c>
      <c r="L167" s="191"/>
      <c r="M167" s="191">
        <f t="shared" si="11"/>
        <v>6.25</v>
      </c>
      <c r="N167" s="191">
        <v>6.19</v>
      </c>
      <c r="O167" s="191"/>
      <c r="P167" s="193">
        <v>1.32E-3</v>
      </c>
      <c r="Q167" s="193"/>
      <c r="R167" s="193">
        <v>1.32E-3</v>
      </c>
      <c r="S167" s="191">
        <f t="shared" si="10"/>
        <v>1E-3</v>
      </c>
      <c r="T167" s="191"/>
      <c r="U167" s="191"/>
      <c r="V167" s="201"/>
      <c r="W167" s="55"/>
      <c r="Z167">
        <v>0</v>
      </c>
    </row>
    <row r="168" spans="1:26" ht="25.05" customHeight="1" x14ac:dyDescent="0.3">
      <c r="A168" s="185"/>
      <c r="B168" s="214">
        <v>71</v>
      </c>
      <c r="C168" s="192" t="s">
        <v>240</v>
      </c>
      <c r="D168" s="292" t="s">
        <v>241</v>
      </c>
      <c r="E168" s="292"/>
      <c r="F168" s="188" t="s">
        <v>120</v>
      </c>
      <c r="G168" s="189">
        <v>3</v>
      </c>
      <c r="H168" s="190">
        <v>245</v>
      </c>
      <c r="I168" s="190">
        <f t="shared" si="6"/>
        <v>735</v>
      </c>
      <c r="J168" s="188">
        <f t="shared" si="7"/>
        <v>735</v>
      </c>
      <c r="K168" s="191">
        <f t="shared" si="8"/>
        <v>0</v>
      </c>
      <c r="L168" s="191"/>
      <c r="M168" s="191">
        <f t="shared" si="11"/>
        <v>735</v>
      </c>
      <c r="N168" s="191">
        <v>245</v>
      </c>
      <c r="O168" s="191"/>
      <c r="P168" s="193">
        <v>3.5000000000000003E-2</v>
      </c>
      <c r="Q168" s="193"/>
      <c r="R168" s="193">
        <v>3.5000000000000003E-2</v>
      </c>
      <c r="S168" s="191">
        <f t="shared" si="10"/>
        <v>0.105</v>
      </c>
      <c r="T168" s="191"/>
      <c r="U168" s="191"/>
      <c r="V168" s="201"/>
      <c r="W168" s="55"/>
      <c r="Z168">
        <v>0</v>
      </c>
    </row>
    <row r="169" spans="1:26" ht="25.05" customHeight="1" x14ac:dyDescent="0.3">
      <c r="A169" s="185"/>
      <c r="B169" s="214">
        <v>72</v>
      </c>
      <c r="C169" s="192" t="s">
        <v>242</v>
      </c>
      <c r="D169" s="292" t="s">
        <v>243</v>
      </c>
      <c r="E169" s="292"/>
      <c r="F169" s="188" t="s">
        <v>244</v>
      </c>
      <c r="G169" s="189">
        <v>1</v>
      </c>
      <c r="H169" s="190">
        <v>274</v>
      </c>
      <c r="I169" s="190">
        <f t="shared" si="6"/>
        <v>274</v>
      </c>
      <c r="J169" s="188">
        <f t="shared" si="7"/>
        <v>274</v>
      </c>
      <c r="K169" s="191">
        <f t="shared" si="8"/>
        <v>0</v>
      </c>
      <c r="L169" s="191"/>
      <c r="M169" s="191">
        <f t="shared" si="11"/>
        <v>274</v>
      </c>
      <c r="N169" s="191">
        <v>274</v>
      </c>
      <c r="O169" s="191"/>
      <c r="P169" s="193">
        <v>6.5000000000000002E-2</v>
      </c>
      <c r="Q169" s="193"/>
      <c r="R169" s="193">
        <v>6.5000000000000002E-2</v>
      </c>
      <c r="S169" s="191">
        <f t="shared" si="10"/>
        <v>6.5000000000000002E-2</v>
      </c>
      <c r="T169" s="191"/>
      <c r="U169" s="191"/>
      <c r="V169" s="201"/>
      <c r="W169" s="55"/>
      <c r="Z169">
        <v>0</v>
      </c>
    </row>
    <row r="170" spans="1:26" x14ac:dyDescent="0.3">
      <c r="A170" s="10"/>
      <c r="B170" s="57"/>
      <c r="C170" s="178">
        <v>8</v>
      </c>
      <c r="D170" s="290" t="s">
        <v>200</v>
      </c>
      <c r="E170" s="290"/>
      <c r="F170" s="10"/>
      <c r="G170" s="177"/>
      <c r="H170" s="69"/>
      <c r="I170" s="146">
        <f>ROUND((SUM(I147:I169))/1,2)</f>
        <v>2727.84</v>
      </c>
      <c r="J170" s="10"/>
      <c r="K170" s="10"/>
      <c r="L170" s="10">
        <f>ROUND((SUM(L147:L169))/1,2)</f>
        <v>578.13</v>
      </c>
      <c r="M170" s="10">
        <f>ROUND((SUM(M147:M169))/1,2)</f>
        <v>2149.71</v>
      </c>
      <c r="N170" s="10"/>
      <c r="O170" s="10"/>
      <c r="P170" s="10"/>
      <c r="Q170" s="10"/>
      <c r="R170" s="10"/>
      <c r="S170" s="10">
        <f>ROUND((SUM(S147:S169))/1,2)</f>
        <v>0.81</v>
      </c>
      <c r="T170" s="10"/>
      <c r="U170" s="10"/>
      <c r="V170" s="202">
        <f>ROUND((SUM(V147:V169))/1,2)</f>
        <v>0</v>
      </c>
      <c r="W170" s="217"/>
      <c r="X170" s="144"/>
      <c r="Y170" s="144"/>
      <c r="Z170" s="144"/>
    </row>
    <row r="171" spans="1:26" x14ac:dyDescent="0.3">
      <c r="A171" s="1"/>
      <c r="B171" s="210"/>
      <c r="C171" s="1"/>
      <c r="D171" s="1"/>
      <c r="E171" s="1"/>
      <c r="F171" s="1"/>
      <c r="G171" s="171"/>
      <c r="H171" s="139"/>
      <c r="I171" s="13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03"/>
      <c r="W171" s="55"/>
    </row>
    <row r="172" spans="1:26" x14ac:dyDescent="0.3">
      <c r="A172" s="10"/>
      <c r="B172" s="57"/>
      <c r="C172" s="178">
        <v>9</v>
      </c>
      <c r="D172" s="290" t="s">
        <v>245</v>
      </c>
      <c r="E172" s="290"/>
      <c r="F172" s="10"/>
      <c r="G172" s="177"/>
      <c r="H172" s="69"/>
      <c r="I172" s="69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99"/>
      <c r="W172" s="217"/>
      <c r="X172" s="144"/>
      <c r="Y172" s="144"/>
      <c r="Z172" s="144"/>
    </row>
    <row r="173" spans="1:26" ht="25.05" customHeight="1" x14ac:dyDescent="0.3">
      <c r="A173" s="185"/>
      <c r="B173" s="213">
        <v>73</v>
      </c>
      <c r="C173" s="186" t="s">
        <v>246</v>
      </c>
      <c r="D173" s="291" t="s">
        <v>247</v>
      </c>
      <c r="E173" s="291"/>
      <c r="F173" s="179" t="s">
        <v>177</v>
      </c>
      <c r="G173" s="181">
        <v>2.5</v>
      </c>
      <c r="H173" s="180">
        <v>8.59</v>
      </c>
      <c r="I173" s="180">
        <f>ROUND(G173*(H173),2)</f>
        <v>21.48</v>
      </c>
      <c r="J173" s="179">
        <f>ROUND(G173*(N173),2)</f>
        <v>21.48</v>
      </c>
      <c r="K173" s="184">
        <f>ROUND(G173*(O173),2)</f>
        <v>0</v>
      </c>
      <c r="L173" s="184">
        <f>ROUND(G173*(H173),2)</f>
        <v>21.48</v>
      </c>
      <c r="M173" s="184"/>
      <c r="N173" s="184">
        <v>8.59</v>
      </c>
      <c r="O173" s="184"/>
      <c r="P173" s="187">
        <v>3.0000000000000001E-5</v>
      </c>
      <c r="Q173" s="187"/>
      <c r="R173" s="187">
        <v>3.0000000000000001E-5</v>
      </c>
      <c r="S173" s="184">
        <f>ROUND(G173*(P173),3)</f>
        <v>0</v>
      </c>
      <c r="T173" s="184"/>
      <c r="U173" s="184"/>
      <c r="V173" s="200"/>
      <c r="W173" s="55"/>
      <c r="Z173">
        <v>0</v>
      </c>
    </row>
    <row r="174" spans="1:26" x14ac:dyDescent="0.3">
      <c r="A174" s="10"/>
      <c r="B174" s="57"/>
      <c r="C174" s="178">
        <v>9</v>
      </c>
      <c r="D174" s="290" t="s">
        <v>245</v>
      </c>
      <c r="E174" s="290"/>
      <c r="F174" s="10"/>
      <c r="G174" s="177"/>
      <c r="H174" s="69"/>
      <c r="I174" s="146">
        <f>ROUND((SUM(I172:I173))/1,2)</f>
        <v>21.48</v>
      </c>
      <c r="J174" s="10"/>
      <c r="K174" s="10"/>
      <c r="L174" s="10">
        <f>ROUND((SUM(L172:L173))/1,2)</f>
        <v>21.48</v>
      </c>
      <c r="M174" s="10">
        <f>ROUND((SUM(M172:M173))/1,2)</f>
        <v>0</v>
      </c>
      <c r="N174" s="10"/>
      <c r="O174" s="10"/>
      <c r="P174" s="10"/>
      <c r="Q174" s="10"/>
      <c r="R174" s="10"/>
      <c r="S174" s="10">
        <f>ROUND((SUM(S172:S173))/1,2)</f>
        <v>0</v>
      </c>
      <c r="T174" s="10"/>
      <c r="U174" s="10"/>
      <c r="V174" s="202">
        <f>ROUND((SUM(V172:V173))/1,2)</f>
        <v>0</v>
      </c>
      <c r="W174" s="217"/>
      <c r="X174" s="144"/>
      <c r="Y174" s="144"/>
      <c r="Z174" s="144"/>
    </row>
    <row r="175" spans="1:26" x14ac:dyDescent="0.3">
      <c r="A175" s="1"/>
      <c r="B175" s="210"/>
      <c r="C175" s="1"/>
      <c r="D175" s="1"/>
      <c r="E175" s="1"/>
      <c r="F175" s="1"/>
      <c r="G175" s="171"/>
      <c r="H175" s="139"/>
      <c r="I175" s="13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203"/>
      <c r="W175" s="55"/>
    </row>
    <row r="176" spans="1:26" x14ac:dyDescent="0.3">
      <c r="A176" s="10"/>
      <c r="B176" s="57"/>
      <c r="C176" s="178">
        <v>99</v>
      </c>
      <c r="D176" s="290" t="s">
        <v>248</v>
      </c>
      <c r="E176" s="290"/>
      <c r="F176" s="10"/>
      <c r="G176" s="177"/>
      <c r="H176" s="69"/>
      <c r="I176" s="69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99"/>
      <c r="W176" s="217"/>
      <c r="X176" s="144"/>
      <c r="Y176" s="144"/>
      <c r="Z176" s="144"/>
    </row>
    <row r="177" spans="1:26" ht="25.05" customHeight="1" x14ac:dyDescent="0.3">
      <c r="A177" s="185"/>
      <c r="B177" s="213">
        <v>74</v>
      </c>
      <c r="C177" s="186" t="s">
        <v>249</v>
      </c>
      <c r="D177" s="291" t="s">
        <v>250</v>
      </c>
      <c r="E177" s="291"/>
      <c r="F177" s="179" t="s">
        <v>131</v>
      </c>
      <c r="G177" s="181">
        <v>65.322000000000003</v>
      </c>
      <c r="H177" s="180">
        <v>35.83</v>
      </c>
      <c r="I177" s="180">
        <f>ROUND(G177*(H177),2)</f>
        <v>2340.4899999999998</v>
      </c>
      <c r="J177" s="179">
        <f>ROUND(G177*(N177),2)</f>
        <v>2340.4899999999998</v>
      </c>
      <c r="K177" s="184">
        <f>ROUND(G177*(O177),2)</f>
        <v>0</v>
      </c>
      <c r="L177" s="184">
        <f>ROUND(G177*(H177),2)</f>
        <v>2340.4899999999998</v>
      </c>
      <c r="M177" s="184"/>
      <c r="N177" s="184">
        <v>35.83</v>
      </c>
      <c r="O177" s="184"/>
      <c r="P177" s="187"/>
      <c r="Q177" s="187"/>
      <c r="R177" s="187"/>
      <c r="S177" s="184">
        <f>ROUND(G177*(P177),3)</f>
        <v>0</v>
      </c>
      <c r="T177" s="184"/>
      <c r="U177" s="184"/>
      <c r="V177" s="200"/>
      <c r="W177" s="55"/>
      <c r="Z177">
        <v>0</v>
      </c>
    </row>
    <row r="178" spans="1:26" x14ac:dyDescent="0.3">
      <c r="A178" s="10"/>
      <c r="B178" s="57"/>
      <c r="C178" s="178">
        <v>99</v>
      </c>
      <c r="D178" s="290" t="s">
        <v>248</v>
      </c>
      <c r="E178" s="290"/>
      <c r="F178" s="10"/>
      <c r="G178" s="177"/>
      <c r="H178" s="69"/>
      <c r="I178" s="146">
        <f>ROUND((SUM(I176:I177))/1,2)</f>
        <v>2340.4899999999998</v>
      </c>
      <c r="J178" s="10"/>
      <c r="K178" s="10"/>
      <c r="L178" s="10">
        <f>ROUND((SUM(L176:L177))/1,2)</f>
        <v>2340.4899999999998</v>
      </c>
      <c r="M178" s="10">
        <f>ROUND((SUM(M176:M177))/1,2)</f>
        <v>0</v>
      </c>
      <c r="N178" s="10"/>
      <c r="O178" s="10"/>
      <c r="P178" s="10"/>
      <c r="Q178" s="10"/>
      <c r="R178" s="10"/>
      <c r="S178" s="10">
        <f>ROUND((SUM(S176:S177))/1,2)</f>
        <v>0</v>
      </c>
      <c r="T178" s="10"/>
      <c r="U178" s="10"/>
      <c r="V178" s="202">
        <f>ROUND((SUM(V176:V177))/1,2)</f>
        <v>0</v>
      </c>
      <c r="W178" s="217"/>
      <c r="X178" s="144"/>
      <c r="Y178" s="144"/>
      <c r="Z178" s="144"/>
    </row>
    <row r="179" spans="1:26" x14ac:dyDescent="0.3">
      <c r="A179" s="1"/>
      <c r="B179" s="210"/>
      <c r="C179" s="1"/>
      <c r="D179" s="1"/>
      <c r="E179" s="1"/>
      <c r="F179" s="1"/>
      <c r="G179" s="171"/>
      <c r="H179" s="139"/>
      <c r="I179" s="13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203"/>
      <c r="W179" s="55"/>
    </row>
    <row r="180" spans="1:26" x14ac:dyDescent="0.3">
      <c r="A180" s="10"/>
      <c r="B180" s="57"/>
      <c r="C180" s="10"/>
      <c r="D180" s="288" t="s">
        <v>61</v>
      </c>
      <c r="E180" s="288"/>
      <c r="F180" s="10"/>
      <c r="G180" s="177"/>
      <c r="H180" s="69"/>
      <c r="I180" s="146">
        <f>ROUND((SUM(I84:I179))/2,2)</f>
        <v>18954.68</v>
      </c>
      <c r="J180" s="10"/>
      <c r="K180" s="10"/>
      <c r="L180" s="69">
        <f>ROUND((SUM(L84:L179))/2,2)</f>
        <v>11751</v>
      </c>
      <c r="M180" s="69">
        <f>ROUND((SUM(M84:M179))/2,2)</f>
        <v>7203.68</v>
      </c>
      <c r="N180" s="10"/>
      <c r="O180" s="10"/>
      <c r="P180" s="194"/>
      <c r="Q180" s="10"/>
      <c r="R180" s="10"/>
      <c r="S180" s="194">
        <f>ROUND((SUM(S84:S179))/2,2)</f>
        <v>65.33</v>
      </c>
      <c r="T180" s="10"/>
      <c r="U180" s="10"/>
      <c r="V180" s="202">
        <f>ROUND((SUM(V84:V179))/2,2)</f>
        <v>1.31</v>
      </c>
      <c r="W180" s="55"/>
    </row>
    <row r="181" spans="1:26" x14ac:dyDescent="0.3">
      <c r="A181" s="1"/>
      <c r="B181" s="210"/>
      <c r="C181" s="1"/>
      <c r="D181" s="1"/>
      <c r="E181" s="1"/>
      <c r="F181" s="1"/>
      <c r="G181" s="171"/>
      <c r="H181" s="139"/>
      <c r="I181" s="13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203"/>
      <c r="W181" s="55"/>
    </row>
    <row r="182" spans="1:26" x14ac:dyDescent="0.3">
      <c r="A182" s="10"/>
      <c r="B182" s="57"/>
      <c r="C182" s="10"/>
      <c r="D182" s="288" t="s">
        <v>69</v>
      </c>
      <c r="E182" s="288"/>
      <c r="F182" s="10"/>
      <c r="G182" s="177"/>
      <c r="H182" s="69"/>
      <c r="I182" s="69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99"/>
      <c r="W182" s="217"/>
      <c r="X182" s="144"/>
      <c r="Y182" s="144"/>
      <c r="Z182" s="144"/>
    </row>
    <row r="183" spans="1:26" x14ac:dyDescent="0.3">
      <c r="A183" s="10"/>
      <c r="B183" s="57"/>
      <c r="C183" s="178">
        <v>721</v>
      </c>
      <c r="D183" s="290" t="s">
        <v>251</v>
      </c>
      <c r="E183" s="290"/>
      <c r="F183" s="10"/>
      <c r="G183" s="177"/>
      <c r="H183" s="69"/>
      <c r="I183" s="69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99"/>
      <c r="W183" s="217"/>
      <c r="X183" s="144"/>
      <c r="Y183" s="144"/>
      <c r="Z183" s="144"/>
    </row>
    <row r="184" spans="1:26" ht="25.05" customHeight="1" x14ac:dyDescent="0.3">
      <c r="A184" s="185"/>
      <c r="B184" s="213">
        <v>75</v>
      </c>
      <c r="C184" s="186" t="s">
        <v>252</v>
      </c>
      <c r="D184" s="291" t="s">
        <v>253</v>
      </c>
      <c r="E184" s="291"/>
      <c r="F184" s="179" t="s">
        <v>120</v>
      </c>
      <c r="G184" s="181">
        <v>8</v>
      </c>
      <c r="H184" s="180">
        <v>14.5</v>
      </c>
      <c r="I184" s="180">
        <f>ROUND(G184*(H184),2)</f>
        <v>116</v>
      </c>
      <c r="J184" s="179">
        <f>ROUND(G184*(N184),2)</f>
        <v>116</v>
      </c>
      <c r="K184" s="184">
        <f>ROUND(G184*(O184),2)</f>
        <v>0</v>
      </c>
      <c r="L184" s="184">
        <f>ROUND(G184*(H184),2)</f>
        <v>116</v>
      </c>
      <c r="M184" s="184"/>
      <c r="N184" s="184">
        <v>14.5</v>
      </c>
      <c r="O184" s="184"/>
      <c r="P184" s="187"/>
      <c r="Q184" s="187"/>
      <c r="R184" s="187"/>
      <c r="S184" s="184">
        <f>ROUND(G184*(P184),3)</f>
        <v>0</v>
      </c>
      <c r="T184" s="184"/>
      <c r="U184" s="184"/>
      <c r="V184" s="200"/>
      <c r="W184" s="55"/>
      <c r="Z184">
        <v>0</v>
      </c>
    </row>
    <row r="185" spans="1:26" ht="25.05" customHeight="1" x14ac:dyDescent="0.3">
      <c r="A185" s="185"/>
      <c r="B185" s="213">
        <v>76</v>
      </c>
      <c r="C185" s="186" t="s">
        <v>254</v>
      </c>
      <c r="D185" s="291" t="s">
        <v>255</v>
      </c>
      <c r="E185" s="291"/>
      <c r="F185" s="179" t="s">
        <v>256</v>
      </c>
      <c r="G185" s="181">
        <v>8</v>
      </c>
      <c r="H185" s="180">
        <v>18.649999999999999</v>
      </c>
      <c r="I185" s="180">
        <f>ROUND(G185*(H185),2)</f>
        <v>149.19999999999999</v>
      </c>
      <c r="J185" s="179">
        <f>ROUND(G185*(N185),2)</f>
        <v>149.19999999999999</v>
      </c>
      <c r="K185" s="184">
        <f>ROUND(G185*(O185),2)</f>
        <v>0</v>
      </c>
      <c r="L185" s="184">
        <f>ROUND(G185*(H185),2)</f>
        <v>149.19999999999999</v>
      </c>
      <c r="M185" s="184"/>
      <c r="N185" s="184">
        <v>18.649999999999999</v>
      </c>
      <c r="O185" s="184"/>
      <c r="P185" s="187"/>
      <c r="Q185" s="187"/>
      <c r="R185" s="187"/>
      <c r="S185" s="184">
        <f>ROUND(G185*(P185),3)</f>
        <v>0</v>
      </c>
      <c r="T185" s="184"/>
      <c r="U185" s="184"/>
      <c r="V185" s="200"/>
      <c r="W185" s="55"/>
      <c r="Z185">
        <v>0</v>
      </c>
    </row>
    <row r="186" spans="1:26" ht="25.05" customHeight="1" x14ac:dyDescent="0.3">
      <c r="A186" s="185"/>
      <c r="B186" s="214">
        <v>77</v>
      </c>
      <c r="C186" s="192" t="s">
        <v>257</v>
      </c>
      <c r="D186" s="292" t="s">
        <v>258</v>
      </c>
      <c r="E186" s="292"/>
      <c r="F186" s="188" t="s">
        <v>244</v>
      </c>
      <c r="G186" s="189">
        <v>8</v>
      </c>
      <c r="H186" s="190">
        <v>36.200000000000003</v>
      </c>
      <c r="I186" s="190">
        <f>ROUND(G186*(H186),2)</f>
        <v>289.60000000000002</v>
      </c>
      <c r="J186" s="188">
        <f>ROUND(G186*(N186),2)</f>
        <v>289.60000000000002</v>
      </c>
      <c r="K186" s="191">
        <f>ROUND(G186*(O186),2)</f>
        <v>0</v>
      </c>
      <c r="L186" s="191"/>
      <c r="M186" s="191">
        <f>ROUND(G186*(H186),2)</f>
        <v>289.60000000000002</v>
      </c>
      <c r="N186" s="191">
        <v>36.200000000000003</v>
      </c>
      <c r="O186" s="191"/>
      <c r="P186" s="193">
        <v>2.1000000000000001E-2</v>
      </c>
      <c r="Q186" s="193"/>
      <c r="R186" s="193">
        <v>2.1000000000000001E-2</v>
      </c>
      <c r="S186" s="191">
        <f>ROUND(G186*(P186),3)</f>
        <v>0.16800000000000001</v>
      </c>
      <c r="T186" s="191"/>
      <c r="U186" s="191"/>
      <c r="V186" s="201"/>
      <c r="W186" s="55"/>
      <c r="Z186">
        <v>0</v>
      </c>
    </row>
    <row r="187" spans="1:26" x14ac:dyDescent="0.3">
      <c r="A187" s="10"/>
      <c r="B187" s="57"/>
      <c r="C187" s="178">
        <v>721</v>
      </c>
      <c r="D187" s="290" t="s">
        <v>251</v>
      </c>
      <c r="E187" s="290"/>
      <c r="F187" s="10"/>
      <c r="G187" s="177"/>
      <c r="H187" s="69"/>
      <c r="I187" s="146">
        <f>ROUND((SUM(I183:I186))/1,2)</f>
        <v>554.79999999999995</v>
      </c>
      <c r="J187" s="10"/>
      <c r="K187" s="10"/>
      <c r="L187" s="10">
        <f>ROUND((SUM(L183:L186))/1,2)</f>
        <v>265.2</v>
      </c>
      <c r="M187" s="10">
        <f>ROUND((SUM(M183:M186))/1,2)</f>
        <v>289.60000000000002</v>
      </c>
      <c r="N187" s="10"/>
      <c r="O187" s="10"/>
      <c r="P187" s="194"/>
      <c r="Q187" s="1"/>
      <c r="R187" s="1"/>
      <c r="S187" s="194">
        <f>ROUND((SUM(S183:S186))/1,2)</f>
        <v>0.17</v>
      </c>
      <c r="T187" s="2"/>
      <c r="U187" s="2"/>
      <c r="V187" s="202">
        <f>ROUND((SUM(V183:V186))/1,2)</f>
        <v>0</v>
      </c>
      <c r="W187" s="55"/>
    </row>
    <row r="188" spans="1:26" x14ac:dyDescent="0.3">
      <c r="A188" s="1"/>
      <c r="B188" s="210"/>
      <c r="C188" s="1"/>
      <c r="D188" s="1"/>
      <c r="E188" s="1"/>
      <c r="F188" s="1"/>
      <c r="G188" s="171"/>
      <c r="H188" s="139"/>
      <c r="I188" s="139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03"/>
      <c r="W188" s="55"/>
    </row>
    <row r="189" spans="1:26" x14ac:dyDescent="0.3">
      <c r="A189" s="10"/>
      <c r="B189" s="57"/>
      <c r="C189" s="10"/>
      <c r="D189" s="288" t="s">
        <v>69</v>
      </c>
      <c r="E189" s="288"/>
      <c r="F189" s="10"/>
      <c r="G189" s="177"/>
      <c r="H189" s="69"/>
      <c r="I189" s="146">
        <f>ROUND((SUM(I182:I188))/2,2)</f>
        <v>554.79999999999995</v>
      </c>
      <c r="J189" s="10"/>
      <c r="K189" s="10"/>
      <c r="L189" s="10">
        <f>ROUND((SUM(L182:L188))/2,2)</f>
        <v>265.2</v>
      </c>
      <c r="M189" s="10">
        <f>ROUND((SUM(M182:M188))/2,2)</f>
        <v>289.60000000000002</v>
      </c>
      <c r="N189" s="10"/>
      <c r="O189" s="10"/>
      <c r="P189" s="194"/>
      <c r="Q189" s="1"/>
      <c r="R189" s="1"/>
      <c r="S189" s="194">
        <f>ROUND((SUM(S182:S188))/2,2)</f>
        <v>0.17</v>
      </c>
      <c r="T189" s="1"/>
      <c r="U189" s="1"/>
      <c r="V189" s="202">
        <f>ROUND((SUM(V182:V188))/2,2)</f>
        <v>0</v>
      </c>
      <c r="W189" s="55"/>
    </row>
    <row r="190" spans="1:26" x14ac:dyDescent="0.3">
      <c r="A190" s="1"/>
      <c r="B190" s="215"/>
      <c r="C190" s="195"/>
      <c r="D190" s="289" t="s">
        <v>71</v>
      </c>
      <c r="E190" s="289"/>
      <c r="F190" s="195"/>
      <c r="G190" s="196"/>
      <c r="H190" s="197"/>
      <c r="I190" s="197">
        <f>ROUND((SUM(I84:I189))/3,2)</f>
        <v>19509.48</v>
      </c>
      <c r="J190" s="195"/>
      <c r="K190" s="195">
        <f>ROUND((SUM(K84:K189))/3,2)</f>
        <v>0</v>
      </c>
      <c r="L190" s="195">
        <f>ROUND((SUM(L84:L189))/3,2)</f>
        <v>12016.2</v>
      </c>
      <c r="M190" s="195">
        <f>ROUND((SUM(M84:M189))/3,2)</f>
        <v>7493.28</v>
      </c>
      <c r="N190" s="195"/>
      <c r="O190" s="195"/>
      <c r="P190" s="196"/>
      <c r="Q190" s="195"/>
      <c r="R190" s="195"/>
      <c r="S190" s="196">
        <f>ROUND((SUM(S84:S189))/3,2)</f>
        <v>65.5</v>
      </c>
      <c r="T190" s="195"/>
      <c r="U190" s="195"/>
      <c r="V190" s="204">
        <f>ROUND((SUM(V84:V189))/3,2)</f>
        <v>1.31</v>
      </c>
      <c r="W190" s="55"/>
      <c r="Y190">
        <f>(SUM(Y84:Y189))</f>
        <v>0</v>
      </c>
      <c r="Z190">
        <f>(SUM(Z84:Z189))</f>
        <v>0</v>
      </c>
    </row>
  </sheetData>
  <mergeCells count="151"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B69:D69"/>
    <mergeCell ref="B73:V73"/>
    <mergeCell ref="H1:I1"/>
    <mergeCell ref="B75:E75"/>
    <mergeCell ref="B76:E76"/>
    <mergeCell ref="B77:E77"/>
    <mergeCell ref="I75:P75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D90:E90"/>
    <mergeCell ref="D91:E91"/>
    <mergeCell ref="D92:E92"/>
    <mergeCell ref="D93:E93"/>
    <mergeCell ref="D94:E94"/>
    <mergeCell ref="D95:E95"/>
    <mergeCell ref="D84:E84"/>
    <mergeCell ref="D85:E85"/>
    <mergeCell ref="D86:E86"/>
    <mergeCell ref="D87:E87"/>
    <mergeCell ref="D88:E88"/>
    <mergeCell ref="D89:E89"/>
    <mergeCell ref="D102:E102"/>
    <mergeCell ref="D103:E103"/>
    <mergeCell ref="D104:E104"/>
    <mergeCell ref="D105:E105"/>
    <mergeCell ref="D106:E106"/>
    <mergeCell ref="D107:E107"/>
    <mergeCell ref="D96:E96"/>
    <mergeCell ref="D97:E97"/>
    <mergeCell ref="D98:E98"/>
    <mergeCell ref="D99:E99"/>
    <mergeCell ref="D100:E100"/>
    <mergeCell ref="D101:E101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7:E127"/>
    <mergeCell ref="D128:E128"/>
    <mergeCell ref="D129:E129"/>
    <mergeCell ref="D130:E130"/>
    <mergeCell ref="D131:E131"/>
    <mergeCell ref="D133:E133"/>
    <mergeCell ref="D120:E120"/>
    <mergeCell ref="D121:E121"/>
    <mergeCell ref="D122:E122"/>
    <mergeCell ref="D123:E123"/>
    <mergeCell ref="D124:E124"/>
    <mergeCell ref="D125:E125"/>
    <mergeCell ref="D141:E141"/>
    <mergeCell ref="D142:E142"/>
    <mergeCell ref="D143:E143"/>
    <mergeCell ref="D144:E144"/>
    <mergeCell ref="D145:E145"/>
    <mergeCell ref="D147:E147"/>
    <mergeCell ref="D134:E134"/>
    <mergeCell ref="D135:E135"/>
    <mergeCell ref="D136:E136"/>
    <mergeCell ref="D137:E137"/>
    <mergeCell ref="D138:E138"/>
    <mergeCell ref="D139:E139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66:E166"/>
    <mergeCell ref="D167:E167"/>
    <mergeCell ref="D168:E168"/>
    <mergeCell ref="D169:E169"/>
    <mergeCell ref="D170:E170"/>
    <mergeCell ref="D172:E172"/>
    <mergeCell ref="D160:E160"/>
    <mergeCell ref="D161:E161"/>
    <mergeCell ref="D162:E162"/>
    <mergeCell ref="D163:E163"/>
    <mergeCell ref="D164:E164"/>
    <mergeCell ref="D165:E165"/>
    <mergeCell ref="D189:E189"/>
    <mergeCell ref="D190:E190"/>
    <mergeCell ref="D182:E182"/>
    <mergeCell ref="D183:E183"/>
    <mergeCell ref="D184:E184"/>
    <mergeCell ref="D185:E185"/>
    <mergeCell ref="D186:E186"/>
    <mergeCell ref="D187:E187"/>
    <mergeCell ref="D173:E173"/>
    <mergeCell ref="D174:E174"/>
    <mergeCell ref="D176:E176"/>
    <mergeCell ref="D177:E177"/>
    <mergeCell ref="D178:E178"/>
    <mergeCell ref="D180:E180"/>
  </mergeCells>
  <hyperlinks>
    <hyperlink ref="B1:C1" location="A2:A2" tooltip="Klikni na prechod ku Kryciemu listu..." display="Krycí list rozpočtu" xr:uid="{091EF85A-4409-4714-B278-E4C860035C7C}"/>
    <hyperlink ref="E1:F1" location="A54:A54" tooltip="Klikni na prechod ku rekapitulácii..." display="Rekapitulácia rozpočtu" xr:uid="{41A72567-64EA-4BB9-96AA-A3F9DB572697}"/>
    <hyperlink ref="H1:I1" location="B83:B83" tooltip="Klikni na prechod ku Rozpočet..." display="Rozpočet" xr:uid="{1FEC93B0-666F-492F-B992-5304323A4AF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01 Dažďová záhrada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9F6CF-16CE-4FF0-91A2-52B9BAEC1EF3}">
  <dimension ref="A1:AA91"/>
  <sheetViews>
    <sheetView workbookViewId="0">
      <pane ySplit="1" topLeftCell="A80" activePane="bottomLeft" state="frozen"/>
      <selection pane="bottomLeft" activeCell="A74" sqref="A74:XFD7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40" t="s">
        <v>15</v>
      </c>
      <c r="C1" s="299"/>
      <c r="D1" s="12"/>
      <c r="E1" s="341" t="s">
        <v>0</v>
      </c>
      <c r="F1" s="342"/>
      <c r="G1" s="13"/>
      <c r="H1" s="298" t="s">
        <v>72</v>
      </c>
      <c r="I1" s="29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343" t="s">
        <v>15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5"/>
      <c r="R2" s="345"/>
      <c r="S2" s="345"/>
      <c r="T2" s="345"/>
      <c r="U2" s="345"/>
      <c r="V2" s="346"/>
      <c r="W2" s="55"/>
    </row>
    <row r="3" spans="1:23" ht="18" customHeight="1" x14ac:dyDescent="0.3">
      <c r="A3" s="15"/>
      <c r="B3" s="281" t="s">
        <v>1</v>
      </c>
      <c r="C3" s="282"/>
      <c r="D3" s="282"/>
      <c r="E3" s="282"/>
      <c r="F3" s="282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4"/>
      <c r="W3" s="55"/>
    </row>
    <row r="4" spans="1:23" ht="18" customHeight="1" x14ac:dyDescent="0.3">
      <c r="A4" s="15"/>
      <c r="B4" s="45" t="s">
        <v>259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347" t="s">
        <v>23</v>
      </c>
      <c r="C7" s="348"/>
      <c r="D7" s="348"/>
      <c r="E7" s="348"/>
      <c r="F7" s="348"/>
      <c r="G7" s="348"/>
      <c r="H7" s="349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85" t="s">
        <v>24</v>
      </c>
      <c r="C9" s="286"/>
      <c r="D9" s="286"/>
      <c r="E9" s="286"/>
      <c r="F9" s="286"/>
      <c r="G9" s="286"/>
      <c r="H9" s="338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85" t="s">
        <v>25</v>
      </c>
      <c r="C11" s="286"/>
      <c r="D11" s="286"/>
      <c r="E11" s="286"/>
      <c r="F11" s="286"/>
      <c r="G11" s="286"/>
      <c r="H11" s="338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87" t="s">
        <v>36</v>
      </c>
      <c r="G14" s="272"/>
      <c r="H14" s="336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15892'!E58</f>
        <v>852.04</v>
      </c>
      <c r="D15" s="60">
        <f>'SO 15892'!F58</f>
        <v>1150</v>
      </c>
      <c r="E15" s="69">
        <f>'SO 15892'!G58</f>
        <v>2002.04</v>
      </c>
      <c r="F15" s="339"/>
      <c r="G15" s="265"/>
      <c r="H15" s="323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/>
      <c r="D16" s="95"/>
      <c r="E16" s="96"/>
      <c r="F16" s="271" t="s">
        <v>37</v>
      </c>
      <c r="G16" s="265"/>
      <c r="H16" s="323"/>
      <c r="I16" s="25"/>
      <c r="J16" s="25"/>
      <c r="K16" s="26"/>
      <c r="L16" s="26"/>
      <c r="M16" s="26"/>
      <c r="N16" s="26"/>
      <c r="O16" s="76"/>
      <c r="P16" s="86">
        <f>(SUM(Z75:Z90))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65"/>
      <c r="H17" s="323"/>
      <c r="I17" s="25"/>
      <c r="J17" s="25"/>
      <c r="K17" s="26"/>
      <c r="L17" s="26"/>
      <c r="M17" s="26"/>
      <c r="N17" s="26"/>
      <c r="O17" s="76"/>
      <c r="P17" s="86">
        <f>(SUM(Y75:Y90))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67"/>
      <c r="H18" s="323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34"/>
      <c r="G19" s="322"/>
      <c r="H19" s="335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2002.04</v>
      </c>
      <c r="F20" s="268" t="s">
        <v>35</v>
      </c>
      <c r="G20" s="274"/>
      <c r="H20" s="336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64" t="s">
        <v>47</v>
      </c>
      <c r="G21" s="265"/>
      <c r="H21" s="323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64" t="s">
        <v>48</v>
      </c>
      <c r="G22" s="265"/>
      <c r="H22" s="323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64" t="s">
        <v>49</v>
      </c>
      <c r="G23" s="265"/>
      <c r="H23" s="323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37"/>
      <c r="G24" s="267"/>
      <c r="H24" s="323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21" t="s">
        <v>35</v>
      </c>
      <c r="G25" s="322"/>
      <c r="H25" s="323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24"/>
      <c r="H26" s="325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26" t="s">
        <v>40</v>
      </c>
      <c r="G27" s="258"/>
      <c r="H27" s="327"/>
      <c r="I27" s="28"/>
      <c r="J27" s="28"/>
      <c r="K27" s="29"/>
      <c r="L27" s="29"/>
      <c r="M27" s="29"/>
      <c r="N27" s="29"/>
      <c r="O27" s="78"/>
      <c r="P27" s="90">
        <f>E20+P20+E25+P25</f>
        <v>2002.04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28" t="s">
        <v>41</v>
      </c>
      <c r="G28" s="329"/>
      <c r="H28" s="218">
        <f>P27-SUM('SO 15892'!K75:'SO 15892'!K90)</f>
        <v>2002.04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400.41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30" t="s">
        <v>42</v>
      </c>
      <c r="G29" s="331"/>
      <c r="H29" s="33">
        <f>SUM('SO 15892'!K75:'SO 15892'!K90)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32" t="s">
        <v>43</v>
      </c>
      <c r="G30" s="333"/>
      <c r="H30" s="108"/>
      <c r="I30" s="109"/>
      <c r="J30" s="21"/>
      <c r="K30" s="22"/>
      <c r="L30" s="22"/>
      <c r="M30" s="22"/>
      <c r="N30" s="22"/>
      <c r="O30" s="79"/>
      <c r="P30" s="110">
        <f>SUM(P27:P29)</f>
        <v>2402.4499999999998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58"/>
      <c r="G31" s="263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14" t="s">
        <v>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3" t="s">
        <v>23</v>
      </c>
      <c r="C46" s="304"/>
      <c r="D46" s="304"/>
      <c r="E46" s="305"/>
      <c r="F46" s="317" t="s">
        <v>20</v>
      </c>
      <c r="G46" s="304"/>
      <c r="H46" s="305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3" t="s">
        <v>24</v>
      </c>
      <c r="C47" s="304"/>
      <c r="D47" s="304"/>
      <c r="E47" s="305"/>
      <c r="F47" s="317" t="s">
        <v>18</v>
      </c>
      <c r="G47" s="304"/>
      <c r="H47" s="305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3" t="s">
        <v>25</v>
      </c>
      <c r="C48" s="304"/>
      <c r="D48" s="304"/>
      <c r="E48" s="305"/>
      <c r="F48" s="317" t="s">
        <v>59</v>
      </c>
      <c r="G48" s="304"/>
      <c r="H48" s="305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8" t="s">
        <v>1</v>
      </c>
      <c r="C49" s="319"/>
      <c r="D49" s="319"/>
      <c r="E49" s="319"/>
      <c r="F49" s="319"/>
      <c r="G49" s="319"/>
      <c r="H49" s="319"/>
      <c r="I49" s="320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259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12" t="s">
        <v>56</v>
      </c>
      <c r="C54" s="313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11" t="s">
        <v>61</v>
      </c>
      <c r="C55" s="293"/>
      <c r="D55" s="293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09" t="s">
        <v>62</v>
      </c>
      <c r="C56" s="268"/>
      <c r="D56" s="268"/>
      <c r="E56" s="69">
        <f>'SO 15892'!L84</f>
        <v>810.84</v>
      </c>
      <c r="F56" s="69">
        <f>'SO 15892'!M84</f>
        <v>1150</v>
      </c>
      <c r="G56" s="69">
        <f>'SO 15892'!I84</f>
        <v>1960.84</v>
      </c>
      <c r="H56" s="145">
        <f>'SO 15892'!S84</f>
        <v>1.1499999999999999</v>
      </c>
      <c r="I56" s="145">
        <f>'SO 15892'!V84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09" t="s">
        <v>68</v>
      </c>
      <c r="C57" s="268"/>
      <c r="D57" s="268"/>
      <c r="E57" s="69">
        <f>'SO 15892'!L88</f>
        <v>41.2</v>
      </c>
      <c r="F57" s="69">
        <f>'SO 15892'!M88</f>
        <v>0</v>
      </c>
      <c r="G57" s="69">
        <f>'SO 15892'!I88</f>
        <v>41.2</v>
      </c>
      <c r="H57" s="145">
        <f>'SO 15892'!S88</f>
        <v>0</v>
      </c>
      <c r="I57" s="145">
        <f>'SO 15892'!V88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10" t="s">
        <v>61</v>
      </c>
      <c r="C58" s="288"/>
      <c r="D58" s="288"/>
      <c r="E58" s="146">
        <f>'SO 15892'!L90</f>
        <v>852.04</v>
      </c>
      <c r="F58" s="146">
        <f>'SO 15892'!M90</f>
        <v>1150</v>
      </c>
      <c r="G58" s="146">
        <f>'SO 15892'!I90</f>
        <v>2002.04</v>
      </c>
      <c r="H58" s="147">
        <f>'SO 15892'!S90</f>
        <v>1.1499999999999999</v>
      </c>
      <c r="I58" s="147">
        <f>'SO 15892'!V90</f>
        <v>0</v>
      </c>
      <c r="J58" s="147"/>
      <c r="K58" s="147"/>
      <c r="L58" s="147"/>
      <c r="M58" s="147"/>
      <c r="N58" s="147"/>
      <c r="O58" s="147"/>
      <c r="P58" s="147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"/>
      <c r="B59" s="210"/>
      <c r="C59" s="1"/>
      <c r="D59" s="1"/>
      <c r="E59" s="139"/>
      <c r="F59" s="139"/>
      <c r="G59" s="139"/>
      <c r="H59" s="140"/>
      <c r="I59" s="140"/>
      <c r="J59" s="140"/>
      <c r="K59" s="140"/>
      <c r="L59" s="140"/>
      <c r="M59" s="140"/>
      <c r="N59" s="140"/>
      <c r="O59" s="140"/>
      <c r="P59" s="140"/>
      <c r="V59" s="157"/>
      <c r="W59" s="55"/>
    </row>
    <row r="60" spans="1:26" x14ac:dyDescent="0.3">
      <c r="A60" s="148"/>
      <c r="B60" s="294" t="s">
        <v>71</v>
      </c>
      <c r="C60" s="295"/>
      <c r="D60" s="295"/>
      <c r="E60" s="150">
        <f>'SO 15892'!L91</f>
        <v>852.04</v>
      </c>
      <c r="F60" s="150">
        <f>'SO 15892'!M91</f>
        <v>1150</v>
      </c>
      <c r="G60" s="150">
        <f>'SO 15892'!I91</f>
        <v>2002.04</v>
      </c>
      <c r="H60" s="151">
        <f>'SO 15892'!S91</f>
        <v>1.1499999999999999</v>
      </c>
      <c r="I60" s="151">
        <f>'SO 15892'!V91</f>
        <v>0</v>
      </c>
      <c r="J60" s="152"/>
      <c r="K60" s="152"/>
      <c r="L60" s="152"/>
      <c r="M60" s="152"/>
      <c r="N60" s="152"/>
      <c r="O60" s="152"/>
      <c r="P60" s="152"/>
      <c r="Q60" s="153"/>
      <c r="R60" s="153"/>
      <c r="S60" s="153"/>
      <c r="T60" s="153"/>
      <c r="U60" s="153"/>
      <c r="V60" s="158"/>
      <c r="W60" s="217"/>
      <c r="X60" s="149"/>
      <c r="Y60" s="149"/>
      <c r="Z60" s="149"/>
    </row>
    <row r="61" spans="1:26" x14ac:dyDescent="0.3">
      <c r="A61" s="15"/>
      <c r="B61" s="42"/>
      <c r="C61" s="3"/>
      <c r="D61" s="3"/>
      <c r="E61" s="14"/>
      <c r="F61" s="14"/>
      <c r="G61" s="14"/>
      <c r="H61" s="159"/>
      <c r="I61" s="159"/>
      <c r="J61" s="159"/>
      <c r="K61" s="159"/>
      <c r="L61" s="159"/>
      <c r="M61" s="159"/>
      <c r="N61" s="159"/>
      <c r="O61" s="159"/>
      <c r="P61" s="159"/>
      <c r="Q61" s="11"/>
      <c r="R61" s="11"/>
      <c r="S61" s="11"/>
      <c r="T61" s="11"/>
      <c r="U61" s="11"/>
      <c r="V61" s="11"/>
      <c r="W61" s="55"/>
    </row>
    <row r="62" spans="1:26" x14ac:dyDescent="0.3">
      <c r="A62" s="15"/>
      <c r="B62" s="42"/>
      <c r="C62" s="3"/>
      <c r="D62" s="3"/>
      <c r="E62" s="14"/>
      <c r="F62" s="14"/>
      <c r="G62" s="14"/>
      <c r="H62" s="159"/>
      <c r="I62" s="159"/>
      <c r="J62" s="159"/>
      <c r="K62" s="159"/>
      <c r="L62" s="159"/>
      <c r="M62" s="159"/>
      <c r="N62" s="159"/>
      <c r="O62" s="159"/>
      <c r="P62" s="159"/>
      <c r="Q62" s="11"/>
      <c r="R62" s="11"/>
      <c r="S62" s="11"/>
      <c r="T62" s="11"/>
      <c r="U62" s="11"/>
      <c r="V62" s="11"/>
      <c r="W62" s="55"/>
    </row>
    <row r="63" spans="1:26" x14ac:dyDescent="0.3">
      <c r="A63" s="15"/>
      <c r="B63" s="38"/>
      <c r="C63" s="8"/>
      <c r="D63" s="8"/>
      <c r="E63" s="27"/>
      <c r="F63" s="27"/>
      <c r="G63" s="27"/>
      <c r="H63" s="160"/>
      <c r="I63" s="160"/>
      <c r="J63" s="160"/>
      <c r="K63" s="160"/>
      <c r="L63" s="160"/>
      <c r="M63" s="160"/>
      <c r="N63" s="160"/>
      <c r="O63" s="160"/>
      <c r="P63" s="160"/>
      <c r="Q63" s="16"/>
      <c r="R63" s="16"/>
      <c r="S63" s="16"/>
      <c r="T63" s="16"/>
      <c r="U63" s="16"/>
      <c r="V63" s="16"/>
      <c r="W63" s="55"/>
    </row>
    <row r="64" spans="1:26" ht="34.950000000000003" customHeight="1" x14ac:dyDescent="0.3">
      <c r="A64" s="1"/>
      <c r="B64" s="296" t="s">
        <v>72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55"/>
    </row>
    <row r="65" spans="1:26" x14ac:dyDescent="0.3">
      <c r="A65" s="15"/>
      <c r="B65" s="99"/>
      <c r="C65" s="19"/>
      <c r="D65" s="19"/>
      <c r="E65" s="101"/>
      <c r="F65" s="101"/>
      <c r="G65" s="101"/>
      <c r="H65" s="174"/>
      <c r="I65" s="174"/>
      <c r="J65" s="174"/>
      <c r="K65" s="174"/>
      <c r="L65" s="174"/>
      <c r="M65" s="174"/>
      <c r="N65" s="174"/>
      <c r="O65" s="174"/>
      <c r="P65" s="174"/>
      <c r="Q65" s="20"/>
      <c r="R65" s="20"/>
      <c r="S65" s="20"/>
      <c r="T65" s="20"/>
      <c r="U65" s="20"/>
      <c r="V65" s="20"/>
      <c r="W65" s="55"/>
    </row>
    <row r="66" spans="1:26" ht="19.95" customHeight="1" x14ac:dyDescent="0.3">
      <c r="A66" s="205"/>
      <c r="B66" s="300" t="s">
        <v>23</v>
      </c>
      <c r="C66" s="301"/>
      <c r="D66" s="301"/>
      <c r="E66" s="302"/>
      <c r="F66" s="172"/>
      <c r="G66" s="172"/>
      <c r="H66" s="173" t="s">
        <v>83</v>
      </c>
      <c r="I66" s="306" t="s">
        <v>84</v>
      </c>
      <c r="J66" s="307"/>
      <c r="K66" s="307"/>
      <c r="L66" s="307"/>
      <c r="M66" s="307"/>
      <c r="N66" s="307"/>
      <c r="O66" s="307"/>
      <c r="P66" s="308"/>
      <c r="Q66" s="18"/>
      <c r="R66" s="18"/>
      <c r="S66" s="18"/>
      <c r="T66" s="18"/>
      <c r="U66" s="18"/>
      <c r="V66" s="18"/>
      <c r="W66" s="55"/>
    </row>
    <row r="67" spans="1:26" ht="19.95" customHeight="1" x14ac:dyDescent="0.3">
      <c r="A67" s="205"/>
      <c r="B67" s="303" t="s">
        <v>24</v>
      </c>
      <c r="C67" s="304"/>
      <c r="D67" s="304"/>
      <c r="E67" s="305"/>
      <c r="F67" s="168"/>
      <c r="G67" s="168"/>
      <c r="H67" s="169" t="s">
        <v>18</v>
      </c>
      <c r="I67" s="169"/>
      <c r="J67" s="159"/>
      <c r="K67" s="159"/>
      <c r="L67" s="159"/>
      <c r="M67" s="159"/>
      <c r="N67" s="159"/>
      <c r="O67" s="159"/>
      <c r="P67" s="159"/>
      <c r="Q67" s="11"/>
      <c r="R67" s="11"/>
      <c r="S67" s="11"/>
      <c r="T67" s="11"/>
      <c r="U67" s="11"/>
      <c r="V67" s="11"/>
      <c r="W67" s="55"/>
    </row>
    <row r="68" spans="1:26" ht="19.95" customHeight="1" x14ac:dyDescent="0.3">
      <c r="A68" s="205"/>
      <c r="B68" s="303" t="s">
        <v>25</v>
      </c>
      <c r="C68" s="304"/>
      <c r="D68" s="304"/>
      <c r="E68" s="305"/>
      <c r="F68" s="168"/>
      <c r="G68" s="168"/>
      <c r="H68" s="169" t="s">
        <v>85</v>
      </c>
      <c r="I68" s="169" t="s">
        <v>22</v>
      </c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ht="19.95" customHeight="1" x14ac:dyDescent="0.3">
      <c r="A69" s="15"/>
      <c r="B69" s="209" t="s">
        <v>86</v>
      </c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15"/>
      <c r="B70" s="209" t="s">
        <v>259</v>
      </c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211" t="s">
        <v>60</v>
      </c>
      <c r="C73" s="170"/>
      <c r="D73" s="170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x14ac:dyDescent="0.3">
      <c r="A74" s="2"/>
      <c r="B74" s="212" t="s">
        <v>73</v>
      </c>
      <c r="C74" s="135" t="s">
        <v>74</v>
      </c>
      <c r="D74" s="135" t="s">
        <v>75</v>
      </c>
      <c r="E74" s="161"/>
      <c r="F74" s="161" t="s">
        <v>76</v>
      </c>
      <c r="G74" s="161" t="s">
        <v>77</v>
      </c>
      <c r="H74" s="162" t="s">
        <v>78</v>
      </c>
      <c r="I74" s="162" t="s">
        <v>79</v>
      </c>
      <c r="J74" s="162"/>
      <c r="K74" s="162"/>
      <c r="L74" s="162"/>
      <c r="M74" s="162"/>
      <c r="N74" s="162"/>
      <c r="O74" s="162"/>
      <c r="P74" s="162" t="s">
        <v>80</v>
      </c>
      <c r="Q74" s="163"/>
      <c r="R74" s="163"/>
      <c r="S74" s="135" t="s">
        <v>81</v>
      </c>
      <c r="T74" s="164"/>
      <c r="U74" s="164"/>
      <c r="V74" s="135" t="s">
        <v>82</v>
      </c>
      <c r="W74" s="55"/>
    </row>
    <row r="75" spans="1:26" x14ac:dyDescent="0.3">
      <c r="A75" s="10"/>
      <c r="B75" s="75"/>
      <c r="C75" s="175"/>
      <c r="D75" s="293" t="s">
        <v>61</v>
      </c>
      <c r="E75" s="293"/>
      <c r="F75" s="141"/>
      <c r="G75" s="176"/>
      <c r="H75" s="141"/>
      <c r="I75" s="141"/>
      <c r="J75" s="142"/>
      <c r="K75" s="142"/>
      <c r="L75" s="142"/>
      <c r="M75" s="142"/>
      <c r="N75" s="142"/>
      <c r="O75" s="142"/>
      <c r="P75" s="142"/>
      <c r="Q75" s="111"/>
      <c r="R75" s="111"/>
      <c r="S75" s="111"/>
      <c r="T75" s="111"/>
      <c r="U75" s="111"/>
      <c r="V75" s="198"/>
      <c r="W75" s="217"/>
      <c r="X75" s="144"/>
      <c r="Y75" s="144"/>
      <c r="Z75" s="144"/>
    </row>
    <row r="76" spans="1:26" x14ac:dyDescent="0.3">
      <c r="A76" s="10"/>
      <c r="B76" s="57"/>
      <c r="C76" s="178">
        <v>1</v>
      </c>
      <c r="D76" s="290" t="s">
        <v>87</v>
      </c>
      <c r="E76" s="290"/>
      <c r="F76" s="69"/>
      <c r="G76" s="177"/>
      <c r="H76" s="69"/>
      <c r="I76" s="69"/>
      <c r="J76" s="145"/>
      <c r="K76" s="145"/>
      <c r="L76" s="145"/>
      <c r="M76" s="145"/>
      <c r="N76" s="145"/>
      <c r="O76" s="145"/>
      <c r="P76" s="145"/>
      <c r="Q76" s="10"/>
      <c r="R76" s="10"/>
      <c r="S76" s="10"/>
      <c r="T76" s="10"/>
      <c r="U76" s="10"/>
      <c r="V76" s="199"/>
      <c r="W76" s="217"/>
      <c r="X76" s="144"/>
      <c r="Y76" s="144"/>
      <c r="Z76" s="144"/>
    </row>
    <row r="77" spans="1:26" ht="25.05" customHeight="1" x14ac:dyDescent="0.3">
      <c r="A77" s="185"/>
      <c r="B77" s="213">
        <v>1</v>
      </c>
      <c r="C77" s="186" t="s">
        <v>260</v>
      </c>
      <c r="D77" s="291" t="s">
        <v>261</v>
      </c>
      <c r="E77" s="291"/>
      <c r="F77" s="180" t="s">
        <v>120</v>
      </c>
      <c r="G77" s="181">
        <v>115</v>
      </c>
      <c r="H77" s="180">
        <v>3.13</v>
      </c>
      <c r="I77" s="180">
        <f t="shared" ref="I77:I83" si="0">ROUND(G77*(H77),2)</f>
        <v>359.95</v>
      </c>
      <c r="J77" s="182">
        <f t="shared" ref="J77:J83" si="1">ROUND(G77*(N77),2)</f>
        <v>359.95</v>
      </c>
      <c r="K77" s="183">
        <f t="shared" ref="K77:K83" si="2">ROUND(G77*(O77),2)</f>
        <v>0</v>
      </c>
      <c r="L77" s="183">
        <f t="shared" ref="L77:L82" si="3">ROUND(G77*(H77),2)</f>
        <v>359.95</v>
      </c>
      <c r="M77" s="183"/>
      <c r="N77" s="183">
        <v>3.13</v>
      </c>
      <c r="O77" s="183"/>
      <c r="P77" s="187"/>
      <c r="Q77" s="187"/>
      <c r="R77" s="187"/>
      <c r="S77" s="184">
        <f t="shared" ref="S77:S83" si="4">ROUND(G77*(P77),3)</f>
        <v>0</v>
      </c>
      <c r="T77" s="184"/>
      <c r="U77" s="184"/>
      <c r="V77" s="200"/>
      <c r="W77" s="55"/>
      <c r="Z77">
        <v>0</v>
      </c>
    </row>
    <row r="78" spans="1:26" ht="25.05" customHeight="1" x14ac:dyDescent="0.3">
      <c r="A78" s="185"/>
      <c r="B78" s="213">
        <v>2</v>
      </c>
      <c r="C78" s="186" t="s">
        <v>262</v>
      </c>
      <c r="D78" s="291" t="s">
        <v>263</v>
      </c>
      <c r="E78" s="291"/>
      <c r="F78" s="180" t="s">
        <v>120</v>
      </c>
      <c r="G78" s="181">
        <v>115</v>
      </c>
      <c r="H78" s="180">
        <v>3.21</v>
      </c>
      <c r="I78" s="180">
        <f t="shared" si="0"/>
        <v>369.15</v>
      </c>
      <c r="J78" s="182">
        <f t="shared" si="1"/>
        <v>369.15</v>
      </c>
      <c r="K78" s="183">
        <f t="shared" si="2"/>
        <v>0</v>
      </c>
      <c r="L78" s="183">
        <f t="shared" si="3"/>
        <v>369.15</v>
      </c>
      <c r="M78" s="183"/>
      <c r="N78" s="183">
        <v>3.21</v>
      </c>
      <c r="O78" s="183"/>
      <c r="P78" s="187"/>
      <c r="Q78" s="187"/>
      <c r="R78" s="187"/>
      <c r="S78" s="184">
        <f t="shared" si="4"/>
        <v>0</v>
      </c>
      <c r="T78" s="184"/>
      <c r="U78" s="184"/>
      <c r="V78" s="200"/>
      <c r="W78" s="55"/>
      <c r="Z78">
        <v>0</v>
      </c>
    </row>
    <row r="79" spans="1:26" ht="25.05" customHeight="1" x14ac:dyDescent="0.3">
      <c r="A79" s="185"/>
      <c r="B79" s="213">
        <v>3</v>
      </c>
      <c r="C79" s="186" t="s">
        <v>264</v>
      </c>
      <c r="D79" s="291" t="s">
        <v>265</v>
      </c>
      <c r="E79" s="291"/>
      <c r="F79" s="180" t="s">
        <v>131</v>
      </c>
      <c r="G79" s="181">
        <v>1E-3</v>
      </c>
      <c r="H79" s="180">
        <v>2166.89</v>
      </c>
      <c r="I79" s="180">
        <f t="shared" si="0"/>
        <v>2.17</v>
      </c>
      <c r="J79" s="182">
        <f t="shared" si="1"/>
        <v>2.17</v>
      </c>
      <c r="K79" s="183">
        <f t="shared" si="2"/>
        <v>0</v>
      </c>
      <c r="L79" s="183">
        <f t="shared" si="3"/>
        <v>2.17</v>
      </c>
      <c r="M79" s="183"/>
      <c r="N79" s="183">
        <v>2166.89</v>
      </c>
      <c r="O79" s="183"/>
      <c r="P79" s="187"/>
      <c r="Q79" s="187"/>
      <c r="R79" s="187"/>
      <c r="S79" s="184">
        <f t="shared" si="4"/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4</v>
      </c>
      <c r="C80" s="186" t="s">
        <v>132</v>
      </c>
      <c r="D80" s="291" t="s">
        <v>133</v>
      </c>
      <c r="E80" s="291"/>
      <c r="F80" s="180" t="s">
        <v>90</v>
      </c>
      <c r="G80" s="181">
        <v>1.1499999999999999</v>
      </c>
      <c r="H80" s="180">
        <v>30</v>
      </c>
      <c r="I80" s="180">
        <f t="shared" si="0"/>
        <v>34.5</v>
      </c>
      <c r="J80" s="182">
        <f t="shared" si="1"/>
        <v>34.5</v>
      </c>
      <c r="K80" s="183">
        <f t="shared" si="2"/>
        <v>0</v>
      </c>
      <c r="L80" s="183">
        <f t="shared" si="3"/>
        <v>34.5</v>
      </c>
      <c r="M80" s="183"/>
      <c r="N80" s="183">
        <v>30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5</v>
      </c>
      <c r="C81" s="186" t="s">
        <v>134</v>
      </c>
      <c r="D81" s="291" t="s">
        <v>135</v>
      </c>
      <c r="E81" s="291"/>
      <c r="F81" s="180" t="s">
        <v>90</v>
      </c>
      <c r="G81" s="181">
        <v>1.1499999999999999</v>
      </c>
      <c r="H81" s="180">
        <v>15.28</v>
      </c>
      <c r="I81" s="180">
        <f t="shared" si="0"/>
        <v>17.57</v>
      </c>
      <c r="J81" s="182">
        <f t="shared" si="1"/>
        <v>17.57</v>
      </c>
      <c r="K81" s="183">
        <f t="shared" si="2"/>
        <v>0</v>
      </c>
      <c r="L81" s="183">
        <f t="shared" si="3"/>
        <v>17.57</v>
      </c>
      <c r="M81" s="183"/>
      <c r="N81" s="183">
        <v>15.28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6</v>
      </c>
      <c r="C82" s="186" t="s">
        <v>266</v>
      </c>
      <c r="D82" s="291" t="s">
        <v>267</v>
      </c>
      <c r="E82" s="291"/>
      <c r="F82" s="180" t="s">
        <v>268</v>
      </c>
      <c r="G82" s="181">
        <v>5</v>
      </c>
      <c r="H82" s="180">
        <v>5.5</v>
      </c>
      <c r="I82" s="180">
        <f t="shared" si="0"/>
        <v>27.5</v>
      </c>
      <c r="J82" s="182">
        <f t="shared" si="1"/>
        <v>27.5</v>
      </c>
      <c r="K82" s="183">
        <f t="shared" si="2"/>
        <v>0</v>
      </c>
      <c r="L82" s="183">
        <f t="shared" si="3"/>
        <v>27.5</v>
      </c>
      <c r="M82" s="183"/>
      <c r="N82" s="183">
        <v>5.5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4">
        <v>7</v>
      </c>
      <c r="C83" s="192" t="s">
        <v>269</v>
      </c>
      <c r="D83" s="292" t="s">
        <v>270</v>
      </c>
      <c r="E83" s="292"/>
      <c r="F83" s="190" t="s">
        <v>173</v>
      </c>
      <c r="G83" s="189">
        <v>115</v>
      </c>
      <c r="H83" s="190">
        <v>10</v>
      </c>
      <c r="I83" s="190">
        <f t="shared" si="0"/>
        <v>1150</v>
      </c>
      <c r="J83" s="219">
        <f t="shared" si="1"/>
        <v>1150</v>
      </c>
      <c r="K83" s="220">
        <f t="shared" si="2"/>
        <v>0</v>
      </c>
      <c r="L83" s="220"/>
      <c r="M83" s="220">
        <f>ROUND(G83*(H83),2)</f>
        <v>1150</v>
      </c>
      <c r="N83" s="220">
        <v>10</v>
      </c>
      <c r="O83" s="220"/>
      <c r="P83" s="193">
        <v>0.01</v>
      </c>
      <c r="Q83" s="193"/>
      <c r="R83" s="193">
        <v>0.01</v>
      </c>
      <c r="S83" s="191">
        <f t="shared" si="4"/>
        <v>1.1499999999999999</v>
      </c>
      <c r="T83" s="191"/>
      <c r="U83" s="191"/>
      <c r="V83" s="201"/>
      <c r="W83" s="55"/>
      <c r="Z83">
        <v>0</v>
      </c>
    </row>
    <row r="84" spans="1:26" x14ac:dyDescent="0.3">
      <c r="A84" s="10"/>
      <c r="B84" s="57"/>
      <c r="C84" s="178">
        <v>1</v>
      </c>
      <c r="D84" s="290" t="s">
        <v>87</v>
      </c>
      <c r="E84" s="290"/>
      <c r="F84" s="69"/>
      <c r="G84" s="177"/>
      <c r="H84" s="69"/>
      <c r="I84" s="146">
        <f>ROUND((SUM(I76:I83))/1,2)</f>
        <v>1960.84</v>
      </c>
      <c r="J84" s="145"/>
      <c r="K84" s="145"/>
      <c r="L84" s="145">
        <f>ROUND((SUM(L76:L83))/1,2)</f>
        <v>810.84</v>
      </c>
      <c r="M84" s="145">
        <f>ROUND((SUM(M76:M83))/1,2)</f>
        <v>1150</v>
      </c>
      <c r="N84" s="145"/>
      <c r="O84" s="145"/>
      <c r="P84" s="145"/>
      <c r="Q84" s="10"/>
      <c r="R84" s="10"/>
      <c r="S84" s="10">
        <f>ROUND((SUM(S76:S83))/1,2)</f>
        <v>1.1499999999999999</v>
      </c>
      <c r="T84" s="10"/>
      <c r="U84" s="10"/>
      <c r="V84" s="202">
        <f>ROUND((SUM(V76:V83))/1,2)</f>
        <v>0</v>
      </c>
      <c r="W84" s="217"/>
      <c r="X84" s="144"/>
      <c r="Y84" s="144"/>
      <c r="Z84" s="144"/>
    </row>
    <row r="85" spans="1:26" x14ac:dyDescent="0.3">
      <c r="A85" s="1"/>
      <c r="B85" s="210"/>
      <c r="C85" s="1"/>
      <c r="D85" s="1"/>
      <c r="E85" s="139"/>
      <c r="F85" s="139"/>
      <c r="G85" s="171"/>
      <c r="H85" s="139"/>
      <c r="I85" s="139"/>
      <c r="J85" s="140"/>
      <c r="K85" s="140"/>
      <c r="L85" s="140"/>
      <c r="M85" s="140"/>
      <c r="N85" s="140"/>
      <c r="O85" s="140"/>
      <c r="P85" s="140"/>
      <c r="Q85" s="1"/>
      <c r="R85" s="1"/>
      <c r="S85" s="1"/>
      <c r="T85" s="1"/>
      <c r="U85" s="1"/>
      <c r="V85" s="203"/>
      <c r="W85" s="55"/>
    </row>
    <row r="86" spans="1:26" x14ac:dyDescent="0.3">
      <c r="A86" s="10"/>
      <c r="B86" s="57"/>
      <c r="C86" s="178">
        <v>99</v>
      </c>
      <c r="D86" s="290" t="s">
        <v>248</v>
      </c>
      <c r="E86" s="290"/>
      <c r="F86" s="69"/>
      <c r="G86" s="177"/>
      <c r="H86" s="69"/>
      <c r="I86" s="69"/>
      <c r="J86" s="145"/>
      <c r="K86" s="145"/>
      <c r="L86" s="145"/>
      <c r="M86" s="145"/>
      <c r="N86" s="145"/>
      <c r="O86" s="145"/>
      <c r="P86" s="145"/>
      <c r="Q86" s="10"/>
      <c r="R86" s="10"/>
      <c r="S86" s="10"/>
      <c r="T86" s="10"/>
      <c r="U86" s="10"/>
      <c r="V86" s="199"/>
      <c r="W86" s="217"/>
      <c r="X86" s="144"/>
      <c r="Y86" s="144"/>
      <c r="Z86" s="144"/>
    </row>
    <row r="87" spans="1:26" ht="25.05" customHeight="1" x14ac:dyDescent="0.3">
      <c r="A87" s="185"/>
      <c r="B87" s="213">
        <v>8</v>
      </c>
      <c r="C87" s="186" t="s">
        <v>249</v>
      </c>
      <c r="D87" s="291" t="s">
        <v>250</v>
      </c>
      <c r="E87" s="291"/>
      <c r="F87" s="180" t="s">
        <v>131</v>
      </c>
      <c r="G87" s="181">
        <v>1.1499999999999999</v>
      </c>
      <c r="H87" s="180">
        <v>35.83</v>
      </c>
      <c r="I87" s="180">
        <f>ROUND(G87*(H87),2)</f>
        <v>41.2</v>
      </c>
      <c r="J87" s="182">
        <f>ROUND(G87*(N87),2)</f>
        <v>41.2</v>
      </c>
      <c r="K87" s="183">
        <f>ROUND(G87*(O87),2)</f>
        <v>0</v>
      </c>
      <c r="L87" s="183">
        <f>ROUND(G87*(H87),2)</f>
        <v>41.2</v>
      </c>
      <c r="M87" s="183"/>
      <c r="N87" s="183">
        <v>35.83</v>
      </c>
      <c r="O87" s="183"/>
      <c r="P87" s="187"/>
      <c r="Q87" s="187"/>
      <c r="R87" s="187"/>
      <c r="S87" s="184">
        <f>ROUND(G87*(P87),3)</f>
        <v>0</v>
      </c>
      <c r="T87" s="184"/>
      <c r="U87" s="184"/>
      <c r="V87" s="200"/>
      <c r="W87" s="55"/>
      <c r="Z87">
        <v>0</v>
      </c>
    </row>
    <row r="88" spans="1:26" x14ac:dyDescent="0.3">
      <c r="A88" s="10"/>
      <c r="B88" s="57"/>
      <c r="C88" s="178">
        <v>99</v>
      </c>
      <c r="D88" s="290" t="s">
        <v>248</v>
      </c>
      <c r="E88" s="290"/>
      <c r="F88" s="69"/>
      <c r="G88" s="177"/>
      <c r="H88" s="69"/>
      <c r="I88" s="146">
        <f>ROUND((SUM(I86:I87))/1,2)</f>
        <v>41.2</v>
      </c>
      <c r="J88" s="145"/>
      <c r="K88" s="145"/>
      <c r="L88" s="145">
        <f>ROUND((SUM(L86:L87))/1,2)</f>
        <v>41.2</v>
      </c>
      <c r="M88" s="145">
        <f>ROUND((SUM(M86:M87))/1,2)</f>
        <v>0</v>
      </c>
      <c r="N88" s="145"/>
      <c r="O88" s="145"/>
      <c r="P88" s="194"/>
      <c r="Q88" s="1"/>
      <c r="R88" s="1"/>
      <c r="S88" s="194">
        <f>ROUND((SUM(S86:S87))/1,2)</f>
        <v>0</v>
      </c>
      <c r="T88" s="2"/>
      <c r="U88" s="2"/>
      <c r="V88" s="202">
        <f>ROUND((SUM(V86:V87))/1,2)</f>
        <v>0</v>
      </c>
      <c r="W88" s="55"/>
    </row>
    <row r="89" spans="1:26" x14ac:dyDescent="0.3">
      <c r="A89" s="1"/>
      <c r="B89" s="210"/>
      <c r="C89" s="1"/>
      <c r="D89" s="1"/>
      <c r="E89" s="139"/>
      <c r="F89" s="139"/>
      <c r="G89" s="171"/>
      <c r="H89" s="139"/>
      <c r="I89" s="139"/>
      <c r="J89" s="140"/>
      <c r="K89" s="140"/>
      <c r="L89" s="140"/>
      <c r="M89" s="140"/>
      <c r="N89" s="140"/>
      <c r="O89" s="140"/>
      <c r="P89" s="140"/>
      <c r="Q89" s="1"/>
      <c r="R89" s="1"/>
      <c r="S89" s="1"/>
      <c r="T89" s="1"/>
      <c r="U89" s="1"/>
      <c r="V89" s="203"/>
      <c r="W89" s="55"/>
    </row>
    <row r="90" spans="1:26" x14ac:dyDescent="0.3">
      <c r="A90" s="10"/>
      <c r="B90" s="57"/>
      <c r="C90" s="10"/>
      <c r="D90" s="288" t="s">
        <v>61</v>
      </c>
      <c r="E90" s="288"/>
      <c r="F90" s="69"/>
      <c r="G90" s="177"/>
      <c r="H90" s="69"/>
      <c r="I90" s="146">
        <f>ROUND((SUM(I75:I89))/2,2)</f>
        <v>2002.04</v>
      </c>
      <c r="J90" s="145"/>
      <c r="K90" s="145"/>
      <c r="L90" s="145">
        <f>ROUND((SUM(L75:L89))/2,2)</f>
        <v>852.04</v>
      </c>
      <c r="M90" s="145">
        <f>ROUND((SUM(M75:M89))/2,2)</f>
        <v>1150</v>
      </c>
      <c r="N90" s="145"/>
      <c r="O90" s="145"/>
      <c r="P90" s="194"/>
      <c r="Q90" s="1"/>
      <c r="R90" s="1"/>
      <c r="S90" s="194">
        <f>ROUND((SUM(S75:S89))/2,2)</f>
        <v>1.1499999999999999</v>
      </c>
      <c r="T90" s="1"/>
      <c r="U90" s="1"/>
      <c r="V90" s="202">
        <f>ROUND((SUM(V75:V89))/2,2)</f>
        <v>0</v>
      </c>
      <c r="W90" s="55"/>
    </row>
    <row r="91" spans="1:26" x14ac:dyDescent="0.3">
      <c r="A91" s="1"/>
      <c r="B91" s="215"/>
      <c r="C91" s="195"/>
      <c r="D91" s="289" t="s">
        <v>71</v>
      </c>
      <c r="E91" s="289"/>
      <c r="F91" s="197"/>
      <c r="G91" s="196"/>
      <c r="H91" s="197"/>
      <c r="I91" s="197">
        <f>ROUND((SUM(I75:I90))/3,2)</f>
        <v>2002.04</v>
      </c>
      <c r="J91" s="221"/>
      <c r="K91" s="221">
        <f>ROUND((SUM(K75:K90))/3,2)</f>
        <v>0</v>
      </c>
      <c r="L91" s="221">
        <f>ROUND((SUM(L75:L90))/3,2)</f>
        <v>852.04</v>
      </c>
      <c r="M91" s="221">
        <f>ROUND((SUM(M75:M90))/3,2)</f>
        <v>1150</v>
      </c>
      <c r="N91" s="221"/>
      <c r="O91" s="221"/>
      <c r="P91" s="196"/>
      <c r="Q91" s="195"/>
      <c r="R91" s="195"/>
      <c r="S91" s="196">
        <f>ROUND((SUM(S75:S90))/3,2)</f>
        <v>1.1499999999999999</v>
      </c>
      <c r="T91" s="195"/>
      <c r="U91" s="195"/>
      <c r="V91" s="204">
        <f>ROUND((SUM(V75:V90))/3,2)</f>
        <v>0</v>
      </c>
      <c r="W91" s="55"/>
      <c r="Y91">
        <f>(SUM(Y75:Y90))</f>
        <v>0</v>
      </c>
      <c r="Z91">
        <f>(SUM(Z75:Z90))</f>
        <v>0</v>
      </c>
    </row>
  </sheetData>
  <mergeCells count="60"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60:D60"/>
    <mergeCell ref="D82:E82"/>
    <mergeCell ref="B66:E66"/>
    <mergeCell ref="B67:E67"/>
    <mergeCell ref="B68:E68"/>
    <mergeCell ref="I66:P66"/>
    <mergeCell ref="D75:E75"/>
    <mergeCell ref="D76:E76"/>
    <mergeCell ref="D77:E77"/>
    <mergeCell ref="D78:E78"/>
    <mergeCell ref="D79:E79"/>
    <mergeCell ref="D80:E80"/>
    <mergeCell ref="D81:E81"/>
    <mergeCell ref="D91:E91"/>
    <mergeCell ref="D83:E83"/>
    <mergeCell ref="D84:E84"/>
    <mergeCell ref="D86:E86"/>
    <mergeCell ref="D87:E87"/>
    <mergeCell ref="D88:E88"/>
    <mergeCell ref="D90:E90"/>
  </mergeCells>
  <hyperlinks>
    <hyperlink ref="B1:C1" location="A2:A2" tooltip="Klikni na prechod ku Kryciemu listu..." display="Krycí list rozpočtu" xr:uid="{CBEFE343-6BC8-4E1B-B5AD-B525CE6712AD}"/>
    <hyperlink ref="E1:F1" location="A54:A54" tooltip="Klikni na prechod ku rekapitulácii..." display="Rekapitulácia rozpočtu" xr:uid="{37189AED-0B9B-40CF-B9F7-61B6255E0237}"/>
    <hyperlink ref="H1:I1" location="B74:B74" tooltip="Klikni na prechod ku Rozpočet..." display="Rozpočet" xr:uid="{AE65DE21-18F3-433F-A03B-527C6D5427F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02 Výsadba zelene v obci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718D-72E2-4C82-884B-CDD0E80500AD}">
  <dimension ref="A1:AA114"/>
  <sheetViews>
    <sheetView workbookViewId="0">
      <pane ySplit="1" topLeftCell="A98" activePane="bottomLeft" state="frozen"/>
      <selection pane="bottomLeft" activeCell="A76" sqref="A76:XFD7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40" t="s">
        <v>15</v>
      </c>
      <c r="C1" s="299"/>
      <c r="D1" s="12"/>
      <c r="E1" s="341" t="s">
        <v>0</v>
      </c>
      <c r="F1" s="342"/>
      <c r="G1" s="13"/>
      <c r="H1" s="298" t="s">
        <v>72</v>
      </c>
      <c r="I1" s="299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343" t="s">
        <v>15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5"/>
      <c r="R2" s="345"/>
      <c r="S2" s="345"/>
      <c r="T2" s="345"/>
      <c r="U2" s="345"/>
      <c r="V2" s="346"/>
      <c r="W2" s="55"/>
    </row>
    <row r="3" spans="1:23" ht="18" customHeight="1" x14ac:dyDescent="0.3">
      <c r="A3" s="15"/>
      <c r="B3" s="281" t="s">
        <v>1</v>
      </c>
      <c r="C3" s="282"/>
      <c r="D3" s="282"/>
      <c r="E3" s="282"/>
      <c r="F3" s="282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4"/>
      <c r="W3" s="55"/>
    </row>
    <row r="4" spans="1:23" ht="18" customHeight="1" x14ac:dyDescent="0.3">
      <c r="A4" s="15"/>
      <c r="B4" s="45" t="s">
        <v>271</v>
      </c>
      <c r="C4" s="32"/>
      <c r="D4" s="25"/>
      <c r="E4" s="25"/>
      <c r="F4" s="46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19</v>
      </c>
      <c r="C6" s="32"/>
      <c r="D6" s="46" t="s">
        <v>20</v>
      </c>
      <c r="E6" s="25"/>
      <c r="F6" s="46" t="s">
        <v>21</v>
      </c>
      <c r="G6" s="46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347" t="s">
        <v>23</v>
      </c>
      <c r="C7" s="348"/>
      <c r="D7" s="348"/>
      <c r="E7" s="348"/>
      <c r="F7" s="348"/>
      <c r="G7" s="348"/>
      <c r="H7" s="349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26</v>
      </c>
      <c r="C8" s="48"/>
      <c r="D8" s="28"/>
      <c r="E8" s="28"/>
      <c r="F8" s="52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85" t="s">
        <v>24</v>
      </c>
      <c r="C9" s="286"/>
      <c r="D9" s="286"/>
      <c r="E9" s="286"/>
      <c r="F9" s="286"/>
      <c r="G9" s="286"/>
      <c r="H9" s="338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28</v>
      </c>
      <c r="C10" s="32"/>
      <c r="D10" s="25"/>
      <c r="E10" s="25"/>
      <c r="F10" s="46" t="s">
        <v>29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85" t="s">
        <v>25</v>
      </c>
      <c r="C11" s="286"/>
      <c r="D11" s="286"/>
      <c r="E11" s="286"/>
      <c r="F11" s="286"/>
      <c r="G11" s="286"/>
      <c r="H11" s="338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26</v>
      </c>
      <c r="C12" s="32"/>
      <c r="D12" s="25"/>
      <c r="E12" s="25"/>
      <c r="F12" s="46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50</v>
      </c>
      <c r="D14" s="63" t="s">
        <v>51</v>
      </c>
      <c r="E14" s="68" t="s">
        <v>52</v>
      </c>
      <c r="F14" s="287" t="s">
        <v>36</v>
      </c>
      <c r="G14" s="272"/>
      <c r="H14" s="336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30</v>
      </c>
      <c r="C15" s="65">
        <f>'SO 15893'!E60</f>
        <v>12111.32</v>
      </c>
      <c r="D15" s="60">
        <f>'SO 15893'!F60</f>
        <v>6168.95</v>
      </c>
      <c r="E15" s="69">
        <f>'SO 15893'!G60</f>
        <v>18280.27</v>
      </c>
      <c r="F15" s="339"/>
      <c r="G15" s="265"/>
      <c r="H15" s="323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31</v>
      </c>
      <c r="C16" s="94"/>
      <c r="D16" s="95"/>
      <c r="E16" s="96"/>
      <c r="F16" s="271" t="s">
        <v>37</v>
      </c>
      <c r="G16" s="265"/>
      <c r="H16" s="323"/>
      <c r="I16" s="25"/>
      <c r="J16" s="25"/>
      <c r="K16" s="26"/>
      <c r="L16" s="26"/>
      <c r="M16" s="26"/>
      <c r="N16" s="26"/>
      <c r="O16" s="76"/>
      <c r="P16" s="86">
        <f>(SUM(Z77:Z113))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32</v>
      </c>
      <c r="C17" s="65"/>
      <c r="D17" s="60"/>
      <c r="E17" s="69"/>
      <c r="F17" s="273" t="s">
        <v>38</v>
      </c>
      <c r="G17" s="265"/>
      <c r="H17" s="323"/>
      <c r="I17" s="25"/>
      <c r="J17" s="25"/>
      <c r="K17" s="26"/>
      <c r="L17" s="26"/>
      <c r="M17" s="26"/>
      <c r="N17" s="26"/>
      <c r="O17" s="76"/>
      <c r="P17" s="86">
        <f>(SUM(Y77:Y113))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33</v>
      </c>
      <c r="C18" s="66"/>
      <c r="D18" s="61"/>
      <c r="E18" s="70"/>
      <c r="F18" s="275"/>
      <c r="G18" s="267"/>
      <c r="H18" s="323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34</v>
      </c>
      <c r="C19" s="67"/>
      <c r="D19" s="62"/>
      <c r="E19" s="70"/>
      <c r="F19" s="334"/>
      <c r="G19" s="322"/>
      <c r="H19" s="335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35</v>
      </c>
      <c r="C20" s="59"/>
      <c r="D20" s="97"/>
      <c r="E20" s="98">
        <f>SUM(E15:E19)</f>
        <v>18280.27</v>
      </c>
      <c r="F20" s="268" t="s">
        <v>35</v>
      </c>
      <c r="G20" s="274"/>
      <c r="H20" s="336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44</v>
      </c>
      <c r="C21" s="53"/>
      <c r="D21" s="93"/>
      <c r="E21" s="71">
        <f>((E15*U22*0)+(E16*V22*0)+(E17*W22*0))/100</f>
        <v>0</v>
      </c>
      <c r="F21" s="264" t="s">
        <v>47</v>
      </c>
      <c r="G21" s="265"/>
      <c r="H21" s="323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45</v>
      </c>
      <c r="C22" s="34"/>
      <c r="D22" s="73"/>
      <c r="E22" s="72">
        <f>((E15*U23*0)+(E16*V23*0)+(E17*W23*0))/100</f>
        <v>0</v>
      </c>
      <c r="F22" s="264" t="s">
        <v>48</v>
      </c>
      <c r="G22" s="265"/>
      <c r="H22" s="323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46</v>
      </c>
      <c r="C23" s="34"/>
      <c r="D23" s="73"/>
      <c r="E23" s="72">
        <f>((E15*U24*0)+(E16*V24*0)+(E17*W24*0))/100</f>
        <v>0</v>
      </c>
      <c r="F23" s="264" t="s">
        <v>49</v>
      </c>
      <c r="G23" s="265"/>
      <c r="H23" s="323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37"/>
      <c r="G24" s="267"/>
      <c r="H24" s="323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21" t="s">
        <v>35</v>
      </c>
      <c r="G25" s="322"/>
      <c r="H25" s="323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55</v>
      </c>
      <c r="C26" s="100"/>
      <c r="D26" s="102"/>
      <c r="E26" s="112"/>
      <c r="F26" s="268" t="s">
        <v>39</v>
      </c>
      <c r="G26" s="324"/>
      <c r="H26" s="325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26" t="s">
        <v>40</v>
      </c>
      <c r="G27" s="258"/>
      <c r="H27" s="327"/>
      <c r="I27" s="28"/>
      <c r="J27" s="28"/>
      <c r="K27" s="29"/>
      <c r="L27" s="29"/>
      <c r="M27" s="29"/>
      <c r="N27" s="29"/>
      <c r="O27" s="78"/>
      <c r="P27" s="90">
        <f>E20+P20+E25+P25</f>
        <v>18280.27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28" t="s">
        <v>41</v>
      </c>
      <c r="G28" s="329"/>
      <c r="H28" s="218">
        <f>P27-SUM('SO 15893'!K77:'SO 15893'!K113)</f>
        <v>18280.27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3656.05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30" t="s">
        <v>42</v>
      </c>
      <c r="G29" s="331"/>
      <c r="H29" s="33">
        <f>SUM('SO 15893'!K77:'SO 15893'!K113)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32" t="s">
        <v>43</v>
      </c>
      <c r="G30" s="333"/>
      <c r="H30" s="108"/>
      <c r="I30" s="109"/>
      <c r="J30" s="21"/>
      <c r="K30" s="22"/>
      <c r="L30" s="22"/>
      <c r="M30" s="22"/>
      <c r="N30" s="22"/>
      <c r="O30" s="79"/>
      <c r="P30" s="110">
        <f>SUM(P27:P29)</f>
        <v>21936.32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58"/>
      <c r="G31" s="263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53</v>
      </c>
      <c r="C32" s="107"/>
      <c r="D32" s="19"/>
      <c r="E32" s="117" t="s">
        <v>54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14" t="s">
        <v>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6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03" t="s">
        <v>23</v>
      </c>
      <c r="C46" s="304"/>
      <c r="D46" s="304"/>
      <c r="E46" s="305"/>
      <c r="F46" s="317" t="s">
        <v>20</v>
      </c>
      <c r="G46" s="304"/>
      <c r="H46" s="305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03" t="s">
        <v>24</v>
      </c>
      <c r="C47" s="304"/>
      <c r="D47" s="304"/>
      <c r="E47" s="305"/>
      <c r="F47" s="317" t="s">
        <v>18</v>
      </c>
      <c r="G47" s="304"/>
      <c r="H47" s="305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03" t="s">
        <v>25</v>
      </c>
      <c r="C48" s="304"/>
      <c r="D48" s="304"/>
      <c r="E48" s="305"/>
      <c r="F48" s="317" t="s">
        <v>59</v>
      </c>
      <c r="G48" s="304"/>
      <c r="H48" s="305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8" t="s">
        <v>1</v>
      </c>
      <c r="C49" s="319"/>
      <c r="D49" s="319"/>
      <c r="E49" s="319"/>
      <c r="F49" s="319"/>
      <c r="G49" s="319"/>
      <c r="H49" s="319"/>
      <c r="I49" s="320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271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60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12" t="s">
        <v>56</v>
      </c>
      <c r="C54" s="313"/>
      <c r="D54" s="135"/>
      <c r="E54" s="135" t="s">
        <v>50</v>
      </c>
      <c r="F54" s="135" t="s">
        <v>51</v>
      </c>
      <c r="G54" s="135" t="s">
        <v>35</v>
      </c>
      <c r="H54" s="135" t="s">
        <v>57</v>
      </c>
      <c r="I54" s="135" t="s">
        <v>58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11" t="s">
        <v>61</v>
      </c>
      <c r="C55" s="293"/>
      <c r="D55" s="293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09" t="s">
        <v>62</v>
      </c>
      <c r="C56" s="268"/>
      <c r="D56" s="268"/>
      <c r="E56" s="69">
        <f>'SO 15893'!L91</f>
        <v>1783.08</v>
      </c>
      <c r="F56" s="69">
        <f>'SO 15893'!M91</f>
        <v>1450</v>
      </c>
      <c r="G56" s="69">
        <f>'SO 15893'!I91</f>
        <v>3233.08</v>
      </c>
      <c r="H56" s="145">
        <f>'SO 15893'!S91</f>
        <v>1.45</v>
      </c>
      <c r="I56" s="145">
        <f>'SO 15893'!V91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09" t="s">
        <v>65</v>
      </c>
      <c r="C57" s="268"/>
      <c r="D57" s="268"/>
      <c r="E57" s="69">
        <f>'SO 15893'!L98</f>
        <v>4065.6</v>
      </c>
      <c r="F57" s="69">
        <f>'SO 15893'!M98</f>
        <v>3110.8</v>
      </c>
      <c r="G57" s="69">
        <f>'SO 15893'!I98</f>
        <v>7176.4</v>
      </c>
      <c r="H57" s="145">
        <f>'SO 15893'!S98</f>
        <v>119.74</v>
      </c>
      <c r="I57" s="145">
        <f>'SO 15893'!V98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09" t="s">
        <v>67</v>
      </c>
      <c r="C58" s="268"/>
      <c r="D58" s="268"/>
      <c r="E58" s="69">
        <f>'SO 15893'!L107</f>
        <v>1243.04</v>
      </c>
      <c r="F58" s="69">
        <f>'SO 15893'!M107</f>
        <v>1608.15</v>
      </c>
      <c r="G58" s="69">
        <f>'SO 15893'!I107</f>
        <v>2851.19</v>
      </c>
      <c r="H58" s="145">
        <f>'SO 15893'!S107</f>
        <v>18.91</v>
      </c>
      <c r="I58" s="145">
        <f>'SO 15893'!V107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09" t="s">
        <v>68</v>
      </c>
      <c r="C59" s="268"/>
      <c r="D59" s="268"/>
      <c r="E59" s="69">
        <f>'SO 15893'!L111</f>
        <v>5019.6000000000004</v>
      </c>
      <c r="F59" s="69">
        <f>'SO 15893'!M111</f>
        <v>0</v>
      </c>
      <c r="G59" s="69">
        <f>'SO 15893'!I111</f>
        <v>5019.6000000000004</v>
      </c>
      <c r="H59" s="145">
        <f>'SO 15893'!S111</f>
        <v>0</v>
      </c>
      <c r="I59" s="145">
        <f>'SO 15893'!V111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10" t="s">
        <v>61</v>
      </c>
      <c r="C60" s="288"/>
      <c r="D60" s="288"/>
      <c r="E60" s="146">
        <f>'SO 15893'!L113</f>
        <v>12111.32</v>
      </c>
      <c r="F60" s="146">
        <f>'SO 15893'!M113</f>
        <v>6168.95</v>
      </c>
      <c r="G60" s="146">
        <f>'SO 15893'!I113</f>
        <v>18280.27</v>
      </c>
      <c r="H60" s="147">
        <f>'SO 15893'!S113</f>
        <v>140.1</v>
      </c>
      <c r="I60" s="147">
        <f>'SO 15893'!V113</f>
        <v>0</v>
      </c>
      <c r="J60" s="147"/>
      <c r="K60" s="147"/>
      <c r="L60" s="147"/>
      <c r="M60" s="147"/>
      <c r="N60" s="147"/>
      <c r="O60" s="147"/>
      <c r="P60" s="147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"/>
      <c r="B61" s="210"/>
      <c r="C61" s="1"/>
      <c r="D61" s="1"/>
      <c r="E61" s="139"/>
      <c r="F61" s="139"/>
      <c r="G61" s="139"/>
      <c r="H61" s="140"/>
      <c r="I61" s="140"/>
      <c r="J61" s="140"/>
      <c r="K61" s="140"/>
      <c r="L61" s="140"/>
      <c r="M61" s="140"/>
      <c r="N61" s="140"/>
      <c r="O61" s="140"/>
      <c r="P61" s="140"/>
      <c r="V61" s="157"/>
      <c r="W61" s="55"/>
    </row>
    <row r="62" spans="1:26" x14ac:dyDescent="0.3">
      <c r="A62" s="148"/>
      <c r="B62" s="294" t="s">
        <v>71</v>
      </c>
      <c r="C62" s="295"/>
      <c r="D62" s="295"/>
      <c r="E62" s="150">
        <f>'SO 15893'!L114</f>
        <v>12111.32</v>
      </c>
      <c r="F62" s="150">
        <f>'SO 15893'!M114</f>
        <v>6168.95</v>
      </c>
      <c r="G62" s="150">
        <f>'SO 15893'!I114</f>
        <v>18280.27</v>
      </c>
      <c r="H62" s="151">
        <f>'SO 15893'!S114</f>
        <v>140.1</v>
      </c>
      <c r="I62" s="151">
        <f>'SO 15893'!V114</f>
        <v>0</v>
      </c>
      <c r="J62" s="152"/>
      <c r="K62" s="152"/>
      <c r="L62" s="152"/>
      <c r="M62" s="152"/>
      <c r="N62" s="152"/>
      <c r="O62" s="152"/>
      <c r="P62" s="152"/>
      <c r="Q62" s="153"/>
      <c r="R62" s="153"/>
      <c r="S62" s="153"/>
      <c r="T62" s="153"/>
      <c r="U62" s="153"/>
      <c r="V62" s="158"/>
      <c r="W62" s="217"/>
      <c r="X62" s="149"/>
      <c r="Y62" s="149"/>
      <c r="Z62" s="149"/>
    </row>
    <row r="63" spans="1:26" x14ac:dyDescent="0.3">
      <c r="A63" s="15"/>
      <c r="B63" s="42"/>
      <c r="C63" s="3"/>
      <c r="D63" s="3"/>
      <c r="E63" s="14"/>
      <c r="F63" s="14"/>
      <c r="G63" s="14"/>
      <c r="H63" s="159"/>
      <c r="I63" s="159"/>
      <c r="J63" s="159"/>
      <c r="K63" s="159"/>
      <c r="L63" s="159"/>
      <c r="M63" s="159"/>
      <c r="N63" s="159"/>
      <c r="O63" s="159"/>
      <c r="P63" s="159"/>
      <c r="Q63" s="11"/>
      <c r="R63" s="11"/>
      <c r="S63" s="11"/>
      <c r="T63" s="11"/>
      <c r="U63" s="11"/>
      <c r="V63" s="11"/>
      <c r="W63" s="55"/>
    </row>
    <row r="64" spans="1:26" x14ac:dyDescent="0.3">
      <c r="A64" s="15"/>
      <c r="B64" s="42"/>
      <c r="C64" s="3"/>
      <c r="D64" s="3"/>
      <c r="E64" s="14"/>
      <c r="F64" s="14"/>
      <c r="G64" s="14"/>
      <c r="H64" s="159"/>
      <c r="I64" s="159"/>
      <c r="J64" s="159"/>
      <c r="K64" s="159"/>
      <c r="L64" s="159"/>
      <c r="M64" s="159"/>
      <c r="N64" s="159"/>
      <c r="O64" s="159"/>
      <c r="P64" s="159"/>
      <c r="Q64" s="11"/>
      <c r="R64" s="11"/>
      <c r="S64" s="11"/>
      <c r="T64" s="11"/>
      <c r="U64" s="11"/>
      <c r="V64" s="11"/>
      <c r="W64" s="55"/>
    </row>
    <row r="65" spans="1:26" x14ac:dyDescent="0.3">
      <c r="A65" s="15"/>
      <c r="B65" s="38"/>
      <c r="C65" s="8"/>
      <c r="D65" s="8"/>
      <c r="E65" s="27"/>
      <c r="F65" s="27"/>
      <c r="G65" s="27"/>
      <c r="H65" s="160"/>
      <c r="I65" s="160"/>
      <c r="J65" s="160"/>
      <c r="K65" s="160"/>
      <c r="L65" s="160"/>
      <c r="M65" s="160"/>
      <c r="N65" s="160"/>
      <c r="O65" s="160"/>
      <c r="P65" s="160"/>
      <c r="Q65" s="16"/>
      <c r="R65" s="16"/>
      <c r="S65" s="16"/>
      <c r="T65" s="16"/>
      <c r="U65" s="16"/>
      <c r="V65" s="16"/>
      <c r="W65" s="55"/>
    </row>
    <row r="66" spans="1:26" ht="34.950000000000003" customHeight="1" x14ac:dyDescent="0.3">
      <c r="A66" s="1"/>
      <c r="B66" s="296" t="s">
        <v>72</v>
      </c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55"/>
    </row>
    <row r="67" spans="1:26" x14ac:dyDescent="0.3">
      <c r="A67" s="15"/>
      <c r="B67" s="99"/>
      <c r="C67" s="19"/>
      <c r="D67" s="19"/>
      <c r="E67" s="101"/>
      <c r="F67" s="101"/>
      <c r="G67" s="101"/>
      <c r="H67" s="174"/>
      <c r="I67" s="174"/>
      <c r="J67" s="174"/>
      <c r="K67" s="174"/>
      <c r="L67" s="174"/>
      <c r="M67" s="174"/>
      <c r="N67" s="174"/>
      <c r="O67" s="174"/>
      <c r="P67" s="174"/>
      <c r="Q67" s="20"/>
      <c r="R67" s="20"/>
      <c r="S67" s="20"/>
      <c r="T67" s="20"/>
      <c r="U67" s="20"/>
      <c r="V67" s="20"/>
      <c r="W67" s="55"/>
    </row>
    <row r="68" spans="1:26" ht="19.95" customHeight="1" x14ac:dyDescent="0.3">
      <c r="A68" s="205"/>
      <c r="B68" s="300" t="s">
        <v>23</v>
      </c>
      <c r="C68" s="301"/>
      <c r="D68" s="301"/>
      <c r="E68" s="302"/>
      <c r="F68" s="172"/>
      <c r="G68" s="172"/>
      <c r="H68" s="173" t="s">
        <v>83</v>
      </c>
      <c r="I68" s="306" t="s">
        <v>84</v>
      </c>
      <c r="J68" s="307"/>
      <c r="K68" s="307"/>
      <c r="L68" s="307"/>
      <c r="M68" s="307"/>
      <c r="N68" s="307"/>
      <c r="O68" s="307"/>
      <c r="P68" s="308"/>
      <c r="Q68" s="18"/>
      <c r="R68" s="18"/>
      <c r="S68" s="18"/>
      <c r="T68" s="18"/>
      <c r="U68" s="18"/>
      <c r="V68" s="18"/>
      <c r="W68" s="55"/>
    </row>
    <row r="69" spans="1:26" ht="19.95" customHeight="1" x14ac:dyDescent="0.3">
      <c r="A69" s="205"/>
      <c r="B69" s="303" t="s">
        <v>24</v>
      </c>
      <c r="C69" s="304"/>
      <c r="D69" s="304"/>
      <c r="E69" s="305"/>
      <c r="F69" s="168"/>
      <c r="G69" s="168"/>
      <c r="H69" s="169" t="s">
        <v>18</v>
      </c>
      <c r="I69" s="16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205"/>
      <c r="B70" s="303" t="s">
        <v>25</v>
      </c>
      <c r="C70" s="304"/>
      <c r="D70" s="304"/>
      <c r="E70" s="305"/>
      <c r="F70" s="168"/>
      <c r="G70" s="168"/>
      <c r="H70" s="169" t="s">
        <v>85</v>
      </c>
      <c r="I70" s="169" t="s">
        <v>22</v>
      </c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209" t="s">
        <v>86</v>
      </c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209" t="s">
        <v>271</v>
      </c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9"/>
      <c r="I74" s="15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19.95" customHeight="1" x14ac:dyDescent="0.3">
      <c r="A75" s="15"/>
      <c r="B75" s="211" t="s">
        <v>60</v>
      </c>
      <c r="C75" s="170"/>
      <c r="D75" s="170"/>
      <c r="E75" s="14"/>
      <c r="F75" s="14"/>
      <c r="G75" s="14"/>
      <c r="H75" s="159"/>
      <c r="I75" s="159"/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x14ac:dyDescent="0.3">
      <c r="A76" s="2"/>
      <c r="B76" s="212" t="s">
        <v>73</v>
      </c>
      <c r="C76" s="135" t="s">
        <v>74</v>
      </c>
      <c r="D76" s="135" t="s">
        <v>75</v>
      </c>
      <c r="E76" s="161"/>
      <c r="F76" s="161" t="s">
        <v>76</v>
      </c>
      <c r="G76" s="161" t="s">
        <v>77</v>
      </c>
      <c r="H76" s="162" t="s">
        <v>78</v>
      </c>
      <c r="I76" s="162" t="s">
        <v>79</v>
      </c>
      <c r="J76" s="162"/>
      <c r="K76" s="162"/>
      <c r="L76" s="162"/>
      <c r="M76" s="162"/>
      <c r="N76" s="162"/>
      <c r="O76" s="162"/>
      <c r="P76" s="162" t="s">
        <v>80</v>
      </c>
      <c r="Q76" s="163"/>
      <c r="R76" s="163"/>
      <c r="S76" s="135" t="s">
        <v>81</v>
      </c>
      <c r="T76" s="164"/>
      <c r="U76" s="164"/>
      <c r="V76" s="135" t="s">
        <v>82</v>
      </c>
      <c r="W76" s="55"/>
    </row>
    <row r="77" spans="1:26" x14ac:dyDescent="0.3">
      <c r="A77" s="10"/>
      <c r="B77" s="75"/>
      <c r="C77" s="175"/>
      <c r="D77" s="293" t="s">
        <v>61</v>
      </c>
      <c r="E77" s="293"/>
      <c r="F77" s="141"/>
      <c r="G77" s="176"/>
      <c r="H77" s="141"/>
      <c r="I77" s="141"/>
      <c r="J77" s="142"/>
      <c r="K77" s="142"/>
      <c r="L77" s="142"/>
      <c r="M77" s="142"/>
      <c r="N77" s="142"/>
      <c r="O77" s="142"/>
      <c r="P77" s="142"/>
      <c r="Q77" s="111"/>
      <c r="R77" s="111"/>
      <c r="S77" s="111"/>
      <c r="T77" s="111"/>
      <c r="U77" s="111"/>
      <c r="V77" s="198"/>
      <c r="W77" s="217"/>
      <c r="X77" s="144"/>
      <c r="Y77" s="144"/>
      <c r="Z77" s="144"/>
    </row>
    <row r="78" spans="1:26" x14ac:dyDescent="0.3">
      <c r="A78" s="10"/>
      <c r="B78" s="57"/>
      <c r="C78" s="178">
        <v>1</v>
      </c>
      <c r="D78" s="290" t="s">
        <v>87</v>
      </c>
      <c r="E78" s="290"/>
      <c r="F78" s="69"/>
      <c r="G78" s="177"/>
      <c r="H78" s="69"/>
      <c r="I78" s="69"/>
      <c r="J78" s="145"/>
      <c r="K78" s="145"/>
      <c r="L78" s="145"/>
      <c r="M78" s="145"/>
      <c r="N78" s="145"/>
      <c r="O78" s="145"/>
      <c r="P78" s="145"/>
      <c r="Q78" s="10"/>
      <c r="R78" s="10"/>
      <c r="S78" s="10"/>
      <c r="T78" s="10"/>
      <c r="U78" s="10"/>
      <c r="V78" s="199"/>
      <c r="W78" s="217"/>
      <c r="X78" s="144"/>
      <c r="Y78" s="144"/>
      <c r="Z78" s="144"/>
    </row>
    <row r="79" spans="1:26" ht="25.05" customHeight="1" x14ac:dyDescent="0.3">
      <c r="A79" s="185"/>
      <c r="B79" s="213">
        <v>1</v>
      </c>
      <c r="C79" s="186" t="s">
        <v>272</v>
      </c>
      <c r="D79" s="291" t="s">
        <v>273</v>
      </c>
      <c r="E79" s="291"/>
      <c r="F79" s="180" t="s">
        <v>90</v>
      </c>
      <c r="G79" s="181">
        <v>50.82</v>
      </c>
      <c r="H79" s="180">
        <v>6.59</v>
      </c>
      <c r="I79" s="180">
        <f t="shared" ref="I79:I90" si="0">ROUND(G79*(H79),2)</f>
        <v>334.9</v>
      </c>
      <c r="J79" s="182">
        <f t="shared" ref="J79:J90" si="1">ROUND(G79*(N79),2)</f>
        <v>334.9</v>
      </c>
      <c r="K79" s="183">
        <f t="shared" ref="K79:K90" si="2">ROUND(G79*(O79),2)</f>
        <v>0</v>
      </c>
      <c r="L79" s="183">
        <f t="shared" ref="L79:L89" si="3">ROUND(G79*(H79),2)</f>
        <v>334.9</v>
      </c>
      <c r="M79" s="183"/>
      <c r="N79" s="183">
        <v>6.59</v>
      </c>
      <c r="O79" s="183"/>
      <c r="P79" s="187"/>
      <c r="Q79" s="187"/>
      <c r="R79" s="187"/>
      <c r="S79" s="184">
        <f t="shared" ref="S79:S90" si="4">ROUND(G79*(P79),3)</f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2</v>
      </c>
      <c r="C80" s="186" t="s">
        <v>91</v>
      </c>
      <c r="D80" s="291" t="s">
        <v>92</v>
      </c>
      <c r="E80" s="291"/>
      <c r="F80" s="180" t="s">
        <v>90</v>
      </c>
      <c r="G80" s="181">
        <v>25.41</v>
      </c>
      <c r="H80" s="180">
        <v>1.0900000000000001</v>
      </c>
      <c r="I80" s="180">
        <f t="shared" si="0"/>
        <v>27.7</v>
      </c>
      <c r="J80" s="182">
        <f t="shared" si="1"/>
        <v>27.7</v>
      </c>
      <c r="K80" s="183">
        <f t="shared" si="2"/>
        <v>0</v>
      </c>
      <c r="L80" s="183">
        <f t="shared" si="3"/>
        <v>27.7</v>
      </c>
      <c r="M80" s="183"/>
      <c r="N80" s="183">
        <v>1.0900000000000001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3</v>
      </c>
      <c r="C81" s="186" t="s">
        <v>97</v>
      </c>
      <c r="D81" s="291" t="s">
        <v>98</v>
      </c>
      <c r="E81" s="291"/>
      <c r="F81" s="180" t="s">
        <v>90</v>
      </c>
      <c r="G81" s="181">
        <v>50.82</v>
      </c>
      <c r="H81" s="180">
        <v>5.14</v>
      </c>
      <c r="I81" s="180">
        <f t="shared" si="0"/>
        <v>261.20999999999998</v>
      </c>
      <c r="J81" s="182">
        <f t="shared" si="1"/>
        <v>261.20999999999998</v>
      </c>
      <c r="K81" s="183">
        <f t="shared" si="2"/>
        <v>0</v>
      </c>
      <c r="L81" s="183">
        <f t="shared" si="3"/>
        <v>261.20999999999998</v>
      </c>
      <c r="M81" s="183"/>
      <c r="N81" s="183">
        <v>5.14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4</v>
      </c>
      <c r="C82" s="186" t="s">
        <v>101</v>
      </c>
      <c r="D82" s="291" t="s">
        <v>102</v>
      </c>
      <c r="E82" s="291"/>
      <c r="F82" s="180" t="s">
        <v>90</v>
      </c>
      <c r="G82" s="181">
        <v>50.82</v>
      </c>
      <c r="H82" s="180">
        <v>1.1499999999999999</v>
      </c>
      <c r="I82" s="180">
        <f t="shared" si="0"/>
        <v>58.44</v>
      </c>
      <c r="J82" s="182">
        <f t="shared" si="1"/>
        <v>58.44</v>
      </c>
      <c r="K82" s="183">
        <f t="shared" si="2"/>
        <v>0</v>
      </c>
      <c r="L82" s="183">
        <f t="shared" si="3"/>
        <v>58.44</v>
      </c>
      <c r="M82" s="183"/>
      <c r="N82" s="183">
        <v>1.1499999999999999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5</v>
      </c>
      <c r="C83" s="186" t="s">
        <v>274</v>
      </c>
      <c r="D83" s="291" t="s">
        <v>275</v>
      </c>
      <c r="E83" s="291"/>
      <c r="F83" s="180" t="s">
        <v>109</v>
      </c>
      <c r="G83" s="181">
        <v>154</v>
      </c>
      <c r="H83" s="180">
        <v>0.51</v>
      </c>
      <c r="I83" s="180">
        <f t="shared" si="0"/>
        <v>78.540000000000006</v>
      </c>
      <c r="J83" s="182">
        <f t="shared" si="1"/>
        <v>78.540000000000006</v>
      </c>
      <c r="K83" s="183">
        <f t="shared" si="2"/>
        <v>0</v>
      </c>
      <c r="L83" s="183">
        <f t="shared" si="3"/>
        <v>78.540000000000006</v>
      </c>
      <c r="M83" s="183"/>
      <c r="N83" s="183">
        <v>0.51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25.05" customHeight="1" x14ac:dyDescent="0.3">
      <c r="A84" s="185"/>
      <c r="B84" s="213">
        <v>6</v>
      </c>
      <c r="C84" s="186" t="s">
        <v>260</v>
      </c>
      <c r="D84" s="291" t="s">
        <v>261</v>
      </c>
      <c r="E84" s="291"/>
      <c r="F84" s="180" t="s">
        <v>120</v>
      </c>
      <c r="G84" s="181">
        <v>145</v>
      </c>
      <c r="H84" s="180">
        <v>3.13</v>
      </c>
      <c r="I84" s="180">
        <f t="shared" si="0"/>
        <v>453.85</v>
      </c>
      <c r="J84" s="182">
        <f t="shared" si="1"/>
        <v>453.85</v>
      </c>
      <c r="K84" s="183">
        <f t="shared" si="2"/>
        <v>0</v>
      </c>
      <c r="L84" s="183">
        <f t="shared" si="3"/>
        <v>453.85</v>
      </c>
      <c r="M84" s="183"/>
      <c r="N84" s="183">
        <v>3.13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7</v>
      </c>
      <c r="C85" s="186" t="s">
        <v>262</v>
      </c>
      <c r="D85" s="291" t="s">
        <v>263</v>
      </c>
      <c r="E85" s="291"/>
      <c r="F85" s="180" t="s">
        <v>120</v>
      </c>
      <c r="G85" s="181">
        <v>145</v>
      </c>
      <c r="H85" s="180">
        <v>3.21</v>
      </c>
      <c r="I85" s="180">
        <f t="shared" si="0"/>
        <v>465.45</v>
      </c>
      <c r="J85" s="182">
        <f t="shared" si="1"/>
        <v>465.45</v>
      </c>
      <c r="K85" s="183">
        <f t="shared" si="2"/>
        <v>0</v>
      </c>
      <c r="L85" s="183">
        <f t="shared" si="3"/>
        <v>465.45</v>
      </c>
      <c r="M85" s="183"/>
      <c r="N85" s="183">
        <v>3.21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8</v>
      </c>
      <c r="C86" s="186" t="s">
        <v>264</v>
      </c>
      <c r="D86" s="291" t="s">
        <v>265</v>
      </c>
      <c r="E86" s="291"/>
      <c r="F86" s="180" t="s">
        <v>131</v>
      </c>
      <c r="G86" s="181">
        <v>2E-3</v>
      </c>
      <c r="H86" s="180">
        <v>2166.89</v>
      </c>
      <c r="I86" s="180">
        <f t="shared" si="0"/>
        <v>4.33</v>
      </c>
      <c r="J86" s="182">
        <f t="shared" si="1"/>
        <v>4.33</v>
      </c>
      <c r="K86" s="183">
        <f t="shared" si="2"/>
        <v>0</v>
      </c>
      <c r="L86" s="183">
        <f t="shared" si="3"/>
        <v>4.33</v>
      </c>
      <c r="M86" s="183"/>
      <c r="N86" s="183">
        <v>2166.89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9</v>
      </c>
      <c r="C87" s="186" t="s">
        <v>132</v>
      </c>
      <c r="D87" s="291" t="s">
        <v>133</v>
      </c>
      <c r="E87" s="291"/>
      <c r="F87" s="180" t="s">
        <v>90</v>
      </c>
      <c r="G87" s="181">
        <v>1.45</v>
      </c>
      <c r="H87" s="180">
        <v>30</v>
      </c>
      <c r="I87" s="180">
        <f t="shared" si="0"/>
        <v>43.5</v>
      </c>
      <c r="J87" s="182">
        <f t="shared" si="1"/>
        <v>43.5</v>
      </c>
      <c r="K87" s="183">
        <f t="shared" si="2"/>
        <v>0</v>
      </c>
      <c r="L87" s="183">
        <f t="shared" si="3"/>
        <v>43.5</v>
      </c>
      <c r="M87" s="183"/>
      <c r="N87" s="183">
        <v>30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10</v>
      </c>
      <c r="C88" s="186" t="s">
        <v>134</v>
      </c>
      <c r="D88" s="291" t="s">
        <v>135</v>
      </c>
      <c r="E88" s="291"/>
      <c r="F88" s="180" t="s">
        <v>90</v>
      </c>
      <c r="G88" s="181">
        <v>1.45</v>
      </c>
      <c r="H88" s="180">
        <v>15.28</v>
      </c>
      <c r="I88" s="180">
        <f t="shared" si="0"/>
        <v>22.16</v>
      </c>
      <c r="J88" s="182">
        <f t="shared" si="1"/>
        <v>22.16</v>
      </c>
      <c r="K88" s="183">
        <f t="shared" si="2"/>
        <v>0</v>
      </c>
      <c r="L88" s="183">
        <f t="shared" si="3"/>
        <v>22.16</v>
      </c>
      <c r="M88" s="183"/>
      <c r="N88" s="183">
        <v>15.28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11</v>
      </c>
      <c r="C89" s="186" t="s">
        <v>266</v>
      </c>
      <c r="D89" s="291" t="s">
        <v>267</v>
      </c>
      <c r="E89" s="291"/>
      <c r="F89" s="180" t="s">
        <v>268</v>
      </c>
      <c r="G89" s="181">
        <v>6</v>
      </c>
      <c r="H89" s="180">
        <v>5.5</v>
      </c>
      <c r="I89" s="180">
        <f t="shared" si="0"/>
        <v>33</v>
      </c>
      <c r="J89" s="182">
        <f t="shared" si="1"/>
        <v>33</v>
      </c>
      <c r="K89" s="183">
        <f t="shared" si="2"/>
        <v>0</v>
      </c>
      <c r="L89" s="183">
        <f t="shared" si="3"/>
        <v>33</v>
      </c>
      <c r="M89" s="183"/>
      <c r="N89" s="183">
        <v>5.5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4">
        <v>12</v>
      </c>
      <c r="C90" s="192" t="s">
        <v>269</v>
      </c>
      <c r="D90" s="292" t="s">
        <v>270</v>
      </c>
      <c r="E90" s="292"/>
      <c r="F90" s="190" t="s">
        <v>173</v>
      </c>
      <c r="G90" s="189">
        <v>145</v>
      </c>
      <c r="H90" s="190">
        <v>10</v>
      </c>
      <c r="I90" s="190">
        <f t="shared" si="0"/>
        <v>1450</v>
      </c>
      <c r="J90" s="219">
        <f t="shared" si="1"/>
        <v>1450</v>
      </c>
      <c r="K90" s="220">
        <f t="shared" si="2"/>
        <v>0</v>
      </c>
      <c r="L90" s="220"/>
      <c r="M90" s="220">
        <f>ROUND(G90*(H90),2)</f>
        <v>1450</v>
      </c>
      <c r="N90" s="220">
        <v>10</v>
      </c>
      <c r="O90" s="220"/>
      <c r="P90" s="193">
        <v>0.01</v>
      </c>
      <c r="Q90" s="193"/>
      <c r="R90" s="193">
        <v>0.01</v>
      </c>
      <c r="S90" s="191">
        <f t="shared" si="4"/>
        <v>1.45</v>
      </c>
      <c r="T90" s="191"/>
      <c r="U90" s="191"/>
      <c r="V90" s="201"/>
      <c r="W90" s="55"/>
      <c r="Z90">
        <v>0</v>
      </c>
    </row>
    <row r="91" spans="1:26" x14ac:dyDescent="0.3">
      <c r="A91" s="10"/>
      <c r="B91" s="57"/>
      <c r="C91" s="178">
        <v>1</v>
      </c>
      <c r="D91" s="290" t="s">
        <v>87</v>
      </c>
      <c r="E91" s="290"/>
      <c r="F91" s="69"/>
      <c r="G91" s="177"/>
      <c r="H91" s="69"/>
      <c r="I91" s="146">
        <f>ROUND((SUM(I78:I90))/1,2)</f>
        <v>3233.08</v>
      </c>
      <c r="J91" s="145"/>
      <c r="K91" s="145"/>
      <c r="L91" s="145">
        <f>ROUND((SUM(L78:L90))/1,2)</f>
        <v>1783.08</v>
      </c>
      <c r="M91" s="145">
        <f>ROUND((SUM(M78:M90))/1,2)</f>
        <v>1450</v>
      </c>
      <c r="N91" s="145"/>
      <c r="O91" s="145"/>
      <c r="P91" s="145"/>
      <c r="Q91" s="10"/>
      <c r="R91" s="10"/>
      <c r="S91" s="10">
        <f>ROUND((SUM(S78:S90))/1,2)</f>
        <v>1.45</v>
      </c>
      <c r="T91" s="10"/>
      <c r="U91" s="10"/>
      <c r="V91" s="202">
        <f>ROUND((SUM(V78:V90))/1,2)</f>
        <v>0</v>
      </c>
      <c r="W91" s="217"/>
      <c r="X91" s="144"/>
      <c r="Y91" s="144"/>
      <c r="Z91" s="144"/>
    </row>
    <row r="92" spans="1:26" x14ac:dyDescent="0.3">
      <c r="A92" s="1"/>
      <c r="B92" s="210"/>
      <c r="C92" s="1"/>
      <c r="D92" s="1"/>
      <c r="E92" s="139"/>
      <c r="F92" s="139"/>
      <c r="G92" s="171"/>
      <c r="H92" s="139"/>
      <c r="I92" s="139"/>
      <c r="J92" s="140"/>
      <c r="K92" s="140"/>
      <c r="L92" s="140"/>
      <c r="M92" s="140"/>
      <c r="N92" s="140"/>
      <c r="O92" s="140"/>
      <c r="P92" s="140"/>
      <c r="Q92" s="1"/>
      <c r="R92" s="1"/>
      <c r="S92" s="1"/>
      <c r="T92" s="1"/>
      <c r="U92" s="1"/>
      <c r="V92" s="203"/>
      <c r="W92" s="55"/>
    </row>
    <row r="93" spans="1:26" x14ac:dyDescent="0.3">
      <c r="A93" s="10"/>
      <c r="B93" s="57"/>
      <c r="C93" s="178">
        <v>5</v>
      </c>
      <c r="D93" s="290" t="s">
        <v>193</v>
      </c>
      <c r="E93" s="290"/>
      <c r="F93" s="69"/>
      <c r="G93" s="177"/>
      <c r="H93" s="69"/>
      <c r="I93" s="69"/>
      <c r="J93" s="145"/>
      <c r="K93" s="145"/>
      <c r="L93" s="145"/>
      <c r="M93" s="145"/>
      <c r="N93" s="145"/>
      <c r="O93" s="145"/>
      <c r="P93" s="145"/>
      <c r="Q93" s="10"/>
      <c r="R93" s="10"/>
      <c r="S93" s="10"/>
      <c r="T93" s="10"/>
      <c r="U93" s="10"/>
      <c r="V93" s="199"/>
      <c r="W93" s="217"/>
      <c r="X93" s="144"/>
      <c r="Y93" s="144"/>
      <c r="Z93" s="144"/>
    </row>
    <row r="94" spans="1:26" ht="25.05" customHeight="1" x14ac:dyDescent="0.3">
      <c r="A94" s="185"/>
      <c r="B94" s="213">
        <v>13</v>
      </c>
      <c r="C94" s="186" t="s">
        <v>276</v>
      </c>
      <c r="D94" s="291" t="s">
        <v>277</v>
      </c>
      <c r="E94" s="291"/>
      <c r="F94" s="180" t="s">
        <v>109</v>
      </c>
      <c r="G94" s="181">
        <v>154</v>
      </c>
      <c r="H94" s="180">
        <v>4.78</v>
      </c>
      <c r="I94" s="180">
        <f>ROUND(G94*(H94),2)</f>
        <v>736.12</v>
      </c>
      <c r="J94" s="182">
        <f>ROUND(G94*(N94),2)</f>
        <v>736.12</v>
      </c>
      <c r="K94" s="183">
        <f>ROUND(G94*(O94),2)</f>
        <v>0</v>
      </c>
      <c r="L94" s="183">
        <f>ROUND(G94*(H94),2)</f>
        <v>736.12</v>
      </c>
      <c r="M94" s="183"/>
      <c r="N94" s="183">
        <v>4.78</v>
      </c>
      <c r="O94" s="183"/>
      <c r="P94" s="187">
        <v>0.29160000000000003</v>
      </c>
      <c r="Q94" s="187"/>
      <c r="R94" s="187">
        <v>0.29160000000000003</v>
      </c>
      <c r="S94" s="184">
        <f>ROUND(G94*(P94),3)</f>
        <v>44.905999999999999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14</v>
      </c>
      <c r="C95" s="186" t="s">
        <v>278</v>
      </c>
      <c r="D95" s="291" t="s">
        <v>279</v>
      </c>
      <c r="E95" s="291"/>
      <c r="F95" s="180" t="s">
        <v>109</v>
      </c>
      <c r="G95" s="181">
        <v>154</v>
      </c>
      <c r="H95" s="180">
        <v>3.4</v>
      </c>
      <c r="I95" s="180">
        <f>ROUND(G95*(H95),2)</f>
        <v>523.6</v>
      </c>
      <c r="J95" s="182">
        <f>ROUND(G95*(N95),2)</f>
        <v>523.6</v>
      </c>
      <c r="K95" s="183">
        <f>ROUND(G95*(O95),2)</f>
        <v>0</v>
      </c>
      <c r="L95" s="183">
        <f>ROUND(G95*(H95),2)</f>
        <v>523.6</v>
      </c>
      <c r="M95" s="183"/>
      <c r="N95" s="183">
        <v>3.4</v>
      </c>
      <c r="O95" s="183"/>
      <c r="P95" s="187">
        <v>0.18906999999999999</v>
      </c>
      <c r="Q95" s="187"/>
      <c r="R95" s="187">
        <v>0.18906999999999999</v>
      </c>
      <c r="S95" s="184">
        <f>ROUND(G95*(P95),3)</f>
        <v>29.117000000000001</v>
      </c>
      <c r="T95" s="184"/>
      <c r="U95" s="184"/>
      <c r="V95" s="200"/>
      <c r="W95" s="55"/>
      <c r="Z95">
        <v>0</v>
      </c>
    </row>
    <row r="96" spans="1:26" ht="25.05" customHeight="1" x14ac:dyDescent="0.3">
      <c r="A96" s="185"/>
      <c r="B96" s="213">
        <v>15</v>
      </c>
      <c r="C96" s="186" t="s">
        <v>280</v>
      </c>
      <c r="D96" s="291" t="s">
        <v>281</v>
      </c>
      <c r="E96" s="291"/>
      <c r="F96" s="180" t="s">
        <v>109</v>
      </c>
      <c r="G96" s="181">
        <v>154</v>
      </c>
      <c r="H96" s="180">
        <v>18.22</v>
      </c>
      <c r="I96" s="180">
        <f>ROUND(G96*(H96),2)</f>
        <v>2805.88</v>
      </c>
      <c r="J96" s="182">
        <f>ROUND(G96*(N96),2)</f>
        <v>2805.88</v>
      </c>
      <c r="K96" s="183">
        <f>ROUND(G96*(O96),2)</f>
        <v>0</v>
      </c>
      <c r="L96" s="183">
        <f>ROUND(G96*(H96),2)</f>
        <v>2805.88</v>
      </c>
      <c r="M96" s="183"/>
      <c r="N96" s="183">
        <v>18.22</v>
      </c>
      <c r="O96" s="183"/>
      <c r="P96" s="187">
        <v>0.112</v>
      </c>
      <c r="Q96" s="187"/>
      <c r="R96" s="187">
        <v>0.112</v>
      </c>
      <c r="S96" s="184">
        <f>ROUND(G96*(P96),3)</f>
        <v>17.248000000000001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4">
        <v>16</v>
      </c>
      <c r="C97" s="192" t="s">
        <v>282</v>
      </c>
      <c r="D97" s="292" t="s">
        <v>283</v>
      </c>
      <c r="E97" s="292"/>
      <c r="F97" s="190" t="s">
        <v>284</v>
      </c>
      <c r="G97" s="189">
        <v>155.54</v>
      </c>
      <c r="H97" s="190">
        <v>20</v>
      </c>
      <c r="I97" s="190">
        <f>ROUND(G97*(H97),2)</f>
        <v>3110.8</v>
      </c>
      <c r="J97" s="219">
        <f>ROUND(G97*(N97),2)</f>
        <v>3110.8</v>
      </c>
      <c r="K97" s="220">
        <f>ROUND(G97*(O97),2)</f>
        <v>0</v>
      </c>
      <c r="L97" s="220"/>
      <c r="M97" s="220">
        <f>ROUND(G97*(H97),2)</f>
        <v>3110.8</v>
      </c>
      <c r="N97" s="220">
        <v>20</v>
      </c>
      <c r="O97" s="220"/>
      <c r="P97" s="193">
        <v>0.183</v>
      </c>
      <c r="Q97" s="193"/>
      <c r="R97" s="193">
        <v>0.183</v>
      </c>
      <c r="S97" s="191">
        <f>ROUND(G97*(P97),3)</f>
        <v>28.463999999999999</v>
      </c>
      <c r="T97" s="191"/>
      <c r="U97" s="191"/>
      <c r="V97" s="201"/>
      <c r="W97" s="55"/>
      <c r="Z97">
        <v>0</v>
      </c>
    </row>
    <row r="98" spans="1:26" x14ac:dyDescent="0.3">
      <c r="A98" s="10"/>
      <c r="B98" s="57"/>
      <c r="C98" s="178">
        <v>5</v>
      </c>
      <c r="D98" s="290" t="s">
        <v>193</v>
      </c>
      <c r="E98" s="290"/>
      <c r="F98" s="69"/>
      <c r="G98" s="177"/>
      <c r="H98" s="69"/>
      <c r="I98" s="146">
        <f>ROUND((SUM(I93:I97))/1,2)</f>
        <v>7176.4</v>
      </c>
      <c r="J98" s="145"/>
      <c r="K98" s="145"/>
      <c r="L98" s="145">
        <f>ROUND((SUM(L93:L97))/1,2)</f>
        <v>4065.6</v>
      </c>
      <c r="M98" s="145">
        <f>ROUND((SUM(M93:M97))/1,2)</f>
        <v>3110.8</v>
      </c>
      <c r="N98" s="145"/>
      <c r="O98" s="145"/>
      <c r="P98" s="145"/>
      <c r="Q98" s="10"/>
      <c r="R98" s="10"/>
      <c r="S98" s="10">
        <f>ROUND((SUM(S93:S97))/1,2)</f>
        <v>119.74</v>
      </c>
      <c r="T98" s="10"/>
      <c r="U98" s="10"/>
      <c r="V98" s="202">
        <f>ROUND((SUM(V93:V97))/1,2)</f>
        <v>0</v>
      </c>
      <c r="W98" s="217"/>
      <c r="X98" s="144"/>
      <c r="Y98" s="144"/>
      <c r="Z98" s="144"/>
    </row>
    <row r="99" spans="1:26" x14ac:dyDescent="0.3">
      <c r="A99" s="1"/>
      <c r="B99" s="210"/>
      <c r="C99" s="1"/>
      <c r="D99" s="1"/>
      <c r="E99" s="139"/>
      <c r="F99" s="139"/>
      <c r="G99" s="171"/>
      <c r="H99" s="139"/>
      <c r="I99" s="139"/>
      <c r="J99" s="140"/>
      <c r="K99" s="140"/>
      <c r="L99" s="140"/>
      <c r="M99" s="140"/>
      <c r="N99" s="140"/>
      <c r="O99" s="140"/>
      <c r="P99" s="140"/>
      <c r="Q99" s="1"/>
      <c r="R99" s="1"/>
      <c r="S99" s="1"/>
      <c r="T99" s="1"/>
      <c r="U99" s="1"/>
      <c r="V99" s="203"/>
      <c r="W99" s="55"/>
    </row>
    <row r="100" spans="1:26" x14ac:dyDescent="0.3">
      <c r="A100" s="10"/>
      <c r="B100" s="57"/>
      <c r="C100" s="178">
        <v>9</v>
      </c>
      <c r="D100" s="290" t="s">
        <v>245</v>
      </c>
      <c r="E100" s="290"/>
      <c r="F100" s="10"/>
      <c r="G100" s="177"/>
      <c r="H100" s="69"/>
      <c r="I100" s="69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99"/>
      <c r="W100" s="217"/>
      <c r="X100" s="144"/>
      <c r="Y100" s="144"/>
      <c r="Z100" s="144"/>
    </row>
    <row r="101" spans="1:26" ht="25.05" customHeight="1" x14ac:dyDescent="0.3">
      <c r="A101" s="185"/>
      <c r="B101" s="213">
        <v>17</v>
      </c>
      <c r="C101" s="186" t="s">
        <v>285</v>
      </c>
      <c r="D101" s="291" t="s">
        <v>286</v>
      </c>
      <c r="E101" s="291"/>
      <c r="F101" s="179" t="s">
        <v>177</v>
      </c>
      <c r="G101" s="181">
        <v>8</v>
      </c>
      <c r="H101" s="180">
        <v>6.05</v>
      </c>
      <c r="I101" s="180">
        <f t="shared" ref="I101:I106" si="5">ROUND(G101*(H101),2)</f>
        <v>48.4</v>
      </c>
      <c r="J101" s="179">
        <f t="shared" ref="J101:J106" si="6">ROUND(G101*(N101),2)</f>
        <v>48.4</v>
      </c>
      <c r="K101" s="184">
        <f t="shared" ref="K101:K106" si="7">ROUND(G101*(O101),2)</f>
        <v>0</v>
      </c>
      <c r="L101" s="184">
        <f>ROUND(G101*(H101),2)</f>
        <v>48.4</v>
      </c>
      <c r="M101" s="184"/>
      <c r="N101" s="184">
        <v>6.05</v>
      </c>
      <c r="O101" s="184"/>
      <c r="P101" s="187">
        <v>0.1084</v>
      </c>
      <c r="Q101" s="187"/>
      <c r="R101" s="187">
        <v>0.1084</v>
      </c>
      <c r="S101" s="184">
        <f t="shared" ref="S101:S106" si="8">ROUND(G101*(P101),3)</f>
        <v>0.86699999999999999</v>
      </c>
      <c r="T101" s="184"/>
      <c r="U101" s="184"/>
      <c r="V101" s="200"/>
      <c r="W101" s="55"/>
      <c r="Z101">
        <v>0</v>
      </c>
    </row>
    <row r="102" spans="1:26" ht="25.05" customHeight="1" x14ac:dyDescent="0.3">
      <c r="A102" s="185"/>
      <c r="B102" s="213">
        <v>18</v>
      </c>
      <c r="C102" s="186" t="s">
        <v>287</v>
      </c>
      <c r="D102" s="291" t="s">
        <v>288</v>
      </c>
      <c r="E102" s="291"/>
      <c r="F102" s="179" t="s">
        <v>177</v>
      </c>
      <c r="G102" s="181">
        <v>110</v>
      </c>
      <c r="H102" s="180">
        <v>9.68</v>
      </c>
      <c r="I102" s="180">
        <f t="shared" si="5"/>
        <v>1064.8</v>
      </c>
      <c r="J102" s="179">
        <f t="shared" si="6"/>
        <v>1064.8</v>
      </c>
      <c r="K102" s="184">
        <f t="shared" si="7"/>
        <v>0</v>
      </c>
      <c r="L102" s="184">
        <f>ROUND(G102*(H102),2)</f>
        <v>1064.8</v>
      </c>
      <c r="M102" s="184"/>
      <c r="N102" s="184">
        <v>9.68</v>
      </c>
      <c r="O102" s="184"/>
      <c r="P102" s="187">
        <v>0.16403000000000001</v>
      </c>
      <c r="Q102" s="187"/>
      <c r="R102" s="187">
        <v>0.16403000000000001</v>
      </c>
      <c r="S102" s="184">
        <f t="shared" si="8"/>
        <v>18.042999999999999</v>
      </c>
      <c r="T102" s="184"/>
      <c r="U102" s="184"/>
      <c r="V102" s="200"/>
      <c r="W102" s="55"/>
      <c r="Z102">
        <v>0</v>
      </c>
    </row>
    <row r="103" spans="1:26" ht="25.05" customHeight="1" x14ac:dyDescent="0.3">
      <c r="A103" s="185"/>
      <c r="B103" s="213">
        <v>19</v>
      </c>
      <c r="C103" s="186" t="s">
        <v>289</v>
      </c>
      <c r="D103" s="291" t="s">
        <v>290</v>
      </c>
      <c r="E103" s="291"/>
      <c r="F103" s="179" t="s">
        <v>120</v>
      </c>
      <c r="G103" s="181">
        <v>4</v>
      </c>
      <c r="H103" s="180">
        <v>32.46</v>
      </c>
      <c r="I103" s="180">
        <f t="shared" si="5"/>
        <v>129.84</v>
      </c>
      <c r="J103" s="179">
        <f t="shared" si="6"/>
        <v>129.84</v>
      </c>
      <c r="K103" s="184">
        <f t="shared" si="7"/>
        <v>0</v>
      </c>
      <c r="L103" s="184">
        <f>ROUND(G103*(H103),2)</f>
        <v>129.84</v>
      </c>
      <c r="M103" s="184"/>
      <c r="N103" s="184">
        <v>32.46</v>
      </c>
      <c r="O103" s="184"/>
      <c r="P103" s="187"/>
      <c r="Q103" s="187"/>
      <c r="R103" s="187"/>
      <c r="S103" s="184">
        <f t="shared" si="8"/>
        <v>0</v>
      </c>
      <c r="T103" s="184"/>
      <c r="U103" s="184"/>
      <c r="V103" s="200"/>
      <c r="W103" s="55"/>
      <c r="Z103">
        <v>0</v>
      </c>
    </row>
    <row r="104" spans="1:26" ht="25.05" customHeight="1" x14ac:dyDescent="0.3">
      <c r="A104" s="185"/>
      <c r="B104" s="214">
        <v>20</v>
      </c>
      <c r="C104" s="192" t="s">
        <v>291</v>
      </c>
      <c r="D104" s="292" t="s">
        <v>292</v>
      </c>
      <c r="E104" s="292"/>
      <c r="F104" s="188" t="s">
        <v>293</v>
      </c>
      <c r="G104" s="189">
        <v>111.1</v>
      </c>
      <c r="H104" s="190">
        <v>3.15</v>
      </c>
      <c r="I104" s="190">
        <f t="shared" si="5"/>
        <v>349.97</v>
      </c>
      <c r="J104" s="188">
        <f t="shared" si="6"/>
        <v>349.97</v>
      </c>
      <c r="K104" s="191">
        <f t="shared" si="7"/>
        <v>0</v>
      </c>
      <c r="L104" s="191"/>
      <c r="M104" s="191">
        <f>ROUND(G104*(H104),2)</f>
        <v>349.97</v>
      </c>
      <c r="N104" s="191">
        <v>3.15</v>
      </c>
      <c r="O104" s="191"/>
      <c r="P104" s="193"/>
      <c r="Q104" s="193"/>
      <c r="R104" s="193"/>
      <c r="S104" s="191">
        <f t="shared" si="8"/>
        <v>0</v>
      </c>
      <c r="T104" s="191"/>
      <c r="U104" s="191"/>
      <c r="V104" s="201"/>
      <c r="W104" s="55"/>
      <c r="Z104">
        <v>0</v>
      </c>
    </row>
    <row r="105" spans="1:26" ht="25.05" customHeight="1" x14ac:dyDescent="0.3">
      <c r="A105" s="185"/>
      <c r="B105" s="214">
        <v>21</v>
      </c>
      <c r="C105" s="192" t="s">
        <v>294</v>
      </c>
      <c r="D105" s="292" t="s">
        <v>295</v>
      </c>
      <c r="E105" s="292"/>
      <c r="F105" s="188" t="s">
        <v>120</v>
      </c>
      <c r="G105" s="189">
        <v>8.08</v>
      </c>
      <c r="H105" s="190">
        <v>7.2</v>
      </c>
      <c r="I105" s="190">
        <f t="shared" si="5"/>
        <v>58.18</v>
      </c>
      <c r="J105" s="188">
        <f t="shared" si="6"/>
        <v>58.18</v>
      </c>
      <c r="K105" s="191">
        <f t="shared" si="7"/>
        <v>0</v>
      </c>
      <c r="L105" s="191"/>
      <c r="M105" s="191">
        <f>ROUND(G105*(H105),2)</f>
        <v>58.18</v>
      </c>
      <c r="N105" s="191">
        <v>7.2</v>
      </c>
      <c r="O105" s="191"/>
      <c r="P105" s="193"/>
      <c r="Q105" s="193"/>
      <c r="R105" s="193"/>
      <c r="S105" s="191">
        <f t="shared" si="8"/>
        <v>0</v>
      </c>
      <c r="T105" s="191"/>
      <c r="U105" s="191"/>
      <c r="V105" s="201"/>
      <c r="W105" s="55"/>
      <c r="Z105">
        <v>0</v>
      </c>
    </row>
    <row r="106" spans="1:26" ht="25.05" customHeight="1" x14ac:dyDescent="0.3">
      <c r="A106" s="185"/>
      <c r="B106" s="214">
        <v>22</v>
      </c>
      <c r="C106" s="192" t="s">
        <v>296</v>
      </c>
      <c r="D106" s="292" t="s">
        <v>297</v>
      </c>
      <c r="E106" s="292"/>
      <c r="F106" s="188" t="s">
        <v>223</v>
      </c>
      <c r="G106" s="189">
        <v>4</v>
      </c>
      <c r="H106" s="190">
        <v>300</v>
      </c>
      <c r="I106" s="190">
        <f t="shared" si="5"/>
        <v>1200</v>
      </c>
      <c r="J106" s="188">
        <f t="shared" si="6"/>
        <v>1200</v>
      </c>
      <c r="K106" s="191">
        <f t="shared" si="7"/>
        <v>0</v>
      </c>
      <c r="L106" s="191"/>
      <c r="M106" s="191">
        <f>ROUND(G106*(H106),2)</f>
        <v>1200</v>
      </c>
      <c r="N106" s="191">
        <v>300</v>
      </c>
      <c r="O106" s="191"/>
      <c r="P106" s="193"/>
      <c r="Q106" s="193"/>
      <c r="R106" s="193"/>
      <c r="S106" s="191">
        <f t="shared" si="8"/>
        <v>0</v>
      </c>
      <c r="T106" s="191"/>
      <c r="U106" s="191"/>
      <c r="V106" s="201"/>
      <c r="W106" s="55"/>
      <c r="Z106">
        <v>0</v>
      </c>
    </row>
    <row r="107" spans="1:26" x14ac:dyDescent="0.3">
      <c r="A107" s="10"/>
      <c r="B107" s="57"/>
      <c r="C107" s="178">
        <v>9</v>
      </c>
      <c r="D107" s="290" t="s">
        <v>245</v>
      </c>
      <c r="E107" s="290"/>
      <c r="F107" s="10"/>
      <c r="G107" s="177"/>
      <c r="H107" s="69"/>
      <c r="I107" s="146">
        <f>ROUND((SUM(I100:I106))/1,2)</f>
        <v>2851.19</v>
      </c>
      <c r="J107" s="10"/>
      <c r="K107" s="10"/>
      <c r="L107" s="10">
        <f>ROUND((SUM(L100:L106))/1,2)</f>
        <v>1243.04</v>
      </c>
      <c r="M107" s="10">
        <f>ROUND((SUM(M100:M106))/1,2)</f>
        <v>1608.15</v>
      </c>
      <c r="N107" s="10"/>
      <c r="O107" s="10"/>
      <c r="P107" s="10"/>
      <c r="Q107" s="10"/>
      <c r="R107" s="10"/>
      <c r="S107" s="10">
        <f>ROUND((SUM(S100:S106))/1,2)</f>
        <v>18.91</v>
      </c>
      <c r="T107" s="10"/>
      <c r="U107" s="10"/>
      <c r="V107" s="202">
        <f>ROUND((SUM(V100:V106))/1,2)</f>
        <v>0</v>
      </c>
      <c r="W107" s="217"/>
      <c r="X107" s="144"/>
      <c r="Y107" s="144"/>
      <c r="Z107" s="144"/>
    </row>
    <row r="108" spans="1:26" x14ac:dyDescent="0.3">
      <c r="A108" s="1"/>
      <c r="B108" s="210"/>
      <c r="C108" s="1"/>
      <c r="D108" s="1"/>
      <c r="E108" s="1"/>
      <c r="F108" s="1"/>
      <c r="G108" s="171"/>
      <c r="H108" s="139"/>
      <c r="I108" s="139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03"/>
      <c r="W108" s="55"/>
    </row>
    <row r="109" spans="1:26" x14ac:dyDescent="0.3">
      <c r="A109" s="10"/>
      <c r="B109" s="57"/>
      <c r="C109" s="178">
        <v>99</v>
      </c>
      <c r="D109" s="290" t="s">
        <v>248</v>
      </c>
      <c r="E109" s="290"/>
      <c r="F109" s="10"/>
      <c r="G109" s="177"/>
      <c r="H109" s="69"/>
      <c r="I109" s="69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99"/>
      <c r="W109" s="217"/>
      <c r="X109" s="144"/>
      <c r="Y109" s="144"/>
      <c r="Z109" s="144"/>
    </row>
    <row r="110" spans="1:26" ht="25.05" customHeight="1" x14ac:dyDescent="0.3">
      <c r="A110" s="185"/>
      <c r="B110" s="213">
        <v>23</v>
      </c>
      <c r="C110" s="186" t="s">
        <v>249</v>
      </c>
      <c r="D110" s="291" t="s">
        <v>250</v>
      </c>
      <c r="E110" s="291"/>
      <c r="F110" s="179" t="s">
        <v>131</v>
      </c>
      <c r="G110" s="181">
        <v>140.095</v>
      </c>
      <c r="H110" s="180">
        <v>35.83</v>
      </c>
      <c r="I110" s="180">
        <f>ROUND(G110*(H110),2)</f>
        <v>5019.6000000000004</v>
      </c>
      <c r="J110" s="179">
        <f>ROUND(G110*(N110),2)</f>
        <v>5019.6000000000004</v>
      </c>
      <c r="K110" s="184">
        <f>ROUND(G110*(O110),2)</f>
        <v>0</v>
      </c>
      <c r="L110" s="184">
        <f>ROUND(G110*(H110),2)</f>
        <v>5019.6000000000004</v>
      </c>
      <c r="M110" s="184"/>
      <c r="N110" s="184">
        <v>35.83</v>
      </c>
      <c r="O110" s="184"/>
      <c r="P110" s="187"/>
      <c r="Q110" s="187"/>
      <c r="R110" s="187"/>
      <c r="S110" s="184">
        <f>ROUND(G110*(P110),3)</f>
        <v>0</v>
      </c>
      <c r="T110" s="184"/>
      <c r="U110" s="184"/>
      <c r="V110" s="200"/>
      <c r="W110" s="55"/>
      <c r="Z110">
        <v>0</v>
      </c>
    </row>
    <row r="111" spans="1:26" x14ac:dyDescent="0.3">
      <c r="A111" s="10"/>
      <c r="B111" s="57"/>
      <c r="C111" s="178">
        <v>99</v>
      </c>
      <c r="D111" s="290" t="s">
        <v>248</v>
      </c>
      <c r="E111" s="290"/>
      <c r="F111" s="10"/>
      <c r="G111" s="177"/>
      <c r="H111" s="69"/>
      <c r="I111" s="146">
        <f>ROUND((SUM(I109:I110))/1,2)</f>
        <v>5019.6000000000004</v>
      </c>
      <c r="J111" s="10"/>
      <c r="K111" s="10"/>
      <c r="L111" s="10">
        <f>ROUND((SUM(L109:L110))/1,2)</f>
        <v>5019.6000000000004</v>
      </c>
      <c r="M111" s="10">
        <f>ROUND((SUM(M109:M110))/1,2)</f>
        <v>0</v>
      </c>
      <c r="N111" s="10"/>
      <c r="O111" s="10"/>
      <c r="P111" s="194"/>
      <c r="Q111" s="1"/>
      <c r="R111" s="1"/>
      <c r="S111" s="194">
        <f>ROUND((SUM(S109:S110))/1,2)</f>
        <v>0</v>
      </c>
      <c r="T111" s="2"/>
      <c r="U111" s="2"/>
      <c r="V111" s="202">
        <f>ROUND((SUM(V109:V110))/1,2)</f>
        <v>0</v>
      </c>
      <c r="W111" s="55"/>
    </row>
    <row r="112" spans="1:26" x14ac:dyDescent="0.3">
      <c r="A112" s="1"/>
      <c r="B112" s="210"/>
      <c r="C112" s="1"/>
      <c r="D112" s="1"/>
      <c r="E112" s="1"/>
      <c r="F112" s="1"/>
      <c r="G112" s="171"/>
      <c r="H112" s="139"/>
      <c r="I112" s="139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203"/>
      <c r="W112" s="55"/>
    </row>
    <row r="113" spans="1:26" x14ac:dyDescent="0.3">
      <c r="A113" s="10"/>
      <c r="B113" s="57"/>
      <c r="C113" s="10"/>
      <c r="D113" s="288" t="s">
        <v>61</v>
      </c>
      <c r="E113" s="288"/>
      <c r="F113" s="10"/>
      <c r="G113" s="177"/>
      <c r="H113" s="69"/>
      <c r="I113" s="146">
        <f>ROUND((SUM(I77:I112))/2,2)</f>
        <v>18280.27</v>
      </c>
      <c r="J113" s="10"/>
      <c r="K113" s="10"/>
      <c r="L113" s="10">
        <f>ROUND((SUM(L77:L112))/2,2)</f>
        <v>12111.32</v>
      </c>
      <c r="M113" s="10">
        <f>ROUND((SUM(M77:M112))/2,2)</f>
        <v>6168.95</v>
      </c>
      <c r="N113" s="10"/>
      <c r="O113" s="10"/>
      <c r="P113" s="194"/>
      <c r="Q113" s="1"/>
      <c r="R113" s="1"/>
      <c r="S113" s="194">
        <f>ROUND((SUM(S77:S112))/2,2)</f>
        <v>140.1</v>
      </c>
      <c r="T113" s="1"/>
      <c r="U113" s="1"/>
      <c r="V113" s="202">
        <f>ROUND((SUM(V77:V112))/2,2)</f>
        <v>0</v>
      </c>
      <c r="W113" s="55"/>
    </row>
    <row r="114" spans="1:26" x14ac:dyDescent="0.3">
      <c r="A114" s="1"/>
      <c r="B114" s="215"/>
      <c r="C114" s="195"/>
      <c r="D114" s="289" t="s">
        <v>71</v>
      </c>
      <c r="E114" s="289"/>
      <c r="F114" s="195"/>
      <c r="G114" s="196"/>
      <c r="H114" s="197"/>
      <c r="I114" s="197">
        <f>ROUND((SUM(I77:I113))/3,2)</f>
        <v>18280.27</v>
      </c>
      <c r="J114" s="195"/>
      <c r="K114" s="195">
        <f>ROUND((SUM(K77:K113))/3,2)</f>
        <v>0</v>
      </c>
      <c r="L114" s="195">
        <f>ROUND((SUM(L77:L113))/3,2)</f>
        <v>12111.32</v>
      </c>
      <c r="M114" s="195">
        <f>ROUND((SUM(M77:M113))/3,2)</f>
        <v>6168.95</v>
      </c>
      <c r="N114" s="195"/>
      <c r="O114" s="195"/>
      <c r="P114" s="196"/>
      <c r="Q114" s="195"/>
      <c r="R114" s="195"/>
      <c r="S114" s="196">
        <f>ROUND((SUM(S77:S113))/3,2)</f>
        <v>140.1</v>
      </c>
      <c r="T114" s="195"/>
      <c r="U114" s="195"/>
      <c r="V114" s="204">
        <f>ROUND((SUM(V77:V113))/3,2)</f>
        <v>0</v>
      </c>
      <c r="W114" s="55"/>
      <c r="Y114">
        <f>(SUM(Y77:Y113))</f>
        <v>0</v>
      </c>
      <c r="Z114">
        <f>(SUM(Z77:Z113))</f>
        <v>0</v>
      </c>
    </row>
  </sheetData>
  <mergeCells count="81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H1:I1"/>
    <mergeCell ref="B68:E68"/>
    <mergeCell ref="B69:E6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102:E102"/>
    <mergeCell ref="D89:E89"/>
    <mergeCell ref="D90:E90"/>
    <mergeCell ref="D91:E91"/>
    <mergeCell ref="D93:E93"/>
    <mergeCell ref="D94:E94"/>
    <mergeCell ref="D95:E95"/>
    <mergeCell ref="D96:E96"/>
    <mergeCell ref="D97:E97"/>
    <mergeCell ref="D98:E98"/>
    <mergeCell ref="D100:E100"/>
    <mergeCell ref="D101:E101"/>
    <mergeCell ref="D110:E110"/>
    <mergeCell ref="D111:E111"/>
    <mergeCell ref="D113:E113"/>
    <mergeCell ref="D114:E114"/>
    <mergeCell ref="D103:E103"/>
    <mergeCell ref="D104:E104"/>
    <mergeCell ref="D105:E105"/>
    <mergeCell ref="D106:E106"/>
    <mergeCell ref="D107:E107"/>
    <mergeCell ref="D109:E109"/>
  </mergeCells>
  <hyperlinks>
    <hyperlink ref="B1:C1" location="A2:A2" tooltip="Klikni na prechod ku Kryciemu listu..." display="Krycí list rozpočtu" xr:uid="{ACE90D9C-EC19-46FC-9587-43B84F58293D}"/>
    <hyperlink ref="E1:F1" location="A54:A54" tooltip="Klikni na prechod ku rekapitulácii..." display="Rekapitulácia rozpočtu" xr:uid="{99BAD22F-2C42-47E6-B25F-F8DB0E46F110}"/>
    <hyperlink ref="H1:I1" location="B76:B76" tooltip="Klikni na prechod ku Rozpočet..." display="Rozpočet" xr:uid="{17348A51-66E9-4F87-8561-D5DE64A8E96B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r:id="rId1"/>
  <headerFooter>
    <oddHeader>&amp;C&amp;B&amp; Rozpočet Realizácia zelene v obci Šarišská Trstená / SO 03  Sadové úpravy na cintoríne v obci Šarišká Trstená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Rekapitulácia</vt:lpstr>
      <vt:lpstr>Krycí list stavby</vt:lpstr>
      <vt:lpstr>SO 15891</vt:lpstr>
      <vt:lpstr>SO 15892</vt:lpstr>
      <vt:lpstr>SO 15893</vt:lpstr>
      <vt:lpstr>'SO 15891'!Oblasť_tlače</vt:lpstr>
      <vt:lpstr>'SO 15892'!Oblasť_tlače</vt:lpstr>
      <vt:lpstr>'SO 15893'!Oblasť_tlače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2023-08-28T10:24:09Z</cp:lastPrinted>
  <dcterms:created xsi:type="dcterms:W3CDTF">2023-08-28T05:58:46Z</dcterms:created>
  <dcterms:modified xsi:type="dcterms:W3CDTF">2023-08-28T10:26:03Z</dcterms:modified>
</cp:coreProperties>
</file>