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a\Práca 2024\TSB Project, Ing. Salva\Zeleň Svätý Kríž\Rozpočet po úprave 16.4.2024\"/>
    </mc:Choice>
  </mc:AlternateContent>
  <bookViews>
    <workbookView xWindow="0" yWindow="0" windowWidth="0" windowHeight="0"/>
  </bookViews>
  <sheets>
    <sheet name="Rekapitulácia stavby" sheetId="1" r:id="rId1"/>
    <sheet name="1-24-1 - OPATRENIA ZELENE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'1-24-1 - OPATRENIA ZELENE...'!$C$118:$K$149</definedName>
    <definedName name="_xlnm.Print_Area" localSheetId="1">'1-24-1 - OPATRENIA ZELENE...'!$C$4:$J$76,'1-24-1 - OPATRENIA ZELENE...'!$C$82:$J$100,'1-24-1 - OPATRENIA ZELENE...'!$C$106:$J$149</definedName>
    <definedName name="_xlnm.Print_Titles" localSheetId="1">'1-24-1 - OPATRENIA ZELENE...'!$118:$118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BK143"/>
  <c r="J138"/>
  <c r="J134"/>
  <c r="BK130"/>
  <c r="J149"/>
  <c r="J142"/>
  <c r="J135"/>
  <c r="J131"/>
  <c i="1" r="AS94"/>
  <c i="2" r="J130"/>
  <c r="J124"/>
  <c r="BK149"/>
  <c r="BK137"/>
  <c r="BK133"/>
  <c r="BK127"/>
  <c r="BK146"/>
  <c r="BK141"/>
  <c r="J137"/>
  <c r="J133"/>
  <c r="BK124"/>
  <c r="J145"/>
  <c r="BK134"/>
  <c r="J127"/>
  <c r="J123"/>
  <c r="BK139"/>
  <c r="BK135"/>
  <c r="J129"/>
  <c r="BK122"/>
  <c r="J143"/>
  <c r="BK136"/>
  <c r="J126"/>
  <c r="J122"/>
  <c r="J141"/>
  <c r="BK129"/>
  <c r="BK126"/>
  <c r="J146"/>
  <c r="J136"/>
  <c r="BK132"/>
  <c r="BK125"/>
  <c r="BK145"/>
  <c r="J139"/>
  <c r="BK138"/>
  <c r="J132"/>
  <c r="BK123"/>
  <c r="BK142"/>
  <c r="BK131"/>
  <c r="J125"/>
  <c l="1" r="BK121"/>
  <c r="P121"/>
  <c r="P120"/>
  <c r="P119"/>
  <c i="1" r="AU95"/>
  <c i="2" r="R121"/>
  <c r="R120"/>
  <c r="R119"/>
  <c r="T121"/>
  <c r="T120"/>
  <c r="T119"/>
  <c r="BK148"/>
  <c r="J148"/>
  <c r="J99"/>
  <c r="E85"/>
  <c r="BF122"/>
  <c r="J89"/>
  <c r="F92"/>
  <c r="BF123"/>
  <c r="BF124"/>
  <c r="BF129"/>
  <c r="BF130"/>
  <c r="BF131"/>
  <c r="BF132"/>
  <c r="BF135"/>
  <c r="BF136"/>
  <c r="BF139"/>
  <c r="BF142"/>
  <c r="BF143"/>
  <c r="BF145"/>
  <c r="BF149"/>
  <c r="BF125"/>
  <c r="BF126"/>
  <c r="BF127"/>
  <c r="BF133"/>
  <c r="BF137"/>
  <c r="BF138"/>
  <c r="BF134"/>
  <c r="BF141"/>
  <c r="BF146"/>
  <c i="1" r="AU94"/>
  <c i="2" r="F33"/>
  <c i="1" r="AZ95"/>
  <c r="AZ94"/>
  <c r="AV94"/>
  <c r="AK29"/>
  <c i="2" r="F37"/>
  <c i="1" r="BD95"/>
  <c r="BD94"/>
  <c r="W33"/>
  <c i="2" r="F35"/>
  <c i="1" r="BB95"/>
  <c r="BB94"/>
  <c r="W31"/>
  <c i="2" r="F36"/>
  <c i="1" r="BC95"/>
  <c r="BC94"/>
  <c r="W32"/>
  <c i="2" r="J33"/>
  <c i="1" r="AV95"/>
  <c i="2" l="1" r="BK120"/>
  <c r="J120"/>
  <c r="J97"/>
  <c r="J121"/>
  <c r="J98"/>
  <c i="1" r="W29"/>
  <c i="2" r="F34"/>
  <c i="1" r="BA95"/>
  <c r="BA94"/>
  <c r="AW94"/>
  <c r="AK30"/>
  <c r="AY94"/>
  <c r="AX94"/>
  <c i="2" r="J34"/>
  <c i="1" r="AW95"/>
  <c r="AT95"/>
  <c i="2" l="1" r="BK119"/>
  <c r="J119"/>
  <c r="J30"/>
  <c i="1" r="AG95"/>
  <c r="AG94"/>
  <c r="AK26"/>
  <c r="AK35"/>
  <c r="W30"/>
  <c r="AT94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<sst xmlns="http://schemas.openxmlformats.org/spreadsheetml/2006/main">
  <si>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</si>
  <si>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</si>
  <si>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</si>
  <si>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</si>
  <si>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{1ebaead5-6f68-4870-b2c3-21d02a28917b}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</si>
  <si>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</si>
  <si>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</si>
  <si>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</si>
  <si>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</si>
  <si>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</si>
  <si>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</si>
  <si>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</si>
  <si>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</si>
  <si>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1-24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</si>
  <si>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</si>
  <si>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</si>
  <si>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TECHNOLOGICKÉHO VYBAVENIA ČOV SVATÝ KRÍŽ</t>
  </si>
  <si>
    <t>JKSO:</t>
  </si>
  <si>
    <t>KS:</t>
  </si>
  <si>
    <t>Miesto:</t>
  </si>
  <si>
    <t>KN-C 1611/1, k.ú. Svätý Kríž</t>
  </si>
  <si>
    <t>Dátum:</t>
  </si>
  <si>
    <t>18. 1. 2024</t>
  </si>
  <si>
    <t>Objednávateľ:</t>
  </si>
  <si>
    <t>IČO:</t>
  </si>
  <si>
    <t>Obec Svätý Kríž</t>
  </si>
  <si>
    <t>IČ DPH:</t>
  </si>
  <si>
    <t>Zhotoviteľ:</t>
  </si>
  <si>
    <t>Vyplň údaj</t>
  </si>
  <si>
    <t>Projektant:</t>
  </si>
  <si>
    <t>Ing. Maroš Salva</t>
  </si>
  <si>
    <t>True</t>
  </si>
  <si>
    <t>Spracovateľ:</t>
  </si>
  <si>
    <t>Peter Vandriak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</si>
  <si>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</si>
  <si>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</si>
  <si>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</si>
  <si>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</si>
  <si>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</si>
  <si>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</si>
  <si>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</si>
  <si>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</si>
  <si>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</si>
  <si>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</si>
  <si>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</si>
  <si>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</si>
  <si>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</si>
  <si>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</si>
  <si>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</si>
  <si>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</si>
  <si>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</si>
  <si>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</si>
  <si>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</si>
  <si>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</si>
  <si>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</si>
  <si>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</si>
  <si>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</si>
  <si>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</si>
  <si>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</si>
  <si>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</si>
  <si>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</si>
  <si>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</si>
  <si>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</si>
  <si>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</si>
  <si>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</si>
  <si>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</si>
  <si>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</si>
  <si>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</si>
  <si>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</si>
  <si>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</si>
  <si>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</si>
  <si>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</si>
  <si>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</si>
  <si>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</si>
  <si>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</si>
  <si>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</si>
  <si>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</si>
  <si>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</si>
  <si>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</si>
  <si>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</si>
  <si>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1-24-1</t>
  </si>
  <si>
    <t>OPATRENIA ZELENEJ INFRAŠTRUKTÚRY</t>
  </si>
  <si>
    <t>STA</t>
  </si>
  <si>
    <t>1</t>
  </si>
  <si>
    <t>{2b3a3c14-faf9-4ada-a47d-d960c084b118}</t>
  </si>
  <si>
    <t>KRYCÍ LIST ROZPOČTU</t>
  </si>
  <si>
    <t>Objekt:</t>
  </si>
  <si>
    <t>1-24-1 - OPATRENIA ZELENEJ INFRAŠTRUKTÚRY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</si>
  <si>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</si>
  <si>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</si>
  <si>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</si>
  <si>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</si>
  <si>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</si>
  <si>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</si>
  <si>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</si>
  <si>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</si>
  <si>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</si>
  <si>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</si>
  <si>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</si>
  <si>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</si>
  <si>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</si>
  <si>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</si>
  <si>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</si>
  <si>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</si>
  <si>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</si>
  <si>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</si>
  <si>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</si>
  <si>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</si>
  <si>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</si>
  <si>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</si>
  <si>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</si>
  <si>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</si>
  <si>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</si>
  <si>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</si>
  <si>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</si>
  <si>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</si>
  <si>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</si>
  <si>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</si>
  <si>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1743726410</t>
  </si>
  <si>
    <t>122201109.S</t>
  </si>
  <si>
    <t>Odkopávky a prekopávky nezapažené. Príplatok k cenám za lepivosť horniny 3</t>
  </si>
  <si>
    <t>2019896403</t>
  </si>
  <si>
    <t>3</t>
  </si>
  <si>
    <t>162501102.S</t>
  </si>
  <si>
    <t>Vodorovné premiestnenie výkopku po spevnenej ceste z horniny tr.1-4, do 100 m3 na vzdialenosť do 3000 m</t>
  </si>
  <si>
    <t>-1417521809</t>
  </si>
  <si>
    <t>171201201.S</t>
  </si>
  <si>
    <t>Uloženie sypaniny na skládky do 100 m3</t>
  </si>
  <si>
    <t>-1381961204</t>
  </si>
  <si>
    <t>5</t>
  </si>
  <si>
    <t>180402112.S</t>
  </si>
  <si>
    <t>Založenie trávnika parkového výsevom na svahu nad 1:5 do 1:2</t>
  </si>
  <si>
    <t>m2</t>
  </si>
  <si>
    <t>1934240351</t>
  </si>
  <si>
    <t>6</t>
  </si>
  <si>
    <t>M</t>
  </si>
  <si>
    <t>005720001400.S</t>
  </si>
  <si>
    <t>Osivá tráv - semená parkovej zmesi</t>
  </si>
  <si>
    <t>kg</t>
  </si>
  <si>
    <t>8</t>
  </si>
  <si>
    <t>-1342621373</t>
  </si>
  <si>
    <t>VV</t>
  </si>
  <si>
    <t>1107*0,0309 'Prepočítané koeficientom množstva</t>
  </si>
  <si>
    <t>7</t>
  </si>
  <si>
    <t>181301101.S</t>
  </si>
  <si>
    <t>Rozprestretie ornice v rovine, plocha do 500 m2, hr.do 100 mm</t>
  </si>
  <si>
    <t>-1529608177</t>
  </si>
  <si>
    <t>103640000100.S</t>
  </si>
  <si>
    <t>Zemina pre terénne úpravy - ornica</t>
  </si>
  <si>
    <t>t</t>
  </si>
  <si>
    <t>1400013067</t>
  </si>
  <si>
    <t>9</t>
  </si>
  <si>
    <t>183101215.S</t>
  </si>
  <si>
    <t>Hĺbenie jamiek pre výsadbu v horn. 1-4 s výmenou pôdy do 50% v rovine alebo na svahu do 1:5 objemu nad 0,125 do 0,40 m3</t>
  </si>
  <si>
    <t>ks</t>
  </si>
  <si>
    <t>-1413235412</t>
  </si>
  <si>
    <t>10</t>
  </si>
  <si>
    <t>183403161.S</t>
  </si>
  <si>
    <t>Obrobenie pôdy valcovaním v rovine alebo na svahu do 1:5</t>
  </si>
  <si>
    <t>455706891</t>
  </si>
  <si>
    <t>11</t>
  </si>
  <si>
    <t>184102113.S</t>
  </si>
  <si>
    <t>Výsadba dreviny s balom v rovine alebo na svahu do 1:5, priemer balu nad 300 do 400 mm</t>
  </si>
  <si>
    <t>465582989</t>
  </si>
  <si>
    <t>12</t>
  </si>
  <si>
    <t>026560000100.R</t>
  </si>
  <si>
    <t>Carpinus betulus Frans Fontaine, o 14/16cm</t>
  </si>
  <si>
    <t>-989035636</t>
  </si>
  <si>
    <t>13</t>
  </si>
  <si>
    <t>026560000100.R1</t>
  </si>
  <si>
    <t>Crataegus laevigata Pauls Scarlet, o 14/16cm</t>
  </si>
  <si>
    <t>236973225</t>
  </si>
  <si>
    <t>14</t>
  </si>
  <si>
    <t>026560000100.R2</t>
  </si>
  <si>
    <t>Javor dlaňovitolistý</t>
  </si>
  <si>
    <t>-1681517406</t>
  </si>
  <si>
    <t>15</t>
  </si>
  <si>
    <t>026560000100.R3</t>
  </si>
  <si>
    <t>Tis prostredný 20-30 cm</t>
  </si>
  <si>
    <t>-1828813844</t>
  </si>
  <si>
    <t>16</t>
  </si>
  <si>
    <t>184202112.S</t>
  </si>
  <si>
    <t>Zakotvenie dreviny troma a viac kolmi pri priemere kolov do 100 mm pri dĺžke kolov do 2 m do 3 m</t>
  </si>
  <si>
    <t>-661973077</t>
  </si>
  <si>
    <t>17</t>
  </si>
  <si>
    <t>052170000100.S</t>
  </si>
  <si>
    <t>Tyč ihličňanová tr. 1, hrúbka 7-8 cm</t>
  </si>
  <si>
    <t>-1767301447</t>
  </si>
  <si>
    <t>349*3 'Prepočítané koeficientom množstva</t>
  </si>
  <si>
    <t>18</t>
  </si>
  <si>
    <t>0521742050.S</t>
  </si>
  <si>
    <t>Viazací a spojovací materiál</t>
  </si>
  <si>
    <t>-1064881319</t>
  </si>
  <si>
    <t>19</t>
  </si>
  <si>
    <t>184802111.S</t>
  </si>
  <si>
    <t>Chemické odburinenie pôdy v rovine alebo na svahu do 1:5 postrekom naširoko</t>
  </si>
  <si>
    <t>1261496009</t>
  </si>
  <si>
    <t>252310000100.S</t>
  </si>
  <si>
    <t>Postrekový prípravok na ničenie burín v trávniku</t>
  </si>
  <si>
    <t>l</t>
  </si>
  <si>
    <t>-1234057195</t>
  </si>
  <si>
    <t>1107*0,0004 'Prepočítané koeficientom množstva</t>
  </si>
  <si>
    <t>21</t>
  </si>
  <si>
    <t>184852010.S</t>
  </si>
  <si>
    <t>Hnojenie trávnika v rovine alebo na svahu do 1:5 umelým hnojivom</t>
  </si>
  <si>
    <t>1313266519</t>
  </si>
  <si>
    <t>22</t>
  </si>
  <si>
    <t>251910000100.S</t>
  </si>
  <si>
    <t>Hnojivo záhradné bezchloridové granulované balené</t>
  </si>
  <si>
    <t>324414500</t>
  </si>
  <si>
    <t>1107*2E-05 'Prepočítané koeficientom množstva</t>
  </si>
  <si>
    <t>99</t>
  </si>
  <si>
    <t>Presun hmôt HSV</t>
  </si>
  <si>
    <t>23</t>
  </si>
  <si>
    <t>998231311.S</t>
  </si>
  <si>
    <t>Presun hmôt pre sadovnícke a krajinárske úpravy do 5000 m vodorovne bez zvislého presunu</t>
  </si>
  <si>
    <t>-966146717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</si>
</sst>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="1" customFormat="1" ht="12" customHeight="1">
      <c r="B5" s="19"/>
      <c r="D5" s="23" t="s">
        <v>12</v>
      </c>
      <c r="K5" s="24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14</v>
      </c>
      <c r="BS5" s="16" t="s">
        <v>6</v>
      </c>
    </row>
    <row r="6" s="1" customFormat="1" ht="36.96" customHeight="1">
      <c r="B6" s="19"/>
      <c r="D6" s="26" t="s">
        <v>15</v>
      </c>
      <c r="K6" s="27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17</v>
      </c>
      <c r="K7" s="24" t="s">
        <v>1</v>
      </c>
      <c r="AK7" s="29" t="s">
        <v>18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19</v>
      </c>
      <c r="K8" s="24" t="s">
        <v>20</v>
      </c>
      <c r="AK8" s="29" t="s">
        <v>21</v>
      </c>
      <c r="AN8" s="30" t="s">
        <v>22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23</v>
      </c>
      <c r="AK10" s="29" t="s">
        <v>24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25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24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24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30</v>
      </c>
      <c r="AK17" s="29" t="s">
        <v>26</v>
      </c>
      <c r="AN17" s="24" t="s">
        <v>1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32</v>
      </c>
      <c r="AK19" s="29" t="s">
        <v>24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33</v>
      </c>
      <c r="AK20" s="29" t="s">
        <v>26</v>
      </c>
      <c r="AN20" s="24" t="s">
        <v>1</v>
      </c>
      <c r="AR20" s="19"/>
      <c r="BE20" s="28"/>
      <c r="BS20" s="16" t="s">
        <v>31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42" t="s">
        <v>40</v>
      </c>
      <c r="G29" s="3"/>
      <c r="H29" s="3"/>
      <c r="I29" s="3"/>
      <c r="J29" s="3"/>
      <c r="K29" s="3"/>
      <c r="L29" s="43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ROUND(AV94, 2)</f>
        <v>0</v>
      </c>
      <c r="AL29" s="44"/>
      <c r="AM29" s="44"/>
      <c r="AN29" s="44"/>
      <c r="AO29" s="44"/>
      <c r="AP29" s="44"/>
      <c r="AQ29" s="44"/>
      <c r="AR29" s="46"/>
      <c r="AS29" s="44"/>
      <c r="AT29" s="44"/>
      <c r="AU29" s="44"/>
      <c r="AV29" s="44"/>
      <c r="AW29" s="44"/>
      <c r="AX29" s="44"/>
      <c r="AY29" s="44"/>
      <c r="AZ29" s="44"/>
      <c r="BE29" s="47"/>
    </row>
    <row r="30" s="3" customFormat="1" ht="14.4" customHeight="1">
      <c r="A30" s="3"/>
      <c r="B30" s="41"/>
      <c r="C30" s="3"/>
      <c r="D30" s="3"/>
      <c r="E30" s="3"/>
      <c r="F30" s="42" t="s">
        <v>41</v>
      </c>
      <c r="G30" s="3"/>
      <c r="H30" s="3"/>
      <c r="I30" s="3"/>
      <c r="J30" s="3"/>
      <c r="K30" s="3"/>
      <c r="L30" s="43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>
        <f>ROUND(AW94, 2)</f>
        <v>0</v>
      </c>
      <c r="AL30" s="44"/>
      <c r="AM30" s="44"/>
      <c r="AN30" s="44"/>
      <c r="AO30" s="44"/>
      <c r="AP30" s="44"/>
      <c r="AQ30" s="44"/>
      <c r="AR30" s="46"/>
      <c r="AS30" s="44"/>
      <c r="AT30" s="44"/>
      <c r="AU30" s="44"/>
      <c r="AV30" s="44"/>
      <c r="AW30" s="44"/>
      <c r="AX30" s="44"/>
      <c r="AY30" s="44"/>
      <c r="AZ30" s="44"/>
      <c r="BE30" s="47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8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9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9">
        <v>0</v>
      </c>
      <c r="AL31" s="3"/>
      <c r="AM31" s="3"/>
      <c r="AN31" s="3"/>
      <c r="AO31" s="3"/>
      <c r="AP31" s="3"/>
      <c r="AQ31" s="3"/>
      <c r="AR31" s="41"/>
      <c r="BE31" s="47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8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9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9">
        <v>0</v>
      </c>
      <c r="AL32" s="3"/>
      <c r="AM32" s="3"/>
      <c r="AN32" s="3"/>
      <c r="AO32" s="3"/>
      <c r="AP32" s="3"/>
      <c r="AQ32" s="3"/>
      <c r="AR32" s="41"/>
      <c r="BE32" s="47"/>
    </row>
    <row r="33" hidden="1" s="3" customFormat="1" ht="14.4" customHeight="1">
      <c r="A33" s="3"/>
      <c r="B33" s="41"/>
      <c r="C33" s="3"/>
      <c r="D33" s="3"/>
      <c r="E33" s="3"/>
      <c r="F33" s="42" t="s">
        <v>44</v>
      </c>
      <c r="G33" s="3"/>
      <c r="H33" s="3"/>
      <c r="I33" s="3"/>
      <c r="J33" s="3"/>
      <c r="K33" s="3"/>
      <c r="L33" s="43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>
        <v>0</v>
      </c>
      <c r="AL33" s="44"/>
      <c r="AM33" s="44"/>
      <c r="AN33" s="44"/>
      <c r="AO33" s="44"/>
      <c r="AP33" s="44"/>
      <c r="AQ33" s="44"/>
      <c r="AR33" s="46"/>
      <c r="AS33" s="44"/>
      <c r="AT33" s="44"/>
      <c r="AU33" s="44"/>
      <c r="AV33" s="44"/>
      <c r="AW33" s="44"/>
      <c r="AX33" s="44"/>
      <c r="AY33" s="44"/>
      <c r="AZ33" s="44"/>
      <c r="BE33" s="47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R49" s="57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60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50</v>
      </c>
      <c r="AI60" s="38"/>
      <c r="AJ60" s="38"/>
      <c r="AK60" s="38"/>
      <c r="AL60" s="38"/>
      <c r="AM60" s="60" t="s">
        <v>51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8" t="s">
        <v>52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8" t="s">
        <v>53</v>
      </c>
      <c r="AI64" s="61"/>
      <c r="AJ64" s="61"/>
      <c r="AK64" s="61"/>
      <c r="AL64" s="61"/>
      <c r="AM64" s="61"/>
      <c r="AN64" s="61"/>
      <c r="AO64" s="61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60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50</v>
      </c>
      <c r="AI75" s="38"/>
      <c r="AJ75" s="38"/>
      <c r="AK75" s="38"/>
      <c r="AL75" s="38"/>
      <c r="AM75" s="60" t="s">
        <v>51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6"/>
      <c r="B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6"/>
      <c r="BE81" s="35"/>
    </row>
    <row r="82" s="2" customFormat="1" ht="24.96" customHeight="1">
      <c r="A82" s="35"/>
      <c r="B82" s="36"/>
      <c r="C82" s="20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6"/>
      <c r="C84" s="29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1-24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6"/>
      <c r="BE84" s="4"/>
    </row>
    <row r="85" s="5" customFormat="1" ht="36.96" customHeight="1">
      <c r="A85" s="5"/>
      <c r="B85" s="67"/>
      <c r="C85" s="68" t="s">
        <v>15</v>
      </c>
      <c r="D85" s="5"/>
      <c r="E85" s="5"/>
      <c r="F85" s="5"/>
      <c r="G85" s="5"/>
      <c r="H85" s="5"/>
      <c r="I85" s="5"/>
      <c r="J85" s="5"/>
      <c r="K85" s="5"/>
      <c r="L85" s="69" t="str">
        <f>K6</f>
        <v>VÝMENA TECHNOLOGICKÉHO VYBAVENIA ČOV SVATÝ KRÍŽ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7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19</v>
      </c>
      <c r="D87" s="35"/>
      <c r="E87" s="35"/>
      <c r="F87" s="35"/>
      <c r="G87" s="35"/>
      <c r="H87" s="35"/>
      <c r="I87" s="35"/>
      <c r="J87" s="35"/>
      <c r="K87" s="35"/>
      <c r="L87" s="70" t="str">
        <f>IF(K8="","",K8)</f>
        <v>KN-C 1611/1, k.ú. Svätý Kríž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21</v>
      </c>
      <c r="AJ87" s="35"/>
      <c r="AK87" s="35"/>
      <c r="AL87" s="35"/>
      <c r="AM87" s="71" t="str">
        <f>IF(AN8= "","",AN8)</f>
        <v>18. 1. 2024</v>
      </c>
      <c r="AN87" s="71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23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Obec Svätý Kríž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72" t="str">
        <f>IF(E17="","",E17)</f>
        <v>Ing. Maroš Salva</v>
      </c>
      <c r="AN89" s="4"/>
      <c r="AO89" s="4"/>
      <c r="AP89" s="4"/>
      <c r="AQ89" s="35"/>
      <c r="AR89" s="36"/>
      <c r="AS89" s="73" t="s">
        <v>55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72" t="str">
        <f>IF(E20="","",E20)</f>
        <v>Peter Vandriak</v>
      </c>
      <c r="AN90" s="4"/>
      <c r="AO90" s="4"/>
      <c r="AP90" s="4"/>
      <c r="AQ90" s="35"/>
      <c r="AR90" s="36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7"/>
      <c r="AT91" s="78"/>
      <c r="AU91" s="79"/>
      <c r="AV91" s="79"/>
      <c r="AW91" s="79"/>
      <c r="AX91" s="79"/>
      <c r="AY91" s="79"/>
      <c r="AZ91" s="79"/>
      <c r="BA91" s="79"/>
      <c r="BB91" s="79"/>
      <c r="BC91" s="79"/>
      <c r="BD91" s="80"/>
      <c r="BE91" s="35"/>
    </row>
    <row r="92" s="2" customFormat="1" ht="29.28" customHeight="1">
      <c r="A92" s="35"/>
      <c r="B92" s="36"/>
      <c r="C92" s="81" t="s">
        <v>56</v>
      </c>
      <c r="D92" s="82"/>
      <c r="E92" s="82"/>
      <c r="F92" s="82"/>
      <c r="G92" s="82"/>
      <c r="H92" s="83"/>
      <c r="I92" s="84" t="s">
        <v>57</v>
      </c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5" t="s">
        <v>58</v>
      </c>
      <c r="AH92" s="82"/>
      <c r="AI92" s="82"/>
      <c r="AJ92" s="82"/>
      <c r="AK92" s="82"/>
      <c r="AL92" s="82"/>
      <c r="AM92" s="82"/>
      <c r="AN92" s="84" t="s">
        <v>59</v>
      </c>
      <c r="AO92" s="82"/>
      <c r="AP92" s="86"/>
      <c r="AQ92" s="87" t="s">
        <v>60</v>
      </c>
      <c r="AR92" s="36"/>
      <c r="AS92" s="88" t="s">
        <v>61</v>
      </c>
      <c r="AT92" s="89" t="s">
        <v>62</v>
      </c>
      <c r="AU92" s="89" t="s">
        <v>63</v>
      </c>
      <c r="AV92" s="89" t="s">
        <v>64</v>
      </c>
      <c r="AW92" s="89" t="s">
        <v>65</v>
      </c>
      <c r="AX92" s="89" t="s">
        <v>66</v>
      </c>
      <c r="AY92" s="89" t="s">
        <v>67</v>
      </c>
      <c r="AZ92" s="89" t="s">
        <v>68</v>
      </c>
      <c r="BA92" s="89" t="s">
        <v>69</v>
      </c>
      <c r="BB92" s="89" t="s">
        <v>70</v>
      </c>
      <c r="BC92" s="89" t="s">
        <v>71</v>
      </c>
      <c r="BD92" s="90" t="s">
        <v>72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91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3"/>
      <c r="BE93" s="35"/>
    </row>
    <row r="94" s="6" customFormat="1" ht="32.4" customHeight="1">
      <c r="A94" s="6"/>
      <c r="B94" s="94"/>
      <c r="C94" s="95" t="s">
        <v>73</v>
      </c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7">
        <f>ROUND(AG95,2)</f>
        <v>0</v>
      </c>
      <c r="AH94" s="97"/>
      <c r="AI94" s="97"/>
      <c r="AJ94" s="97"/>
      <c r="AK94" s="97"/>
      <c r="AL94" s="97"/>
      <c r="AM94" s="97"/>
      <c r="AN94" s="98">
        <f>SUM(AG94,AT94)</f>
        <v>0</v>
      </c>
      <c r="AO94" s="98"/>
      <c r="AP94" s="98"/>
      <c r="AQ94" s="99" t="s">
        <v>1</v>
      </c>
      <c r="AR94" s="94"/>
      <c r="AS94" s="100">
        <f>ROUND(AS95,2)</f>
        <v>0</v>
      </c>
      <c r="AT94" s="101">
        <f>ROUND(SUM(AV94:AW94),2)</f>
        <v>0</v>
      </c>
      <c r="AU94" s="102">
        <f>ROUND(AU95,5)</f>
        <v>0</v>
      </c>
      <c r="AV94" s="101">
        <f>ROUND(AZ94*L29,2)</f>
        <v>0</v>
      </c>
      <c r="AW94" s="101">
        <f>ROUND(BA94*L30,2)</f>
        <v>0</v>
      </c>
      <c r="AX94" s="101">
        <f>ROUND(BB94*L29,2)</f>
        <v>0</v>
      </c>
      <c r="AY94" s="101">
        <f>ROUND(BC94*L30,2)</f>
        <v>0</v>
      </c>
      <c r="AZ94" s="101">
        <f>ROUND(AZ95,2)</f>
        <v>0</v>
      </c>
      <c r="BA94" s="101">
        <f>ROUND(BA95,2)</f>
        <v>0</v>
      </c>
      <c r="BB94" s="101">
        <f>ROUND(BB95,2)</f>
        <v>0</v>
      </c>
      <c r="BC94" s="101">
        <f>ROUND(BC95,2)</f>
        <v>0</v>
      </c>
      <c r="BD94" s="103">
        <f>ROUND(BD95,2)</f>
        <v>0</v>
      </c>
      <c r="BE94" s="6"/>
      <c r="BS94" s="104" t="s">
        <v>74</v>
      </c>
      <c r="BT94" s="104" t="s">
        <v>75</v>
      </c>
      <c r="BU94" s="105" t="s">
        <v>76</v>
      </c>
      <c r="BV94" s="104" t="s">
        <v>77</v>
      </c>
      <c r="BW94" s="104" t="s">
        <v>4</v>
      </c>
      <c r="BX94" s="104" t="s">
        <v>78</v>
      </c>
      <c r="CL94" s="104" t="s">
        <v>1</v>
      </c>
    </row>
    <row r="95" s="7" customFormat="1" ht="24.75" customHeight="1">
      <c r="A95" s="106" t="s">
        <v>79</v>
      </c>
      <c r="B95" s="107"/>
      <c r="C95" s="108"/>
      <c r="D95" s="109" t="s">
        <v>80</v>
      </c>
      <c r="E95" s="109"/>
      <c r="F95" s="109"/>
      <c r="G95" s="109"/>
      <c r="H95" s="109"/>
      <c r="I95" s="110"/>
      <c r="J95" s="109" t="s">
        <v>81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'1-24-1 - OPATRENIA ZELENE...'!J30</f>
        <v>0</v>
      </c>
      <c r="AH95" s="110"/>
      <c r="AI95" s="110"/>
      <c r="AJ95" s="110"/>
      <c r="AK95" s="110"/>
      <c r="AL95" s="110"/>
      <c r="AM95" s="110"/>
      <c r="AN95" s="111">
        <f>SUM(AG95,AT95)</f>
        <v>0</v>
      </c>
      <c r="AO95" s="110"/>
      <c r="AP95" s="110"/>
      <c r="AQ95" s="112" t="s">
        <v>82</v>
      </c>
      <c r="AR95" s="107"/>
      <c r="AS95" s="113">
        <v>0</v>
      </c>
      <c r="AT95" s="114">
        <f>ROUND(SUM(AV95:AW95),2)</f>
        <v>0</v>
      </c>
      <c r="AU95" s="115">
        <f>'1-24-1 - OPATRENIA ZELENE...'!P119</f>
        <v>0</v>
      </c>
      <c r="AV95" s="114">
        <f>'1-24-1 - OPATRENIA ZELENE...'!J33</f>
        <v>0</v>
      </c>
      <c r="AW95" s="114">
        <f>'1-24-1 - OPATRENIA ZELENE...'!J34</f>
        <v>0</v>
      </c>
      <c r="AX95" s="114">
        <f>'1-24-1 - OPATRENIA ZELENE...'!J35</f>
        <v>0</v>
      </c>
      <c r="AY95" s="114">
        <f>'1-24-1 - OPATRENIA ZELENE...'!J36</f>
        <v>0</v>
      </c>
      <c r="AZ95" s="114">
        <f>'1-24-1 - OPATRENIA ZELENE...'!F33</f>
        <v>0</v>
      </c>
      <c r="BA95" s="114">
        <f>'1-24-1 - OPATRENIA ZELENE...'!F34</f>
        <v>0</v>
      </c>
      <c r="BB95" s="114">
        <f>'1-24-1 - OPATRENIA ZELENE...'!F35</f>
        <v>0</v>
      </c>
      <c r="BC95" s="114">
        <f>'1-24-1 - OPATRENIA ZELENE...'!F36</f>
        <v>0</v>
      </c>
      <c r="BD95" s="116">
        <f>'1-24-1 - OPATRENIA ZELENE...'!F37</f>
        <v>0</v>
      </c>
      <c r="BE95" s="7"/>
      <c r="BT95" s="117" t="s">
        <v>83</v>
      </c>
      <c r="BV95" s="117" t="s">
        <v>77</v>
      </c>
      <c r="BW95" s="117" t="s">
        <v>84</v>
      </c>
      <c r="BX95" s="117" t="s">
        <v>4</v>
      </c>
      <c r="CL95" s="117" t="s">
        <v>1</v>
      </c>
      <c r="CM95" s="117" t="s">
        <v>75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-24-1 - OPATRENIA ZELEN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="1" customFormat="1" ht="24.96" customHeight="1">
      <c r="B4" s="19"/>
      <c r="D4" s="20" t="s">
        <v>85</v>
      </c>
      <c r="L4" s="19"/>
      <c r="M4" s="118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19" t="str">
        <f>'Rekapitulácia stavby'!K6</f>
        <v>VÝMENA TECHNOLOGICKÉHO VYBAVENIA ČOV SVATÝ KRÍŽ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86</v>
      </c>
      <c r="E8" s="35"/>
      <c r="F8" s="35"/>
      <c r="G8" s="35"/>
      <c r="H8" s="35"/>
      <c r="I8" s="35"/>
      <c r="J8" s="35"/>
      <c r="K8" s="35"/>
      <c r="L8" s="5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9" t="s">
        <v>87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17</v>
      </c>
      <c r="E11" s="35"/>
      <c r="F11" s="24" t="s">
        <v>1</v>
      </c>
      <c r="G11" s="35"/>
      <c r="H11" s="35"/>
      <c r="I11" s="29" t="s">
        <v>18</v>
      </c>
      <c r="J11" s="24" t="s">
        <v>1</v>
      </c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19</v>
      </c>
      <c r="E12" s="35"/>
      <c r="F12" s="24" t="s">
        <v>20</v>
      </c>
      <c r="G12" s="35"/>
      <c r="H12" s="35"/>
      <c r="I12" s="29" t="s">
        <v>21</v>
      </c>
      <c r="J12" s="71" t="str">
        <f>'Rekapitulácia stavby'!AN8</f>
        <v>18. 1. 2024</v>
      </c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23</v>
      </c>
      <c r="E14" s="35"/>
      <c r="F14" s="35"/>
      <c r="G14" s="35"/>
      <c r="H14" s="35"/>
      <c r="I14" s="29" t="s">
        <v>24</v>
      </c>
      <c r="J14" s="24" t="s">
        <v>1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25</v>
      </c>
      <c r="F15" s="35"/>
      <c r="G15" s="35"/>
      <c r="H15" s="35"/>
      <c r="I15" s="29" t="s">
        <v>26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24</v>
      </c>
      <c r="J17" s="30" t="str">
        <f>'Rekapitulácia stavby'!AN13</f>
        <v>Vyplň údaj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24</v>
      </c>
      <c r="J20" s="24" t="s">
        <v>1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30</v>
      </c>
      <c r="F21" s="35"/>
      <c r="G21" s="35"/>
      <c r="H21" s="35"/>
      <c r="I21" s="29" t="s">
        <v>26</v>
      </c>
      <c r="J21" s="24" t="s">
        <v>1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32</v>
      </c>
      <c r="E23" s="35"/>
      <c r="F23" s="35"/>
      <c r="G23" s="35"/>
      <c r="H23" s="35"/>
      <c r="I23" s="29" t="s">
        <v>24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33</v>
      </c>
      <c r="F24" s="35"/>
      <c r="G24" s="35"/>
      <c r="H24" s="35"/>
      <c r="I24" s="29" t="s">
        <v>26</v>
      </c>
      <c r="J24" s="24" t="s">
        <v>1</v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34</v>
      </c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20"/>
      <c r="B27" s="121"/>
      <c r="C27" s="120"/>
      <c r="D27" s="120"/>
      <c r="E27" s="33" t="s">
        <v>1</v>
      </c>
      <c r="F27" s="33"/>
      <c r="G27" s="33"/>
      <c r="H27" s="3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92"/>
      <c r="E29" s="92"/>
      <c r="F29" s="92"/>
      <c r="G29" s="92"/>
      <c r="H29" s="92"/>
      <c r="I29" s="92"/>
      <c r="J29" s="92"/>
      <c r="K29" s="92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3" t="s">
        <v>35</v>
      </c>
      <c r="E30" s="35"/>
      <c r="F30" s="35"/>
      <c r="G30" s="35"/>
      <c r="H30" s="35"/>
      <c r="I30" s="35"/>
      <c r="J30" s="98">
        <f>ROUND(J119, 2)</f>
        <v>0</v>
      </c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37</v>
      </c>
      <c r="G32" s="35"/>
      <c r="H32" s="35"/>
      <c r="I32" s="40" t="s">
        <v>36</v>
      </c>
      <c r="J32" s="40" t="s">
        <v>38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4" t="s">
        <v>39</v>
      </c>
      <c r="E33" s="42" t="s">
        <v>40</v>
      </c>
      <c r="F33" s="125">
        <f>ROUND((SUM(BE119:BE149)),  2)</f>
        <v>0</v>
      </c>
      <c r="G33" s="126"/>
      <c r="H33" s="126"/>
      <c r="I33" s="127">
        <v>0.20000000000000001</v>
      </c>
      <c r="J33" s="125">
        <f>ROUND(((SUM(BE119:BE149))*I33),  2)</f>
        <v>0</v>
      </c>
      <c r="K33" s="35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42" t="s">
        <v>41</v>
      </c>
      <c r="F34" s="125">
        <f>ROUND((SUM(BF119:BF149)),  2)</f>
        <v>0</v>
      </c>
      <c r="G34" s="126"/>
      <c r="H34" s="126"/>
      <c r="I34" s="127">
        <v>0.20000000000000001</v>
      </c>
      <c r="J34" s="125">
        <f>ROUND(((SUM(BF119:BF149))*I34), 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28">
        <f>ROUND((SUM(BG119:BG149)),  2)</f>
        <v>0</v>
      </c>
      <c r="G35" s="35"/>
      <c r="H35" s="35"/>
      <c r="I35" s="129">
        <v>0.20000000000000001</v>
      </c>
      <c r="J35" s="128">
        <f>0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43</v>
      </c>
      <c r="F36" s="128">
        <f>ROUND((SUM(BH119:BH149)),  2)</f>
        <v>0</v>
      </c>
      <c r="G36" s="35"/>
      <c r="H36" s="35"/>
      <c r="I36" s="129">
        <v>0.20000000000000001</v>
      </c>
      <c r="J36" s="128">
        <f>0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42" t="s">
        <v>44</v>
      </c>
      <c r="F37" s="125">
        <f>ROUND((SUM(BI119:BI149)),  2)</f>
        <v>0</v>
      </c>
      <c r="G37" s="126"/>
      <c r="H37" s="126"/>
      <c r="I37" s="127">
        <v>0</v>
      </c>
      <c r="J37" s="125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30"/>
      <c r="D39" s="131" t="s">
        <v>45</v>
      </c>
      <c r="E39" s="83"/>
      <c r="F39" s="83"/>
      <c r="G39" s="132" t="s">
        <v>46</v>
      </c>
      <c r="H39" s="133" t="s">
        <v>47</v>
      </c>
      <c r="I39" s="83"/>
      <c r="J39" s="134">
        <f>SUM(J30:J37)</f>
        <v>0</v>
      </c>
      <c r="K39" s="1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48</v>
      </c>
      <c r="E50" s="59"/>
      <c r="F50" s="59"/>
      <c r="G50" s="58" t="s">
        <v>49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50</v>
      </c>
      <c r="E61" s="38"/>
      <c r="F61" s="136" t="s">
        <v>51</v>
      </c>
      <c r="G61" s="60" t="s">
        <v>50</v>
      </c>
      <c r="H61" s="38"/>
      <c r="I61" s="38"/>
      <c r="J61" s="137" t="s">
        <v>51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52</v>
      </c>
      <c r="E65" s="61"/>
      <c r="F65" s="61"/>
      <c r="G65" s="58" t="s">
        <v>53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50</v>
      </c>
      <c r="E76" s="38"/>
      <c r="F76" s="136" t="s">
        <v>51</v>
      </c>
      <c r="G76" s="60" t="s">
        <v>50</v>
      </c>
      <c r="H76" s="38"/>
      <c r="I76" s="38"/>
      <c r="J76" s="137" t="s">
        <v>51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9" t="str">
        <f>E7</f>
        <v>VÝMENA TECHNOLOGICKÉHO VYBAVENIA ČOV SVATÝ KRÍŽ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5"/>
      <c r="E86" s="35"/>
      <c r="F86" s="35"/>
      <c r="G86" s="35"/>
      <c r="H86" s="35"/>
      <c r="I86" s="35"/>
      <c r="J86" s="35"/>
      <c r="K86" s="35"/>
      <c r="L86" s="5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9" t="str">
        <f>E9</f>
        <v>1-24-1 - OPATRENIA ZELENEJ INFRAŠTRUKTÚRY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5"/>
      <c r="E89" s="35"/>
      <c r="F89" s="24" t="str">
        <f>F12</f>
        <v>KN-C 1611/1, k.ú. Svätý Kríž</v>
      </c>
      <c r="G89" s="35"/>
      <c r="H89" s="35"/>
      <c r="I89" s="29" t="s">
        <v>21</v>
      </c>
      <c r="J89" s="71" t="str">
        <f>IF(J12="","",J12)</f>
        <v>18. 1. 2024</v>
      </c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5"/>
      <c r="E91" s="35"/>
      <c r="F91" s="24" t="str">
        <f>E15</f>
        <v>Obec Svätý Kríž</v>
      </c>
      <c r="G91" s="35"/>
      <c r="H91" s="35"/>
      <c r="I91" s="29" t="s">
        <v>29</v>
      </c>
      <c r="J91" s="33" t="str">
        <f>E21</f>
        <v>Ing. Maroš Salva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32</v>
      </c>
      <c r="J92" s="33" t="str">
        <f>E24</f>
        <v>Peter Vandriak</v>
      </c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8" t="s">
        <v>89</v>
      </c>
      <c r="D94" s="130"/>
      <c r="E94" s="130"/>
      <c r="F94" s="130"/>
      <c r="G94" s="130"/>
      <c r="H94" s="130"/>
      <c r="I94" s="130"/>
      <c r="J94" s="139" t="s">
        <v>90</v>
      </c>
      <c r="K94" s="130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40" t="s">
        <v>91</v>
      </c>
      <c r="D96" s="35"/>
      <c r="E96" s="35"/>
      <c r="F96" s="35"/>
      <c r="G96" s="35"/>
      <c r="H96" s="35"/>
      <c r="I96" s="35"/>
      <c r="J96" s="98">
        <f>J119</f>
        <v>0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92</v>
      </c>
    </row>
    <row r="97" s="9" customFormat="1" ht="24.96" customHeight="1">
      <c r="A97" s="9"/>
      <c r="B97" s="141"/>
      <c r="C97" s="9"/>
      <c r="D97" s="142" t="s">
        <v>93</v>
      </c>
      <c r="E97" s="143"/>
      <c r="F97" s="143"/>
      <c r="G97" s="143"/>
      <c r="H97" s="143"/>
      <c r="I97" s="143"/>
      <c r="J97" s="144">
        <f>J120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94</v>
      </c>
      <c r="E98" s="147"/>
      <c r="F98" s="147"/>
      <c r="G98" s="147"/>
      <c r="H98" s="147"/>
      <c r="I98" s="147"/>
      <c r="J98" s="148">
        <f>J121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95</v>
      </c>
      <c r="E99" s="147"/>
      <c r="F99" s="147"/>
      <c r="G99" s="147"/>
      <c r="H99" s="147"/>
      <c r="I99" s="147"/>
      <c r="J99" s="148">
        <f>J148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96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15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119" t="str">
        <f>E7</f>
        <v>VÝMENA TECHNOLOGICKÉHO VYBAVENIA ČOV SVATÝ KRÍŽ</v>
      </c>
      <c r="F109" s="29"/>
      <c r="G109" s="29"/>
      <c r="H109" s="29"/>
      <c r="I109" s="35"/>
      <c r="J109" s="35"/>
      <c r="K109" s="35"/>
      <c r="L109" s="57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86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69" t="str">
        <f>E9</f>
        <v>1-24-1 - OPATRENIA ZELENEJ INFRAŠTRUKTÚRY</v>
      </c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</v>
      </c>
      <c r="D113" s="35"/>
      <c r="E113" s="35"/>
      <c r="F113" s="24" t="str">
        <f>F12</f>
        <v>KN-C 1611/1, k.ú. Svätý Kríž</v>
      </c>
      <c r="G113" s="35"/>
      <c r="H113" s="35"/>
      <c r="I113" s="29" t="s">
        <v>21</v>
      </c>
      <c r="J113" s="71" t="str">
        <f>IF(J12="","",J12)</f>
        <v>18. 1. 2024</v>
      </c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23</v>
      </c>
      <c r="D115" s="35"/>
      <c r="E115" s="35"/>
      <c r="F115" s="24" t="str">
        <f>E15</f>
        <v>Obec Svätý Kríž</v>
      </c>
      <c r="G115" s="35"/>
      <c r="H115" s="35"/>
      <c r="I115" s="29" t="s">
        <v>29</v>
      </c>
      <c r="J115" s="33" t="str">
        <f>E21</f>
        <v>Ing. Maroš Salva</v>
      </c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5"/>
      <c r="E116" s="35"/>
      <c r="F116" s="24" t="str">
        <f>IF(E18="","",E18)</f>
        <v>Vyplň údaj</v>
      </c>
      <c r="G116" s="35"/>
      <c r="H116" s="35"/>
      <c r="I116" s="29" t="s">
        <v>32</v>
      </c>
      <c r="J116" s="33" t="str">
        <f>E24</f>
        <v>Peter Vandriak</v>
      </c>
      <c r="K116" s="35"/>
      <c r="L116" s="57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49"/>
      <c r="B118" s="150"/>
      <c r="C118" s="151" t="s">
        <v>97</v>
      </c>
      <c r="D118" s="152" t="s">
        <v>60</v>
      </c>
      <c r="E118" s="152" t="s">
        <v>56</v>
      </c>
      <c r="F118" s="152" t="s">
        <v>57</v>
      </c>
      <c r="G118" s="152" t="s">
        <v>98</v>
      </c>
      <c r="H118" s="152" t="s">
        <v>99</v>
      </c>
      <c r="I118" s="152" t="s">
        <v>100</v>
      </c>
      <c r="J118" s="153" t="s">
        <v>90</v>
      </c>
      <c r="K118" s="154" t="s">
        <v>101</v>
      </c>
      <c r="L118" s="155"/>
      <c r="M118" s="88" t="s">
        <v>1</v>
      </c>
      <c r="N118" s="89" t="s">
        <v>39</v>
      </c>
      <c r="O118" s="89" t="s">
        <v>102</v>
      </c>
      <c r="P118" s="89" t="s">
        <v>103</v>
      </c>
      <c r="Q118" s="89" t="s">
        <v>104</v>
      </c>
      <c r="R118" s="89" t="s">
        <v>105</v>
      </c>
      <c r="S118" s="89" t="s">
        <v>106</v>
      </c>
      <c r="T118" s="90" t="s">
        <v>107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="2" customFormat="1" ht="22.8" customHeight="1">
      <c r="A119" s="35"/>
      <c r="B119" s="36"/>
      <c r="C119" s="95" t="s">
        <v>91</v>
      </c>
      <c r="D119" s="35"/>
      <c r="E119" s="35"/>
      <c r="F119" s="35"/>
      <c r="G119" s="35"/>
      <c r="H119" s="35"/>
      <c r="I119" s="35"/>
      <c r="J119" s="156">
        <f>BK119</f>
        <v>0</v>
      </c>
      <c r="K119" s="35"/>
      <c r="L119" s="36"/>
      <c r="M119" s="91"/>
      <c r="N119" s="75"/>
      <c r="O119" s="92"/>
      <c r="P119" s="157">
        <f>P120</f>
        <v>0</v>
      </c>
      <c r="Q119" s="92"/>
      <c r="R119" s="157">
        <f>R120</f>
        <v>7.1014616000000004</v>
      </c>
      <c r="S119" s="92"/>
      <c r="T119" s="158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6" t="s">
        <v>74</v>
      </c>
      <c r="AU119" s="16" t="s">
        <v>92</v>
      </c>
      <c r="BK119" s="159">
        <f>BK120</f>
        <v>0</v>
      </c>
    </row>
    <row r="120" s="12" customFormat="1" ht="25.92" customHeight="1">
      <c r="A120" s="12"/>
      <c r="B120" s="160"/>
      <c r="C120" s="12"/>
      <c r="D120" s="161" t="s">
        <v>74</v>
      </c>
      <c r="E120" s="162" t="s">
        <v>108</v>
      </c>
      <c r="F120" s="162" t="s">
        <v>109</v>
      </c>
      <c r="G120" s="12"/>
      <c r="H120" s="12"/>
      <c r="I120" s="163"/>
      <c r="J120" s="164">
        <f>BK120</f>
        <v>0</v>
      </c>
      <c r="K120" s="12"/>
      <c r="L120" s="160"/>
      <c r="M120" s="165"/>
      <c r="N120" s="166"/>
      <c r="O120" s="166"/>
      <c r="P120" s="167">
        <f>P121+P148</f>
        <v>0</v>
      </c>
      <c r="Q120" s="166"/>
      <c r="R120" s="167">
        <f>R121+R148</f>
        <v>7.1014616000000004</v>
      </c>
      <c r="S120" s="166"/>
      <c r="T120" s="168">
        <f>T121+T148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1" t="s">
        <v>83</v>
      </c>
      <c r="AT120" s="169" t="s">
        <v>74</v>
      </c>
      <c r="AU120" s="169" t="s">
        <v>75</v>
      </c>
      <c r="AY120" s="161" t="s">
        <v>110</v>
      </c>
      <c r="BK120" s="170">
        <f>BK121+BK148</f>
        <v>0</v>
      </c>
    </row>
    <row r="121" s="12" customFormat="1" ht="22.8" customHeight="1">
      <c r="A121" s="12"/>
      <c r="B121" s="160"/>
      <c r="C121" s="12"/>
      <c r="D121" s="161" t="s">
        <v>74</v>
      </c>
      <c r="E121" s="171" t="s">
        <v>83</v>
      </c>
      <c r="F121" s="171" t="s">
        <v>111</v>
      </c>
      <c r="G121" s="12"/>
      <c r="H121" s="12"/>
      <c r="I121" s="163"/>
      <c r="J121" s="172">
        <f>BK121</f>
        <v>0</v>
      </c>
      <c r="K121" s="12"/>
      <c r="L121" s="160"/>
      <c r="M121" s="165"/>
      <c r="N121" s="166"/>
      <c r="O121" s="166"/>
      <c r="P121" s="167">
        <f>SUM(P122:P147)</f>
        <v>0</v>
      </c>
      <c r="Q121" s="166"/>
      <c r="R121" s="167">
        <f>SUM(R122:R147)</f>
        <v>7.1014616000000004</v>
      </c>
      <c r="S121" s="166"/>
      <c r="T121" s="168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1" t="s">
        <v>83</v>
      </c>
      <c r="AT121" s="169" t="s">
        <v>74</v>
      </c>
      <c r="AU121" s="169" t="s">
        <v>83</v>
      </c>
      <c r="AY121" s="161" t="s">
        <v>110</v>
      </c>
      <c r="BK121" s="170">
        <f>SUM(BK122:BK147)</f>
        <v>0</v>
      </c>
    </row>
    <row r="122" s="2" customFormat="1" ht="24.15" customHeight="1">
      <c r="A122" s="35"/>
      <c r="B122" s="173"/>
      <c r="C122" s="174" t="s">
        <v>83</v>
      </c>
      <c r="D122" s="174" t="s">
        <v>112</v>
      </c>
      <c r="E122" s="175" t="s">
        <v>113</v>
      </c>
      <c r="F122" s="176" t="s">
        <v>114</v>
      </c>
      <c r="G122" s="177" t="s">
        <v>115</v>
      </c>
      <c r="H122" s="178">
        <v>19.5</v>
      </c>
      <c r="I122" s="179"/>
      <c r="J122" s="180">
        <f>ROUND(I122*H122,2)</f>
        <v>0</v>
      </c>
      <c r="K122" s="181"/>
      <c r="L122" s="36"/>
      <c r="M122" s="182" t="s">
        <v>1</v>
      </c>
      <c r="N122" s="183" t="s">
        <v>41</v>
      </c>
      <c r="O122" s="79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116</v>
      </c>
      <c r="AT122" s="186" t="s">
        <v>112</v>
      </c>
      <c r="AU122" s="186" t="s">
        <v>117</v>
      </c>
      <c r="AY122" s="16" t="s">
        <v>110</v>
      </c>
      <c r="BE122" s="187">
        <f>IF(N122="základná",J122,0)</f>
        <v>0</v>
      </c>
      <c r="BF122" s="187">
        <f>IF(N122="znížená",J122,0)</f>
        <v>0</v>
      </c>
      <c r="BG122" s="187">
        <f>IF(N122="zákl. prenesená",J122,0)</f>
        <v>0</v>
      </c>
      <c r="BH122" s="187">
        <f>IF(N122="zníž. prenesená",J122,0)</f>
        <v>0</v>
      </c>
      <c r="BI122" s="187">
        <f>IF(N122="nulová",J122,0)</f>
        <v>0</v>
      </c>
      <c r="BJ122" s="16" t="s">
        <v>117</v>
      </c>
      <c r="BK122" s="187">
        <f>ROUND(I122*H122,2)</f>
        <v>0</v>
      </c>
      <c r="BL122" s="16" t="s">
        <v>116</v>
      </c>
      <c r="BM122" s="186" t="s">
        <v>118</v>
      </c>
    </row>
    <row r="123" s="2" customFormat="1" ht="24.15" customHeight="1">
      <c r="A123" s="35"/>
      <c r="B123" s="173"/>
      <c r="C123" s="174" t="s">
        <v>117</v>
      </c>
      <c r="D123" s="174" t="s">
        <v>112</v>
      </c>
      <c r="E123" s="175" t="s">
        <v>119</v>
      </c>
      <c r="F123" s="176" t="s">
        <v>120</v>
      </c>
      <c r="G123" s="177" t="s">
        <v>115</v>
      </c>
      <c r="H123" s="178">
        <v>19.5</v>
      </c>
      <c r="I123" s="179"/>
      <c r="J123" s="180">
        <f>ROUND(I123*H123,2)</f>
        <v>0</v>
      </c>
      <c r="K123" s="181"/>
      <c r="L123" s="36"/>
      <c r="M123" s="182" t="s">
        <v>1</v>
      </c>
      <c r="N123" s="183" t="s">
        <v>41</v>
      </c>
      <c r="O123" s="79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6" t="s">
        <v>116</v>
      </c>
      <c r="AT123" s="186" t="s">
        <v>112</v>
      </c>
      <c r="AU123" s="186" t="s">
        <v>117</v>
      </c>
      <c r="AY123" s="16" t="s">
        <v>110</v>
      </c>
      <c r="BE123" s="187">
        <f>IF(N123="základná",J123,0)</f>
        <v>0</v>
      </c>
      <c r="BF123" s="187">
        <f>IF(N123="znížená",J123,0)</f>
        <v>0</v>
      </c>
      <c r="BG123" s="187">
        <f>IF(N123="zákl. prenesená",J123,0)</f>
        <v>0</v>
      </c>
      <c r="BH123" s="187">
        <f>IF(N123="zníž. prenesená",J123,0)</f>
        <v>0</v>
      </c>
      <c r="BI123" s="187">
        <f>IF(N123="nulová",J123,0)</f>
        <v>0</v>
      </c>
      <c r="BJ123" s="16" t="s">
        <v>117</v>
      </c>
      <c r="BK123" s="187">
        <f>ROUND(I123*H123,2)</f>
        <v>0</v>
      </c>
      <c r="BL123" s="16" t="s">
        <v>116</v>
      </c>
      <c r="BM123" s="186" t="s">
        <v>121</v>
      </c>
    </row>
    <row r="124" s="2" customFormat="1" ht="33" customHeight="1">
      <c r="A124" s="35"/>
      <c r="B124" s="173"/>
      <c r="C124" s="174" t="s">
        <v>122</v>
      </c>
      <c r="D124" s="174" t="s">
        <v>112</v>
      </c>
      <c r="E124" s="175" t="s">
        <v>123</v>
      </c>
      <c r="F124" s="176" t="s">
        <v>124</v>
      </c>
      <c r="G124" s="177" t="s">
        <v>115</v>
      </c>
      <c r="H124" s="178">
        <v>19.5</v>
      </c>
      <c r="I124" s="179"/>
      <c r="J124" s="180">
        <f>ROUND(I124*H124,2)</f>
        <v>0</v>
      </c>
      <c r="K124" s="181"/>
      <c r="L124" s="36"/>
      <c r="M124" s="182" t="s">
        <v>1</v>
      </c>
      <c r="N124" s="183" t="s">
        <v>41</v>
      </c>
      <c r="O124" s="79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116</v>
      </c>
      <c r="AT124" s="186" t="s">
        <v>112</v>
      </c>
      <c r="AU124" s="186" t="s">
        <v>117</v>
      </c>
      <c r="AY124" s="16" t="s">
        <v>110</v>
      </c>
      <c r="BE124" s="187">
        <f>IF(N124="základná",J124,0)</f>
        <v>0</v>
      </c>
      <c r="BF124" s="187">
        <f>IF(N124="znížená",J124,0)</f>
        <v>0</v>
      </c>
      <c r="BG124" s="187">
        <f>IF(N124="zákl. prenesená",J124,0)</f>
        <v>0</v>
      </c>
      <c r="BH124" s="187">
        <f>IF(N124="zníž. prenesená",J124,0)</f>
        <v>0</v>
      </c>
      <c r="BI124" s="187">
        <f>IF(N124="nulová",J124,0)</f>
        <v>0</v>
      </c>
      <c r="BJ124" s="16" t="s">
        <v>117</v>
      </c>
      <c r="BK124" s="187">
        <f>ROUND(I124*H124,2)</f>
        <v>0</v>
      </c>
      <c r="BL124" s="16" t="s">
        <v>116</v>
      </c>
      <c r="BM124" s="186" t="s">
        <v>125</v>
      </c>
    </row>
    <row r="125" s="2" customFormat="1" ht="16.5" customHeight="1">
      <c r="A125" s="35"/>
      <c r="B125" s="173"/>
      <c r="C125" s="174" t="s">
        <v>116</v>
      </c>
      <c r="D125" s="174" t="s">
        <v>112</v>
      </c>
      <c r="E125" s="175" t="s">
        <v>126</v>
      </c>
      <c r="F125" s="176" t="s">
        <v>127</v>
      </c>
      <c r="G125" s="177" t="s">
        <v>115</v>
      </c>
      <c r="H125" s="178">
        <v>19.5</v>
      </c>
      <c r="I125" s="179"/>
      <c r="J125" s="180">
        <f>ROUND(I125*H125,2)</f>
        <v>0</v>
      </c>
      <c r="K125" s="181"/>
      <c r="L125" s="36"/>
      <c r="M125" s="182" t="s">
        <v>1</v>
      </c>
      <c r="N125" s="183" t="s">
        <v>41</v>
      </c>
      <c r="O125" s="7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116</v>
      </c>
      <c r="AT125" s="186" t="s">
        <v>112</v>
      </c>
      <c r="AU125" s="186" t="s">
        <v>117</v>
      </c>
      <c r="AY125" s="16" t="s">
        <v>110</v>
      </c>
      <c r="BE125" s="187">
        <f>IF(N125="základná",J125,0)</f>
        <v>0</v>
      </c>
      <c r="BF125" s="187">
        <f>IF(N125="znížená",J125,0)</f>
        <v>0</v>
      </c>
      <c r="BG125" s="187">
        <f>IF(N125="zákl. prenesená",J125,0)</f>
        <v>0</v>
      </c>
      <c r="BH125" s="187">
        <f>IF(N125="zníž. prenesená",J125,0)</f>
        <v>0</v>
      </c>
      <c r="BI125" s="187">
        <f>IF(N125="nulová",J125,0)</f>
        <v>0</v>
      </c>
      <c r="BJ125" s="16" t="s">
        <v>117</v>
      </c>
      <c r="BK125" s="187">
        <f>ROUND(I125*H125,2)</f>
        <v>0</v>
      </c>
      <c r="BL125" s="16" t="s">
        <v>116</v>
      </c>
      <c r="BM125" s="186" t="s">
        <v>128</v>
      </c>
    </row>
    <row r="126" s="2" customFormat="1" ht="24.15" customHeight="1">
      <c r="A126" s="35"/>
      <c r="B126" s="173"/>
      <c r="C126" s="174" t="s">
        <v>129</v>
      </c>
      <c r="D126" s="174" t="s">
        <v>112</v>
      </c>
      <c r="E126" s="175" t="s">
        <v>130</v>
      </c>
      <c r="F126" s="176" t="s">
        <v>131</v>
      </c>
      <c r="G126" s="177" t="s">
        <v>132</v>
      </c>
      <c r="H126" s="178">
        <v>1107</v>
      </c>
      <c r="I126" s="179"/>
      <c r="J126" s="180">
        <f>ROUND(I126*H126,2)</f>
        <v>0</v>
      </c>
      <c r="K126" s="181"/>
      <c r="L126" s="36"/>
      <c r="M126" s="182" t="s">
        <v>1</v>
      </c>
      <c r="N126" s="183" t="s">
        <v>41</v>
      </c>
      <c r="O126" s="79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116</v>
      </c>
      <c r="AT126" s="186" t="s">
        <v>112</v>
      </c>
      <c r="AU126" s="186" t="s">
        <v>117</v>
      </c>
      <c r="AY126" s="16" t="s">
        <v>110</v>
      </c>
      <c r="BE126" s="187">
        <f>IF(N126="základná",J126,0)</f>
        <v>0</v>
      </c>
      <c r="BF126" s="187">
        <f>IF(N126="znížená",J126,0)</f>
        <v>0</v>
      </c>
      <c r="BG126" s="187">
        <f>IF(N126="zákl. prenesená",J126,0)</f>
        <v>0</v>
      </c>
      <c r="BH126" s="187">
        <f>IF(N126="zníž. prenesená",J126,0)</f>
        <v>0</v>
      </c>
      <c r="BI126" s="187">
        <f>IF(N126="nulová",J126,0)</f>
        <v>0</v>
      </c>
      <c r="BJ126" s="16" t="s">
        <v>117</v>
      </c>
      <c r="BK126" s="187">
        <f>ROUND(I126*H126,2)</f>
        <v>0</v>
      </c>
      <c r="BL126" s="16" t="s">
        <v>116</v>
      </c>
      <c r="BM126" s="186" t="s">
        <v>133</v>
      </c>
    </row>
    <row r="127" s="2" customFormat="1" ht="16.5" customHeight="1">
      <c r="A127" s="35"/>
      <c r="B127" s="173"/>
      <c r="C127" s="188" t="s">
        <v>134</v>
      </c>
      <c r="D127" s="188" t="s">
        <v>135</v>
      </c>
      <c r="E127" s="189" t="s">
        <v>136</v>
      </c>
      <c r="F127" s="190" t="s">
        <v>137</v>
      </c>
      <c r="G127" s="191" t="s">
        <v>138</v>
      </c>
      <c r="H127" s="192">
        <v>34.206000000000003</v>
      </c>
      <c r="I127" s="193"/>
      <c r="J127" s="194">
        <f>ROUND(I127*H127,2)</f>
        <v>0</v>
      </c>
      <c r="K127" s="195"/>
      <c r="L127" s="196"/>
      <c r="M127" s="197" t="s">
        <v>1</v>
      </c>
      <c r="N127" s="198" t="s">
        <v>41</v>
      </c>
      <c r="O127" s="79"/>
      <c r="P127" s="184">
        <f>O127*H127</f>
        <v>0</v>
      </c>
      <c r="Q127" s="184">
        <v>0.001</v>
      </c>
      <c r="R127" s="184">
        <f>Q127*H127</f>
        <v>0.034206000000000007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139</v>
      </c>
      <c r="AT127" s="186" t="s">
        <v>135</v>
      </c>
      <c r="AU127" s="186" t="s">
        <v>117</v>
      </c>
      <c r="AY127" s="16" t="s">
        <v>110</v>
      </c>
      <c r="BE127" s="187">
        <f>IF(N127="základná",J127,0)</f>
        <v>0</v>
      </c>
      <c r="BF127" s="187">
        <f>IF(N127="znížená",J127,0)</f>
        <v>0</v>
      </c>
      <c r="BG127" s="187">
        <f>IF(N127="zákl. prenesená",J127,0)</f>
        <v>0</v>
      </c>
      <c r="BH127" s="187">
        <f>IF(N127="zníž. prenesená",J127,0)</f>
        <v>0</v>
      </c>
      <c r="BI127" s="187">
        <f>IF(N127="nulová",J127,0)</f>
        <v>0</v>
      </c>
      <c r="BJ127" s="16" t="s">
        <v>117</v>
      </c>
      <c r="BK127" s="187">
        <f>ROUND(I127*H127,2)</f>
        <v>0</v>
      </c>
      <c r="BL127" s="16" t="s">
        <v>116</v>
      </c>
      <c r="BM127" s="186" t="s">
        <v>140</v>
      </c>
    </row>
    <row r="128" s="13" customFormat="1">
      <c r="A128" s="13"/>
      <c r="B128" s="199"/>
      <c r="C128" s="13"/>
      <c r="D128" s="200" t="s">
        <v>141</v>
      </c>
      <c r="E128" s="13"/>
      <c r="F128" s="201" t="s">
        <v>142</v>
      </c>
      <c r="G128" s="13"/>
      <c r="H128" s="202">
        <v>34.206000000000003</v>
      </c>
      <c r="I128" s="203"/>
      <c r="J128" s="13"/>
      <c r="K128" s="13"/>
      <c r="L128" s="199"/>
      <c r="M128" s="204"/>
      <c r="N128" s="205"/>
      <c r="O128" s="205"/>
      <c r="P128" s="205"/>
      <c r="Q128" s="205"/>
      <c r="R128" s="205"/>
      <c r="S128" s="205"/>
      <c r="T128" s="20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7" t="s">
        <v>141</v>
      </c>
      <c r="AU128" s="207" t="s">
        <v>117</v>
      </c>
      <c r="AV128" s="13" t="s">
        <v>117</v>
      </c>
      <c r="AW128" s="13" t="s">
        <v>3</v>
      </c>
      <c r="AX128" s="13" t="s">
        <v>83</v>
      </c>
      <c r="AY128" s="207" t="s">
        <v>110</v>
      </c>
    </row>
    <row r="129" s="2" customFormat="1" ht="24.15" customHeight="1">
      <c r="A129" s="35"/>
      <c r="B129" s="173"/>
      <c r="C129" s="174" t="s">
        <v>143</v>
      </c>
      <c r="D129" s="174" t="s">
        <v>112</v>
      </c>
      <c r="E129" s="175" t="s">
        <v>144</v>
      </c>
      <c r="F129" s="176" t="s">
        <v>145</v>
      </c>
      <c r="G129" s="177" t="s">
        <v>132</v>
      </c>
      <c r="H129" s="178">
        <v>1107</v>
      </c>
      <c r="I129" s="179"/>
      <c r="J129" s="180">
        <f>ROUND(I129*H129,2)</f>
        <v>0</v>
      </c>
      <c r="K129" s="181"/>
      <c r="L129" s="36"/>
      <c r="M129" s="182" t="s">
        <v>1</v>
      </c>
      <c r="N129" s="183" t="s">
        <v>41</v>
      </c>
      <c r="O129" s="79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116</v>
      </c>
      <c r="AT129" s="186" t="s">
        <v>112</v>
      </c>
      <c r="AU129" s="186" t="s">
        <v>117</v>
      </c>
      <c r="AY129" s="16" t="s">
        <v>110</v>
      </c>
      <c r="BE129" s="187">
        <f>IF(N129="základná",J129,0)</f>
        <v>0</v>
      </c>
      <c r="BF129" s="187">
        <f>IF(N129="znížená",J129,0)</f>
        <v>0</v>
      </c>
      <c r="BG129" s="187">
        <f>IF(N129="zákl. prenesená",J129,0)</f>
        <v>0</v>
      </c>
      <c r="BH129" s="187">
        <f>IF(N129="zníž. prenesená",J129,0)</f>
        <v>0</v>
      </c>
      <c r="BI129" s="187">
        <f>IF(N129="nulová",J129,0)</f>
        <v>0</v>
      </c>
      <c r="BJ129" s="16" t="s">
        <v>117</v>
      </c>
      <c r="BK129" s="187">
        <f>ROUND(I129*H129,2)</f>
        <v>0</v>
      </c>
      <c r="BL129" s="16" t="s">
        <v>116</v>
      </c>
      <c r="BM129" s="186" t="s">
        <v>146</v>
      </c>
    </row>
    <row r="130" s="2" customFormat="1" ht="16.5" customHeight="1">
      <c r="A130" s="35"/>
      <c r="B130" s="173"/>
      <c r="C130" s="188" t="s">
        <v>139</v>
      </c>
      <c r="D130" s="188" t="s">
        <v>135</v>
      </c>
      <c r="E130" s="189" t="s">
        <v>147</v>
      </c>
      <c r="F130" s="190" t="s">
        <v>148</v>
      </c>
      <c r="G130" s="191" t="s">
        <v>149</v>
      </c>
      <c r="H130" s="192">
        <v>149.45500000000001</v>
      </c>
      <c r="I130" s="193"/>
      <c r="J130" s="194">
        <f>ROUND(I130*H130,2)</f>
        <v>0</v>
      </c>
      <c r="K130" s="195"/>
      <c r="L130" s="196"/>
      <c r="M130" s="197" t="s">
        <v>1</v>
      </c>
      <c r="N130" s="198" t="s">
        <v>41</v>
      </c>
      <c r="O130" s="79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139</v>
      </c>
      <c r="AT130" s="186" t="s">
        <v>135</v>
      </c>
      <c r="AU130" s="186" t="s">
        <v>117</v>
      </c>
      <c r="AY130" s="16" t="s">
        <v>110</v>
      </c>
      <c r="BE130" s="187">
        <f>IF(N130="základná",J130,0)</f>
        <v>0</v>
      </c>
      <c r="BF130" s="187">
        <f>IF(N130="znížená",J130,0)</f>
        <v>0</v>
      </c>
      <c r="BG130" s="187">
        <f>IF(N130="zákl. prenesená",J130,0)</f>
        <v>0</v>
      </c>
      <c r="BH130" s="187">
        <f>IF(N130="zníž. prenesená",J130,0)</f>
        <v>0</v>
      </c>
      <c r="BI130" s="187">
        <f>IF(N130="nulová",J130,0)</f>
        <v>0</v>
      </c>
      <c r="BJ130" s="16" t="s">
        <v>117</v>
      </c>
      <c r="BK130" s="187">
        <f>ROUND(I130*H130,2)</f>
        <v>0</v>
      </c>
      <c r="BL130" s="16" t="s">
        <v>116</v>
      </c>
      <c r="BM130" s="186" t="s">
        <v>150</v>
      </c>
    </row>
    <row r="131" s="2" customFormat="1" ht="37.8" customHeight="1">
      <c r="A131" s="35"/>
      <c r="B131" s="173"/>
      <c r="C131" s="174" t="s">
        <v>151</v>
      </c>
      <c r="D131" s="174" t="s">
        <v>112</v>
      </c>
      <c r="E131" s="175" t="s">
        <v>152</v>
      </c>
      <c r="F131" s="176" t="s">
        <v>153</v>
      </c>
      <c r="G131" s="177" t="s">
        <v>154</v>
      </c>
      <c r="H131" s="178">
        <v>349</v>
      </c>
      <c r="I131" s="179"/>
      <c r="J131" s="180">
        <f>ROUND(I131*H131,2)</f>
        <v>0</v>
      </c>
      <c r="K131" s="181"/>
      <c r="L131" s="36"/>
      <c r="M131" s="182" t="s">
        <v>1</v>
      </c>
      <c r="N131" s="183" t="s">
        <v>41</v>
      </c>
      <c r="O131" s="79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116</v>
      </c>
      <c r="AT131" s="186" t="s">
        <v>112</v>
      </c>
      <c r="AU131" s="186" t="s">
        <v>117</v>
      </c>
      <c r="AY131" s="16" t="s">
        <v>110</v>
      </c>
      <c r="BE131" s="187">
        <f>IF(N131="základná",J131,0)</f>
        <v>0</v>
      </c>
      <c r="BF131" s="187">
        <f>IF(N131="znížená",J131,0)</f>
        <v>0</v>
      </c>
      <c r="BG131" s="187">
        <f>IF(N131="zákl. prenesená",J131,0)</f>
        <v>0</v>
      </c>
      <c r="BH131" s="187">
        <f>IF(N131="zníž. prenesená",J131,0)</f>
        <v>0</v>
      </c>
      <c r="BI131" s="187">
        <f>IF(N131="nulová",J131,0)</f>
        <v>0</v>
      </c>
      <c r="BJ131" s="16" t="s">
        <v>117</v>
      </c>
      <c r="BK131" s="187">
        <f>ROUND(I131*H131,2)</f>
        <v>0</v>
      </c>
      <c r="BL131" s="16" t="s">
        <v>116</v>
      </c>
      <c r="BM131" s="186" t="s">
        <v>155</v>
      </c>
    </row>
    <row r="132" s="2" customFormat="1" ht="24.15" customHeight="1">
      <c r="A132" s="35"/>
      <c r="B132" s="173"/>
      <c r="C132" s="174" t="s">
        <v>156</v>
      </c>
      <c r="D132" s="174" t="s">
        <v>112</v>
      </c>
      <c r="E132" s="175" t="s">
        <v>157</v>
      </c>
      <c r="F132" s="176" t="s">
        <v>158</v>
      </c>
      <c r="G132" s="177" t="s">
        <v>132</v>
      </c>
      <c r="H132" s="178">
        <v>1107</v>
      </c>
      <c r="I132" s="179"/>
      <c r="J132" s="180">
        <f>ROUND(I132*H132,2)</f>
        <v>0</v>
      </c>
      <c r="K132" s="181"/>
      <c r="L132" s="36"/>
      <c r="M132" s="182" t="s">
        <v>1</v>
      </c>
      <c r="N132" s="183" t="s">
        <v>41</v>
      </c>
      <c r="O132" s="79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116</v>
      </c>
      <c r="AT132" s="186" t="s">
        <v>112</v>
      </c>
      <c r="AU132" s="186" t="s">
        <v>117</v>
      </c>
      <c r="AY132" s="16" t="s">
        <v>110</v>
      </c>
      <c r="BE132" s="187">
        <f>IF(N132="základná",J132,0)</f>
        <v>0</v>
      </c>
      <c r="BF132" s="187">
        <f>IF(N132="znížená",J132,0)</f>
        <v>0</v>
      </c>
      <c r="BG132" s="187">
        <f>IF(N132="zákl. prenesená",J132,0)</f>
        <v>0</v>
      </c>
      <c r="BH132" s="187">
        <f>IF(N132="zníž. prenesená",J132,0)</f>
        <v>0</v>
      </c>
      <c r="BI132" s="187">
        <f>IF(N132="nulová",J132,0)</f>
        <v>0</v>
      </c>
      <c r="BJ132" s="16" t="s">
        <v>117</v>
      </c>
      <c r="BK132" s="187">
        <f>ROUND(I132*H132,2)</f>
        <v>0</v>
      </c>
      <c r="BL132" s="16" t="s">
        <v>116</v>
      </c>
      <c r="BM132" s="186" t="s">
        <v>159</v>
      </c>
    </row>
    <row r="133" s="2" customFormat="1" ht="33" customHeight="1">
      <c r="A133" s="35"/>
      <c r="B133" s="173"/>
      <c r="C133" s="174" t="s">
        <v>160</v>
      </c>
      <c r="D133" s="174" t="s">
        <v>112</v>
      </c>
      <c r="E133" s="175" t="s">
        <v>161</v>
      </c>
      <c r="F133" s="176" t="s">
        <v>162</v>
      </c>
      <c r="G133" s="177" t="s">
        <v>154</v>
      </c>
      <c r="H133" s="178">
        <v>349</v>
      </c>
      <c r="I133" s="179"/>
      <c r="J133" s="180">
        <f>ROUND(I133*H133,2)</f>
        <v>0</v>
      </c>
      <c r="K133" s="181"/>
      <c r="L133" s="36"/>
      <c r="M133" s="182" t="s">
        <v>1</v>
      </c>
      <c r="N133" s="183" t="s">
        <v>41</v>
      </c>
      <c r="O133" s="79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116</v>
      </c>
      <c r="AT133" s="186" t="s">
        <v>112</v>
      </c>
      <c r="AU133" s="186" t="s">
        <v>117</v>
      </c>
      <c r="AY133" s="16" t="s">
        <v>110</v>
      </c>
      <c r="BE133" s="187">
        <f>IF(N133="základná",J133,0)</f>
        <v>0</v>
      </c>
      <c r="BF133" s="187">
        <f>IF(N133="znížená",J133,0)</f>
        <v>0</v>
      </c>
      <c r="BG133" s="187">
        <f>IF(N133="zákl. prenesená",J133,0)</f>
        <v>0</v>
      </c>
      <c r="BH133" s="187">
        <f>IF(N133="zníž. prenesená",J133,0)</f>
        <v>0</v>
      </c>
      <c r="BI133" s="187">
        <f>IF(N133="nulová",J133,0)</f>
        <v>0</v>
      </c>
      <c r="BJ133" s="16" t="s">
        <v>117</v>
      </c>
      <c r="BK133" s="187">
        <f>ROUND(I133*H133,2)</f>
        <v>0</v>
      </c>
      <c r="BL133" s="16" t="s">
        <v>116</v>
      </c>
      <c r="BM133" s="186" t="s">
        <v>163</v>
      </c>
    </row>
    <row r="134" s="2" customFormat="1" ht="16.5" customHeight="1">
      <c r="A134" s="35"/>
      <c r="B134" s="173"/>
      <c r="C134" s="188" t="s">
        <v>164</v>
      </c>
      <c r="D134" s="188" t="s">
        <v>135</v>
      </c>
      <c r="E134" s="189" t="s">
        <v>165</v>
      </c>
      <c r="F134" s="190" t="s">
        <v>166</v>
      </c>
      <c r="G134" s="191" t="s">
        <v>154</v>
      </c>
      <c r="H134" s="192">
        <v>12</v>
      </c>
      <c r="I134" s="193"/>
      <c r="J134" s="194">
        <f>ROUND(I134*H134,2)</f>
        <v>0</v>
      </c>
      <c r="K134" s="195"/>
      <c r="L134" s="196"/>
      <c r="M134" s="197" t="s">
        <v>1</v>
      </c>
      <c r="N134" s="198" t="s">
        <v>41</v>
      </c>
      <c r="O134" s="79"/>
      <c r="P134" s="184">
        <f>O134*H134</f>
        <v>0</v>
      </c>
      <c r="Q134" s="184">
        <v>0.0016999999999999999</v>
      </c>
      <c r="R134" s="184">
        <f>Q134*H134</f>
        <v>0.020399999999999998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139</v>
      </c>
      <c r="AT134" s="186" t="s">
        <v>135</v>
      </c>
      <c r="AU134" s="186" t="s">
        <v>117</v>
      </c>
      <c r="AY134" s="16" t="s">
        <v>110</v>
      </c>
      <c r="BE134" s="187">
        <f>IF(N134="základná",J134,0)</f>
        <v>0</v>
      </c>
      <c r="BF134" s="187">
        <f>IF(N134="znížená",J134,0)</f>
        <v>0</v>
      </c>
      <c r="BG134" s="187">
        <f>IF(N134="zákl. prenesená",J134,0)</f>
        <v>0</v>
      </c>
      <c r="BH134" s="187">
        <f>IF(N134="zníž. prenesená",J134,0)</f>
        <v>0</v>
      </c>
      <c r="BI134" s="187">
        <f>IF(N134="nulová",J134,0)</f>
        <v>0</v>
      </c>
      <c r="BJ134" s="16" t="s">
        <v>117</v>
      </c>
      <c r="BK134" s="187">
        <f>ROUND(I134*H134,2)</f>
        <v>0</v>
      </c>
      <c r="BL134" s="16" t="s">
        <v>116</v>
      </c>
      <c r="BM134" s="186" t="s">
        <v>167</v>
      </c>
    </row>
    <row r="135" s="2" customFormat="1" ht="24.15" customHeight="1">
      <c r="A135" s="35"/>
      <c r="B135" s="173"/>
      <c r="C135" s="188" t="s">
        <v>168</v>
      </c>
      <c r="D135" s="188" t="s">
        <v>135</v>
      </c>
      <c r="E135" s="189" t="s">
        <v>169</v>
      </c>
      <c r="F135" s="190" t="s">
        <v>170</v>
      </c>
      <c r="G135" s="191" t="s">
        <v>154</v>
      </c>
      <c r="H135" s="192">
        <v>12</v>
      </c>
      <c r="I135" s="193"/>
      <c r="J135" s="194">
        <f>ROUND(I135*H135,2)</f>
        <v>0</v>
      </c>
      <c r="K135" s="195"/>
      <c r="L135" s="196"/>
      <c r="M135" s="197" t="s">
        <v>1</v>
      </c>
      <c r="N135" s="198" t="s">
        <v>41</v>
      </c>
      <c r="O135" s="79"/>
      <c r="P135" s="184">
        <f>O135*H135</f>
        <v>0</v>
      </c>
      <c r="Q135" s="184">
        <v>0.0016999999999999999</v>
      </c>
      <c r="R135" s="184">
        <f>Q135*H135</f>
        <v>0.020399999999999998</v>
      </c>
      <c r="S135" s="184">
        <v>0</v>
      </c>
      <c r="T135" s="18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6" t="s">
        <v>139</v>
      </c>
      <c r="AT135" s="186" t="s">
        <v>135</v>
      </c>
      <c r="AU135" s="186" t="s">
        <v>117</v>
      </c>
      <c r="AY135" s="16" t="s">
        <v>110</v>
      </c>
      <c r="BE135" s="187">
        <f>IF(N135="základná",J135,0)</f>
        <v>0</v>
      </c>
      <c r="BF135" s="187">
        <f>IF(N135="znížená",J135,0)</f>
        <v>0</v>
      </c>
      <c r="BG135" s="187">
        <f>IF(N135="zákl. prenesená",J135,0)</f>
        <v>0</v>
      </c>
      <c r="BH135" s="187">
        <f>IF(N135="zníž. prenesená",J135,0)</f>
        <v>0</v>
      </c>
      <c r="BI135" s="187">
        <f>IF(N135="nulová",J135,0)</f>
        <v>0</v>
      </c>
      <c r="BJ135" s="16" t="s">
        <v>117</v>
      </c>
      <c r="BK135" s="187">
        <f>ROUND(I135*H135,2)</f>
        <v>0</v>
      </c>
      <c r="BL135" s="16" t="s">
        <v>116</v>
      </c>
      <c r="BM135" s="186" t="s">
        <v>171</v>
      </c>
    </row>
    <row r="136" s="2" customFormat="1" ht="24.15" customHeight="1">
      <c r="A136" s="35"/>
      <c r="B136" s="173"/>
      <c r="C136" s="188" t="s">
        <v>172</v>
      </c>
      <c r="D136" s="188" t="s">
        <v>135</v>
      </c>
      <c r="E136" s="189" t="s">
        <v>173</v>
      </c>
      <c r="F136" s="190" t="s">
        <v>174</v>
      </c>
      <c r="G136" s="191" t="s">
        <v>154</v>
      </c>
      <c r="H136" s="192">
        <v>150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41</v>
      </c>
      <c r="O136" s="79"/>
      <c r="P136" s="184">
        <f>O136*H136</f>
        <v>0</v>
      </c>
      <c r="Q136" s="184">
        <v>0.0016999999999999999</v>
      </c>
      <c r="R136" s="184">
        <f>Q136*H136</f>
        <v>0.255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139</v>
      </c>
      <c r="AT136" s="186" t="s">
        <v>135</v>
      </c>
      <c r="AU136" s="186" t="s">
        <v>117</v>
      </c>
      <c r="AY136" s="16" t="s">
        <v>110</v>
      </c>
      <c r="BE136" s="187">
        <f>IF(N136="základná",J136,0)</f>
        <v>0</v>
      </c>
      <c r="BF136" s="187">
        <f>IF(N136="znížená",J136,0)</f>
        <v>0</v>
      </c>
      <c r="BG136" s="187">
        <f>IF(N136="zákl. prenesená",J136,0)</f>
        <v>0</v>
      </c>
      <c r="BH136" s="187">
        <f>IF(N136="zníž. prenesená",J136,0)</f>
        <v>0</v>
      </c>
      <c r="BI136" s="187">
        <f>IF(N136="nulová",J136,0)</f>
        <v>0</v>
      </c>
      <c r="BJ136" s="16" t="s">
        <v>117</v>
      </c>
      <c r="BK136" s="187">
        <f>ROUND(I136*H136,2)</f>
        <v>0</v>
      </c>
      <c r="BL136" s="16" t="s">
        <v>116</v>
      </c>
      <c r="BM136" s="186" t="s">
        <v>175</v>
      </c>
    </row>
    <row r="137" s="2" customFormat="1" ht="24.15" customHeight="1">
      <c r="A137" s="35"/>
      <c r="B137" s="173"/>
      <c r="C137" s="188" t="s">
        <v>176</v>
      </c>
      <c r="D137" s="188" t="s">
        <v>135</v>
      </c>
      <c r="E137" s="189" t="s">
        <v>177</v>
      </c>
      <c r="F137" s="190" t="s">
        <v>178</v>
      </c>
      <c r="G137" s="191" t="s">
        <v>154</v>
      </c>
      <c r="H137" s="192">
        <v>175</v>
      </c>
      <c r="I137" s="193"/>
      <c r="J137" s="194">
        <f>ROUND(I137*H137,2)</f>
        <v>0</v>
      </c>
      <c r="K137" s="195"/>
      <c r="L137" s="196"/>
      <c r="M137" s="197" t="s">
        <v>1</v>
      </c>
      <c r="N137" s="198" t="s">
        <v>41</v>
      </c>
      <c r="O137" s="79"/>
      <c r="P137" s="184">
        <f>O137*H137</f>
        <v>0</v>
      </c>
      <c r="Q137" s="184">
        <v>0.0016999999999999999</v>
      </c>
      <c r="R137" s="184">
        <f>Q137*H137</f>
        <v>0.29749999999999999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139</v>
      </c>
      <c r="AT137" s="186" t="s">
        <v>135</v>
      </c>
      <c r="AU137" s="186" t="s">
        <v>117</v>
      </c>
      <c r="AY137" s="16" t="s">
        <v>110</v>
      </c>
      <c r="BE137" s="187">
        <f>IF(N137="základná",J137,0)</f>
        <v>0</v>
      </c>
      <c r="BF137" s="187">
        <f>IF(N137="znížená",J137,0)</f>
        <v>0</v>
      </c>
      <c r="BG137" s="187">
        <f>IF(N137="zákl. prenesená",J137,0)</f>
        <v>0</v>
      </c>
      <c r="BH137" s="187">
        <f>IF(N137="zníž. prenesená",J137,0)</f>
        <v>0</v>
      </c>
      <c r="BI137" s="187">
        <f>IF(N137="nulová",J137,0)</f>
        <v>0</v>
      </c>
      <c r="BJ137" s="16" t="s">
        <v>117</v>
      </c>
      <c r="BK137" s="187">
        <f>ROUND(I137*H137,2)</f>
        <v>0</v>
      </c>
      <c r="BL137" s="16" t="s">
        <v>116</v>
      </c>
      <c r="BM137" s="186" t="s">
        <v>179</v>
      </c>
    </row>
    <row r="138" s="2" customFormat="1" ht="33" customHeight="1">
      <c r="A138" s="35"/>
      <c r="B138" s="173"/>
      <c r="C138" s="174" t="s">
        <v>180</v>
      </c>
      <c r="D138" s="174" t="s">
        <v>112</v>
      </c>
      <c r="E138" s="175" t="s">
        <v>181</v>
      </c>
      <c r="F138" s="176" t="s">
        <v>182</v>
      </c>
      <c r="G138" s="177" t="s">
        <v>154</v>
      </c>
      <c r="H138" s="178">
        <v>349</v>
      </c>
      <c r="I138" s="179"/>
      <c r="J138" s="180">
        <f>ROUND(I138*H138,2)</f>
        <v>0</v>
      </c>
      <c r="K138" s="181"/>
      <c r="L138" s="36"/>
      <c r="M138" s="182" t="s">
        <v>1</v>
      </c>
      <c r="N138" s="183" t="s">
        <v>41</v>
      </c>
      <c r="O138" s="79"/>
      <c r="P138" s="184">
        <f>O138*H138</f>
        <v>0</v>
      </c>
      <c r="Q138" s="184">
        <v>0.00048000000000000001</v>
      </c>
      <c r="R138" s="184">
        <f>Q138*H138</f>
        <v>0.16752</v>
      </c>
      <c r="S138" s="184">
        <v>0</v>
      </c>
      <c r="T138" s="18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6" t="s">
        <v>116</v>
      </c>
      <c r="AT138" s="186" t="s">
        <v>112</v>
      </c>
      <c r="AU138" s="186" t="s">
        <v>117</v>
      </c>
      <c r="AY138" s="16" t="s">
        <v>110</v>
      </c>
      <c r="BE138" s="187">
        <f>IF(N138="základná",J138,0)</f>
        <v>0</v>
      </c>
      <c r="BF138" s="187">
        <f>IF(N138="znížená",J138,0)</f>
        <v>0</v>
      </c>
      <c r="BG138" s="187">
        <f>IF(N138="zákl. prenesená",J138,0)</f>
        <v>0</v>
      </c>
      <c r="BH138" s="187">
        <f>IF(N138="zníž. prenesená",J138,0)</f>
        <v>0</v>
      </c>
      <c r="BI138" s="187">
        <f>IF(N138="nulová",J138,0)</f>
        <v>0</v>
      </c>
      <c r="BJ138" s="16" t="s">
        <v>117</v>
      </c>
      <c r="BK138" s="187">
        <f>ROUND(I138*H138,2)</f>
        <v>0</v>
      </c>
      <c r="BL138" s="16" t="s">
        <v>116</v>
      </c>
      <c r="BM138" s="186" t="s">
        <v>183</v>
      </c>
    </row>
    <row r="139" s="2" customFormat="1" ht="16.5" customHeight="1">
      <c r="A139" s="35"/>
      <c r="B139" s="173"/>
      <c r="C139" s="188" t="s">
        <v>184</v>
      </c>
      <c r="D139" s="188" t="s">
        <v>135</v>
      </c>
      <c r="E139" s="189" t="s">
        <v>185</v>
      </c>
      <c r="F139" s="190" t="s">
        <v>186</v>
      </c>
      <c r="G139" s="191" t="s">
        <v>154</v>
      </c>
      <c r="H139" s="192">
        <v>1047</v>
      </c>
      <c r="I139" s="193"/>
      <c r="J139" s="194">
        <f>ROUND(I139*H139,2)</f>
        <v>0</v>
      </c>
      <c r="K139" s="195"/>
      <c r="L139" s="196"/>
      <c r="M139" s="197" t="s">
        <v>1</v>
      </c>
      <c r="N139" s="198" t="s">
        <v>41</v>
      </c>
      <c r="O139" s="79"/>
      <c r="P139" s="184">
        <f>O139*H139</f>
        <v>0</v>
      </c>
      <c r="Q139" s="184">
        <v>0.0060000000000000001</v>
      </c>
      <c r="R139" s="184">
        <f>Q139*H139</f>
        <v>6.282</v>
      </c>
      <c r="S139" s="184">
        <v>0</v>
      </c>
      <c r="T139" s="18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6" t="s">
        <v>139</v>
      </c>
      <c r="AT139" s="186" t="s">
        <v>135</v>
      </c>
      <c r="AU139" s="186" t="s">
        <v>117</v>
      </c>
      <c r="AY139" s="16" t="s">
        <v>110</v>
      </c>
      <c r="BE139" s="187">
        <f>IF(N139="základná",J139,0)</f>
        <v>0</v>
      </c>
      <c r="BF139" s="187">
        <f>IF(N139="znížená",J139,0)</f>
        <v>0</v>
      </c>
      <c r="BG139" s="187">
        <f>IF(N139="zákl. prenesená",J139,0)</f>
        <v>0</v>
      </c>
      <c r="BH139" s="187">
        <f>IF(N139="zníž. prenesená",J139,0)</f>
        <v>0</v>
      </c>
      <c r="BI139" s="187">
        <f>IF(N139="nulová",J139,0)</f>
        <v>0</v>
      </c>
      <c r="BJ139" s="16" t="s">
        <v>117</v>
      </c>
      <c r="BK139" s="187">
        <f>ROUND(I139*H139,2)</f>
        <v>0</v>
      </c>
      <c r="BL139" s="16" t="s">
        <v>116</v>
      </c>
      <c r="BM139" s="186" t="s">
        <v>187</v>
      </c>
    </row>
    <row r="140" s="13" customFormat="1">
      <c r="A140" s="13"/>
      <c r="B140" s="199"/>
      <c r="C140" s="13"/>
      <c r="D140" s="200" t="s">
        <v>141</v>
      </c>
      <c r="E140" s="13"/>
      <c r="F140" s="201" t="s">
        <v>188</v>
      </c>
      <c r="G140" s="13"/>
      <c r="H140" s="202">
        <v>1047</v>
      </c>
      <c r="I140" s="203"/>
      <c r="J140" s="13"/>
      <c r="K140" s="13"/>
      <c r="L140" s="199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7" t="s">
        <v>141</v>
      </c>
      <c r="AU140" s="207" t="s">
        <v>117</v>
      </c>
      <c r="AV140" s="13" t="s">
        <v>117</v>
      </c>
      <c r="AW140" s="13" t="s">
        <v>3</v>
      </c>
      <c r="AX140" s="13" t="s">
        <v>83</v>
      </c>
      <c r="AY140" s="207" t="s">
        <v>110</v>
      </c>
    </row>
    <row r="141" s="2" customFormat="1" ht="16.5" customHeight="1">
      <c r="A141" s="35"/>
      <c r="B141" s="173"/>
      <c r="C141" s="188" t="s">
        <v>189</v>
      </c>
      <c r="D141" s="188" t="s">
        <v>135</v>
      </c>
      <c r="E141" s="189" t="s">
        <v>190</v>
      </c>
      <c r="F141" s="190" t="s">
        <v>191</v>
      </c>
      <c r="G141" s="191" t="s">
        <v>154</v>
      </c>
      <c r="H141" s="192">
        <v>349</v>
      </c>
      <c r="I141" s="193"/>
      <c r="J141" s="194">
        <f>ROUND(I141*H141,2)</f>
        <v>0</v>
      </c>
      <c r="K141" s="195"/>
      <c r="L141" s="196"/>
      <c r="M141" s="197" t="s">
        <v>1</v>
      </c>
      <c r="N141" s="198" t="s">
        <v>41</v>
      </c>
      <c r="O141" s="79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6" t="s">
        <v>139</v>
      </c>
      <c r="AT141" s="186" t="s">
        <v>135</v>
      </c>
      <c r="AU141" s="186" t="s">
        <v>117</v>
      </c>
      <c r="AY141" s="16" t="s">
        <v>110</v>
      </c>
      <c r="BE141" s="187">
        <f>IF(N141="základná",J141,0)</f>
        <v>0</v>
      </c>
      <c r="BF141" s="187">
        <f>IF(N141="znížená",J141,0)</f>
        <v>0</v>
      </c>
      <c r="BG141" s="187">
        <f>IF(N141="zákl. prenesená",J141,0)</f>
        <v>0</v>
      </c>
      <c r="BH141" s="187">
        <f>IF(N141="zníž. prenesená",J141,0)</f>
        <v>0</v>
      </c>
      <c r="BI141" s="187">
        <f>IF(N141="nulová",J141,0)</f>
        <v>0</v>
      </c>
      <c r="BJ141" s="16" t="s">
        <v>117</v>
      </c>
      <c r="BK141" s="187">
        <f>ROUND(I141*H141,2)</f>
        <v>0</v>
      </c>
      <c r="BL141" s="16" t="s">
        <v>116</v>
      </c>
      <c r="BM141" s="186" t="s">
        <v>192</v>
      </c>
    </row>
    <row r="142" s="2" customFormat="1" ht="24.15" customHeight="1">
      <c r="A142" s="35"/>
      <c r="B142" s="173"/>
      <c r="C142" s="174" t="s">
        <v>193</v>
      </c>
      <c r="D142" s="174" t="s">
        <v>112</v>
      </c>
      <c r="E142" s="175" t="s">
        <v>194</v>
      </c>
      <c r="F142" s="176" t="s">
        <v>195</v>
      </c>
      <c r="G142" s="177" t="s">
        <v>132</v>
      </c>
      <c r="H142" s="178">
        <v>1107</v>
      </c>
      <c r="I142" s="179"/>
      <c r="J142" s="180">
        <f>ROUND(I142*H142,2)</f>
        <v>0</v>
      </c>
      <c r="K142" s="181"/>
      <c r="L142" s="36"/>
      <c r="M142" s="182" t="s">
        <v>1</v>
      </c>
      <c r="N142" s="183" t="s">
        <v>41</v>
      </c>
      <c r="O142" s="79"/>
      <c r="P142" s="184">
        <f>O142*H142</f>
        <v>0</v>
      </c>
      <c r="Q142" s="184">
        <v>1.7999999999999999E-06</v>
      </c>
      <c r="R142" s="184">
        <f>Q142*H142</f>
        <v>0.0019925999999999998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116</v>
      </c>
      <c r="AT142" s="186" t="s">
        <v>112</v>
      </c>
      <c r="AU142" s="186" t="s">
        <v>117</v>
      </c>
      <c r="AY142" s="16" t="s">
        <v>110</v>
      </c>
      <c r="BE142" s="187">
        <f>IF(N142="základná",J142,0)</f>
        <v>0</v>
      </c>
      <c r="BF142" s="187">
        <f>IF(N142="znížená",J142,0)</f>
        <v>0</v>
      </c>
      <c r="BG142" s="187">
        <f>IF(N142="zákl. prenesená",J142,0)</f>
        <v>0</v>
      </c>
      <c r="BH142" s="187">
        <f>IF(N142="zníž. prenesená",J142,0)</f>
        <v>0</v>
      </c>
      <c r="BI142" s="187">
        <f>IF(N142="nulová",J142,0)</f>
        <v>0</v>
      </c>
      <c r="BJ142" s="16" t="s">
        <v>117</v>
      </c>
      <c r="BK142" s="187">
        <f>ROUND(I142*H142,2)</f>
        <v>0</v>
      </c>
      <c r="BL142" s="16" t="s">
        <v>116</v>
      </c>
      <c r="BM142" s="186" t="s">
        <v>196</v>
      </c>
    </row>
    <row r="143" s="2" customFormat="1" ht="16.5" customHeight="1">
      <c r="A143" s="35"/>
      <c r="B143" s="173"/>
      <c r="C143" s="188" t="s">
        <v>7</v>
      </c>
      <c r="D143" s="188" t="s">
        <v>135</v>
      </c>
      <c r="E143" s="189" t="s">
        <v>197</v>
      </c>
      <c r="F143" s="190" t="s">
        <v>198</v>
      </c>
      <c r="G143" s="191" t="s">
        <v>199</v>
      </c>
      <c r="H143" s="192">
        <v>0.443</v>
      </c>
      <c r="I143" s="193"/>
      <c r="J143" s="194">
        <f>ROUND(I143*H143,2)</f>
        <v>0</v>
      </c>
      <c r="K143" s="195"/>
      <c r="L143" s="196"/>
      <c r="M143" s="197" t="s">
        <v>1</v>
      </c>
      <c r="N143" s="198" t="s">
        <v>41</v>
      </c>
      <c r="O143" s="79"/>
      <c r="P143" s="184">
        <f>O143*H143</f>
        <v>0</v>
      </c>
      <c r="Q143" s="184">
        <v>0.001</v>
      </c>
      <c r="R143" s="184">
        <f>Q143*H143</f>
        <v>0.00044300000000000003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139</v>
      </c>
      <c r="AT143" s="186" t="s">
        <v>135</v>
      </c>
      <c r="AU143" s="186" t="s">
        <v>117</v>
      </c>
      <c r="AY143" s="16" t="s">
        <v>110</v>
      </c>
      <c r="BE143" s="187">
        <f>IF(N143="základná",J143,0)</f>
        <v>0</v>
      </c>
      <c r="BF143" s="187">
        <f>IF(N143="znížená",J143,0)</f>
        <v>0</v>
      </c>
      <c r="BG143" s="187">
        <f>IF(N143="zákl. prenesená",J143,0)</f>
        <v>0</v>
      </c>
      <c r="BH143" s="187">
        <f>IF(N143="zníž. prenesená",J143,0)</f>
        <v>0</v>
      </c>
      <c r="BI143" s="187">
        <f>IF(N143="nulová",J143,0)</f>
        <v>0</v>
      </c>
      <c r="BJ143" s="16" t="s">
        <v>117</v>
      </c>
      <c r="BK143" s="187">
        <f>ROUND(I143*H143,2)</f>
        <v>0</v>
      </c>
      <c r="BL143" s="16" t="s">
        <v>116</v>
      </c>
      <c r="BM143" s="186" t="s">
        <v>200</v>
      </c>
    </row>
    <row r="144" s="13" customFormat="1">
      <c r="A144" s="13"/>
      <c r="B144" s="199"/>
      <c r="C144" s="13"/>
      <c r="D144" s="200" t="s">
        <v>141</v>
      </c>
      <c r="E144" s="13"/>
      <c r="F144" s="201" t="s">
        <v>201</v>
      </c>
      <c r="G144" s="13"/>
      <c r="H144" s="202">
        <v>0.443</v>
      </c>
      <c r="I144" s="203"/>
      <c r="J144" s="13"/>
      <c r="K144" s="13"/>
      <c r="L144" s="199"/>
      <c r="M144" s="204"/>
      <c r="N144" s="205"/>
      <c r="O144" s="205"/>
      <c r="P144" s="205"/>
      <c r="Q144" s="205"/>
      <c r="R144" s="205"/>
      <c r="S144" s="205"/>
      <c r="T144" s="20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7" t="s">
        <v>141</v>
      </c>
      <c r="AU144" s="207" t="s">
        <v>117</v>
      </c>
      <c r="AV144" s="13" t="s">
        <v>117</v>
      </c>
      <c r="AW144" s="13" t="s">
        <v>3</v>
      </c>
      <c r="AX144" s="13" t="s">
        <v>83</v>
      </c>
      <c r="AY144" s="207" t="s">
        <v>110</v>
      </c>
    </row>
    <row r="145" s="2" customFormat="1" ht="24.15" customHeight="1">
      <c r="A145" s="35"/>
      <c r="B145" s="173"/>
      <c r="C145" s="174" t="s">
        <v>202</v>
      </c>
      <c r="D145" s="174" t="s">
        <v>112</v>
      </c>
      <c r="E145" s="175" t="s">
        <v>203</v>
      </c>
      <c r="F145" s="176" t="s">
        <v>204</v>
      </c>
      <c r="G145" s="177" t="s">
        <v>132</v>
      </c>
      <c r="H145" s="178">
        <v>1107</v>
      </c>
      <c r="I145" s="179"/>
      <c r="J145" s="180">
        <f>ROUND(I145*H145,2)</f>
        <v>0</v>
      </c>
      <c r="K145" s="181"/>
      <c r="L145" s="36"/>
      <c r="M145" s="182" t="s">
        <v>1</v>
      </c>
      <c r="N145" s="183" t="s">
        <v>41</v>
      </c>
      <c r="O145" s="79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116</v>
      </c>
      <c r="AT145" s="186" t="s">
        <v>112</v>
      </c>
      <c r="AU145" s="186" t="s">
        <v>117</v>
      </c>
      <c r="AY145" s="16" t="s">
        <v>110</v>
      </c>
      <c r="BE145" s="187">
        <f>IF(N145="základná",J145,0)</f>
        <v>0</v>
      </c>
      <c r="BF145" s="187">
        <f>IF(N145="znížená",J145,0)</f>
        <v>0</v>
      </c>
      <c r="BG145" s="187">
        <f>IF(N145="zákl. prenesená",J145,0)</f>
        <v>0</v>
      </c>
      <c r="BH145" s="187">
        <f>IF(N145="zníž. prenesená",J145,0)</f>
        <v>0</v>
      </c>
      <c r="BI145" s="187">
        <f>IF(N145="nulová",J145,0)</f>
        <v>0</v>
      </c>
      <c r="BJ145" s="16" t="s">
        <v>117</v>
      </c>
      <c r="BK145" s="187">
        <f>ROUND(I145*H145,2)</f>
        <v>0</v>
      </c>
      <c r="BL145" s="16" t="s">
        <v>116</v>
      </c>
      <c r="BM145" s="186" t="s">
        <v>205</v>
      </c>
    </row>
    <row r="146" s="2" customFormat="1" ht="21.75" customHeight="1">
      <c r="A146" s="35"/>
      <c r="B146" s="173"/>
      <c r="C146" s="188" t="s">
        <v>206</v>
      </c>
      <c r="D146" s="188" t="s">
        <v>135</v>
      </c>
      <c r="E146" s="189" t="s">
        <v>207</v>
      </c>
      <c r="F146" s="190" t="s">
        <v>208</v>
      </c>
      <c r="G146" s="191" t="s">
        <v>149</v>
      </c>
      <c r="H146" s="192">
        <v>0.021999999999999999</v>
      </c>
      <c r="I146" s="193"/>
      <c r="J146" s="194">
        <f>ROUND(I146*H146,2)</f>
        <v>0</v>
      </c>
      <c r="K146" s="195"/>
      <c r="L146" s="196"/>
      <c r="M146" s="197" t="s">
        <v>1</v>
      </c>
      <c r="N146" s="198" t="s">
        <v>41</v>
      </c>
      <c r="O146" s="79"/>
      <c r="P146" s="184">
        <f>O146*H146</f>
        <v>0</v>
      </c>
      <c r="Q146" s="184">
        <v>1</v>
      </c>
      <c r="R146" s="184">
        <f>Q146*H146</f>
        <v>0.021999999999999999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139</v>
      </c>
      <c r="AT146" s="186" t="s">
        <v>135</v>
      </c>
      <c r="AU146" s="186" t="s">
        <v>117</v>
      </c>
      <c r="AY146" s="16" t="s">
        <v>110</v>
      </c>
      <c r="BE146" s="187">
        <f>IF(N146="základná",J146,0)</f>
        <v>0</v>
      </c>
      <c r="BF146" s="187">
        <f>IF(N146="znížená",J146,0)</f>
        <v>0</v>
      </c>
      <c r="BG146" s="187">
        <f>IF(N146="zákl. prenesená",J146,0)</f>
        <v>0</v>
      </c>
      <c r="BH146" s="187">
        <f>IF(N146="zníž. prenesená",J146,0)</f>
        <v>0</v>
      </c>
      <c r="BI146" s="187">
        <f>IF(N146="nulová",J146,0)</f>
        <v>0</v>
      </c>
      <c r="BJ146" s="16" t="s">
        <v>117</v>
      </c>
      <c r="BK146" s="187">
        <f>ROUND(I146*H146,2)</f>
        <v>0</v>
      </c>
      <c r="BL146" s="16" t="s">
        <v>116</v>
      </c>
      <c r="BM146" s="186" t="s">
        <v>209</v>
      </c>
    </row>
    <row r="147" s="13" customFormat="1">
      <c r="A147" s="13"/>
      <c r="B147" s="199"/>
      <c r="C147" s="13"/>
      <c r="D147" s="200" t="s">
        <v>141</v>
      </c>
      <c r="E147" s="13"/>
      <c r="F147" s="201" t="s">
        <v>210</v>
      </c>
      <c r="G147" s="13"/>
      <c r="H147" s="202">
        <v>0.021999999999999999</v>
      </c>
      <c r="I147" s="203"/>
      <c r="J147" s="13"/>
      <c r="K147" s="13"/>
      <c r="L147" s="199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7" t="s">
        <v>141</v>
      </c>
      <c r="AU147" s="207" t="s">
        <v>117</v>
      </c>
      <c r="AV147" s="13" t="s">
        <v>117</v>
      </c>
      <c r="AW147" s="13" t="s">
        <v>3</v>
      </c>
      <c r="AX147" s="13" t="s">
        <v>83</v>
      </c>
      <c r="AY147" s="207" t="s">
        <v>110</v>
      </c>
    </row>
    <row r="148" s="12" customFormat="1" ht="22.8" customHeight="1">
      <c r="A148" s="12"/>
      <c r="B148" s="160"/>
      <c r="C148" s="12"/>
      <c r="D148" s="161" t="s">
        <v>74</v>
      </c>
      <c r="E148" s="171" t="s">
        <v>211</v>
      </c>
      <c r="F148" s="171" t="s">
        <v>212</v>
      </c>
      <c r="G148" s="12"/>
      <c r="H148" s="12"/>
      <c r="I148" s="163"/>
      <c r="J148" s="172">
        <f>BK148</f>
        <v>0</v>
      </c>
      <c r="K148" s="12"/>
      <c r="L148" s="160"/>
      <c r="M148" s="165"/>
      <c r="N148" s="166"/>
      <c r="O148" s="166"/>
      <c r="P148" s="167">
        <f>P149</f>
        <v>0</v>
      </c>
      <c r="Q148" s="166"/>
      <c r="R148" s="167">
        <f>R149</f>
        <v>0</v>
      </c>
      <c r="S148" s="166"/>
      <c r="T148" s="168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1" t="s">
        <v>83</v>
      </c>
      <c r="AT148" s="169" t="s">
        <v>74</v>
      </c>
      <c r="AU148" s="169" t="s">
        <v>83</v>
      </c>
      <c r="AY148" s="161" t="s">
        <v>110</v>
      </c>
      <c r="BK148" s="170">
        <f>BK149</f>
        <v>0</v>
      </c>
    </row>
    <row r="149" s="2" customFormat="1" ht="33" customHeight="1">
      <c r="A149" s="35"/>
      <c r="B149" s="173"/>
      <c r="C149" s="174" t="s">
        <v>213</v>
      </c>
      <c r="D149" s="174" t="s">
        <v>112</v>
      </c>
      <c r="E149" s="175" t="s">
        <v>214</v>
      </c>
      <c r="F149" s="176" t="s">
        <v>215</v>
      </c>
      <c r="G149" s="177" t="s">
        <v>149</v>
      </c>
      <c r="H149" s="178">
        <v>7.101</v>
      </c>
      <c r="I149" s="179"/>
      <c r="J149" s="180">
        <f>ROUND(I149*H149,2)</f>
        <v>0</v>
      </c>
      <c r="K149" s="181"/>
      <c r="L149" s="36"/>
      <c r="M149" s="208" t="s">
        <v>1</v>
      </c>
      <c r="N149" s="209" t="s">
        <v>41</v>
      </c>
      <c r="O149" s="21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6" t="s">
        <v>116</v>
      </c>
      <c r="AT149" s="186" t="s">
        <v>112</v>
      </c>
      <c r="AU149" s="186" t="s">
        <v>117</v>
      </c>
      <c r="AY149" s="16" t="s">
        <v>110</v>
      </c>
      <c r="BE149" s="187">
        <f>IF(N149="základná",J149,0)</f>
        <v>0</v>
      </c>
      <c r="BF149" s="187">
        <f>IF(N149="znížená",J149,0)</f>
        <v>0</v>
      </c>
      <c r="BG149" s="187">
        <f>IF(N149="zákl. prenesená",J149,0)</f>
        <v>0</v>
      </c>
      <c r="BH149" s="187">
        <f>IF(N149="zníž. prenesená",J149,0)</f>
        <v>0</v>
      </c>
      <c r="BI149" s="187">
        <f>IF(N149="nulová",J149,0)</f>
        <v>0</v>
      </c>
      <c r="BJ149" s="16" t="s">
        <v>117</v>
      </c>
      <c r="BK149" s="187">
        <f>ROUND(I149*H149,2)</f>
        <v>0</v>
      </c>
      <c r="BL149" s="16" t="s">
        <v>116</v>
      </c>
      <c r="BM149" s="186" t="s">
        <v>216</v>
      </c>
    </row>
    <row r="150" s="2" customFormat="1" ht="6.96" customHeight="1">
      <c r="A150" s="35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36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autoFilter ref="C118:K14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DESKTOP-FJ8P97R\Peter Vandriak</dc:creator>
  <cp:lastModifiedBy>DESKTOP-FJ8P97R\Peter Vandriak</cp:lastModifiedBy>
  <dcterms:created xsi:type="dcterms:W3CDTF">2024-04-16T08:28:01Z</dcterms:created>
  <dcterms:modified xsi:type="dcterms:W3CDTF">2024-04-16T08:28:02Z</dcterms:modified>
</cp:coreProperties>
</file>