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5696e64621d9c69e/Praca/Praca - 2023/Obec Svaty Kriz/COV - zelena infra/uprava navrhu ^M rozpoctu 16.4.2024/"/>
    </mc:Choice>
  </mc:AlternateContent>
  <xr:revisionPtr revIDLastSave="0" documentId="11_0002587DEA46174305548461D9AE5F2899DD96CF" xr6:coauthVersionLast="47" xr6:coauthVersionMax="47" xr10:uidLastSave="{00000000-0000-0000-0000-000000000000}"/>
  <bookViews>
    <workbookView xWindow="26280" yWindow="0" windowWidth="23610" windowHeight="20760" activeTab="1" xr2:uid="{00000000-000D-0000-FFFF-FFFF00000000}"/>
  </bookViews>
  <sheets>
    <sheet name="Rekapitulácia stavby" sheetId="1" r:id="rId1"/>
    <sheet name="1-24-1 - OPATRENIA ZELENE..." sheetId="2" r:id="rId2"/>
  </sheets>
  <definedNames>
    <definedName name="_xlnm._FilterDatabase" localSheetId="1" hidden="1">'1-24-1 - OPATRENIA ZELENE...'!$C$118:$K$145</definedName>
    <definedName name="_xlnm.Print_Titles" localSheetId="1">'1-24-1 - OPATRENIA ZELENE...'!$118:$118</definedName>
    <definedName name="_xlnm.Print_Titles" localSheetId="0">'Rekapitulácia stavby'!$92:$92</definedName>
    <definedName name="_xlnm.Print_Area" localSheetId="1">'1-24-1 - OPATRENIA ZELENE...'!$C$4:$J$76,'1-24-1 - OPATRENIA ZELENE...'!$C$82:$J$100,'1-24-1 - OPATRENIA ZELENE...'!$C$106:$J$145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45" i="2"/>
  <c r="BH145" i="2"/>
  <c r="BG145" i="2"/>
  <c r="BE145" i="2"/>
  <c r="T145" i="2"/>
  <c r="T144" i="2" s="1"/>
  <c r="R145" i="2"/>
  <c r="R144" i="2"/>
  <c r="P145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J116" i="2"/>
  <c r="J115" i="2"/>
  <c r="F115" i="2"/>
  <c r="F113" i="2"/>
  <c r="E111" i="2"/>
  <c r="J92" i="2"/>
  <c r="J91" i="2"/>
  <c r="F91" i="2"/>
  <c r="F89" i="2"/>
  <c r="E87" i="2"/>
  <c r="J18" i="2"/>
  <c r="E18" i="2"/>
  <c r="F92" i="2"/>
  <c r="J17" i="2"/>
  <c r="J12" i="2"/>
  <c r="J113" i="2"/>
  <c r="E7" i="2"/>
  <c r="E85" i="2" s="1"/>
  <c r="L90" i="1"/>
  <c r="AM90" i="1"/>
  <c r="AM89" i="1"/>
  <c r="L89" i="1"/>
  <c r="AM87" i="1"/>
  <c r="L87" i="1"/>
  <c r="L85" i="1"/>
  <c r="L84" i="1"/>
  <c r="BK141" i="2"/>
  <c r="J131" i="2"/>
  <c r="J127" i="2"/>
  <c r="AS94" i="1"/>
  <c r="J134" i="2"/>
  <c r="J123" i="2"/>
  <c r="J142" i="2"/>
  <c r="J137" i="2"/>
  <c r="BK130" i="2"/>
  <c r="J122" i="2"/>
  <c r="BK134" i="2"/>
  <c r="J125" i="2"/>
  <c r="BK142" i="2"/>
  <c r="J136" i="2"/>
  <c r="BK126" i="2"/>
  <c r="J141" i="2"/>
  <c r="BK132" i="2"/>
  <c r="BK139" i="2"/>
  <c r="J133" i="2"/>
  <c r="BK127" i="2"/>
  <c r="BK137" i="2"/>
  <c r="BK133" i="2"/>
  <c r="J124" i="2"/>
  <c r="J143" i="2"/>
  <c r="BK129" i="2"/>
  <c r="BK124" i="2"/>
  <c r="J140" i="2"/>
  <c r="J129" i="2"/>
  <c r="J145" i="2"/>
  <c r="BK138" i="2"/>
  <c r="J132" i="2"/>
  <c r="J139" i="2"/>
  <c r="BK135" i="2"/>
  <c r="J130" i="2"/>
  <c r="BK122" i="2"/>
  <c r="BK145" i="2"/>
  <c r="BK140" i="2"/>
  <c r="J128" i="2"/>
  <c r="BK125" i="2"/>
  <c r="J138" i="2"/>
  <c r="BK128" i="2"/>
  <c r="BK143" i="2"/>
  <c r="J135" i="2"/>
  <c r="J126" i="2"/>
  <c r="BK136" i="2"/>
  <c r="BK131" i="2"/>
  <c r="BK123" i="2"/>
  <c r="BK121" i="2" l="1"/>
  <c r="P121" i="2"/>
  <c r="P120" i="2" s="1"/>
  <c r="P119" i="2" s="1"/>
  <c r="AU95" i="1" s="1"/>
  <c r="AU94" i="1" s="1"/>
  <c r="T121" i="2"/>
  <c r="T120" i="2"/>
  <c r="T119" i="2" s="1"/>
  <c r="R121" i="2"/>
  <c r="R120" i="2" s="1"/>
  <c r="R119" i="2" s="1"/>
  <c r="BK144" i="2"/>
  <c r="J144" i="2"/>
  <c r="J99" i="2"/>
  <c r="BF123" i="2"/>
  <c r="BF129" i="2"/>
  <c r="E109" i="2"/>
  <c r="F116" i="2"/>
  <c r="BF125" i="2"/>
  <c r="BF131" i="2"/>
  <c r="BF132" i="2"/>
  <c r="BF136" i="2"/>
  <c r="BF140" i="2"/>
  <c r="BF141" i="2"/>
  <c r="J89" i="2"/>
  <c r="BF122" i="2"/>
  <c r="BF124" i="2"/>
  <c r="BF128" i="2"/>
  <c r="BF133" i="2"/>
  <c r="BF134" i="2"/>
  <c r="BF135" i="2"/>
  <c r="BF137" i="2"/>
  <c r="BF138" i="2"/>
  <c r="BF142" i="2"/>
  <c r="BF143" i="2"/>
  <c r="BF145" i="2"/>
  <c r="BF126" i="2"/>
  <c r="BF127" i="2"/>
  <c r="BF130" i="2"/>
  <c r="BF139" i="2"/>
  <c r="F37" i="2"/>
  <c r="BD95" i="1" s="1"/>
  <c r="BD94" i="1" s="1"/>
  <c r="W33" i="1" s="1"/>
  <c r="F33" i="2"/>
  <c r="AZ95" i="1"/>
  <c r="AZ94" i="1"/>
  <c r="W29" i="1"/>
  <c r="J33" i="2"/>
  <c r="AV95" i="1" s="1"/>
  <c r="F36" i="2"/>
  <c r="BC95" i="1"/>
  <c r="BC94" i="1" s="1"/>
  <c r="W32" i="1" s="1"/>
  <c r="F35" i="2"/>
  <c r="BB95" i="1"/>
  <c r="BB94" i="1" s="1"/>
  <c r="AX94" i="1" s="1"/>
  <c r="BK120" i="2" l="1"/>
  <c r="BK119" i="2"/>
  <c r="J119" i="2"/>
  <c r="J96" i="2" s="1"/>
  <c r="J121" i="2"/>
  <c r="J98" i="2"/>
  <c r="AV94" i="1"/>
  <c r="AK29" i="1" s="1"/>
  <c r="W31" i="1"/>
  <c r="F34" i="2"/>
  <c r="BA95" i="1" s="1"/>
  <c r="BA94" i="1" s="1"/>
  <c r="W30" i="1" s="1"/>
  <c r="AY94" i="1"/>
  <c r="J34" i="2"/>
  <c r="AW95" i="1" s="1"/>
  <c r="AT95" i="1" s="1"/>
  <c r="J120" i="2" l="1"/>
  <c r="J97" i="2"/>
  <c r="J30" i="2"/>
  <c r="AG95" i="1" s="1"/>
  <c r="AG94" i="1" s="1"/>
  <c r="AK26" i="1" s="1"/>
  <c r="AK35" i="1" s="1"/>
  <c r="AW94" i="1"/>
  <c r="AK30" i="1" s="1"/>
  <c r="J39" i="2" l="1"/>
  <c r="AN95" i="1"/>
  <c r="AT94" i="1"/>
  <c r="AN94" i="1" l="1"/>
</calcChain>
</file>

<file path=xl/sharedStrings.xml><?xml version="1.0" encoding="utf-8"?>
<sst xmlns="http://schemas.openxmlformats.org/spreadsheetml/2006/main" count="592" uniqueCount="210">
  <si>
    <t>Export Komplet</t>
  </si>
  <si>
    <t/>
  </si>
  <si>
    <t>2.0</t>
  </si>
  <si>
    <t>False</t>
  </si>
  <si>
    <t>{1ebaead5-6f68-4870-b2c3-21d02a28917b}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</si>
  <si>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</si>
  <si>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</si>
  <si>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</si>
  <si>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</si>
  <si>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</si>
  <si>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</si>
  <si>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</si>
  <si>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1-24</t>
  </si>
  <si>
    <t>Stavba:</t>
  </si>
  <si>
    <t>VÝMENA TECHNOLOGICKÉHO VYBAVENIA ČOV SVATÝ KRÍŽ</t>
  </si>
  <si>
    <t>JKSO:</t>
  </si>
  <si>
    <t>KS:</t>
  </si>
  <si>
    <t>Miesto:</t>
  </si>
  <si>
    <t>KN-C 1611/1, k.ú. Svätý Kríž</t>
  </si>
  <si>
    <t>Dátum:</t>
  </si>
  <si>
    <t>18. 1. 2024</t>
  </si>
  <si>
    <t>Objednávateľ:</t>
  </si>
  <si>
    <t>IČO:</t>
  </si>
  <si>
    <t>Obec Svätý Kríž</t>
  </si>
  <si>
    <t>IČ DPH:</t>
  </si>
  <si>
    <t>Zhotoviteľ:</t>
  </si>
  <si>
    <t xml:space="preserve"> </t>
  </si>
  <si>
    <t>Projektant:</t>
  </si>
  <si>
    <t>Ing. Maroš Salva</t>
  </si>
  <si>
    <t>True</t>
  </si>
  <si>
    <t>Spracovateľ:</t>
  </si>
  <si>
    <t>Peter Vandriak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</si>
  <si>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</si>
  <si>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</si>
  <si>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</si>
  <si>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</si>
  <si>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</si>
  <si>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</si>
  <si>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</si>
  <si>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</si>
  <si>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</si>
  <si>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</si>
  <si>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</si>
  <si>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</si>
  <si>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</si>
  <si>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</si>
  <si>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</si>
  <si>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</si>
  <si>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</si>
  <si>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</si>
  <si>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</si>
  <si>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</si>
  <si>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</si>
  <si>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</si>
  <si>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</si>
  <si>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</si>
  <si>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</si>
  <si>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</si>
  <si>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</si>
  <si>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</si>
  <si>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</si>
  <si>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</si>
  <si>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</si>
  <si>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</si>
  <si>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</si>
  <si>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</si>
  <si>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</si>
  <si>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</si>
  <si>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</si>
  <si>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</si>
  <si>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</si>
  <si>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</si>
  <si>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</si>
  <si>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</si>
  <si>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</si>
  <si>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</si>
  <si>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</si>
  <si>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</si>
  <si>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1-24-1</t>
  </si>
  <si>
    <t>OPATRENIA ZELENEJ INFRAŠTRUKTÚRY</t>
  </si>
  <si>
    <t>STA</t>
  </si>
  <si>
    <t>1</t>
  </si>
  <si>
    <t>{2b3a3c14-faf9-4ada-a47d-d960c084b118}</t>
  </si>
  <si>
    <t>KRYCÍ LIST ROZPOČTU</t>
  </si>
  <si>
    <t>Objekt:</t>
  </si>
  <si>
    <t>1-24-1 - OPATRENIA ZELENEJ INFRAŠTRUKTÚRY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</si>
  <si>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</si>
  <si>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</si>
  <si>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</si>
  <si>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</si>
  <si>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</si>
  <si>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</si>
  <si>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</si>
  <si>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</si>
  <si>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</si>
  <si>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</si>
  <si>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</si>
  <si>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</si>
  <si>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</si>
  <si>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</si>
  <si>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</si>
  <si>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</si>
  <si>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</si>
  <si>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</si>
  <si>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</si>
  <si>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</si>
  <si>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</si>
  <si>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</si>
  <si>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</si>
  <si>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</si>
  <si>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</si>
  <si>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</si>
  <si>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</si>
  <si>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</si>
  <si>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</si>
  <si>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</si>
  <si>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1743726410</t>
  </si>
  <si>
    <t>122201109.S</t>
  </si>
  <si>
    <t>Odkopávky a prekopávky nezapažené. Príplatok k cenám za lepivosť horniny 3</t>
  </si>
  <si>
    <t>2019896403</t>
  </si>
  <si>
    <t>3</t>
  </si>
  <si>
    <t>162501102.S</t>
  </si>
  <si>
    <t>Vodorovné premiestnenie výkopku po spevnenej ceste z horniny tr.1-4, do 100 m3 na vzdialenosť do 3000 m</t>
  </si>
  <si>
    <t>-1417521809</t>
  </si>
  <si>
    <t>171201201.S</t>
  </si>
  <si>
    <t>Uloženie sypaniny na skládky do 100 m3</t>
  </si>
  <si>
    <t>-1381961204</t>
  </si>
  <si>
    <t>5</t>
  </si>
  <si>
    <t>180402112.S</t>
  </si>
  <si>
    <t>Založenie trávnika parkového výsevom na svahu nad 1:5 do 1:2</t>
  </si>
  <si>
    <t>m2</t>
  </si>
  <si>
    <t>1934240351</t>
  </si>
  <si>
    <t>6</t>
  </si>
  <si>
    <t>M</t>
  </si>
  <si>
    <t>005720001400.S</t>
  </si>
  <si>
    <t>Osivá tráv - semená parkovej zmesi</t>
  </si>
  <si>
    <t>kg</t>
  </si>
  <si>
    <t>8</t>
  </si>
  <si>
    <t>-1342621373</t>
  </si>
  <si>
    <t>7</t>
  </si>
  <si>
    <t>181301101.S</t>
  </si>
  <si>
    <t>Rozprestretie ornice v rovine, plocha do 500 m2, hr.do 100 mm</t>
  </si>
  <si>
    <t>-1529608177</t>
  </si>
  <si>
    <t>103640000100.S</t>
  </si>
  <si>
    <t>Zemina pre terénne úpravy - ornica</t>
  </si>
  <si>
    <t>t</t>
  </si>
  <si>
    <t>1400013067</t>
  </si>
  <si>
    <t>9</t>
  </si>
  <si>
    <t>183101215.S</t>
  </si>
  <si>
    <t>Hĺbenie jamiek pre výsadbu v horn. 1-4 s výmenou pôdy do 50% v rovine alebo na svahu do 1:5 objemu nad 0,125 do 0,40 m3</t>
  </si>
  <si>
    <t>ks</t>
  </si>
  <si>
    <t>-1413235412</t>
  </si>
  <si>
    <t>10</t>
  </si>
  <si>
    <t>183403161.S</t>
  </si>
  <si>
    <t>Obrobenie pôdy valcovaním v rovine alebo na svahu do 1:5</t>
  </si>
  <si>
    <t>455706891</t>
  </si>
  <si>
    <t>11</t>
  </si>
  <si>
    <t>184102113.S</t>
  </si>
  <si>
    <t>Výsadba dreviny s balom v rovine alebo na svahu do 1:5, priemer balu nad 300 do 400 mm</t>
  </si>
  <si>
    <t>465582989</t>
  </si>
  <si>
    <t>12</t>
  </si>
  <si>
    <t>026560000100.R</t>
  </si>
  <si>
    <t>Carpinus betulus Frans Fontaine, o 14/16cm</t>
  </si>
  <si>
    <t>-989035636</t>
  </si>
  <si>
    <t>13</t>
  </si>
  <si>
    <t>026560000100.R1</t>
  </si>
  <si>
    <t>Crataegus laevigata Pauls Scarlet, o 14/16cm</t>
  </si>
  <si>
    <t>236973225</t>
  </si>
  <si>
    <t>14</t>
  </si>
  <si>
    <t>026560000100.R2</t>
  </si>
  <si>
    <t>Javor dlaňovitolistý</t>
  </si>
  <si>
    <t>-1681517406</t>
  </si>
  <si>
    <t>15</t>
  </si>
  <si>
    <t>026560000100.R3</t>
  </si>
  <si>
    <t>Tis prostredný 20-30 cm</t>
  </si>
  <si>
    <t>-1828813844</t>
  </si>
  <si>
    <t>16</t>
  </si>
  <si>
    <t>184202112.S</t>
  </si>
  <si>
    <t>Zakotvenie dreviny troma a viac kolmi pri priemere kolov do 100 mm pri dĺžke kolov do 2 m do 3 m</t>
  </si>
  <si>
    <t>-661973077</t>
  </si>
  <si>
    <t>17</t>
  </si>
  <si>
    <t>052170000100.S</t>
  </si>
  <si>
    <t>Tyč ihličňanová tr. 1, hrúbka 7-8 cm</t>
  </si>
  <si>
    <t>-1767301447</t>
  </si>
  <si>
    <t>18</t>
  </si>
  <si>
    <t>0521742050.S</t>
  </si>
  <si>
    <t>Viazací a spojovací materiál</t>
  </si>
  <si>
    <t>-1064881319</t>
  </si>
  <si>
    <t>19</t>
  </si>
  <si>
    <t>184802111.S</t>
  </si>
  <si>
    <t>Chemické odburinenie pôdy v rovine alebo na svahu do 1:5 postrekom naširoko</t>
  </si>
  <si>
    <t>1261496009</t>
  </si>
  <si>
    <t>252310000100.S</t>
  </si>
  <si>
    <t>Postrekový prípravok na ničenie burín v trávniku</t>
  </si>
  <si>
    <t>l</t>
  </si>
  <si>
    <t>-1234057195</t>
  </si>
  <si>
    <t>21</t>
  </si>
  <si>
    <t>184852010.S</t>
  </si>
  <si>
    <t>Hnojenie trávnika v rovine alebo na svahu do 1:5 umelým hnojivom</t>
  </si>
  <si>
    <t>1313266519</t>
  </si>
  <si>
    <t>22</t>
  </si>
  <si>
    <t>251910000100.S</t>
  </si>
  <si>
    <t>Hnojivo záhradné bezchloridové granulované balené</t>
  </si>
  <si>
    <t>324414500</t>
  </si>
  <si>
    <t>99</t>
  </si>
  <si>
    <t>Presun hmôt HSV</t>
  </si>
  <si>
    <t>23</t>
  </si>
  <si>
    <t>998231311.S</t>
  </si>
  <si>
    <t>Presun hmôt pre sadovnícke a krajinárske úpravy do 5000 m vodorovne bez zvislého presunu</t>
  </si>
  <si>
    <t>-966146717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</si>
</sst>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55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86" t="s">
        <v>12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R5" s="16"/>
      <c r="BS5" s="13" t="s">
        <v>6</v>
      </c>
    </row>
    <row r="6" spans="1:74" ht="36.950000000000003" customHeight="1">
      <c r="B6" s="16"/>
      <c r="D6" s="21" t="s">
        <v>13</v>
      </c>
      <c r="K6" s="187" t="s">
        <v>14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23</v>
      </c>
      <c r="AK11" s="22" t="s">
        <v>24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26</v>
      </c>
      <c r="AK14" s="22" t="s">
        <v>24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24</v>
      </c>
      <c r="AN17" s="20" t="s">
        <v>1</v>
      </c>
      <c r="AR17" s="16"/>
      <c r="BS17" s="13" t="s">
        <v>29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30</v>
      </c>
      <c r="AK19" s="22" t="s">
        <v>22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31</v>
      </c>
      <c r="AK20" s="22" t="s">
        <v>24</v>
      </c>
      <c r="AN20" s="20" t="s">
        <v>1</v>
      </c>
      <c r="AR20" s="16"/>
      <c r="BS20" s="13" t="s">
        <v>29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9">
        <f>ROUND(AG94,2)</f>
        <v>37500</v>
      </c>
      <c r="AL26" s="190"/>
      <c r="AM26" s="190"/>
      <c r="AN26" s="190"/>
      <c r="AO26" s="19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91" t="s">
        <v>34</v>
      </c>
      <c r="M28" s="191"/>
      <c r="N28" s="191"/>
      <c r="O28" s="191"/>
      <c r="P28" s="191"/>
      <c r="W28" s="191" t="s">
        <v>35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36</v>
      </c>
      <c r="AL28" s="191"/>
      <c r="AM28" s="191"/>
      <c r="AN28" s="191"/>
      <c r="AO28" s="191"/>
      <c r="AR28" s="25"/>
    </row>
    <row r="29" spans="2:71" s="2" customFormat="1" ht="14.45" customHeight="1">
      <c r="B29" s="29"/>
      <c r="D29" s="22" t="s">
        <v>37</v>
      </c>
      <c r="F29" s="30" t="s">
        <v>38</v>
      </c>
      <c r="L29" s="178">
        <v>0.2</v>
      </c>
      <c r="M29" s="177"/>
      <c r="N29" s="177"/>
      <c r="O29" s="177"/>
      <c r="P29" s="177"/>
      <c r="Q29" s="31"/>
      <c r="R29" s="31"/>
      <c r="S29" s="31"/>
      <c r="T29" s="31"/>
      <c r="U29" s="31"/>
      <c r="V29" s="31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F29" s="31"/>
      <c r="AG29" s="31"/>
      <c r="AH29" s="31"/>
      <c r="AI29" s="31"/>
      <c r="AJ29" s="31"/>
      <c r="AK29" s="176">
        <f>ROUND(AV94, 2)</f>
        <v>0</v>
      </c>
      <c r="AL29" s="177"/>
      <c r="AM29" s="177"/>
      <c r="AN29" s="177"/>
      <c r="AO29" s="177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39</v>
      </c>
      <c r="L30" s="185">
        <v>0.2</v>
      </c>
      <c r="M30" s="184"/>
      <c r="N30" s="184"/>
      <c r="O30" s="184"/>
      <c r="P30" s="184"/>
      <c r="W30" s="183">
        <f>ROUND(BA94, 2)</f>
        <v>37500</v>
      </c>
      <c r="X30" s="184"/>
      <c r="Y30" s="184"/>
      <c r="Z30" s="184"/>
      <c r="AA30" s="184"/>
      <c r="AB30" s="184"/>
      <c r="AC30" s="184"/>
      <c r="AD30" s="184"/>
      <c r="AE30" s="184"/>
      <c r="AK30" s="183">
        <f>ROUND(AW94, 2)</f>
        <v>7500</v>
      </c>
      <c r="AL30" s="184"/>
      <c r="AM30" s="184"/>
      <c r="AN30" s="184"/>
      <c r="AO30" s="184"/>
      <c r="AR30" s="29"/>
    </row>
    <row r="31" spans="2:71" s="2" customFormat="1" ht="14.45" hidden="1" customHeight="1">
      <c r="B31" s="29"/>
      <c r="F31" s="22" t="s">
        <v>40</v>
      </c>
      <c r="L31" s="185">
        <v>0.2</v>
      </c>
      <c r="M31" s="184"/>
      <c r="N31" s="184"/>
      <c r="O31" s="184"/>
      <c r="P31" s="184"/>
      <c r="W31" s="183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3">
        <v>0</v>
      </c>
      <c r="AL31" s="184"/>
      <c r="AM31" s="184"/>
      <c r="AN31" s="184"/>
      <c r="AO31" s="184"/>
      <c r="AR31" s="29"/>
    </row>
    <row r="32" spans="2:71" s="2" customFormat="1" ht="14.45" hidden="1" customHeight="1">
      <c r="B32" s="29"/>
      <c r="F32" s="22" t="s">
        <v>41</v>
      </c>
      <c r="L32" s="185">
        <v>0.2</v>
      </c>
      <c r="M32" s="184"/>
      <c r="N32" s="184"/>
      <c r="O32" s="184"/>
      <c r="P32" s="184"/>
      <c r="W32" s="183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3">
        <v>0</v>
      </c>
      <c r="AL32" s="184"/>
      <c r="AM32" s="184"/>
      <c r="AN32" s="184"/>
      <c r="AO32" s="184"/>
      <c r="AR32" s="29"/>
    </row>
    <row r="33" spans="2:52" s="2" customFormat="1" ht="14.45" hidden="1" customHeight="1">
      <c r="B33" s="29"/>
      <c r="F33" s="30" t="s">
        <v>42</v>
      </c>
      <c r="L33" s="178">
        <v>0</v>
      </c>
      <c r="M33" s="177"/>
      <c r="N33" s="177"/>
      <c r="O33" s="177"/>
      <c r="P33" s="177"/>
      <c r="Q33" s="31"/>
      <c r="R33" s="31"/>
      <c r="S33" s="31"/>
      <c r="T33" s="31"/>
      <c r="U33" s="31"/>
      <c r="V33" s="31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F33" s="31"/>
      <c r="AG33" s="31"/>
      <c r="AH33" s="31"/>
      <c r="AI33" s="31"/>
      <c r="AJ33" s="31"/>
      <c r="AK33" s="176">
        <v>0</v>
      </c>
      <c r="AL33" s="177"/>
      <c r="AM33" s="177"/>
      <c r="AN33" s="177"/>
      <c r="AO33" s="177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44</v>
      </c>
      <c r="U35" s="35"/>
      <c r="V35" s="35"/>
      <c r="W35" s="35"/>
      <c r="X35" s="179" t="s">
        <v>45</v>
      </c>
      <c r="Y35" s="180"/>
      <c r="Z35" s="180"/>
      <c r="AA35" s="180"/>
      <c r="AB35" s="180"/>
      <c r="AC35" s="35"/>
      <c r="AD35" s="35"/>
      <c r="AE35" s="35"/>
      <c r="AF35" s="35"/>
      <c r="AG35" s="35"/>
      <c r="AH35" s="35"/>
      <c r="AI35" s="35"/>
      <c r="AJ35" s="35"/>
      <c r="AK35" s="181">
        <f>SUM(AK26:AK33)</f>
        <v>45000</v>
      </c>
      <c r="AL35" s="180"/>
      <c r="AM35" s="180"/>
      <c r="AN35" s="180"/>
      <c r="AO35" s="182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48</v>
      </c>
      <c r="AI60" s="27"/>
      <c r="AJ60" s="27"/>
      <c r="AK60" s="27"/>
      <c r="AL60" s="27"/>
      <c r="AM60" s="39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50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51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48</v>
      </c>
      <c r="AI75" s="27"/>
      <c r="AJ75" s="27"/>
      <c r="AK75" s="27"/>
      <c r="AL75" s="27"/>
      <c r="AM75" s="39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52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1-24</v>
      </c>
      <c r="AR84" s="44"/>
    </row>
    <row r="85" spans="1:91" s="4" customFormat="1" ht="36.950000000000003" customHeight="1">
      <c r="B85" s="45"/>
      <c r="C85" s="46" t="s">
        <v>13</v>
      </c>
      <c r="L85" s="167" t="str">
        <f>K6</f>
        <v>VÝMENA TECHNOLOGICKÉHO VYBAVENIA ČOV SVATÝ KRÍŽ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17</v>
      </c>
      <c r="L87" s="47" t="str">
        <f>IF(K8="","",K8)</f>
        <v>KN-C 1611/1, k.ú. Svätý Kríž</v>
      </c>
      <c r="AI87" s="22" t="s">
        <v>19</v>
      </c>
      <c r="AM87" s="169" t="str">
        <f>IF(AN8= "","",AN8)</f>
        <v>18. 1. 2024</v>
      </c>
      <c r="AN87" s="169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21</v>
      </c>
      <c r="L89" s="3" t="str">
        <f>IF(E11= "","",E11)</f>
        <v>Obec Svätý Kríž</v>
      </c>
      <c r="AI89" s="22" t="s">
        <v>27</v>
      </c>
      <c r="AM89" s="170" t="str">
        <f>IF(E17="","",E17)</f>
        <v>Ing. Maroš Salva</v>
      </c>
      <c r="AN89" s="171"/>
      <c r="AO89" s="171"/>
      <c r="AP89" s="171"/>
      <c r="AR89" s="25"/>
      <c r="AS89" s="172" t="s">
        <v>53</v>
      </c>
      <c r="AT89" s="173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25</v>
      </c>
      <c r="L90" s="3" t="str">
        <f>IF(E14="","",E14)</f>
        <v xml:space="preserve"> </v>
      </c>
      <c r="AI90" s="22" t="s">
        <v>30</v>
      </c>
      <c r="AM90" s="170" t="str">
        <f>IF(E20="","",E20)</f>
        <v>Peter Vandriak</v>
      </c>
      <c r="AN90" s="171"/>
      <c r="AO90" s="171"/>
      <c r="AP90" s="171"/>
      <c r="AR90" s="25"/>
      <c r="AS90" s="174"/>
      <c r="AT90" s="175"/>
      <c r="BD90" s="52"/>
    </row>
    <row r="91" spans="1:91" s="1" customFormat="1" ht="10.9" customHeight="1">
      <c r="B91" s="25"/>
      <c r="AR91" s="25"/>
      <c r="AS91" s="174"/>
      <c r="AT91" s="175"/>
      <c r="BD91" s="52"/>
    </row>
    <row r="92" spans="1:91" s="1" customFormat="1" ht="29.25" customHeight="1">
      <c r="B92" s="25"/>
      <c r="C92" s="157" t="s">
        <v>54</v>
      </c>
      <c r="D92" s="158"/>
      <c r="E92" s="158"/>
      <c r="F92" s="158"/>
      <c r="G92" s="158"/>
      <c r="H92" s="53"/>
      <c r="I92" s="159" t="s">
        <v>55</v>
      </c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60" t="s">
        <v>56</v>
      </c>
      <c r="AH92" s="158"/>
      <c r="AI92" s="158"/>
      <c r="AJ92" s="158"/>
      <c r="AK92" s="158"/>
      <c r="AL92" s="158"/>
      <c r="AM92" s="158"/>
      <c r="AN92" s="159" t="s">
        <v>57</v>
      </c>
      <c r="AO92" s="158"/>
      <c r="AP92" s="161"/>
      <c r="AQ92" s="54" t="s">
        <v>58</v>
      </c>
      <c r="AR92" s="25"/>
      <c r="AS92" s="55" t="s">
        <v>59</v>
      </c>
      <c r="AT92" s="56" t="s">
        <v>60</v>
      </c>
      <c r="AU92" s="56" t="s">
        <v>61</v>
      </c>
      <c r="AV92" s="56" t="s">
        <v>62</v>
      </c>
      <c r="AW92" s="56" t="s">
        <v>63</v>
      </c>
      <c r="AX92" s="56" t="s">
        <v>64</v>
      </c>
      <c r="AY92" s="56" t="s">
        <v>65</v>
      </c>
      <c r="AZ92" s="56" t="s">
        <v>66</v>
      </c>
      <c r="BA92" s="56" t="s">
        <v>67</v>
      </c>
      <c r="BB92" s="56" t="s">
        <v>68</v>
      </c>
      <c r="BC92" s="56" t="s">
        <v>69</v>
      </c>
      <c r="BD92" s="57" t="s">
        <v>70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71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65">
        <f>ROUND(AG95,2)</f>
        <v>37500</v>
      </c>
      <c r="AH94" s="165"/>
      <c r="AI94" s="165"/>
      <c r="AJ94" s="165"/>
      <c r="AK94" s="165"/>
      <c r="AL94" s="165"/>
      <c r="AM94" s="165"/>
      <c r="AN94" s="166">
        <f>SUM(AG94,AT94)</f>
        <v>45000</v>
      </c>
      <c r="AO94" s="166"/>
      <c r="AP94" s="166"/>
      <c r="AQ94" s="63" t="s">
        <v>1</v>
      </c>
      <c r="AR94" s="59"/>
      <c r="AS94" s="64">
        <f>ROUND(AS95,2)</f>
        <v>0</v>
      </c>
      <c r="AT94" s="65">
        <f>ROUND(SUM(AV94:AW94),2)</f>
        <v>7500</v>
      </c>
      <c r="AU94" s="66">
        <f>ROUND(AU95,5)</f>
        <v>1137.37204</v>
      </c>
      <c r="AV94" s="65">
        <f>ROUND(AZ94*L29,2)</f>
        <v>0</v>
      </c>
      <c r="AW94" s="65">
        <f>ROUND(BA94*L30,2)</f>
        <v>7500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37500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72</v>
      </c>
      <c r="BT94" s="68" t="s">
        <v>73</v>
      </c>
      <c r="BU94" s="69" t="s">
        <v>74</v>
      </c>
      <c r="BV94" s="68" t="s">
        <v>75</v>
      </c>
      <c r="BW94" s="68" t="s">
        <v>4</v>
      </c>
      <c r="BX94" s="68" t="s">
        <v>76</v>
      </c>
      <c r="CL94" s="68" t="s">
        <v>1</v>
      </c>
    </row>
    <row r="95" spans="1:91" s="6" customFormat="1" ht="24.75" customHeight="1">
      <c r="A95" s="70" t="s">
        <v>77</v>
      </c>
      <c r="B95" s="71"/>
      <c r="C95" s="72"/>
      <c r="D95" s="164" t="s">
        <v>78</v>
      </c>
      <c r="E95" s="164"/>
      <c r="F95" s="164"/>
      <c r="G95" s="164"/>
      <c r="H95" s="164"/>
      <c r="I95" s="73"/>
      <c r="J95" s="164" t="s">
        <v>79</v>
      </c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2">
        <f>'1-24-1 - OPATRENIA ZELENE...'!J30</f>
        <v>37500</v>
      </c>
      <c r="AH95" s="163"/>
      <c r="AI95" s="163"/>
      <c r="AJ95" s="163"/>
      <c r="AK95" s="163"/>
      <c r="AL95" s="163"/>
      <c r="AM95" s="163"/>
      <c r="AN95" s="162">
        <f>SUM(AG95,AT95)</f>
        <v>45000</v>
      </c>
      <c r="AO95" s="163"/>
      <c r="AP95" s="163"/>
      <c r="AQ95" s="74" t="s">
        <v>80</v>
      </c>
      <c r="AR95" s="71"/>
      <c r="AS95" s="75">
        <v>0</v>
      </c>
      <c r="AT95" s="76">
        <f>ROUND(SUM(AV95:AW95),2)</f>
        <v>7500</v>
      </c>
      <c r="AU95" s="77">
        <f>'1-24-1 - OPATRENIA ZELENE...'!P119</f>
        <v>1137.372042</v>
      </c>
      <c r="AV95" s="76">
        <f>'1-24-1 - OPATRENIA ZELENE...'!J33</f>
        <v>0</v>
      </c>
      <c r="AW95" s="76">
        <f>'1-24-1 - OPATRENIA ZELENE...'!J34</f>
        <v>7500</v>
      </c>
      <c r="AX95" s="76">
        <f>'1-24-1 - OPATRENIA ZELENE...'!J35</f>
        <v>0</v>
      </c>
      <c r="AY95" s="76">
        <f>'1-24-1 - OPATRENIA ZELENE...'!J36</f>
        <v>0</v>
      </c>
      <c r="AZ95" s="76">
        <f>'1-24-1 - OPATRENIA ZELENE...'!F33</f>
        <v>0</v>
      </c>
      <c r="BA95" s="76">
        <f>'1-24-1 - OPATRENIA ZELENE...'!F34</f>
        <v>37500</v>
      </c>
      <c r="BB95" s="76">
        <f>'1-24-1 - OPATRENIA ZELENE...'!F35</f>
        <v>0</v>
      </c>
      <c r="BC95" s="76">
        <f>'1-24-1 - OPATRENIA ZELENE...'!F36</f>
        <v>0</v>
      </c>
      <c r="BD95" s="78">
        <f>'1-24-1 - OPATRENIA ZELENE...'!F37</f>
        <v>0</v>
      </c>
      <c r="BT95" s="79" t="s">
        <v>81</v>
      </c>
      <c r="BV95" s="79" t="s">
        <v>75</v>
      </c>
      <c r="BW95" s="79" t="s">
        <v>82</v>
      </c>
      <c r="BX95" s="79" t="s">
        <v>4</v>
      </c>
      <c r="CL95" s="79" t="s">
        <v>1</v>
      </c>
      <c r="CM95" s="79" t="s">
        <v>73</v>
      </c>
    </row>
    <row r="96" spans="1:91" s="1" customFormat="1" ht="30" customHeight="1">
      <c r="B96" s="25"/>
      <c r="AR96" s="25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1-24-1 - OPATRENIA ZELEN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6"/>
  <sheetViews>
    <sheetView showGridLines="0" tabSelected="1" topLeftCell="A106" workbookViewId="0">
      <selection activeCell="F134" sqref="F13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55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82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83</v>
      </c>
      <c r="L4" s="16"/>
      <c r="M4" s="80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3" t="str">
        <f>'Rekapitulácia stavby'!K6</f>
        <v>VÝMENA TECHNOLOGICKÉHO VYBAVENIA ČOV SVATÝ KRÍŽ</v>
      </c>
      <c r="F7" s="194"/>
      <c r="G7" s="194"/>
      <c r="H7" s="194"/>
      <c r="L7" s="16"/>
    </row>
    <row r="8" spans="2:46" s="1" customFormat="1" ht="12" customHeight="1">
      <c r="B8" s="25"/>
      <c r="D8" s="22" t="s">
        <v>84</v>
      </c>
      <c r="L8" s="25"/>
    </row>
    <row r="9" spans="2:46" s="1" customFormat="1" ht="16.5" customHeight="1">
      <c r="B9" s="25"/>
      <c r="E9" s="167" t="s">
        <v>85</v>
      </c>
      <c r="F9" s="192"/>
      <c r="G9" s="192"/>
      <c r="H9" s="192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18. 1. 2024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31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32</v>
      </c>
      <c r="L26" s="25"/>
    </row>
    <row r="27" spans="2:12" s="7" customFormat="1" ht="16.5" customHeight="1">
      <c r="B27" s="81"/>
      <c r="E27" s="188" t="s">
        <v>1</v>
      </c>
      <c r="F27" s="188"/>
      <c r="G27" s="188"/>
      <c r="H27" s="188"/>
      <c r="L27" s="81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2" t="s">
        <v>33</v>
      </c>
      <c r="J30" s="62">
        <f>ROUND(J119, 2)</f>
        <v>37500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35</v>
      </c>
      <c r="I32" s="28" t="s">
        <v>34</v>
      </c>
      <c r="J32" s="28" t="s">
        <v>36</v>
      </c>
      <c r="L32" s="25"/>
    </row>
    <row r="33" spans="2:12" s="1" customFormat="1" ht="14.45" customHeight="1">
      <c r="B33" s="25"/>
      <c r="D33" s="51" t="s">
        <v>37</v>
      </c>
      <c r="E33" s="30" t="s">
        <v>38</v>
      </c>
      <c r="F33" s="83">
        <f>ROUND((SUM(BE119:BE145)),  2)</f>
        <v>0</v>
      </c>
      <c r="G33" s="84"/>
      <c r="H33" s="84"/>
      <c r="I33" s="85">
        <v>0.2</v>
      </c>
      <c r="J33" s="83">
        <f>ROUND(((SUM(BE119:BE145))*I33),  2)</f>
        <v>0</v>
      </c>
      <c r="L33" s="25"/>
    </row>
    <row r="34" spans="2:12" s="1" customFormat="1" ht="14.45" customHeight="1">
      <c r="B34" s="25"/>
      <c r="E34" s="30" t="s">
        <v>39</v>
      </c>
      <c r="F34" s="86">
        <f>ROUND((SUM(BF119:BF145)),  2)</f>
        <v>37500</v>
      </c>
      <c r="I34" s="87">
        <v>0.2</v>
      </c>
      <c r="J34" s="86">
        <f>ROUND(((SUM(BF119:BF145))*I34),  2)</f>
        <v>7500</v>
      </c>
      <c r="L34" s="25"/>
    </row>
    <row r="35" spans="2:12" s="1" customFormat="1" ht="14.45" hidden="1" customHeight="1">
      <c r="B35" s="25"/>
      <c r="E35" s="22" t="s">
        <v>40</v>
      </c>
      <c r="F35" s="86">
        <f>ROUND((SUM(BG119:BG145)),  2)</f>
        <v>0</v>
      </c>
      <c r="I35" s="87">
        <v>0.2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41</v>
      </c>
      <c r="F36" s="86">
        <f>ROUND((SUM(BH119:BH145)),  2)</f>
        <v>0</v>
      </c>
      <c r="I36" s="87">
        <v>0.2</v>
      </c>
      <c r="J36" s="86">
        <f>0</f>
        <v>0</v>
      </c>
      <c r="L36" s="25"/>
    </row>
    <row r="37" spans="2:12" s="1" customFormat="1" ht="14.45" hidden="1" customHeight="1">
      <c r="B37" s="25"/>
      <c r="E37" s="30" t="s">
        <v>42</v>
      </c>
      <c r="F37" s="83">
        <f>ROUND((SUM(BI119:BI145)),  2)</f>
        <v>0</v>
      </c>
      <c r="G37" s="84"/>
      <c r="H37" s="84"/>
      <c r="I37" s="85">
        <v>0</v>
      </c>
      <c r="J37" s="83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43</v>
      </c>
      <c r="E39" s="53"/>
      <c r="F39" s="53"/>
      <c r="G39" s="90" t="s">
        <v>44</v>
      </c>
      <c r="H39" s="91" t="s">
        <v>45</v>
      </c>
      <c r="I39" s="53"/>
      <c r="J39" s="92">
        <f>SUM(J30:J37)</f>
        <v>45000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48</v>
      </c>
      <c r="E61" s="27"/>
      <c r="F61" s="94" t="s">
        <v>49</v>
      </c>
      <c r="G61" s="39" t="s">
        <v>48</v>
      </c>
      <c r="H61" s="27"/>
      <c r="I61" s="27"/>
      <c r="J61" s="95" t="s">
        <v>49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48</v>
      </c>
      <c r="E76" s="27"/>
      <c r="F76" s="94" t="s">
        <v>49</v>
      </c>
      <c r="G76" s="39" t="s">
        <v>48</v>
      </c>
      <c r="H76" s="27"/>
      <c r="I76" s="27"/>
      <c r="J76" s="95" t="s">
        <v>49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86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193" t="str">
        <f>E7</f>
        <v>VÝMENA TECHNOLOGICKÉHO VYBAVENIA ČOV SVATÝ KRÍŽ</v>
      </c>
      <c r="F85" s="194"/>
      <c r="G85" s="194"/>
      <c r="H85" s="194"/>
      <c r="L85" s="25"/>
    </row>
    <row r="86" spans="2:47" s="1" customFormat="1" ht="12" customHeight="1">
      <c r="B86" s="25"/>
      <c r="C86" s="22" t="s">
        <v>84</v>
      </c>
      <c r="L86" s="25"/>
    </row>
    <row r="87" spans="2:47" s="1" customFormat="1" ht="16.5" customHeight="1">
      <c r="B87" s="25"/>
      <c r="E87" s="167" t="str">
        <f>E9</f>
        <v>1-24-1 - OPATRENIA ZELENEJ INFRAŠTRUKTÚRY</v>
      </c>
      <c r="F87" s="192"/>
      <c r="G87" s="192"/>
      <c r="H87" s="192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KN-C 1611/1, k.ú. Svätý Kríž</v>
      </c>
      <c r="I89" s="22" t="s">
        <v>19</v>
      </c>
      <c r="J89" s="48" t="str">
        <f>IF(J12="","",J12)</f>
        <v>18. 1. 2024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>Obec Svätý Kríž</v>
      </c>
      <c r="I91" s="22" t="s">
        <v>27</v>
      </c>
      <c r="J91" s="23" t="str">
        <f>E21</f>
        <v>Ing. Maroš Salva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Peter Vandriak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6" t="s">
        <v>87</v>
      </c>
      <c r="D94" s="88"/>
      <c r="E94" s="88"/>
      <c r="F94" s="88"/>
      <c r="G94" s="88"/>
      <c r="H94" s="88"/>
      <c r="I94" s="88"/>
      <c r="J94" s="97" t="s">
        <v>88</v>
      </c>
      <c r="K94" s="88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8" t="s">
        <v>89</v>
      </c>
      <c r="J96" s="62">
        <f>J119</f>
        <v>37499.999999999993</v>
      </c>
      <c r="L96" s="25"/>
      <c r="AU96" s="13" t="s">
        <v>90</v>
      </c>
    </row>
    <row r="97" spans="2:12" s="8" customFormat="1" ht="24.95" customHeight="1">
      <c r="B97" s="99"/>
      <c r="D97" s="100" t="s">
        <v>91</v>
      </c>
      <c r="E97" s="101"/>
      <c r="F97" s="101"/>
      <c r="G97" s="101"/>
      <c r="H97" s="101"/>
      <c r="I97" s="101"/>
      <c r="J97" s="102">
        <f>J120</f>
        <v>37499.999999999993</v>
      </c>
      <c r="L97" s="99"/>
    </row>
    <row r="98" spans="2:12" s="9" customFormat="1" ht="19.899999999999999" customHeight="1">
      <c r="B98" s="103"/>
      <c r="D98" s="104" t="s">
        <v>92</v>
      </c>
      <c r="E98" s="105"/>
      <c r="F98" s="105"/>
      <c r="G98" s="105"/>
      <c r="H98" s="105"/>
      <c r="I98" s="105"/>
      <c r="J98" s="106">
        <f>J121</f>
        <v>37151.409999999996</v>
      </c>
      <c r="L98" s="103"/>
    </row>
    <row r="99" spans="2:12" s="9" customFormat="1" ht="19.899999999999999" customHeight="1">
      <c r="B99" s="103"/>
      <c r="D99" s="104" t="s">
        <v>93</v>
      </c>
      <c r="E99" s="105"/>
      <c r="F99" s="105"/>
      <c r="G99" s="105"/>
      <c r="H99" s="105"/>
      <c r="I99" s="105"/>
      <c r="J99" s="106">
        <f>J144</f>
        <v>348.59</v>
      </c>
      <c r="L99" s="103"/>
    </row>
    <row r="100" spans="2:12" s="1" customFormat="1" ht="21.75" customHeight="1">
      <c r="B100" s="25"/>
      <c r="L100" s="25"/>
    </row>
    <row r="101" spans="2:12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5"/>
    </row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5"/>
    </row>
    <row r="106" spans="2:12" s="1" customFormat="1" ht="24.95" customHeight="1">
      <c r="B106" s="25"/>
      <c r="C106" s="17" t="s">
        <v>94</v>
      </c>
      <c r="L106" s="25"/>
    </row>
    <row r="107" spans="2:12" s="1" customFormat="1" ht="6.95" customHeight="1">
      <c r="B107" s="25"/>
      <c r="L107" s="25"/>
    </row>
    <row r="108" spans="2:12" s="1" customFormat="1" ht="12" customHeight="1">
      <c r="B108" s="25"/>
      <c r="C108" s="22" t="s">
        <v>13</v>
      </c>
      <c r="L108" s="25"/>
    </row>
    <row r="109" spans="2:12" s="1" customFormat="1" ht="16.5" customHeight="1">
      <c r="B109" s="25"/>
      <c r="E109" s="193" t="str">
        <f>E7</f>
        <v>VÝMENA TECHNOLOGICKÉHO VYBAVENIA ČOV SVATÝ KRÍŽ</v>
      </c>
      <c r="F109" s="194"/>
      <c r="G109" s="194"/>
      <c r="H109" s="194"/>
      <c r="L109" s="25"/>
    </row>
    <row r="110" spans="2:12" s="1" customFormat="1" ht="12" customHeight="1">
      <c r="B110" s="25"/>
      <c r="C110" s="22" t="s">
        <v>84</v>
      </c>
      <c r="L110" s="25"/>
    </row>
    <row r="111" spans="2:12" s="1" customFormat="1" ht="16.5" customHeight="1">
      <c r="B111" s="25"/>
      <c r="E111" s="167" t="str">
        <f>E9</f>
        <v>1-24-1 - OPATRENIA ZELENEJ INFRAŠTRUKTÚRY</v>
      </c>
      <c r="F111" s="192"/>
      <c r="G111" s="192"/>
      <c r="H111" s="192"/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17</v>
      </c>
      <c r="F113" s="20" t="str">
        <f>F12</f>
        <v>KN-C 1611/1, k.ú. Svätý Kríž</v>
      </c>
      <c r="I113" s="22" t="s">
        <v>19</v>
      </c>
      <c r="J113" s="48" t="str">
        <f>IF(J12="","",J12)</f>
        <v>18. 1. 2024</v>
      </c>
      <c r="L113" s="25"/>
    </row>
    <row r="114" spans="2:65" s="1" customFormat="1" ht="6.95" customHeight="1">
      <c r="B114" s="25"/>
      <c r="L114" s="25"/>
    </row>
    <row r="115" spans="2:65" s="1" customFormat="1" ht="15.2" customHeight="1">
      <c r="B115" s="25"/>
      <c r="C115" s="22" t="s">
        <v>21</v>
      </c>
      <c r="F115" s="20" t="str">
        <f>E15</f>
        <v>Obec Svätý Kríž</v>
      </c>
      <c r="I115" s="22" t="s">
        <v>27</v>
      </c>
      <c r="J115" s="23" t="str">
        <f>E21</f>
        <v>Ing. Maroš Salva</v>
      </c>
      <c r="L115" s="25"/>
    </row>
    <row r="116" spans="2:65" s="1" customFormat="1" ht="15.2" customHeight="1">
      <c r="B116" s="25"/>
      <c r="C116" s="22" t="s">
        <v>25</v>
      </c>
      <c r="F116" s="20" t="str">
        <f>IF(E18="","",E18)</f>
        <v xml:space="preserve"> </v>
      </c>
      <c r="I116" s="22" t="s">
        <v>30</v>
      </c>
      <c r="J116" s="23" t="str">
        <f>E24</f>
        <v>Peter Vandriak</v>
      </c>
      <c r="L116" s="25"/>
    </row>
    <row r="117" spans="2:65" s="1" customFormat="1" ht="10.35" customHeight="1">
      <c r="B117" s="25"/>
      <c r="L117" s="25"/>
    </row>
    <row r="118" spans="2:65" s="10" customFormat="1" ht="29.25" customHeight="1">
      <c r="B118" s="107"/>
      <c r="C118" s="108" t="s">
        <v>95</v>
      </c>
      <c r="D118" s="109" t="s">
        <v>58</v>
      </c>
      <c r="E118" s="109" t="s">
        <v>54</v>
      </c>
      <c r="F118" s="109" t="s">
        <v>55</v>
      </c>
      <c r="G118" s="109" t="s">
        <v>96</v>
      </c>
      <c r="H118" s="109" t="s">
        <v>97</v>
      </c>
      <c r="I118" s="109" t="s">
        <v>98</v>
      </c>
      <c r="J118" s="110" t="s">
        <v>88</v>
      </c>
      <c r="K118" s="111" t="s">
        <v>99</v>
      </c>
      <c r="L118" s="107"/>
      <c r="M118" s="55" t="s">
        <v>1</v>
      </c>
      <c r="N118" s="56" t="s">
        <v>37</v>
      </c>
      <c r="O118" s="56" t="s">
        <v>100</v>
      </c>
      <c r="P118" s="56" t="s">
        <v>101</v>
      </c>
      <c r="Q118" s="56" t="s">
        <v>102</v>
      </c>
      <c r="R118" s="56" t="s">
        <v>103</v>
      </c>
      <c r="S118" s="56" t="s">
        <v>104</v>
      </c>
      <c r="T118" s="57" t="s">
        <v>105</v>
      </c>
    </row>
    <row r="119" spans="2:65" s="1" customFormat="1" ht="22.9" customHeight="1">
      <c r="B119" s="25"/>
      <c r="C119" s="60" t="s">
        <v>89</v>
      </c>
      <c r="J119" s="112">
        <f>BK119</f>
        <v>37499.999999999993</v>
      </c>
      <c r="L119" s="25"/>
      <c r="M119" s="58"/>
      <c r="N119" s="49"/>
      <c r="O119" s="49"/>
      <c r="P119" s="113">
        <f>P120</f>
        <v>1137.372042</v>
      </c>
      <c r="Q119" s="49"/>
      <c r="R119" s="113">
        <f>R120</f>
        <v>7.1014616000000004</v>
      </c>
      <c r="S119" s="49"/>
      <c r="T119" s="114">
        <f>T120</f>
        <v>0</v>
      </c>
      <c r="AT119" s="13" t="s">
        <v>72</v>
      </c>
      <c r="AU119" s="13" t="s">
        <v>90</v>
      </c>
      <c r="BK119" s="115">
        <f>BK120</f>
        <v>37499.999999999993</v>
      </c>
    </row>
    <row r="120" spans="2:65" s="11" customFormat="1" ht="25.9" customHeight="1">
      <c r="B120" s="116"/>
      <c r="D120" s="117" t="s">
        <v>72</v>
      </c>
      <c r="E120" s="118" t="s">
        <v>106</v>
      </c>
      <c r="F120" s="118" t="s">
        <v>107</v>
      </c>
      <c r="J120" s="119">
        <f>BK120</f>
        <v>37499.999999999993</v>
      </c>
      <c r="L120" s="116"/>
      <c r="M120" s="120"/>
      <c r="P120" s="121">
        <f>P121+P144</f>
        <v>1137.372042</v>
      </c>
      <c r="R120" s="121">
        <f>R121+R144</f>
        <v>7.1014616000000004</v>
      </c>
      <c r="T120" s="122">
        <f>T121+T144</f>
        <v>0</v>
      </c>
      <c r="AR120" s="117" t="s">
        <v>81</v>
      </c>
      <c r="AT120" s="123" t="s">
        <v>72</v>
      </c>
      <c r="AU120" s="123" t="s">
        <v>73</v>
      </c>
      <c r="AY120" s="117" t="s">
        <v>108</v>
      </c>
      <c r="BK120" s="124">
        <f>BK121+BK144</f>
        <v>37499.999999999993</v>
      </c>
    </row>
    <row r="121" spans="2:65" s="11" customFormat="1" ht="22.9" customHeight="1">
      <c r="B121" s="116"/>
      <c r="D121" s="117" t="s">
        <v>72</v>
      </c>
      <c r="E121" s="125" t="s">
        <v>81</v>
      </c>
      <c r="F121" s="125" t="s">
        <v>109</v>
      </c>
      <c r="J121" s="126">
        <f>BK121</f>
        <v>37151.409999999996</v>
      </c>
      <c r="L121" s="116"/>
      <c r="M121" s="120"/>
      <c r="P121" s="121">
        <f>SUM(P122:P143)</f>
        <v>1123.4398799999999</v>
      </c>
      <c r="R121" s="121">
        <f>SUM(R122:R143)</f>
        <v>7.1014616000000004</v>
      </c>
      <c r="T121" s="122">
        <f>SUM(T122:T143)</f>
        <v>0</v>
      </c>
      <c r="AR121" s="117" t="s">
        <v>81</v>
      </c>
      <c r="AT121" s="123" t="s">
        <v>72</v>
      </c>
      <c r="AU121" s="123" t="s">
        <v>81</v>
      </c>
      <c r="AY121" s="117" t="s">
        <v>108</v>
      </c>
      <c r="BK121" s="124">
        <f>SUM(BK122:BK143)</f>
        <v>37151.409999999996</v>
      </c>
    </row>
    <row r="122" spans="2:65" s="1" customFormat="1" ht="24.2" customHeight="1">
      <c r="B122" s="127"/>
      <c r="C122" s="128" t="s">
        <v>81</v>
      </c>
      <c r="D122" s="128" t="s">
        <v>110</v>
      </c>
      <c r="E122" s="129" t="s">
        <v>111</v>
      </c>
      <c r="F122" s="130" t="s">
        <v>112</v>
      </c>
      <c r="G122" s="131" t="s">
        <v>113</v>
      </c>
      <c r="H122" s="132">
        <v>19.5</v>
      </c>
      <c r="I122" s="133">
        <v>8.7899999999999991</v>
      </c>
      <c r="J122" s="133">
        <f t="shared" ref="J122:J143" si="0">ROUND(I122*H122,2)</f>
        <v>171.41</v>
      </c>
      <c r="K122" s="134"/>
      <c r="L122" s="25"/>
      <c r="M122" s="135" t="s">
        <v>1</v>
      </c>
      <c r="N122" s="136" t="s">
        <v>39</v>
      </c>
      <c r="O122" s="137">
        <v>0.46</v>
      </c>
      <c r="P122" s="137">
        <f t="shared" ref="P122:P143" si="1">O122*H122</f>
        <v>8.9700000000000006</v>
      </c>
      <c r="Q122" s="137">
        <v>0</v>
      </c>
      <c r="R122" s="137">
        <f t="shared" ref="R122:R143" si="2">Q122*H122</f>
        <v>0</v>
      </c>
      <c r="S122" s="137">
        <v>0</v>
      </c>
      <c r="T122" s="138">
        <f t="shared" ref="T122:T143" si="3">S122*H122</f>
        <v>0</v>
      </c>
      <c r="AR122" s="139" t="s">
        <v>114</v>
      </c>
      <c r="AT122" s="139" t="s">
        <v>110</v>
      </c>
      <c r="AU122" s="139" t="s">
        <v>115</v>
      </c>
      <c r="AY122" s="13" t="s">
        <v>108</v>
      </c>
      <c r="BE122" s="140">
        <f t="shared" ref="BE122:BE143" si="4">IF(N122="základná",J122,0)</f>
        <v>0</v>
      </c>
      <c r="BF122" s="140">
        <f t="shared" ref="BF122:BF143" si="5">IF(N122="znížená",J122,0)</f>
        <v>171.41</v>
      </c>
      <c r="BG122" s="140">
        <f t="shared" ref="BG122:BG143" si="6">IF(N122="zákl. prenesená",J122,0)</f>
        <v>0</v>
      </c>
      <c r="BH122" s="140">
        <f t="shared" ref="BH122:BH143" si="7">IF(N122="zníž. prenesená",J122,0)</f>
        <v>0</v>
      </c>
      <c r="BI122" s="140">
        <f t="shared" ref="BI122:BI143" si="8">IF(N122="nulová",J122,0)</f>
        <v>0</v>
      </c>
      <c r="BJ122" s="13" t="s">
        <v>115</v>
      </c>
      <c r="BK122" s="140">
        <f t="shared" ref="BK122:BK143" si="9">ROUND(I122*H122,2)</f>
        <v>171.41</v>
      </c>
      <c r="BL122" s="13" t="s">
        <v>114</v>
      </c>
      <c r="BM122" s="139" t="s">
        <v>116</v>
      </c>
    </row>
    <row r="123" spans="2:65" s="1" customFormat="1" ht="24.2" customHeight="1">
      <c r="B123" s="127"/>
      <c r="C123" s="128" t="s">
        <v>115</v>
      </c>
      <c r="D123" s="128" t="s">
        <v>110</v>
      </c>
      <c r="E123" s="129" t="s">
        <v>117</v>
      </c>
      <c r="F123" s="130" t="s">
        <v>118</v>
      </c>
      <c r="G123" s="131" t="s">
        <v>113</v>
      </c>
      <c r="H123" s="132">
        <v>19.5</v>
      </c>
      <c r="I123" s="133">
        <v>1.32</v>
      </c>
      <c r="J123" s="133">
        <f t="shared" si="0"/>
        <v>25.74</v>
      </c>
      <c r="K123" s="134"/>
      <c r="L123" s="25"/>
      <c r="M123" s="135" t="s">
        <v>1</v>
      </c>
      <c r="N123" s="136" t="s">
        <v>39</v>
      </c>
      <c r="O123" s="137">
        <v>5.6000000000000001E-2</v>
      </c>
      <c r="P123" s="137">
        <f t="shared" si="1"/>
        <v>1.0920000000000001</v>
      </c>
      <c r="Q123" s="137">
        <v>0</v>
      </c>
      <c r="R123" s="137">
        <f t="shared" si="2"/>
        <v>0</v>
      </c>
      <c r="S123" s="137">
        <v>0</v>
      </c>
      <c r="T123" s="138">
        <f t="shared" si="3"/>
        <v>0</v>
      </c>
      <c r="AR123" s="139" t="s">
        <v>114</v>
      </c>
      <c r="AT123" s="139" t="s">
        <v>110</v>
      </c>
      <c r="AU123" s="139" t="s">
        <v>115</v>
      </c>
      <c r="AY123" s="13" t="s">
        <v>108</v>
      </c>
      <c r="BE123" s="140">
        <f t="shared" si="4"/>
        <v>0</v>
      </c>
      <c r="BF123" s="140">
        <f t="shared" si="5"/>
        <v>25.74</v>
      </c>
      <c r="BG123" s="140">
        <f t="shared" si="6"/>
        <v>0</v>
      </c>
      <c r="BH123" s="140">
        <f t="shared" si="7"/>
        <v>0</v>
      </c>
      <c r="BI123" s="140">
        <f t="shared" si="8"/>
        <v>0</v>
      </c>
      <c r="BJ123" s="13" t="s">
        <v>115</v>
      </c>
      <c r="BK123" s="140">
        <f t="shared" si="9"/>
        <v>25.74</v>
      </c>
      <c r="BL123" s="13" t="s">
        <v>114</v>
      </c>
      <c r="BM123" s="139" t="s">
        <v>119</v>
      </c>
    </row>
    <row r="124" spans="2:65" s="1" customFormat="1" ht="33" customHeight="1">
      <c r="B124" s="127"/>
      <c r="C124" s="128" t="s">
        <v>120</v>
      </c>
      <c r="D124" s="128" t="s">
        <v>110</v>
      </c>
      <c r="E124" s="129" t="s">
        <v>121</v>
      </c>
      <c r="F124" s="130" t="s">
        <v>122</v>
      </c>
      <c r="G124" s="131" t="s">
        <v>113</v>
      </c>
      <c r="H124" s="132">
        <v>19.5</v>
      </c>
      <c r="I124" s="133">
        <v>5.14</v>
      </c>
      <c r="J124" s="133">
        <f t="shared" si="0"/>
        <v>100.23</v>
      </c>
      <c r="K124" s="134"/>
      <c r="L124" s="25"/>
      <c r="M124" s="135" t="s">
        <v>1</v>
      </c>
      <c r="N124" s="136" t="s">
        <v>39</v>
      </c>
      <c r="O124" s="137">
        <v>7.0999999999999994E-2</v>
      </c>
      <c r="P124" s="137">
        <f t="shared" si="1"/>
        <v>1.3844999999999998</v>
      </c>
      <c r="Q124" s="137">
        <v>0</v>
      </c>
      <c r="R124" s="137">
        <f t="shared" si="2"/>
        <v>0</v>
      </c>
      <c r="S124" s="137">
        <v>0</v>
      </c>
      <c r="T124" s="138">
        <f t="shared" si="3"/>
        <v>0</v>
      </c>
      <c r="AR124" s="139" t="s">
        <v>114</v>
      </c>
      <c r="AT124" s="139" t="s">
        <v>110</v>
      </c>
      <c r="AU124" s="139" t="s">
        <v>115</v>
      </c>
      <c r="AY124" s="13" t="s">
        <v>108</v>
      </c>
      <c r="BE124" s="140">
        <f t="shared" si="4"/>
        <v>0</v>
      </c>
      <c r="BF124" s="140">
        <f t="shared" si="5"/>
        <v>100.23</v>
      </c>
      <c r="BG124" s="140">
        <f t="shared" si="6"/>
        <v>0</v>
      </c>
      <c r="BH124" s="140">
        <f t="shared" si="7"/>
        <v>0</v>
      </c>
      <c r="BI124" s="140">
        <f t="shared" si="8"/>
        <v>0</v>
      </c>
      <c r="BJ124" s="13" t="s">
        <v>115</v>
      </c>
      <c r="BK124" s="140">
        <f t="shared" si="9"/>
        <v>100.23</v>
      </c>
      <c r="BL124" s="13" t="s">
        <v>114</v>
      </c>
      <c r="BM124" s="139" t="s">
        <v>123</v>
      </c>
    </row>
    <row r="125" spans="2:65" s="1" customFormat="1" ht="16.5" customHeight="1">
      <c r="B125" s="127"/>
      <c r="C125" s="128" t="s">
        <v>114</v>
      </c>
      <c r="D125" s="128" t="s">
        <v>110</v>
      </c>
      <c r="E125" s="129" t="s">
        <v>124</v>
      </c>
      <c r="F125" s="130" t="s">
        <v>125</v>
      </c>
      <c r="G125" s="131" t="s">
        <v>113</v>
      </c>
      <c r="H125" s="132">
        <v>19.5</v>
      </c>
      <c r="I125" s="133">
        <v>0.88</v>
      </c>
      <c r="J125" s="133">
        <f t="shared" si="0"/>
        <v>17.16</v>
      </c>
      <c r="K125" s="134"/>
      <c r="L125" s="25"/>
      <c r="M125" s="135" t="s">
        <v>1</v>
      </c>
      <c r="N125" s="136" t="s">
        <v>39</v>
      </c>
      <c r="O125" s="137">
        <v>8.9999999999999993E-3</v>
      </c>
      <c r="P125" s="137">
        <f t="shared" si="1"/>
        <v>0.17549999999999999</v>
      </c>
      <c r="Q125" s="137">
        <v>0</v>
      </c>
      <c r="R125" s="137">
        <f t="shared" si="2"/>
        <v>0</v>
      </c>
      <c r="S125" s="137">
        <v>0</v>
      </c>
      <c r="T125" s="138">
        <f t="shared" si="3"/>
        <v>0</v>
      </c>
      <c r="AR125" s="139" t="s">
        <v>114</v>
      </c>
      <c r="AT125" s="139" t="s">
        <v>110</v>
      </c>
      <c r="AU125" s="139" t="s">
        <v>115</v>
      </c>
      <c r="AY125" s="13" t="s">
        <v>108</v>
      </c>
      <c r="BE125" s="140">
        <f t="shared" si="4"/>
        <v>0</v>
      </c>
      <c r="BF125" s="140">
        <f t="shared" si="5"/>
        <v>17.16</v>
      </c>
      <c r="BG125" s="140">
        <f t="shared" si="6"/>
        <v>0</v>
      </c>
      <c r="BH125" s="140">
        <f t="shared" si="7"/>
        <v>0</v>
      </c>
      <c r="BI125" s="140">
        <f t="shared" si="8"/>
        <v>0</v>
      </c>
      <c r="BJ125" s="13" t="s">
        <v>115</v>
      </c>
      <c r="BK125" s="140">
        <f t="shared" si="9"/>
        <v>17.16</v>
      </c>
      <c r="BL125" s="13" t="s">
        <v>114</v>
      </c>
      <c r="BM125" s="139" t="s">
        <v>126</v>
      </c>
    </row>
    <row r="126" spans="2:65" s="1" customFormat="1" ht="24.2" customHeight="1">
      <c r="B126" s="127"/>
      <c r="C126" s="128" t="s">
        <v>127</v>
      </c>
      <c r="D126" s="128" t="s">
        <v>110</v>
      </c>
      <c r="E126" s="129" t="s">
        <v>128</v>
      </c>
      <c r="F126" s="130" t="s">
        <v>129</v>
      </c>
      <c r="G126" s="131" t="s">
        <v>130</v>
      </c>
      <c r="H126" s="132">
        <v>1107</v>
      </c>
      <c r="I126" s="133">
        <v>1.58</v>
      </c>
      <c r="J126" s="133">
        <f t="shared" si="0"/>
        <v>1749.06</v>
      </c>
      <c r="K126" s="134"/>
      <c r="L126" s="25"/>
      <c r="M126" s="135" t="s">
        <v>1</v>
      </c>
      <c r="N126" s="136" t="s">
        <v>39</v>
      </c>
      <c r="O126" s="137">
        <v>9.7000000000000003E-2</v>
      </c>
      <c r="P126" s="137">
        <f t="shared" si="1"/>
        <v>107.379</v>
      </c>
      <c r="Q126" s="137">
        <v>0</v>
      </c>
      <c r="R126" s="137">
        <f t="shared" si="2"/>
        <v>0</v>
      </c>
      <c r="S126" s="137">
        <v>0</v>
      </c>
      <c r="T126" s="138">
        <f t="shared" si="3"/>
        <v>0</v>
      </c>
      <c r="AR126" s="139" t="s">
        <v>114</v>
      </c>
      <c r="AT126" s="139" t="s">
        <v>110</v>
      </c>
      <c r="AU126" s="139" t="s">
        <v>115</v>
      </c>
      <c r="AY126" s="13" t="s">
        <v>108</v>
      </c>
      <c r="BE126" s="140">
        <f t="shared" si="4"/>
        <v>0</v>
      </c>
      <c r="BF126" s="140">
        <f t="shared" si="5"/>
        <v>1749.06</v>
      </c>
      <c r="BG126" s="140">
        <f t="shared" si="6"/>
        <v>0</v>
      </c>
      <c r="BH126" s="140">
        <f t="shared" si="7"/>
        <v>0</v>
      </c>
      <c r="BI126" s="140">
        <f t="shared" si="8"/>
        <v>0</v>
      </c>
      <c r="BJ126" s="13" t="s">
        <v>115</v>
      </c>
      <c r="BK126" s="140">
        <f t="shared" si="9"/>
        <v>1749.06</v>
      </c>
      <c r="BL126" s="13" t="s">
        <v>114</v>
      </c>
      <c r="BM126" s="139" t="s">
        <v>131</v>
      </c>
    </row>
    <row r="127" spans="2:65" s="1" customFormat="1" ht="16.5" customHeight="1">
      <c r="B127" s="127"/>
      <c r="C127" s="141" t="s">
        <v>132</v>
      </c>
      <c r="D127" s="141" t="s">
        <v>133</v>
      </c>
      <c r="E127" s="142" t="s">
        <v>134</v>
      </c>
      <c r="F127" s="143" t="s">
        <v>135</v>
      </c>
      <c r="G127" s="144" t="s">
        <v>136</v>
      </c>
      <c r="H127" s="145">
        <v>34.206000000000003</v>
      </c>
      <c r="I127" s="146">
        <v>7.16</v>
      </c>
      <c r="J127" s="146">
        <f t="shared" si="0"/>
        <v>244.91</v>
      </c>
      <c r="K127" s="147"/>
      <c r="L127" s="148"/>
      <c r="M127" s="149" t="s">
        <v>1</v>
      </c>
      <c r="N127" s="150" t="s">
        <v>39</v>
      </c>
      <c r="O127" s="137">
        <v>0</v>
      </c>
      <c r="P127" s="137">
        <f t="shared" si="1"/>
        <v>0</v>
      </c>
      <c r="Q127" s="137">
        <v>1E-3</v>
      </c>
      <c r="R127" s="137">
        <f t="shared" si="2"/>
        <v>3.4206000000000007E-2</v>
      </c>
      <c r="S127" s="137">
        <v>0</v>
      </c>
      <c r="T127" s="138">
        <f t="shared" si="3"/>
        <v>0</v>
      </c>
      <c r="AR127" s="139" t="s">
        <v>137</v>
      </c>
      <c r="AT127" s="139" t="s">
        <v>133</v>
      </c>
      <c r="AU127" s="139" t="s">
        <v>115</v>
      </c>
      <c r="AY127" s="13" t="s">
        <v>108</v>
      </c>
      <c r="BE127" s="140">
        <f t="shared" si="4"/>
        <v>0</v>
      </c>
      <c r="BF127" s="140">
        <f t="shared" si="5"/>
        <v>244.91</v>
      </c>
      <c r="BG127" s="140">
        <f t="shared" si="6"/>
        <v>0</v>
      </c>
      <c r="BH127" s="140">
        <f t="shared" si="7"/>
        <v>0</v>
      </c>
      <c r="BI127" s="140">
        <f t="shared" si="8"/>
        <v>0</v>
      </c>
      <c r="BJ127" s="13" t="s">
        <v>115</v>
      </c>
      <c r="BK127" s="140">
        <f t="shared" si="9"/>
        <v>244.91</v>
      </c>
      <c r="BL127" s="13" t="s">
        <v>114</v>
      </c>
      <c r="BM127" s="139" t="s">
        <v>138</v>
      </c>
    </row>
    <row r="128" spans="2:65" s="1" customFormat="1" ht="24.2" customHeight="1">
      <c r="B128" s="127"/>
      <c r="C128" s="128" t="s">
        <v>139</v>
      </c>
      <c r="D128" s="128" t="s">
        <v>110</v>
      </c>
      <c r="E128" s="129" t="s">
        <v>140</v>
      </c>
      <c r="F128" s="130" t="s">
        <v>141</v>
      </c>
      <c r="G128" s="131" t="s">
        <v>130</v>
      </c>
      <c r="H128" s="132">
        <v>1107</v>
      </c>
      <c r="I128" s="133">
        <v>1.91</v>
      </c>
      <c r="J128" s="133">
        <f t="shared" si="0"/>
        <v>2114.37</v>
      </c>
      <c r="K128" s="134"/>
      <c r="L128" s="25"/>
      <c r="M128" s="135" t="s">
        <v>1</v>
      </c>
      <c r="N128" s="136" t="s">
        <v>39</v>
      </c>
      <c r="O128" s="137">
        <v>0.128</v>
      </c>
      <c r="P128" s="137">
        <f t="shared" si="1"/>
        <v>141.696</v>
      </c>
      <c r="Q128" s="137">
        <v>0</v>
      </c>
      <c r="R128" s="137">
        <f t="shared" si="2"/>
        <v>0</v>
      </c>
      <c r="S128" s="137">
        <v>0</v>
      </c>
      <c r="T128" s="138">
        <f t="shared" si="3"/>
        <v>0</v>
      </c>
      <c r="AR128" s="139" t="s">
        <v>114</v>
      </c>
      <c r="AT128" s="139" t="s">
        <v>110</v>
      </c>
      <c r="AU128" s="139" t="s">
        <v>115</v>
      </c>
      <c r="AY128" s="13" t="s">
        <v>108</v>
      </c>
      <c r="BE128" s="140">
        <f t="shared" si="4"/>
        <v>0</v>
      </c>
      <c r="BF128" s="140">
        <f t="shared" si="5"/>
        <v>2114.37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3" t="s">
        <v>115</v>
      </c>
      <c r="BK128" s="140">
        <f t="shared" si="9"/>
        <v>2114.37</v>
      </c>
      <c r="BL128" s="13" t="s">
        <v>114</v>
      </c>
      <c r="BM128" s="139" t="s">
        <v>142</v>
      </c>
    </row>
    <row r="129" spans="2:65" s="1" customFormat="1" ht="16.5" customHeight="1">
      <c r="B129" s="127"/>
      <c r="C129" s="141" t="s">
        <v>137</v>
      </c>
      <c r="D129" s="141" t="s">
        <v>133</v>
      </c>
      <c r="E129" s="142" t="s">
        <v>143</v>
      </c>
      <c r="F129" s="143" t="s">
        <v>144</v>
      </c>
      <c r="G129" s="144" t="s">
        <v>145</v>
      </c>
      <c r="H129" s="145">
        <v>149.45500000000001</v>
      </c>
      <c r="I129" s="146">
        <v>26.32</v>
      </c>
      <c r="J129" s="146">
        <f t="shared" si="0"/>
        <v>3933.66</v>
      </c>
      <c r="K129" s="147"/>
      <c r="L129" s="148"/>
      <c r="M129" s="149" t="s">
        <v>1</v>
      </c>
      <c r="N129" s="150" t="s">
        <v>39</v>
      </c>
      <c r="O129" s="137">
        <v>0</v>
      </c>
      <c r="P129" s="137">
        <f t="shared" si="1"/>
        <v>0</v>
      </c>
      <c r="Q129" s="137">
        <v>0</v>
      </c>
      <c r="R129" s="137">
        <f t="shared" si="2"/>
        <v>0</v>
      </c>
      <c r="S129" s="137">
        <v>0</v>
      </c>
      <c r="T129" s="138">
        <f t="shared" si="3"/>
        <v>0</v>
      </c>
      <c r="AR129" s="139" t="s">
        <v>137</v>
      </c>
      <c r="AT129" s="139" t="s">
        <v>133</v>
      </c>
      <c r="AU129" s="139" t="s">
        <v>115</v>
      </c>
      <c r="AY129" s="13" t="s">
        <v>108</v>
      </c>
      <c r="BE129" s="140">
        <f t="shared" si="4"/>
        <v>0</v>
      </c>
      <c r="BF129" s="140">
        <f t="shared" si="5"/>
        <v>3933.66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3" t="s">
        <v>115</v>
      </c>
      <c r="BK129" s="140">
        <f t="shared" si="9"/>
        <v>3933.66</v>
      </c>
      <c r="BL129" s="13" t="s">
        <v>114</v>
      </c>
      <c r="BM129" s="139" t="s">
        <v>146</v>
      </c>
    </row>
    <row r="130" spans="2:65" s="1" customFormat="1" ht="37.9" customHeight="1">
      <c r="B130" s="127"/>
      <c r="C130" s="128" t="s">
        <v>147</v>
      </c>
      <c r="D130" s="128" t="s">
        <v>110</v>
      </c>
      <c r="E130" s="129" t="s">
        <v>148</v>
      </c>
      <c r="F130" s="130" t="s">
        <v>149</v>
      </c>
      <c r="G130" s="131" t="s">
        <v>150</v>
      </c>
      <c r="H130" s="132">
        <v>349</v>
      </c>
      <c r="I130" s="133">
        <v>18.25</v>
      </c>
      <c r="J130" s="133">
        <f t="shared" si="0"/>
        <v>6369.25</v>
      </c>
      <c r="K130" s="134"/>
      <c r="L130" s="25"/>
      <c r="M130" s="135" t="s">
        <v>1</v>
      </c>
      <c r="N130" s="136" t="s">
        <v>39</v>
      </c>
      <c r="O130" s="137">
        <v>1.167</v>
      </c>
      <c r="P130" s="137">
        <f t="shared" si="1"/>
        <v>407.28300000000002</v>
      </c>
      <c r="Q130" s="137">
        <v>0</v>
      </c>
      <c r="R130" s="137">
        <f t="shared" si="2"/>
        <v>0</v>
      </c>
      <c r="S130" s="137">
        <v>0</v>
      </c>
      <c r="T130" s="138">
        <f t="shared" si="3"/>
        <v>0</v>
      </c>
      <c r="AR130" s="139" t="s">
        <v>114</v>
      </c>
      <c r="AT130" s="139" t="s">
        <v>110</v>
      </c>
      <c r="AU130" s="139" t="s">
        <v>115</v>
      </c>
      <c r="AY130" s="13" t="s">
        <v>108</v>
      </c>
      <c r="BE130" s="140">
        <f t="shared" si="4"/>
        <v>0</v>
      </c>
      <c r="BF130" s="140">
        <f t="shared" si="5"/>
        <v>6369.25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3" t="s">
        <v>115</v>
      </c>
      <c r="BK130" s="140">
        <f t="shared" si="9"/>
        <v>6369.25</v>
      </c>
      <c r="BL130" s="13" t="s">
        <v>114</v>
      </c>
      <c r="BM130" s="139" t="s">
        <v>151</v>
      </c>
    </row>
    <row r="131" spans="2:65" s="1" customFormat="1" ht="24.2" customHeight="1">
      <c r="B131" s="127"/>
      <c r="C131" s="128" t="s">
        <v>152</v>
      </c>
      <c r="D131" s="128" t="s">
        <v>110</v>
      </c>
      <c r="E131" s="129" t="s">
        <v>153</v>
      </c>
      <c r="F131" s="130" t="s">
        <v>154</v>
      </c>
      <c r="G131" s="131" t="s">
        <v>130</v>
      </c>
      <c r="H131" s="132">
        <v>1107</v>
      </c>
      <c r="I131" s="133">
        <v>0.03</v>
      </c>
      <c r="J131" s="133">
        <f t="shared" si="0"/>
        <v>33.21</v>
      </c>
      <c r="K131" s="134"/>
      <c r="L131" s="25"/>
      <c r="M131" s="135" t="s">
        <v>1</v>
      </c>
      <c r="N131" s="136" t="s">
        <v>39</v>
      </c>
      <c r="O131" s="137">
        <v>1E-3</v>
      </c>
      <c r="P131" s="137">
        <f t="shared" si="1"/>
        <v>1.107</v>
      </c>
      <c r="Q131" s="137">
        <v>0</v>
      </c>
      <c r="R131" s="137">
        <f t="shared" si="2"/>
        <v>0</v>
      </c>
      <c r="S131" s="137">
        <v>0</v>
      </c>
      <c r="T131" s="138">
        <f t="shared" si="3"/>
        <v>0</v>
      </c>
      <c r="AR131" s="139" t="s">
        <v>114</v>
      </c>
      <c r="AT131" s="139" t="s">
        <v>110</v>
      </c>
      <c r="AU131" s="139" t="s">
        <v>115</v>
      </c>
      <c r="AY131" s="13" t="s">
        <v>108</v>
      </c>
      <c r="BE131" s="140">
        <f t="shared" si="4"/>
        <v>0</v>
      </c>
      <c r="BF131" s="140">
        <f t="shared" si="5"/>
        <v>33.21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115</v>
      </c>
      <c r="BK131" s="140">
        <f t="shared" si="9"/>
        <v>33.21</v>
      </c>
      <c r="BL131" s="13" t="s">
        <v>114</v>
      </c>
      <c r="BM131" s="139" t="s">
        <v>155</v>
      </c>
    </row>
    <row r="132" spans="2:65" s="1" customFormat="1" ht="33" customHeight="1">
      <c r="B132" s="127"/>
      <c r="C132" s="128" t="s">
        <v>156</v>
      </c>
      <c r="D132" s="128" t="s">
        <v>110</v>
      </c>
      <c r="E132" s="129" t="s">
        <v>157</v>
      </c>
      <c r="F132" s="130" t="s">
        <v>158</v>
      </c>
      <c r="G132" s="131" t="s">
        <v>150</v>
      </c>
      <c r="H132" s="132">
        <v>349</v>
      </c>
      <c r="I132" s="133">
        <v>5.98</v>
      </c>
      <c r="J132" s="133">
        <f t="shared" si="0"/>
        <v>2087.02</v>
      </c>
      <c r="K132" s="134"/>
      <c r="L132" s="25"/>
      <c r="M132" s="135" t="s">
        <v>1</v>
      </c>
      <c r="N132" s="136" t="s">
        <v>39</v>
      </c>
      <c r="O132" s="137">
        <v>0.38912000000000002</v>
      </c>
      <c r="P132" s="137">
        <f t="shared" si="1"/>
        <v>135.80288000000002</v>
      </c>
      <c r="Q132" s="137">
        <v>0</v>
      </c>
      <c r="R132" s="137">
        <f t="shared" si="2"/>
        <v>0</v>
      </c>
      <c r="S132" s="137">
        <v>0</v>
      </c>
      <c r="T132" s="138">
        <f t="shared" si="3"/>
        <v>0</v>
      </c>
      <c r="AR132" s="139" t="s">
        <v>114</v>
      </c>
      <c r="AT132" s="139" t="s">
        <v>110</v>
      </c>
      <c r="AU132" s="139" t="s">
        <v>115</v>
      </c>
      <c r="AY132" s="13" t="s">
        <v>108</v>
      </c>
      <c r="BE132" s="140">
        <f t="shared" si="4"/>
        <v>0</v>
      </c>
      <c r="BF132" s="140">
        <f t="shared" si="5"/>
        <v>2087.02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115</v>
      </c>
      <c r="BK132" s="140">
        <f t="shared" si="9"/>
        <v>2087.02</v>
      </c>
      <c r="BL132" s="13" t="s">
        <v>114</v>
      </c>
      <c r="BM132" s="139" t="s">
        <v>159</v>
      </c>
    </row>
    <row r="133" spans="2:65" s="1" customFormat="1" ht="16.5" customHeight="1">
      <c r="B133" s="127"/>
      <c r="C133" s="141" t="s">
        <v>160</v>
      </c>
      <c r="D133" s="141" t="s">
        <v>133</v>
      </c>
      <c r="E133" s="142" t="s">
        <v>161</v>
      </c>
      <c r="F133" s="143" t="s">
        <v>162</v>
      </c>
      <c r="G133" s="144" t="s">
        <v>150</v>
      </c>
      <c r="H133" s="145">
        <v>12</v>
      </c>
      <c r="I133" s="146">
        <v>158</v>
      </c>
      <c r="J133" s="146">
        <f t="shared" si="0"/>
        <v>1896</v>
      </c>
      <c r="K133" s="147"/>
      <c r="L133" s="148"/>
      <c r="M133" s="149" t="s">
        <v>1</v>
      </c>
      <c r="N133" s="150" t="s">
        <v>39</v>
      </c>
      <c r="O133" s="137">
        <v>0</v>
      </c>
      <c r="P133" s="137">
        <f t="shared" si="1"/>
        <v>0</v>
      </c>
      <c r="Q133" s="137">
        <v>1.6999999999999999E-3</v>
      </c>
      <c r="R133" s="137">
        <f t="shared" si="2"/>
        <v>2.0399999999999998E-2</v>
      </c>
      <c r="S133" s="137">
        <v>0</v>
      </c>
      <c r="T133" s="138">
        <f t="shared" si="3"/>
        <v>0</v>
      </c>
      <c r="AR133" s="139" t="s">
        <v>137</v>
      </c>
      <c r="AT133" s="139" t="s">
        <v>133</v>
      </c>
      <c r="AU133" s="139" t="s">
        <v>115</v>
      </c>
      <c r="AY133" s="13" t="s">
        <v>108</v>
      </c>
      <c r="BE133" s="140">
        <f t="shared" si="4"/>
        <v>0</v>
      </c>
      <c r="BF133" s="140">
        <f t="shared" si="5"/>
        <v>1896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115</v>
      </c>
      <c r="BK133" s="140">
        <f t="shared" si="9"/>
        <v>1896</v>
      </c>
      <c r="BL133" s="13" t="s">
        <v>114</v>
      </c>
      <c r="BM133" s="139" t="s">
        <v>163</v>
      </c>
    </row>
    <row r="134" spans="2:65" s="1" customFormat="1" ht="24.2" customHeight="1">
      <c r="B134" s="127"/>
      <c r="C134" s="141" t="s">
        <v>164</v>
      </c>
      <c r="D134" s="141" t="s">
        <v>133</v>
      </c>
      <c r="E134" s="142" t="s">
        <v>165</v>
      </c>
      <c r="F134" s="143" t="s">
        <v>166</v>
      </c>
      <c r="G134" s="144" t="s">
        <v>150</v>
      </c>
      <c r="H134" s="145">
        <v>12</v>
      </c>
      <c r="I134" s="146">
        <v>158</v>
      </c>
      <c r="J134" s="146">
        <f t="shared" si="0"/>
        <v>1896</v>
      </c>
      <c r="K134" s="147"/>
      <c r="L134" s="148"/>
      <c r="M134" s="149" t="s">
        <v>1</v>
      </c>
      <c r="N134" s="150" t="s">
        <v>39</v>
      </c>
      <c r="O134" s="137">
        <v>0</v>
      </c>
      <c r="P134" s="137">
        <f t="shared" si="1"/>
        <v>0</v>
      </c>
      <c r="Q134" s="137">
        <v>1.6999999999999999E-3</v>
      </c>
      <c r="R134" s="137">
        <f t="shared" si="2"/>
        <v>2.0399999999999998E-2</v>
      </c>
      <c r="S134" s="137">
        <v>0</v>
      </c>
      <c r="T134" s="138">
        <f t="shared" si="3"/>
        <v>0</v>
      </c>
      <c r="AR134" s="139" t="s">
        <v>137</v>
      </c>
      <c r="AT134" s="139" t="s">
        <v>133</v>
      </c>
      <c r="AU134" s="139" t="s">
        <v>115</v>
      </c>
      <c r="AY134" s="13" t="s">
        <v>108</v>
      </c>
      <c r="BE134" s="140">
        <f t="shared" si="4"/>
        <v>0</v>
      </c>
      <c r="BF134" s="140">
        <f t="shared" si="5"/>
        <v>1896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115</v>
      </c>
      <c r="BK134" s="140">
        <f t="shared" si="9"/>
        <v>1896</v>
      </c>
      <c r="BL134" s="13" t="s">
        <v>114</v>
      </c>
      <c r="BM134" s="139" t="s">
        <v>167</v>
      </c>
    </row>
    <row r="135" spans="2:65" s="1" customFormat="1" ht="24.2" customHeight="1">
      <c r="B135" s="127"/>
      <c r="C135" s="141" t="s">
        <v>168</v>
      </c>
      <c r="D135" s="141" t="s">
        <v>133</v>
      </c>
      <c r="E135" s="142" t="s">
        <v>169</v>
      </c>
      <c r="F135" s="143" t="s">
        <v>170</v>
      </c>
      <c r="G135" s="144" t="s">
        <v>150</v>
      </c>
      <c r="H135" s="145">
        <v>150</v>
      </c>
      <c r="I135" s="146">
        <v>20.5</v>
      </c>
      <c r="J135" s="146">
        <f t="shared" si="0"/>
        <v>3075</v>
      </c>
      <c r="K135" s="147"/>
      <c r="L135" s="148"/>
      <c r="M135" s="149" t="s">
        <v>1</v>
      </c>
      <c r="N135" s="150" t="s">
        <v>39</v>
      </c>
      <c r="O135" s="137">
        <v>0</v>
      </c>
      <c r="P135" s="137">
        <f t="shared" si="1"/>
        <v>0</v>
      </c>
      <c r="Q135" s="137">
        <v>1.6999999999999999E-3</v>
      </c>
      <c r="R135" s="137">
        <f t="shared" si="2"/>
        <v>0.255</v>
      </c>
      <c r="S135" s="137">
        <v>0</v>
      </c>
      <c r="T135" s="138">
        <f t="shared" si="3"/>
        <v>0</v>
      </c>
      <c r="AR135" s="139" t="s">
        <v>137</v>
      </c>
      <c r="AT135" s="139" t="s">
        <v>133</v>
      </c>
      <c r="AU135" s="139" t="s">
        <v>115</v>
      </c>
      <c r="AY135" s="13" t="s">
        <v>108</v>
      </c>
      <c r="BE135" s="140">
        <f t="shared" si="4"/>
        <v>0</v>
      </c>
      <c r="BF135" s="140">
        <f t="shared" si="5"/>
        <v>3075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115</v>
      </c>
      <c r="BK135" s="140">
        <f t="shared" si="9"/>
        <v>3075</v>
      </c>
      <c r="BL135" s="13" t="s">
        <v>114</v>
      </c>
      <c r="BM135" s="139" t="s">
        <v>171</v>
      </c>
    </row>
    <row r="136" spans="2:65" s="1" customFormat="1" ht="24.2" customHeight="1">
      <c r="B136" s="127"/>
      <c r="C136" s="141" t="s">
        <v>172</v>
      </c>
      <c r="D136" s="141" t="s">
        <v>133</v>
      </c>
      <c r="E136" s="142" t="s">
        <v>173</v>
      </c>
      <c r="F136" s="143" t="s">
        <v>174</v>
      </c>
      <c r="G136" s="144" t="s">
        <v>150</v>
      </c>
      <c r="H136" s="145">
        <v>175</v>
      </c>
      <c r="I136" s="146">
        <v>7.35</v>
      </c>
      <c r="J136" s="146">
        <f t="shared" si="0"/>
        <v>1286.25</v>
      </c>
      <c r="K136" s="147"/>
      <c r="L136" s="148"/>
      <c r="M136" s="149" t="s">
        <v>1</v>
      </c>
      <c r="N136" s="150" t="s">
        <v>39</v>
      </c>
      <c r="O136" s="137">
        <v>0</v>
      </c>
      <c r="P136" s="137">
        <f t="shared" si="1"/>
        <v>0</v>
      </c>
      <c r="Q136" s="137">
        <v>1.6999999999999999E-3</v>
      </c>
      <c r="R136" s="137">
        <f t="shared" si="2"/>
        <v>0.29749999999999999</v>
      </c>
      <c r="S136" s="137">
        <v>0</v>
      </c>
      <c r="T136" s="138">
        <f t="shared" si="3"/>
        <v>0</v>
      </c>
      <c r="AR136" s="139" t="s">
        <v>137</v>
      </c>
      <c r="AT136" s="139" t="s">
        <v>133</v>
      </c>
      <c r="AU136" s="139" t="s">
        <v>115</v>
      </c>
      <c r="AY136" s="13" t="s">
        <v>108</v>
      </c>
      <c r="BE136" s="140">
        <f t="shared" si="4"/>
        <v>0</v>
      </c>
      <c r="BF136" s="140">
        <f t="shared" si="5"/>
        <v>1286.25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115</v>
      </c>
      <c r="BK136" s="140">
        <f t="shared" si="9"/>
        <v>1286.25</v>
      </c>
      <c r="BL136" s="13" t="s">
        <v>114</v>
      </c>
      <c r="BM136" s="139" t="s">
        <v>175</v>
      </c>
    </row>
    <row r="137" spans="2:65" s="1" customFormat="1" ht="33" customHeight="1">
      <c r="B137" s="127"/>
      <c r="C137" s="128" t="s">
        <v>176</v>
      </c>
      <c r="D137" s="128" t="s">
        <v>110</v>
      </c>
      <c r="E137" s="129" t="s">
        <v>177</v>
      </c>
      <c r="F137" s="130" t="s">
        <v>178</v>
      </c>
      <c r="G137" s="131" t="s">
        <v>150</v>
      </c>
      <c r="H137" s="132">
        <v>349</v>
      </c>
      <c r="I137" s="133">
        <v>15.9</v>
      </c>
      <c r="J137" s="133">
        <f t="shared" si="0"/>
        <v>5549.1</v>
      </c>
      <c r="K137" s="134"/>
      <c r="L137" s="25"/>
      <c r="M137" s="135" t="s">
        <v>1</v>
      </c>
      <c r="N137" s="136" t="s">
        <v>39</v>
      </c>
      <c r="O137" s="137">
        <v>0.86199999999999999</v>
      </c>
      <c r="P137" s="137">
        <f t="shared" si="1"/>
        <v>300.83800000000002</v>
      </c>
      <c r="Q137" s="137">
        <v>4.8000000000000001E-4</v>
      </c>
      <c r="R137" s="137">
        <f t="shared" si="2"/>
        <v>0.16752</v>
      </c>
      <c r="S137" s="137">
        <v>0</v>
      </c>
      <c r="T137" s="138">
        <f t="shared" si="3"/>
        <v>0</v>
      </c>
      <c r="AR137" s="139" t="s">
        <v>114</v>
      </c>
      <c r="AT137" s="139" t="s">
        <v>110</v>
      </c>
      <c r="AU137" s="139" t="s">
        <v>115</v>
      </c>
      <c r="AY137" s="13" t="s">
        <v>108</v>
      </c>
      <c r="BE137" s="140">
        <f t="shared" si="4"/>
        <v>0</v>
      </c>
      <c r="BF137" s="140">
        <f t="shared" si="5"/>
        <v>5549.1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115</v>
      </c>
      <c r="BK137" s="140">
        <f t="shared" si="9"/>
        <v>5549.1</v>
      </c>
      <c r="BL137" s="13" t="s">
        <v>114</v>
      </c>
      <c r="BM137" s="139" t="s">
        <v>179</v>
      </c>
    </row>
    <row r="138" spans="2:65" s="1" customFormat="1" ht="16.5" customHeight="1">
      <c r="B138" s="127"/>
      <c r="C138" s="141" t="s">
        <v>180</v>
      </c>
      <c r="D138" s="141" t="s">
        <v>133</v>
      </c>
      <c r="E138" s="142" t="s">
        <v>181</v>
      </c>
      <c r="F138" s="143" t="s">
        <v>182</v>
      </c>
      <c r="G138" s="144" t="s">
        <v>150</v>
      </c>
      <c r="H138" s="145">
        <v>1047</v>
      </c>
      <c r="I138" s="146">
        <v>5</v>
      </c>
      <c r="J138" s="146">
        <f t="shared" si="0"/>
        <v>5235</v>
      </c>
      <c r="K138" s="147"/>
      <c r="L138" s="148"/>
      <c r="M138" s="149" t="s">
        <v>1</v>
      </c>
      <c r="N138" s="150" t="s">
        <v>39</v>
      </c>
      <c r="O138" s="137">
        <v>0</v>
      </c>
      <c r="P138" s="137">
        <f t="shared" si="1"/>
        <v>0</v>
      </c>
      <c r="Q138" s="137">
        <v>6.0000000000000001E-3</v>
      </c>
      <c r="R138" s="137">
        <f t="shared" si="2"/>
        <v>6.282</v>
      </c>
      <c r="S138" s="137">
        <v>0</v>
      </c>
      <c r="T138" s="138">
        <f t="shared" si="3"/>
        <v>0</v>
      </c>
      <c r="AR138" s="139" t="s">
        <v>137</v>
      </c>
      <c r="AT138" s="139" t="s">
        <v>133</v>
      </c>
      <c r="AU138" s="139" t="s">
        <v>115</v>
      </c>
      <c r="AY138" s="13" t="s">
        <v>108</v>
      </c>
      <c r="BE138" s="140">
        <f t="shared" si="4"/>
        <v>0</v>
      </c>
      <c r="BF138" s="140">
        <f t="shared" si="5"/>
        <v>5235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115</v>
      </c>
      <c r="BK138" s="140">
        <f t="shared" si="9"/>
        <v>5235</v>
      </c>
      <c r="BL138" s="13" t="s">
        <v>114</v>
      </c>
      <c r="BM138" s="139" t="s">
        <v>183</v>
      </c>
    </row>
    <row r="139" spans="2:65" s="1" customFormat="1" ht="16.5" customHeight="1">
      <c r="B139" s="127"/>
      <c r="C139" s="141" t="s">
        <v>184</v>
      </c>
      <c r="D139" s="141" t="s">
        <v>133</v>
      </c>
      <c r="E139" s="142" t="s">
        <v>185</v>
      </c>
      <c r="F139" s="143" t="s">
        <v>186</v>
      </c>
      <c r="G139" s="144" t="s">
        <v>150</v>
      </c>
      <c r="H139" s="145">
        <v>349</v>
      </c>
      <c r="I139" s="146">
        <v>2.5</v>
      </c>
      <c r="J139" s="146">
        <f t="shared" si="0"/>
        <v>872.5</v>
      </c>
      <c r="K139" s="147"/>
      <c r="L139" s="148"/>
      <c r="M139" s="149" t="s">
        <v>1</v>
      </c>
      <c r="N139" s="150" t="s">
        <v>39</v>
      </c>
      <c r="O139" s="137">
        <v>0</v>
      </c>
      <c r="P139" s="137">
        <f t="shared" si="1"/>
        <v>0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137</v>
      </c>
      <c r="AT139" s="139" t="s">
        <v>133</v>
      </c>
      <c r="AU139" s="139" t="s">
        <v>115</v>
      </c>
      <c r="AY139" s="13" t="s">
        <v>108</v>
      </c>
      <c r="BE139" s="140">
        <f t="shared" si="4"/>
        <v>0</v>
      </c>
      <c r="BF139" s="140">
        <f t="shared" si="5"/>
        <v>872.5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115</v>
      </c>
      <c r="BK139" s="140">
        <f t="shared" si="9"/>
        <v>872.5</v>
      </c>
      <c r="BL139" s="13" t="s">
        <v>114</v>
      </c>
      <c r="BM139" s="139" t="s">
        <v>187</v>
      </c>
    </row>
    <row r="140" spans="2:65" s="1" customFormat="1" ht="24.2" customHeight="1">
      <c r="B140" s="127"/>
      <c r="C140" s="128" t="s">
        <v>188</v>
      </c>
      <c r="D140" s="128" t="s">
        <v>110</v>
      </c>
      <c r="E140" s="129" t="s">
        <v>189</v>
      </c>
      <c r="F140" s="130" t="s">
        <v>190</v>
      </c>
      <c r="G140" s="131" t="s">
        <v>130</v>
      </c>
      <c r="H140" s="132">
        <v>1107</v>
      </c>
      <c r="I140" s="133">
        <v>0.11</v>
      </c>
      <c r="J140" s="133">
        <f t="shared" si="0"/>
        <v>121.77</v>
      </c>
      <c r="K140" s="134"/>
      <c r="L140" s="25"/>
      <c r="M140" s="135" t="s">
        <v>1</v>
      </c>
      <c r="N140" s="136" t="s">
        <v>39</v>
      </c>
      <c r="O140" s="137">
        <v>3.0000000000000001E-3</v>
      </c>
      <c r="P140" s="137">
        <f t="shared" si="1"/>
        <v>3.3210000000000002</v>
      </c>
      <c r="Q140" s="137">
        <v>1.7999999999999999E-6</v>
      </c>
      <c r="R140" s="137">
        <f t="shared" si="2"/>
        <v>1.9925999999999998E-3</v>
      </c>
      <c r="S140" s="137">
        <v>0</v>
      </c>
      <c r="T140" s="138">
        <f t="shared" si="3"/>
        <v>0</v>
      </c>
      <c r="AR140" s="139" t="s">
        <v>114</v>
      </c>
      <c r="AT140" s="139" t="s">
        <v>110</v>
      </c>
      <c r="AU140" s="139" t="s">
        <v>115</v>
      </c>
      <c r="AY140" s="13" t="s">
        <v>108</v>
      </c>
      <c r="BE140" s="140">
        <f t="shared" si="4"/>
        <v>0</v>
      </c>
      <c r="BF140" s="140">
        <f t="shared" si="5"/>
        <v>121.77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115</v>
      </c>
      <c r="BK140" s="140">
        <f t="shared" si="9"/>
        <v>121.77</v>
      </c>
      <c r="BL140" s="13" t="s">
        <v>114</v>
      </c>
      <c r="BM140" s="139" t="s">
        <v>191</v>
      </c>
    </row>
    <row r="141" spans="2:65" s="1" customFormat="1" ht="16.5" customHeight="1">
      <c r="B141" s="127"/>
      <c r="C141" s="141" t="s">
        <v>7</v>
      </c>
      <c r="D141" s="141" t="s">
        <v>133</v>
      </c>
      <c r="E141" s="142" t="s">
        <v>192</v>
      </c>
      <c r="F141" s="143" t="s">
        <v>193</v>
      </c>
      <c r="G141" s="144" t="s">
        <v>194</v>
      </c>
      <c r="H141" s="145">
        <v>0.443</v>
      </c>
      <c r="I141" s="146">
        <v>103.36</v>
      </c>
      <c r="J141" s="146">
        <f t="shared" si="0"/>
        <v>45.79</v>
      </c>
      <c r="K141" s="147"/>
      <c r="L141" s="148"/>
      <c r="M141" s="149" t="s">
        <v>1</v>
      </c>
      <c r="N141" s="150" t="s">
        <v>39</v>
      </c>
      <c r="O141" s="137">
        <v>0</v>
      </c>
      <c r="P141" s="137">
        <f t="shared" si="1"/>
        <v>0</v>
      </c>
      <c r="Q141" s="137">
        <v>1E-3</v>
      </c>
      <c r="R141" s="137">
        <f t="shared" si="2"/>
        <v>4.4300000000000003E-4</v>
      </c>
      <c r="S141" s="137">
        <v>0</v>
      </c>
      <c r="T141" s="138">
        <f t="shared" si="3"/>
        <v>0</v>
      </c>
      <c r="AR141" s="139" t="s">
        <v>137</v>
      </c>
      <c r="AT141" s="139" t="s">
        <v>133</v>
      </c>
      <c r="AU141" s="139" t="s">
        <v>115</v>
      </c>
      <c r="AY141" s="13" t="s">
        <v>108</v>
      </c>
      <c r="BE141" s="140">
        <f t="shared" si="4"/>
        <v>0</v>
      </c>
      <c r="BF141" s="140">
        <f t="shared" si="5"/>
        <v>45.79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115</v>
      </c>
      <c r="BK141" s="140">
        <f t="shared" si="9"/>
        <v>45.79</v>
      </c>
      <c r="BL141" s="13" t="s">
        <v>114</v>
      </c>
      <c r="BM141" s="139" t="s">
        <v>195</v>
      </c>
    </row>
    <row r="142" spans="2:65" s="1" customFormat="1" ht="24.2" customHeight="1">
      <c r="B142" s="127"/>
      <c r="C142" s="128" t="s">
        <v>196</v>
      </c>
      <c r="D142" s="128" t="s">
        <v>110</v>
      </c>
      <c r="E142" s="129" t="s">
        <v>197</v>
      </c>
      <c r="F142" s="130" t="s">
        <v>198</v>
      </c>
      <c r="G142" s="131" t="s">
        <v>130</v>
      </c>
      <c r="H142" s="132">
        <v>1107</v>
      </c>
      <c r="I142" s="133">
        <v>0.26</v>
      </c>
      <c r="J142" s="133">
        <f t="shared" si="0"/>
        <v>287.82</v>
      </c>
      <c r="K142" s="134"/>
      <c r="L142" s="25"/>
      <c r="M142" s="135" t="s">
        <v>1</v>
      </c>
      <c r="N142" s="136" t="s">
        <v>39</v>
      </c>
      <c r="O142" s="137">
        <v>1.2999999999999999E-2</v>
      </c>
      <c r="P142" s="137">
        <f t="shared" si="1"/>
        <v>14.391</v>
      </c>
      <c r="Q142" s="137">
        <v>0</v>
      </c>
      <c r="R142" s="137">
        <f t="shared" si="2"/>
        <v>0</v>
      </c>
      <c r="S142" s="137">
        <v>0</v>
      </c>
      <c r="T142" s="138">
        <f t="shared" si="3"/>
        <v>0</v>
      </c>
      <c r="AR142" s="139" t="s">
        <v>114</v>
      </c>
      <c r="AT142" s="139" t="s">
        <v>110</v>
      </c>
      <c r="AU142" s="139" t="s">
        <v>115</v>
      </c>
      <c r="AY142" s="13" t="s">
        <v>108</v>
      </c>
      <c r="BE142" s="140">
        <f t="shared" si="4"/>
        <v>0</v>
      </c>
      <c r="BF142" s="140">
        <f t="shared" si="5"/>
        <v>287.82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115</v>
      </c>
      <c r="BK142" s="140">
        <f t="shared" si="9"/>
        <v>287.82</v>
      </c>
      <c r="BL142" s="13" t="s">
        <v>114</v>
      </c>
      <c r="BM142" s="139" t="s">
        <v>199</v>
      </c>
    </row>
    <row r="143" spans="2:65" s="1" customFormat="1" ht="21.75" customHeight="1">
      <c r="B143" s="127"/>
      <c r="C143" s="141" t="s">
        <v>200</v>
      </c>
      <c r="D143" s="141" t="s">
        <v>133</v>
      </c>
      <c r="E143" s="142" t="s">
        <v>201</v>
      </c>
      <c r="F143" s="143" t="s">
        <v>202</v>
      </c>
      <c r="G143" s="144" t="s">
        <v>145</v>
      </c>
      <c r="H143" s="145">
        <v>2.1999999999999999E-2</v>
      </c>
      <c r="I143" s="146">
        <v>1825.38</v>
      </c>
      <c r="J143" s="146">
        <f t="shared" si="0"/>
        <v>40.159999999999997</v>
      </c>
      <c r="K143" s="147"/>
      <c r="L143" s="148"/>
      <c r="M143" s="149" t="s">
        <v>1</v>
      </c>
      <c r="N143" s="150" t="s">
        <v>39</v>
      </c>
      <c r="O143" s="137">
        <v>0</v>
      </c>
      <c r="P143" s="137">
        <f t="shared" si="1"/>
        <v>0</v>
      </c>
      <c r="Q143" s="137">
        <v>1</v>
      </c>
      <c r="R143" s="137">
        <f t="shared" si="2"/>
        <v>2.1999999999999999E-2</v>
      </c>
      <c r="S143" s="137">
        <v>0</v>
      </c>
      <c r="T143" s="138">
        <f t="shared" si="3"/>
        <v>0</v>
      </c>
      <c r="AR143" s="139" t="s">
        <v>137</v>
      </c>
      <c r="AT143" s="139" t="s">
        <v>133</v>
      </c>
      <c r="AU143" s="139" t="s">
        <v>115</v>
      </c>
      <c r="AY143" s="13" t="s">
        <v>108</v>
      </c>
      <c r="BE143" s="140">
        <f t="shared" si="4"/>
        <v>0</v>
      </c>
      <c r="BF143" s="140">
        <f t="shared" si="5"/>
        <v>40.159999999999997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115</v>
      </c>
      <c r="BK143" s="140">
        <f t="shared" si="9"/>
        <v>40.159999999999997</v>
      </c>
      <c r="BL143" s="13" t="s">
        <v>114</v>
      </c>
      <c r="BM143" s="139" t="s">
        <v>203</v>
      </c>
    </row>
    <row r="144" spans="2:65" s="11" customFormat="1" ht="22.9" customHeight="1">
      <c r="B144" s="116"/>
      <c r="D144" s="117" t="s">
        <v>72</v>
      </c>
      <c r="E144" s="125" t="s">
        <v>204</v>
      </c>
      <c r="F144" s="125" t="s">
        <v>205</v>
      </c>
      <c r="J144" s="126">
        <f>BK144</f>
        <v>348.59</v>
      </c>
      <c r="L144" s="116"/>
      <c r="M144" s="120"/>
      <c r="P144" s="121">
        <f>P145</f>
        <v>13.932162</v>
      </c>
      <c r="R144" s="121">
        <f>R145</f>
        <v>0</v>
      </c>
      <c r="T144" s="122">
        <f>T145</f>
        <v>0</v>
      </c>
      <c r="AR144" s="117" t="s">
        <v>81</v>
      </c>
      <c r="AT144" s="123" t="s">
        <v>72</v>
      </c>
      <c r="AU144" s="123" t="s">
        <v>81</v>
      </c>
      <c r="AY144" s="117" t="s">
        <v>108</v>
      </c>
      <c r="BK144" s="124">
        <f>BK145</f>
        <v>348.59</v>
      </c>
    </row>
    <row r="145" spans="2:65" s="1" customFormat="1" ht="33" customHeight="1">
      <c r="B145" s="127"/>
      <c r="C145" s="128" t="s">
        <v>206</v>
      </c>
      <c r="D145" s="128" t="s">
        <v>110</v>
      </c>
      <c r="E145" s="129" t="s">
        <v>207</v>
      </c>
      <c r="F145" s="130" t="s">
        <v>208</v>
      </c>
      <c r="G145" s="131" t="s">
        <v>145</v>
      </c>
      <c r="H145" s="132">
        <v>7.101</v>
      </c>
      <c r="I145" s="133">
        <v>49.09</v>
      </c>
      <c r="J145" s="133">
        <f>ROUND(I145*H145,2)</f>
        <v>348.59</v>
      </c>
      <c r="K145" s="134"/>
      <c r="L145" s="25"/>
      <c r="M145" s="151" t="s">
        <v>1</v>
      </c>
      <c r="N145" s="152" t="s">
        <v>39</v>
      </c>
      <c r="O145" s="153">
        <v>1.962</v>
      </c>
      <c r="P145" s="153">
        <f>O145*H145</f>
        <v>13.932162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39" t="s">
        <v>114</v>
      </c>
      <c r="AT145" s="139" t="s">
        <v>110</v>
      </c>
      <c r="AU145" s="139" t="s">
        <v>115</v>
      </c>
      <c r="AY145" s="13" t="s">
        <v>108</v>
      </c>
      <c r="BE145" s="140">
        <f>IF(N145="základná",J145,0)</f>
        <v>0</v>
      </c>
      <c r="BF145" s="140">
        <f>IF(N145="znížená",J145,0)</f>
        <v>348.59</v>
      </c>
      <c r="BG145" s="140">
        <f>IF(N145="zákl. prenesená",J145,0)</f>
        <v>0</v>
      </c>
      <c r="BH145" s="140">
        <f>IF(N145="zníž. prenesená",J145,0)</f>
        <v>0</v>
      </c>
      <c r="BI145" s="140">
        <f>IF(N145="nulová",J145,0)</f>
        <v>0</v>
      </c>
      <c r="BJ145" s="13" t="s">
        <v>115</v>
      </c>
      <c r="BK145" s="140">
        <f>ROUND(I145*H145,2)</f>
        <v>348.59</v>
      </c>
      <c r="BL145" s="13" t="s">
        <v>114</v>
      </c>
      <c r="BM145" s="139" t="s">
        <v>209</v>
      </c>
    </row>
    <row r="146" spans="2:65" s="1" customFormat="1" ht="6.95" customHeight="1">
      <c r="B146" s="40"/>
      <c r="C146" s="41"/>
      <c r="D146" s="41"/>
      <c r="E146" s="41"/>
      <c r="F146" s="41"/>
      <c r="G146" s="41"/>
      <c r="H146" s="41"/>
      <c r="I146" s="41"/>
      <c r="J146" s="41"/>
      <c r="K146" s="41"/>
      <c r="L146" s="25"/>
    </row>
  </sheetData>
  <autoFilter ref="C118:K145" xr:uid="{00000000-0009-0000-0000-000001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1-24-1 - OPATRENIA ZELENE...</vt:lpstr>
      <vt:lpstr>'1-24-1 - OPATRENIA ZELENE...'!Názvy_tlače</vt:lpstr>
      <vt:lpstr>'Rekapitulácia stavby'!Názvy_tlače</vt:lpstr>
      <vt:lpstr>'1-24-1 - OPATRENIA ZELENE...'!Oblasť_tlače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DESKTOP-FJ8P97R\Peter Vandriak</dc:creator>
  <cp:lastModifiedBy>Maroš Salva</cp:lastModifiedBy>
  <dcterms:created xsi:type="dcterms:W3CDTF">2024-04-16T08:28:13Z</dcterms:created>
  <dcterms:modified xsi:type="dcterms:W3CDTF">2024-04-16T12:36:32Z</dcterms:modified>
</cp:coreProperties>
</file>