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8800" windowHeight="11508" activeTab="0"/>
  </bookViews>
  <sheets>
    <sheet name="Formularz ofertowy" sheetId="1" r:id="rId1"/>
    <sheet name="Excelblog.pl - Kwoty słownie" sheetId="2" state="hidden" r:id="rId2"/>
  </sheets>
  <definedNames>
    <definedName name="excelblog_Dziesiatki" localSheetId="1">{"dziesięć";"dwadzieścia";"trzydzieści";"czterdzieści";"pięćdziesiąt";"sześćdziesiąt";"siedemdziesiąt";"osiemdziesiąt";"dziewięćdziesiąt"}</definedName>
    <definedName name="excelblog_Dziesiatki">{"dziesięć";"dwadzieścia";"trzydzieści";"czterdzieści";"pięćdziesiąt";"sześćdziesiąt";"siedemdziesiąt";"osiemdziesiąt";"dziewięćdziesiąt"}</definedName>
    <definedName name="excelblog_Jednosci" localSheetId="1">{"jeden";"dwa";"trzy";"cztery";"pięć";"sześć";"siedem";"osiem";"dziewięć";"dziesięć";"jedenaście";"dwanaście";"trzynaście";"czternaście";"piętnaście";"szesnaście";"siedemnaście";"osiemnaście";"dziewiętnaście";"dwadzieścia"}</definedName>
    <definedName name="excelblog_Jednosci">{"jeden";"dwa";"trzy";"cztery";"pięć";"sześć";"siedem";"osiem";"dziewięć";"dziesięć";"jedenaście";"dwanaście";"trzynaście";"czternaście";"piętnaście";"szestnaście";"siedemnaście";"osiemnaście";"dziewiętnaście";"dwadzieścia"}</definedName>
    <definedName name="excelblog_Komunikat1">"W polu z kwotą nie znajduje się liczba"</definedName>
    <definedName name="excelblog_Komunikat2">"Kwota do zamiany jest nieprawidłowa (zbyt duża lub ujemna)"</definedName>
    <definedName name="excelblog_Setki" localSheetId="1">{"sto";"dwieście";"trzysta";"czterysta";"pięćset";"sześćset";"siedemset";"osiemset";"dziewięćset"}</definedName>
    <definedName name="excelblog_Setki">{"sto";"dwieście";"trzysta";"czterysta";"pięćset";"sześćset";"siedemset";"osiemset";"dziewięcset"}</definedName>
    <definedName name="_xlnm.Print_Area" localSheetId="0">'Formularz ofertowy'!$B$1:$L$147</definedName>
    <definedName name="slownie">'Excelblog.pl - Kwoty słownie'!$B$8</definedName>
  </definedNames>
  <calcPr fullCalcOnLoad="1"/>
</workbook>
</file>

<file path=xl/sharedStrings.xml><?xml version="1.0" encoding="utf-8"?>
<sst xmlns="http://schemas.openxmlformats.org/spreadsheetml/2006/main" count="278" uniqueCount="175">
  <si>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</si>
  <si>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</si>
  <si>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</si>
  <si>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</si>
  <si>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</si>
  <si>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</si>
  <si>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Skarb Państwa</t>
  </si>
  <si>
    <t>Państwowe Gospodarstwo Leśne Lasy Państwowe</t>
  </si>
  <si>
    <t>Nadleśnictwo Dabrowa</t>
  </si>
  <si>
    <t xml:space="preserve">86-131 Jeżewo; Leśna 25                      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</si>
  <si>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</si>
  <si>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</si>
  <si>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7. Oświadczamy, że następujące usługi stanowiące przedmiot zamówienia wykonają poszczególni Wykonawcy wspólnie ubiegający się o udzielenie zamówienia**: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</si>
  <si>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</si>
  <si>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</si>
  <si>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</si>
  <si>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 xml:space="preserve">Nazwy (firmy) podwykonawców, na których zasoby powołujemy się na zasadach określonych w art. 118 PZP, w celu wykazania spełniania warunków udziału w postępowaniu:
</t>
  </si>
  <si>
    <t>…………………………………</t>
  </si>
  <si>
    <t xml:space="preserve">8.  Następujące informacje zawarte w naszej ofercie stanowią tajemnicę przedsiębiorstwa:
</t>
  </si>
  <si>
    <t>………………………………………………</t>
  </si>
  <si>
    <t xml:space="preserve">Uzasadnienie zastrzeżenia ww. informacji jako tajemnicy przedsiębiorstwa zostało załączone do naszej oferty. 
9. Wszelką korespondencję w sprawie niniejszego postępowania należy kierować na e-mail: 
</t>
  </si>
  <si>
    <t>……..</t>
  </si>
  <si>
    <t>mikroprzedsiębiorstwem</t>
  </si>
  <si>
    <t>małym przedsiębiorstwem</t>
  </si>
  <si>
    <t>średnim przedsiębiorstwem</t>
  </si>
  <si>
    <t>dużym przedsiębiorstwe</t>
  </si>
  <si>
    <t>prowadzi jednoosobową działalność gospodarczą</t>
  </si>
  <si>
    <t>jest osobą fizyczną nieprowadzącą działalności gospodarczej</t>
  </si>
  <si>
    <t>inny rodzaj</t>
  </si>
  <si>
    <t>……………..</t>
  </si>
  <si>
    <t>(Nazwa i adres wykonawcy/wykonawców - wszystkich)</t>
  </si>
  <si>
    <t>autor: Marcin Egert | www.excelblog.pl</t>
  </si>
  <si>
    <t>Kwota:</t>
  </si>
  <si>
    <t>Grosze 2</t>
  </si>
  <si>
    <t>Grosze</t>
  </si>
  <si>
    <t>Setki</t>
  </si>
  <si>
    <t>Tysiące</t>
  </si>
  <si>
    <t>Miliony</t>
  </si>
  <si>
    <t>Miliardy</t>
  </si>
  <si>
    <t>Wiersz pomocniczy 1</t>
  </si>
  <si>
    <t>Wiersz pomocniczy 2</t>
  </si>
  <si>
    <t>Słownie v.1</t>
  </si>
  <si>
    <t>Słownie v.2</t>
  </si>
  <si>
    <t>Słownie v.3</t>
  </si>
  <si>
    <t>Dostępne na licencji Creative Commons Uznanie autorstwa 2.5 Polska</t>
  </si>
  <si>
    <t xml:space="preserve">UWAGA - TO SĄ ARKUSZE WYLICZAJĄCE KWOTY SŁOWNIE W ARKUSZACH OFERT - PROSZĘ TU NIC NIE MODYFIKOWAĆ </t>
  </si>
  <si>
    <t>- W PRZECIWNYM RAZIE ARKUSZE MOGĄ ŹLE DZIAŁAĆ    !!!!!</t>
  </si>
  <si>
    <t xml:space="preserve">Cena łączna netto w PLN    </t>
  </si>
  <si>
    <t xml:space="preserve">Cena łączna brutto w PLN    </t>
  </si>
  <si>
    <t xml:space="preserve">1. Za wykonanie przedmiotu zamówienia w tym Pakiecie oferujemy następujące wynagrodzenie brutto (PLN):
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</si>
  <si>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</si>
  <si>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</si>
  <si>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</si>
  <si>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</si>
  <si>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</si>
  <si>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</si>
  <si>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</si>
  <si>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</si>
  <si>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</si>
  <si>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</si>
  <si>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</si>
  <si>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</si>
  <si>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</si>
  <si>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</si>
  <si>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</si>
  <si>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</si>
  <si>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</si>
  <si>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</si>
  <si>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</si>
  <si>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</si>
  <si>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HA</t>
  </si>
  <si>
    <t>KMTR</t>
  </si>
  <si>
    <t>WYK-TAL40</t>
  </si>
  <si>
    <t>Zdarcie pokrywy na talerzach 40 cm x 40 cm</t>
  </si>
  <si>
    <t>TSZT</t>
  </si>
  <si>
    <t>SADZ WIEL</t>
  </si>
  <si>
    <t>Sadzenie wielolatek z odkrytym systemem korzeniowym</t>
  </si>
  <si>
    <t>SADZ POP</t>
  </si>
  <si>
    <t>Sadzenie jednolatek i wielolatek w poprawkach i uzupełnieniach</t>
  </si>
  <si>
    <t>DOW-SADZ</t>
  </si>
  <si>
    <t>Dowóz sadzonek</t>
  </si>
  <si>
    <t>KOSZ UA</t>
  </si>
  <si>
    <t>Wykaszanie chwastów w uprawach i usuwanie zbędnych nalotów - stopień trudności I i II</t>
  </si>
  <si>
    <t>KOSZ UB</t>
  </si>
  <si>
    <t>Wykaszanie chwastów w uprawach i usuwanie zbędnych nalotów - stopień trudności III i IV</t>
  </si>
  <si>
    <t>CW-W</t>
  </si>
  <si>
    <t>Czyszczenia wczesne</t>
  </si>
  <si>
    <t>116</t>
  </si>
  <si>
    <t>CP-W</t>
  </si>
  <si>
    <t>Czyszczenia późne</t>
  </si>
  <si>
    <t>124</t>
  </si>
  <si>
    <t>ZAB-OSŁZD</t>
  </si>
  <si>
    <t>Zdejmowanie osłonek z drzewek zabezpieczonych przed spałowaniem</t>
  </si>
  <si>
    <t>SZT</t>
  </si>
  <si>
    <t>SZUK-OWA2</t>
  </si>
  <si>
    <t>Próbne poszukiwania owadów w ściole metodą dwóch drzew próbnych</t>
  </si>
  <si>
    <t>HM</t>
  </si>
  <si>
    <t>WYK-SLUPL</t>
  </si>
  <si>
    <t>Przygotowanie słupków liściastych</t>
  </si>
  <si>
    <t>144</t>
  </si>
  <si>
    <t>GRODZ-DEM</t>
  </si>
  <si>
    <t>Demontaż (likwidacja) ogrodzeń</t>
  </si>
  <si>
    <t>K GRODZEŃ</t>
  </si>
  <si>
    <t>Naprawa (konserwacja) ogrodzeń upraw leśnych</t>
  </si>
  <si>
    <t>H</t>
  </si>
  <si>
    <t>PORZ-SPAL</t>
  </si>
  <si>
    <t>Spalanie gałęzi ułożonych w stosy</t>
  </si>
  <si>
    <t>M3P</t>
  </si>
  <si>
    <t>PORZ-STOS</t>
  </si>
  <si>
    <t>Wynoszenie i układanie pozostałości w stosy niewymiarowe</t>
  </si>
  <si>
    <t>ZAW-BUD</t>
  </si>
  <si>
    <t>Wywieszanie nowych budek lęgowych i schronów dla nietoperzy</t>
  </si>
  <si>
    <t>156</t>
  </si>
  <si>
    <t>NAPR-BUD</t>
  </si>
  <si>
    <t>Naprawa starych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</si>
  <si>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</si>
  <si>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</si>
  <si>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</si>
  <si>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</si>
  <si>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</si>
  <si>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</si>
  <si>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</si>
  <si>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</si>
  <si>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</si>
  <si>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GODZ RH8</t>
  </si>
  <si>
    <t>GODZ PILA</t>
  </si>
  <si>
    <t>Prace wykonywane ręcznie z użyciem pilarki</t>
  </si>
  <si>
    <t>GODZ RH23</t>
  </si>
  <si>
    <t>GODZ MH8</t>
  </si>
  <si>
    <t>GODZ MH23</t>
  </si>
  <si>
    <r>
      <t xml:space="preserve">3. Informujemy, że wybór oferty </t>
    </r>
    <r>
      <rPr>
        <sz val="11"/>
        <rFont val="Arial"/>
        <family val="2"/>
      </rPr>
      <t xml:space="preserve">nie będzie/będzie* </t>
    </r>
    <r>
      <rPr>
        <sz val="11"/>
        <color indexed="63"/>
        <rFont val="Arial"/>
        <family val="2"/>
      </rPr>
      <t>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  </r>
  </si>
  <si>
    <t>10. Wadium wniesione w pieniądzu należy zwrócić na rachunek bankowy:</t>
  </si>
  <si>
    <t xml:space="preserve">11.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</si>
  <si>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12.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</si>
  <si>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13. Oświadczamy, że Wykonawca jest (zaznacz krzyżem odpowiednie pole):</t>
  </si>
  <si>
    <t xml:space="preserve">14. Załącznikami do niniejszej oferty są:
</t>
  </si>
  <si>
    <t>……</t>
  </si>
  <si>
    <t>Odpowiadając na ogłoszenie o przetargu nieograniczonym na „Wykonywanie usług z zakresu gospodarki leśnej na terenie Nadleśnictwa Dabrowa w roku 2024''  składamy niniejszym ofertę na pakiet PAKIET NR 3 tego zamówienia:</t>
  </si>
  <si>
    <t>Leśnictwo: Dąbrowa</t>
  </si>
  <si>
    <t xml:space="preserve"> 21</t>
  </si>
  <si>
    <t>WPOD-BN</t>
  </si>
  <si>
    <t>Wycinanie podszytów i podrostów w cięciach rębnych z pozostawieniem na powierzchni, bez znoszenia i układania w stosy (teren równy lub falisty)</t>
  </si>
  <si>
    <t xml:space="preserve"> 52</t>
  </si>
  <si>
    <t xml:space="preserve"> 59</t>
  </si>
  <si>
    <t>PRZ-TALSA</t>
  </si>
  <si>
    <t>Przekopanie gleby na talerzach w miejscu sadzenia</t>
  </si>
  <si>
    <t xml:space="preserve"> 74</t>
  </si>
  <si>
    <t>WYK-P5GCP</t>
  </si>
  <si>
    <t>Wyorywanie bruzd pługiem leśnym z pogłębiaczem na pow. do 0,5 ha (np. gniazda)</t>
  </si>
  <si>
    <t>100</t>
  </si>
  <si>
    <t>101</t>
  </si>
  <si>
    <t>SADZ SADZ</t>
  </si>
  <si>
    <t>Sadzenie jednolatek i wielolatek sadzarką</t>
  </si>
  <si>
    <t>102</t>
  </si>
  <si>
    <t>111</t>
  </si>
  <si>
    <t>115</t>
  </si>
  <si>
    <t>120</t>
  </si>
  <si>
    <t>132</t>
  </si>
  <si>
    <t>151</t>
  </si>
  <si>
    <t>153</t>
  </si>
  <si>
    <t>154</t>
  </si>
  <si>
    <t>159</t>
  </si>
  <si>
    <t>ZW-ZRĘB</t>
  </si>
  <si>
    <t>Zwalczanie mechaniczne szkodników wtórnych poprzez zrębkowanie</t>
  </si>
  <si>
    <t>164</t>
  </si>
  <si>
    <t>171</t>
  </si>
  <si>
    <t>174</t>
  </si>
  <si>
    <t>396</t>
  </si>
  <si>
    <t>Prace wykonywane ręcznie</t>
  </si>
  <si>
    <t>397</t>
  </si>
  <si>
    <t>400</t>
  </si>
  <si>
    <t>Prace godzinowe wykonane ręcznie</t>
  </si>
  <si>
    <t>403</t>
  </si>
  <si>
    <t>Prace wykonywane innym sprzętem mechaniczny</t>
  </si>
  <si>
    <t>404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</si>
</sst>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&quot; &quot;??/16"/>
    <numFmt numFmtId="167" formatCode="0.0"/>
  </numFmts>
  <fonts count="75"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color indexed="63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2"/>
    </font>
    <font>
      <b/>
      <sz val="14"/>
      <color indexed="63"/>
      <name val="Arial"/>
      <family val="2"/>
    </font>
    <font>
      <b/>
      <u val="single"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333333"/>
      <name val="Arial"/>
      <family val="2"/>
    </font>
    <font>
      <sz val="11"/>
      <color rgb="FF333333"/>
      <name val="Arial"/>
      <family val="2"/>
    </font>
    <font>
      <i/>
      <sz val="10"/>
      <color rgb="FF333333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rgb="FF333333"/>
      <name val="Arial"/>
      <family val="2"/>
    </font>
    <font>
      <b/>
      <sz val="11"/>
      <color theme="0"/>
      <name val="Arial"/>
      <family val="2"/>
    </font>
    <font>
      <sz val="8"/>
      <color rgb="FF333333"/>
      <name val="Arial"/>
      <family val="0"/>
    </font>
    <font>
      <b/>
      <sz val="8"/>
      <color rgb="FF333333"/>
      <name val="Arial"/>
      <family val="0"/>
    </font>
    <font>
      <b/>
      <sz val="10"/>
      <color rgb="FF333333"/>
      <name val="Arial"/>
      <family val="2"/>
    </font>
    <font>
      <b/>
      <sz val="14"/>
      <color rgb="FF333333"/>
      <name val="Arial"/>
      <family val="2"/>
    </font>
    <font>
      <b/>
      <u val="single"/>
      <sz val="12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thick">
        <color theme="9" tint="-0.24993999302387238"/>
      </bottom>
    </border>
    <border>
      <left/>
      <right/>
      <top/>
      <bottom style="thin">
        <color rgb="FF000000"/>
      </bottom>
    </border>
    <border>
      <left/>
      <right style="thin">
        <color rgb="FFDDDDDD"/>
      </right>
      <top style="thin">
        <color rgb="FFDDDDDD"/>
      </top>
      <bottom style="thin">
        <color rgb="FFDDDDDD"/>
      </bottom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</border>
    <border>
      <left style="medium"/>
      <right style="medium"/>
      <top style="medium"/>
      <bottom style="medium"/>
    </border>
    <border>
      <left/>
      <right/>
      <top style="medium">
        <color rgb="FF00B050"/>
      </top>
      <bottom/>
    </border>
    <border>
      <left style="thick">
        <color theme="9" tint="-0.24993999302387238"/>
      </left>
      <right/>
      <top style="thick">
        <color theme="9" tint="-0.24993999302387238"/>
      </top>
      <bottom style="thin"/>
    </border>
    <border>
      <left/>
      <right/>
      <top style="thick">
        <color theme="9" tint="-0.24993999302387238"/>
      </top>
      <bottom style="thin"/>
    </border>
    <border>
      <left/>
      <right style="thin"/>
      <top style="thick">
        <color theme="9" tint="-0.24993999302387238"/>
      </top>
      <bottom style="thin"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ck">
        <color theme="9" tint="-0.2499399930238723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B050"/>
      </bottom>
    </border>
    <border>
      <left style="thick">
        <color theme="9" tint="-0.24993999302387238"/>
      </left>
      <right/>
      <top style="thin"/>
      <bottom style="thin"/>
    </border>
    <border>
      <left style="thin">
        <color rgb="FFDDDDDD"/>
      </left>
      <right/>
      <top style="thin">
        <color rgb="FFDDDDDD"/>
      </top>
      <bottom style="thin">
        <color rgb="FFDDDDDD"/>
      </bottom>
    </border>
    <border>
      <left/>
      <right/>
      <top style="thin">
        <color rgb="FFDDDDDD"/>
      </top>
      <bottom style="thin">
        <color rgb="FFDDDDDD"/>
      </bottom>
    </border>
    <border>
      <left style="thick">
        <color theme="9" tint="-0.24993999302387238"/>
      </left>
      <right/>
      <top style="thin">
        <color rgb="FF000000"/>
      </top>
      <bottom style="thick">
        <color theme="9" tint="-0.24993999302387238"/>
      </bottom>
    </border>
    <border>
      <left/>
      <right/>
      <top style="thin">
        <color rgb="FF000000"/>
      </top>
      <bottom style="thick">
        <color theme="9" tint="-0.24993999302387238"/>
      </bottom>
    </border>
    <border>
      <left/>
      <right style="thin">
        <color rgb="FF000000"/>
      </right>
      <top style="thin">
        <color rgb="FF000000"/>
      </top>
      <bottom style="thick">
        <color theme="9" tint="-0.24993999302387238"/>
      </bottom>
    </border>
    <border>
      <left style="thin"/>
      <right/>
      <top style="thick">
        <color theme="9" tint="-0.24993999302387238"/>
      </top>
      <bottom style="thin"/>
    </border>
    <border>
      <left/>
      <right style="thick">
        <color theme="9" tint="-0.24993999302387238"/>
      </right>
      <top style="thick">
        <color theme="9" tint="-0.24993999302387238"/>
      </top>
      <bottom style="thin"/>
    </border>
    <border>
      <left/>
      <right style="medium">
        <color rgb="FF00B050"/>
      </right>
      <top/>
      <bottom/>
    </border>
    <border>
      <left/>
      <right/>
      <top style="thin">
        <color rgb="FF000000"/>
      </top>
      <bottom/>
    </border>
    <border>
      <left style="thick">
        <color theme="9" tint="-0.24993999302387238"/>
      </left>
      <right/>
      <top/>
      <bottom/>
    </border>
    <border>
      <left style="thin">
        <color rgb="FFDDDDDD"/>
      </left>
      <right/>
      <top/>
      <bottom style="thin">
        <color rgb="FFDDDDDD"/>
      </bottom>
    </border>
    <border>
      <left/>
      <right/>
      <top/>
      <bottom style="thin">
        <color rgb="FFDDDDDD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ck">
        <color theme="9" tint="-0.24993999302387238"/>
      </right>
      <top style="thin">
        <color rgb="FF000000"/>
      </top>
      <bottom style="thin">
        <color rgb="FF000000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>
        <color theme="9" tint="-0.24993999302387238"/>
      </right>
      <top style="thin"/>
      <bottom style="thin"/>
    </border>
    <border>
      <left style="thick">
        <color theme="9" tint="-0.24993999302387238"/>
      </left>
      <right/>
      <top style="thick">
        <color theme="9" tint="-0.24993999302387238"/>
      </top>
      <bottom style="thin">
        <color rgb="FF000000"/>
      </bottom>
    </border>
    <border>
      <left/>
      <right/>
      <top style="thick">
        <color theme="9" tint="-0.24993999302387238"/>
      </top>
      <bottom style="thin">
        <color rgb="FF000000"/>
      </bottom>
    </border>
    <border>
      <left/>
      <right style="thin">
        <color rgb="FF000000"/>
      </right>
      <top style="thick">
        <color theme="9" tint="-0.24993999302387238"/>
      </top>
      <bottom style="thin">
        <color rgb="FF000000"/>
      </bottom>
    </border>
    <border>
      <left style="thick">
        <color theme="9" tint="-0.24993999302387238"/>
      </left>
      <right/>
      <top style="thin"/>
      <bottom style="thick">
        <color theme="9" tint="-0.24993999302387238"/>
      </bottom>
    </border>
    <border>
      <left/>
      <right/>
      <top style="thin"/>
      <bottom style="thick">
        <color theme="9" tint="-0.24993999302387238"/>
      </bottom>
    </border>
    <border>
      <left/>
      <right style="thin"/>
      <top style="thin"/>
      <bottom style="thick">
        <color theme="9" tint="-0.24993999302387238"/>
      </bottom>
    </border>
    <border>
      <left style="thin">
        <color rgb="FF000000"/>
      </left>
      <right/>
      <top style="thin">
        <color rgb="FF000000"/>
      </top>
      <bottom style="thick">
        <color theme="9" tint="-0.24993999302387238"/>
      </bottom>
    </border>
    <border>
      <left/>
      <right style="thick">
        <color theme="9" tint="-0.24993999302387238"/>
      </right>
      <top style="thin">
        <color rgb="FF000000"/>
      </top>
      <bottom style="thick">
        <color theme="9" tint="-0.24993999302387238"/>
      </bottom>
    </border>
    <border>
      <left style="thin"/>
      <right/>
      <top style="thin"/>
      <bottom style="thick">
        <color theme="9" tint="-0.24993999302387238"/>
      </bottom>
    </border>
    <border>
      <left/>
      <right style="thick">
        <color theme="9" tint="-0.24993999302387238"/>
      </right>
      <top style="thin"/>
      <bottom style="thick">
        <color theme="9" tint="-0.24993999302387238"/>
      </bottom>
    </border>
    <border>
      <left style="thin">
        <color rgb="FF000000"/>
      </left>
      <right/>
      <top style="thick">
        <color theme="9" tint="-0.24993999302387238"/>
      </top>
      <bottom style="thin">
        <color rgb="FF000000"/>
      </bottom>
    </border>
    <border>
      <left/>
      <right style="thick">
        <color theme="9" tint="-0.24993999302387238"/>
      </right>
      <top style="thick">
        <color theme="9" tint="-0.24993999302387238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 vertical="center"/>
      <protection/>
    </xf>
    <xf numFmtId="0" fontId="3" fillId="0" borderId="0" xfId="53" applyAlignment="1" applyProtection="1">
      <alignment vertical="center"/>
      <protection/>
    </xf>
    <xf numFmtId="0" fontId="3" fillId="34" borderId="0" xfId="53" applyFill="1" applyProtection="1">
      <alignment/>
      <protection/>
    </xf>
    <xf numFmtId="0" fontId="5" fillId="34" borderId="0" xfId="53" applyFont="1" applyFill="1" applyProtection="1">
      <alignment/>
      <protection/>
    </xf>
    <xf numFmtId="0" fontId="3" fillId="34" borderId="0" xfId="53" applyFill="1" applyBorder="1" applyProtection="1">
      <alignment/>
      <protection/>
    </xf>
    <xf numFmtId="0" fontId="3" fillId="0" borderId="0" xfId="53" applyProtection="1">
      <alignment/>
      <protection/>
    </xf>
    <xf numFmtId="0" fontId="5" fillId="0" borderId="0" xfId="53" applyFont="1" applyProtection="1">
      <alignment/>
      <protection/>
    </xf>
    <xf numFmtId="4" fontId="3" fillId="35" borderId="10" xfId="53" applyNumberFormat="1" applyFill="1" applyBorder="1" applyProtection="1">
      <alignment/>
      <protection locked="0"/>
    </xf>
    <xf numFmtId="4" fontId="3" fillId="34" borderId="0" xfId="53" applyNumberFormat="1" applyFill="1" applyProtection="1">
      <alignment/>
      <protection/>
    </xf>
    <xf numFmtId="4" fontId="5" fillId="34" borderId="0" xfId="53" applyNumberFormat="1" applyFont="1" applyFill="1" applyAlignment="1" applyProtection="1">
      <alignment horizontal="center"/>
      <protection/>
    </xf>
    <xf numFmtId="0" fontId="5" fillId="34" borderId="0" xfId="53" applyFont="1" applyFill="1" applyBorder="1" applyAlignment="1" applyProtection="1">
      <alignment horizontal="center"/>
      <protection/>
    </xf>
    <xf numFmtId="166" fontId="3" fillId="34" borderId="0" xfId="53" applyNumberFormat="1" applyFill="1" applyAlignment="1" applyProtection="1">
      <alignment horizontal="center"/>
      <protection/>
    </xf>
    <xf numFmtId="0" fontId="3" fillId="34" borderId="0" xfId="53" applyFill="1" applyBorder="1" applyAlignment="1" applyProtection="1">
      <alignment horizontal="center"/>
      <protection/>
    </xf>
    <xf numFmtId="0" fontId="6" fillId="34" borderId="0" xfId="53" applyFont="1" applyFill="1" applyProtection="1">
      <alignment/>
      <protection/>
    </xf>
    <xf numFmtId="0" fontId="6" fillId="34" borderId="0" xfId="53" applyFont="1" applyFill="1" applyBorder="1" applyProtection="1">
      <alignment/>
      <protection/>
    </xf>
    <xf numFmtId="0" fontId="3" fillId="35" borderId="11" xfId="53" applyFill="1" applyBorder="1" applyProtection="1">
      <alignment/>
      <protection locked="0"/>
    </xf>
    <xf numFmtId="0" fontId="3" fillId="35" borderId="12" xfId="53" applyFill="1" applyBorder="1" applyProtection="1">
      <alignment/>
      <protection locked="0"/>
    </xf>
    <xf numFmtId="0" fontId="3" fillId="35" borderId="13" xfId="53" applyFill="1" applyBorder="1" applyProtection="1">
      <alignment/>
      <protection locked="0"/>
    </xf>
    <xf numFmtId="0" fontId="3" fillId="33" borderId="0" xfId="53" applyFont="1" applyFill="1" applyAlignment="1" applyProtection="1">
      <alignment vertical="center"/>
      <protection/>
    </xf>
    <xf numFmtId="0" fontId="3" fillId="33" borderId="0" xfId="53" applyFont="1" applyFill="1" applyBorder="1" applyAlignment="1" applyProtection="1">
      <alignment vertical="center"/>
      <protection/>
    </xf>
    <xf numFmtId="0" fontId="8" fillId="33" borderId="0" xfId="45" applyFont="1" applyFill="1" applyAlignment="1" applyProtection="1">
      <alignment horizontal="right" vertical="center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53" applyFont="1" applyProtection="1">
      <alignment/>
      <protection locked="0"/>
    </xf>
    <xf numFmtId="0" fontId="3" fillId="0" borderId="0" xfId="53" applyProtection="1">
      <alignment/>
      <protection locked="0"/>
    </xf>
    <xf numFmtId="0" fontId="3" fillId="0" borderId="0" xfId="53" applyFont="1" applyProtection="1" quotePrefix="1">
      <alignment/>
      <protection locked="0"/>
    </xf>
    <xf numFmtId="0" fontId="61" fillId="36" borderId="0" xfId="0" applyFont="1" applyFill="1" applyAlignment="1" applyProtection="1">
      <alignment horizontal="left"/>
      <protection locked="0"/>
    </xf>
    <xf numFmtId="0" fontId="62" fillId="36" borderId="14" xfId="0" applyFont="1" applyFill="1" applyBorder="1" applyAlignment="1" applyProtection="1">
      <alignment horizontal="left" vertical="center" wrapText="1"/>
      <protection locked="0"/>
    </xf>
    <xf numFmtId="49" fontId="63" fillId="36" borderId="0" xfId="0" applyNumberFormat="1" applyFont="1" applyFill="1" applyBorder="1" applyAlignment="1" applyProtection="1">
      <alignment horizontal="center" vertical="center"/>
      <protection locked="0"/>
    </xf>
    <xf numFmtId="0" fontId="61" fillId="36" borderId="0" xfId="0" applyFont="1" applyFill="1" applyAlignment="1" applyProtection="1">
      <alignment horizontal="left"/>
      <protection/>
    </xf>
    <xf numFmtId="49" fontId="62" fillId="36" borderId="0" xfId="0" applyNumberFormat="1" applyFont="1" applyFill="1" applyAlignment="1" applyProtection="1">
      <alignment vertical="top"/>
      <protection/>
    </xf>
    <xf numFmtId="0" fontId="64" fillId="36" borderId="15" xfId="0" applyFont="1" applyFill="1" applyBorder="1" applyAlignment="1" applyProtection="1">
      <alignment vertical="center"/>
      <protection/>
    </xf>
    <xf numFmtId="49" fontId="64" fillId="36" borderId="0" xfId="0" applyNumberFormat="1" applyFont="1" applyFill="1" applyAlignment="1" applyProtection="1">
      <alignment vertical="center"/>
      <protection/>
    </xf>
    <xf numFmtId="49" fontId="65" fillId="36" borderId="0" xfId="0" applyNumberFormat="1" applyFont="1" applyFill="1" applyAlignment="1" applyProtection="1">
      <alignment vertical="center"/>
      <protection/>
    </xf>
    <xf numFmtId="0" fontId="61" fillId="36" borderId="0" xfId="0" applyFont="1" applyFill="1" applyAlignment="1" applyProtection="1">
      <alignment horizontal="center"/>
      <protection/>
    </xf>
    <xf numFmtId="0" fontId="62" fillId="36" borderId="0" xfId="0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vertical="top" wrapText="1"/>
      <protection/>
    </xf>
    <xf numFmtId="49" fontId="62" fillId="36" borderId="0" xfId="0" applyNumberFormat="1" applyFont="1" applyFill="1" applyAlignment="1" applyProtection="1">
      <alignment vertical="center" wrapText="1"/>
      <protection/>
    </xf>
    <xf numFmtId="0" fontId="62" fillId="36" borderId="0" xfId="0" applyFont="1" applyFill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62" fillId="36" borderId="0" xfId="0" applyFont="1" applyFill="1" applyBorder="1" applyAlignment="1" applyProtection="1">
      <alignment vertical="center" wrapText="1"/>
      <protection/>
    </xf>
    <xf numFmtId="2" fontId="61" fillId="36" borderId="16" xfId="0" applyNumberFormat="1" applyFont="1" applyFill="1" applyBorder="1" applyAlignment="1" applyProtection="1">
      <alignment horizontal="right" vertical="center"/>
      <protection/>
    </xf>
    <xf numFmtId="2" fontId="61" fillId="36" borderId="17" xfId="0" applyNumberFormat="1" applyFont="1" applyFill="1" applyBorder="1" applyAlignment="1" applyProtection="1">
      <alignment horizontal="right" vertical="center"/>
      <protection/>
    </xf>
    <xf numFmtId="0" fontId="66" fillId="36" borderId="0" xfId="0" applyFont="1" applyFill="1" applyAlignment="1" applyProtection="1">
      <alignment horizontal="left"/>
      <protection/>
    </xf>
    <xf numFmtId="2" fontId="61" fillId="36" borderId="18" xfId="0" applyNumberFormat="1" applyFont="1" applyFill="1" applyBorder="1" applyAlignment="1" applyProtection="1">
      <alignment horizontal="right" vertical="center"/>
      <protection locked="0"/>
    </xf>
    <xf numFmtId="0" fontId="67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0" fontId="68" fillId="36" borderId="0" xfId="0" applyFont="1" applyFill="1" applyAlignment="1" applyProtection="1">
      <alignment horizontal="left" vertical="center"/>
      <protection/>
    </xf>
    <xf numFmtId="0" fontId="62" fillId="36" borderId="0" xfId="0" applyFont="1" applyFill="1" applyAlignment="1" applyProtection="1">
      <alignment horizontal="left" wrapText="1"/>
      <protection/>
    </xf>
    <xf numFmtId="2" fontId="69" fillId="36" borderId="0" xfId="0" applyNumberFormat="1" applyFont="1" applyFill="1" applyAlignment="1" applyProtection="1">
      <alignment horizontal="left" vertical="center"/>
      <protection/>
    </xf>
    <xf numFmtId="0" fontId="62" fillId="36" borderId="19" xfId="0" applyFont="1" applyFill="1" applyBorder="1" applyAlignment="1" applyProtection="1">
      <alignment horizontal="left" vertical="top" wrapText="1"/>
      <protection/>
    </xf>
    <xf numFmtId="0" fontId="61" fillId="36" borderId="17" xfId="0" applyFont="1" applyFill="1" applyBorder="1" applyAlignment="1" applyProtection="1">
      <alignment horizontal="center" vertical="center"/>
      <protection/>
    </xf>
    <xf numFmtId="0" fontId="61" fillId="36" borderId="0" xfId="0" applyFont="1" applyFill="1" applyAlignment="1" applyProtection="1">
      <alignment horizontal="left"/>
      <protection/>
    </xf>
    <xf numFmtId="49" fontId="61" fillId="36" borderId="17" xfId="0" applyNumberFormat="1" applyFont="1" applyFill="1" applyBorder="1" applyAlignment="1" applyProtection="1">
      <alignment horizontal="center" vertical="center"/>
      <protection/>
    </xf>
    <xf numFmtId="49" fontId="70" fillId="36" borderId="17" xfId="0" applyNumberFormat="1" applyFont="1" applyFill="1" applyBorder="1" applyAlignment="1" applyProtection="1">
      <alignment horizontal="left" vertical="center" wrapText="1"/>
      <protection/>
    </xf>
    <xf numFmtId="39" fontId="61" fillId="36" borderId="17" xfId="0" applyNumberFormat="1" applyFont="1" applyFill="1" applyBorder="1" applyAlignment="1" applyProtection="1">
      <alignment horizontal="right" vertical="center"/>
      <protection/>
    </xf>
    <xf numFmtId="49" fontId="71" fillId="37" borderId="17" xfId="0" applyNumberFormat="1" applyFont="1" applyFill="1" applyBorder="1" applyAlignment="1" applyProtection="1">
      <alignment horizontal="center" vertical="center"/>
      <protection/>
    </xf>
    <xf numFmtId="0" fontId="71" fillId="37" borderId="17" xfId="0" applyFont="1" applyFill="1" applyBorder="1" applyAlignment="1" applyProtection="1">
      <alignment horizontal="center" vertical="center" wrapText="1"/>
      <protection/>
    </xf>
    <xf numFmtId="49" fontId="71" fillId="37" borderId="17" xfId="0" applyNumberFormat="1" applyFont="1" applyFill="1" applyBorder="1" applyAlignment="1" applyProtection="1">
      <alignment horizontal="center" vertical="center" wrapText="1"/>
      <protection/>
    </xf>
    <xf numFmtId="0" fontId="61" fillId="36" borderId="0" xfId="0" applyFont="1" applyFill="1" applyBorder="1" applyAlignment="1" applyProtection="1">
      <alignment horizontal="left"/>
      <protection/>
    </xf>
    <xf numFmtId="49" fontId="64" fillId="36" borderId="0" xfId="0" applyNumberFormat="1" applyFont="1" applyFill="1" applyBorder="1" applyAlignment="1" applyProtection="1">
      <alignment vertical="center"/>
      <protection/>
    </xf>
    <xf numFmtId="49" fontId="65" fillId="36" borderId="0" xfId="0" applyNumberFormat="1" applyFont="1" applyFill="1" applyAlignment="1" applyProtection="1">
      <alignment horizontal="left" vertical="center"/>
      <protection/>
    </xf>
    <xf numFmtId="49" fontId="62" fillId="36" borderId="0" xfId="0" applyNumberFormat="1" applyFont="1" applyFill="1" applyBorder="1" applyAlignment="1" applyProtection="1">
      <alignment horizontal="left" vertical="center" wrapText="1"/>
      <protection/>
    </xf>
    <xf numFmtId="0" fontId="72" fillId="37" borderId="20" xfId="0" applyFont="1" applyFill="1" applyBorder="1" applyAlignment="1" applyProtection="1">
      <alignment horizontal="center" vertical="top" wrapText="1"/>
      <protection/>
    </xf>
    <xf numFmtId="0" fontId="72" fillId="37" borderId="21" xfId="0" applyFont="1" applyFill="1" applyBorder="1" applyAlignment="1" applyProtection="1">
      <alignment horizontal="center" vertical="top" wrapText="1"/>
      <protection/>
    </xf>
    <xf numFmtId="0" fontId="72" fillId="37" borderId="22" xfId="0" applyFont="1" applyFill="1" applyBorder="1" applyAlignment="1" applyProtection="1">
      <alignment horizontal="center" vertical="top" wrapText="1"/>
      <protection/>
    </xf>
    <xf numFmtId="0" fontId="62" fillId="36" borderId="23" xfId="0" applyFont="1" applyFill="1" applyBorder="1" applyAlignment="1" applyProtection="1">
      <alignment horizontal="left" vertical="top" wrapText="1"/>
      <protection locked="0"/>
    </xf>
    <xf numFmtId="0" fontId="62" fillId="36" borderId="24" xfId="0" applyFont="1" applyFill="1" applyBorder="1" applyAlignment="1" applyProtection="1">
      <alignment horizontal="left" vertical="top" wrapText="1"/>
      <protection locked="0"/>
    </xf>
    <xf numFmtId="0" fontId="62" fillId="36" borderId="25" xfId="0" applyFont="1" applyFill="1" applyBorder="1" applyAlignment="1" applyProtection="1">
      <alignment horizontal="left" vertical="top" wrapText="1"/>
      <protection locked="0"/>
    </xf>
    <xf numFmtId="0" fontId="61" fillId="36" borderId="26" xfId="0" applyFont="1" applyFill="1" applyBorder="1" applyAlignment="1" applyProtection="1">
      <alignment horizontal="left"/>
      <protection locked="0"/>
    </xf>
    <xf numFmtId="0" fontId="61" fillId="36" borderId="27" xfId="0" applyFont="1" applyFill="1" applyBorder="1" applyAlignment="1" applyProtection="1">
      <alignment horizontal="left"/>
      <protection locked="0"/>
    </xf>
    <xf numFmtId="0" fontId="61" fillId="36" borderId="28" xfId="0" applyFont="1" applyFill="1" applyBorder="1" applyAlignment="1" applyProtection="1">
      <alignment horizontal="left"/>
      <protection locked="0"/>
    </xf>
    <xf numFmtId="0" fontId="62" fillId="36" borderId="29" xfId="0" applyFont="1" applyFill="1" applyBorder="1" applyAlignment="1" applyProtection="1">
      <alignment horizontal="left" vertical="top" wrapText="1"/>
      <protection/>
    </xf>
    <xf numFmtId="0" fontId="62" fillId="36" borderId="0" xfId="0" applyFont="1" applyFill="1" applyAlignment="1" applyProtection="1">
      <alignment horizontal="left" vertical="top" wrapText="1"/>
      <protection/>
    </xf>
    <xf numFmtId="0" fontId="61" fillId="36" borderId="30" xfId="0" applyFont="1" applyFill="1" applyBorder="1" applyAlignment="1" applyProtection="1">
      <alignment horizontal="left"/>
      <protection locked="0"/>
    </xf>
    <xf numFmtId="0" fontId="61" fillId="36" borderId="12" xfId="0" applyFont="1" applyFill="1" applyBorder="1" applyAlignment="1" applyProtection="1">
      <alignment horizontal="left"/>
      <protection locked="0"/>
    </xf>
    <xf numFmtId="0" fontId="61" fillId="36" borderId="13" xfId="0" applyFont="1" applyFill="1" applyBorder="1" applyAlignment="1" applyProtection="1">
      <alignment horizontal="left"/>
      <protection locked="0"/>
    </xf>
    <xf numFmtId="49" fontId="62" fillId="36" borderId="0" xfId="0" applyNumberFormat="1" applyFont="1" applyFill="1" applyAlignment="1" applyProtection="1">
      <alignment horizontal="left" vertical="center" wrapText="1"/>
      <protection/>
    </xf>
    <xf numFmtId="2" fontId="72" fillId="37" borderId="31" xfId="0" applyNumberFormat="1" applyFont="1" applyFill="1" applyBorder="1" applyAlignment="1" applyProtection="1">
      <alignment horizontal="right" vertical="center"/>
      <protection/>
    </xf>
    <xf numFmtId="2" fontId="72" fillId="37" borderId="32" xfId="0" applyNumberFormat="1" applyFont="1" applyFill="1" applyBorder="1" applyAlignment="1" applyProtection="1">
      <alignment horizontal="right" vertical="center"/>
      <protection/>
    </xf>
    <xf numFmtId="2" fontId="72" fillId="37" borderId="16" xfId="0" applyNumberFormat="1" applyFont="1" applyFill="1" applyBorder="1" applyAlignment="1" applyProtection="1">
      <alignment horizontal="right" vertical="center"/>
      <protection/>
    </xf>
    <xf numFmtId="0" fontId="61" fillId="36" borderId="33" xfId="0" applyFont="1" applyFill="1" applyBorder="1" applyAlignment="1" applyProtection="1">
      <alignment horizontal="left"/>
      <protection locked="0"/>
    </xf>
    <xf numFmtId="0" fontId="61" fillId="36" borderId="34" xfId="0" applyFont="1" applyFill="1" applyBorder="1" applyAlignment="1" applyProtection="1">
      <alignment horizontal="left"/>
      <protection locked="0"/>
    </xf>
    <xf numFmtId="0" fontId="61" fillId="36" borderId="35" xfId="0" applyFont="1" applyFill="1" applyBorder="1" applyAlignment="1" applyProtection="1">
      <alignment horizontal="left"/>
      <protection locked="0"/>
    </xf>
    <xf numFmtId="49" fontId="72" fillId="37" borderId="36" xfId="0" applyNumberFormat="1" applyFont="1" applyFill="1" applyBorder="1" applyAlignment="1" applyProtection="1">
      <alignment horizontal="center" vertical="top" wrapText="1"/>
      <protection/>
    </xf>
    <xf numFmtId="49" fontId="72" fillId="37" borderId="21" xfId="0" applyNumberFormat="1" applyFont="1" applyFill="1" applyBorder="1" applyAlignment="1" applyProtection="1">
      <alignment horizontal="center" vertical="top" wrapText="1"/>
      <protection/>
    </xf>
    <xf numFmtId="49" fontId="72" fillId="37" borderId="37" xfId="0" applyNumberFormat="1" applyFont="1" applyFill="1" applyBorder="1" applyAlignment="1" applyProtection="1">
      <alignment horizontal="center" vertical="top" wrapText="1"/>
      <protection/>
    </xf>
    <xf numFmtId="2" fontId="73" fillId="36" borderId="24" xfId="0" applyNumberFormat="1" applyFont="1" applyFill="1" applyBorder="1" applyAlignment="1" applyProtection="1">
      <alignment horizontal="center" vertical="top" wrapText="1"/>
      <protection/>
    </xf>
    <xf numFmtId="0" fontId="73" fillId="36" borderId="24" xfId="0" applyFont="1" applyFill="1" applyBorder="1" applyAlignment="1" applyProtection="1">
      <alignment horizontal="center" vertical="top" wrapText="1"/>
      <protection/>
    </xf>
    <xf numFmtId="0" fontId="73" fillId="36" borderId="25" xfId="0" applyFont="1" applyFill="1" applyBorder="1" applyAlignment="1" applyProtection="1">
      <alignment horizontal="center" vertical="top" wrapText="1"/>
      <protection/>
    </xf>
    <xf numFmtId="0" fontId="62" fillId="36" borderId="38" xfId="0" applyFont="1" applyFill="1" applyBorder="1" applyAlignment="1" applyProtection="1">
      <alignment horizontal="left" vertical="top" wrapText="1"/>
      <protection/>
    </xf>
    <xf numFmtId="0" fontId="61" fillId="36" borderId="0" xfId="0" applyFont="1" applyFill="1" applyAlignment="1" applyProtection="1">
      <alignment horizontal="left" vertical="center" wrapText="1"/>
      <protection/>
    </xf>
    <xf numFmtId="49" fontId="63" fillId="36" borderId="39" xfId="0" applyNumberFormat="1" applyFont="1" applyFill="1" applyBorder="1" applyAlignment="1" applyProtection="1">
      <alignment horizontal="center" vertical="center"/>
      <protection/>
    </xf>
    <xf numFmtId="0" fontId="62" fillId="36" borderId="40" xfId="0" applyFont="1" applyFill="1" applyBorder="1" applyAlignment="1" applyProtection="1">
      <alignment horizontal="left" vertical="center" wrapText="1"/>
      <protection/>
    </xf>
    <xf numFmtId="0" fontId="62" fillId="36" borderId="0" xfId="0" applyFont="1" applyFill="1" applyAlignment="1" applyProtection="1">
      <alignment horizontal="left" vertical="center" wrapText="1"/>
      <protection/>
    </xf>
    <xf numFmtId="2" fontId="65" fillId="36" borderId="41" xfId="0" applyNumberFormat="1" applyFont="1" applyFill="1" applyBorder="1" applyAlignment="1" applyProtection="1">
      <alignment horizontal="left" vertical="center"/>
      <protection/>
    </xf>
    <xf numFmtId="2" fontId="65" fillId="36" borderId="42" xfId="0" applyNumberFormat="1" applyFont="1" applyFill="1" applyBorder="1" applyAlignment="1" applyProtection="1">
      <alignment horizontal="left" vertical="center"/>
      <protection/>
    </xf>
    <xf numFmtId="0" fontId="61" fillId="36" borderId="43" xfId="0" applyFont="1" applyFill="1" applyBorder="1" applyAlignment="1" applyProtection="1">
      <alignment horizontal="left"/>
      <protection locked="0"/>
    </xf>
    <xf numFmtId="0" fontId="61" fillId="36" borderId="44" xfId="0" applyFont="1" applyFill="1" applyBorder="1" applyAlignment="1" applyProtection="1">
      <alignment horizontal="left"/>
      <protection locked="0"/>
    </xf>
    <xf numFmtId="0" fontId="62" fillId="36" borderId="45" xfId="0" applyFont="1" applyFill="1" applyBorder="1" applyAlignment="1" applyProtection="1">
      <alignment horizontal="left" vertical="center" wrapText="1"/>
      <protection locked="0"/>
    </xf>
    <xf numFmtId="0" fontId="62" fillId="36" borderId="46" xfId="0" applyFont="1" applyFill="1" applyBorder="1" applyAlignment="1" applyProtection="1">
      <alignment horizontal="left" vertical="top" wrapText="1"/>
      <protection locked="0"/>
    </xf>
    <xf numFmtId="0" fontId="62" fillId="36" borderId="47" xfId="0" applyFont="1" applyFill="1" applyBorder="1" applyAlignment="1" applyProtection="1">
      <alignment horizontal="left" vertical="top" wrapText="1"/>
      <protection locked="0"/>
    </xf>
    <xf numFmtId="0" fontId="62" fillId="36" borderId="48" xfId="0" applyFont="1" applyFill="1" applyBorder="1" applyAlignment="1" applyProtection="1">
      <alignment horizontal="left" vertical="top" wrapText="1"/>
      <protection locked="0"/>
    </xf>
    <xf numFmtId="0" fontId="72" fillId="36" borderId="46" xfId="0" applyFont="1" applyFill="1" applyBorder="1" applyAlignment="1" applyProtection="1">
      <alignment horizontal="left" vertical="center" wrapText="1"/>
      <protection/>
    </xf>
    <xf numFmtId="0" fontId="72" fillId="36" borderId="47" xfId="0" applyFont="1" applyFill="1" applyBorder="1" applyAlignment="1" applyProtection="1">
      <alignment horizontal="left" vertical="center" wrapText="1"/>
      <protection/>
    </xf>
    <xf numFmtId="0" fontId="72" fillId="36" borderId="48" xfId="0" applyFont="1" applyFill="1" applyBorder="1" applyAlignment="1" applyProtection="1">
      <alignment horizontal="left" vertical="center" wrapText="1"/>
      <protection/>
    </xf>
    <xf numFmtId="0" fontId="61" fillId="36" borderId="11" xfId="0" applyFont="1" applyFill="1" applyBorder="1" applyAlignment="1" applyProtection="1">
      <alignment horizontal="left"/>
      <protection locked="0"/>
    </xf>
    <xf numFmtId="0" fontId="61" fillId="36" borderId="49" xfId="0" applyFont="1" applyFill="1" applyBorder="1" applyAlignment="1" applyProtection="1">
      <alignment horizontal="left"/>
      <protection locked="0"/>
    </xf>
    <xf numFmtId="49" fontId="74" fillId="36" borderId="0" xfId="0" applyNumberFormat="1" applyFont="1" applyFill="1" applyBorder="1" applyAlignment="1" applyProtection="1">
      <alignment horizontal="center" vertical="center"/>
      <protection/>
    </xf>
    <xf numFmtId="0" fontId="68" fillId="36" borderId="0" xfId="0" applyFont="1" applyFill="1" applyAlignment="1" applyProtection="1">
      <alignment horizontal="left" vertical="center"/>
      <protection/>
    </xf>
    <xf numFmtId="49" fontId="65" fillId="36" borderId="0" xfId="0" applyNumberFormat="1" applyFont="1" applyFill="1" applyBorder="1" applyAlignment="1" applyProtection="1">
      <alignment horizontal="center" vertical="center"/>
      <protection/>
    </xf>
    <xf numFmtId="49" fontId="70" fillId="36" borderId="0" xfId="0" applyNumberFormat="1" applyFont="1" applyFill="1" applyAlignment="1" applyProtection="1">
      <alignment horizontal="center" vertical="top"/>
      <protection/>
    </xf>
    <xf numFmtId="0" fontId="62" fillId="36" borderId="0" xfId="0" applyFont="1" applyFill="1" applyAlignment="1" applyProtection="1">
      <alignment horizontal="left" wrapText="1"/>
      <protection/>
    </xf>
    <xf numFmtId="49" fontId="62" fillId="36" borderId="0" xfId="0" applyNumberFormat="1" applyFont="1" applyFill="1" applyAlignment="1" applyProtection="1">
      <alignment horizontal="center" vertical="top"/>
      <protection/>
    </xf>
    <xf numFmtId="0" fontId="72" fillId="37" borderId="50" xfId="0" applyFont="1" applyFill="1" applyBorder="1" applyAlignment="1" applyProtection="1">
      <alignment horizontal="center" vertical="center" wrapText="1"/>
      <protection/>
    </xf>
    <xf numFmtId="0" fontId="72" fillId="37" borderId="51" xfId="0" applyFont="1" applyFill="1" applyBorder="1" applyAlignment="1" applyProtection="1">
      <alignment horizontal="center" vertical="center" wrapText="1"/>
      <protection/>
    </xf>
    <xf numFmtId="0" fontId="72" fillId="37" borderId="52" xfId="0" applyFont="1" applyFill="1" applyBorder="1" applyAlignment="1" applyProtection="1">
      <alignment horizontal="center" vertical="center" wrapText="1"/>
      <protection/>
    </xf>
    <xf numFmtId="49" fontId="73" fillId="36" borderId="0" xfId="0" applyNumberFormat="1" applyFont="1" applyFill="1" applyAlignment="1" applyProtection="1">
      <alignment horizontal="center" vertical="center"/>
      <protection/>
    </xf>
    <xf numFmtId="0" fontId="61" fillId="36" borderId="53" xfId="0" applyFont="1" applyFill="1" applyBorder="1" applyAlignment="1" applyProtection="1">
      <alignment horizontal="left"/>
      <protection locked="0"/>
    </xf>
    <xf numFmtId="0" fontId="61" fillId="36" borderId="54" xfId="0" applyFont="1" applyFill="1" applyBorder="1" applyAlignment="1" applyProtection="1">
      <alignment horizontal="left"/>
      <protection locked="0"/>
    </xf>
    <xf numFmtId="0" fontId="61" fillId="36" borderId="55" xfId="0" applyFont="1" applyFill="1" applyBorder="1" applyAlignment="1" applyProtection="1">
      <alignment horizontal="left"/>
      <protection locked="0"/>
    </xf>
    <xf numFmtId="0" fontId="61" fillId="36" borderId="56" xfId="0" applyFont="1" applyFill="1" applyBorder="1" applyAlignment="1" applyProtection="1">
      <alignment horizontal="left"/>
      <protection locked="0"/>
    </xf>
    <xf numFmtId="0" fontId="61" fillId="36" borderId="57" xfId="0" applyFont="1" applyFill="1" applyBorder="1" applyAlignment="1" applyProtection="1">
      <alignment horizontal="left"/>
      <protection locked="0"/>
    </xf>
    <xf numFmtId="0" fontId="62" fillId="36" borderId="0" xfId="0" applyFont="1" applyFill="1" applyAlignment="1" applyProtection="1">
      <alignment horizontal="left"/>
      <protection/>
    </xf>
    <xf numFmtId="0" fontId="62" fillId="36" borderId="23" xfId="0" applyFont="1" applyFill="1" applyBorder="1" applyAlignment="1" applyProtection="1">
      <alignment horizontal="left" vertical="center"/>
      <protection locked="0"/>
    </xf>
    <xf numFmtId="0" fontId="62" fillId="36" borderId="24" xfId="0" applyFont="1" applyFill="1" applyBorder="1" applyAlignment="1" applyProtection="1">
      <alignment horizontal="left" vertical="center"/>
      <protection locked="0"/>
    </xf>
    <xf numFmtId="0" fontId="62" fillId="36" borderId="25" xfId="0" applyFont="1" applyFill="1" applyBorder="1" applyAlignment="1" applyProtection="1">
      <alignment horizontal="left" vertical="center"/>
      <protection locked="0"/>
    </xf>
    <xf numFmtId="0" fontId="61" fillId="36" borderId="58" xfId="0" applyFont="1" applyFill="1" applyBorder="1" applyAlignment="1" applyProtection="1">
      <alignment horizontal="left"/>
      <protection locked="0"/>
    </xf>
    <xf numFmtId="0" fontId="61" fillId="36" borderId="59" xfId="0" applyFont="1" applyFill="1" applyBorder="1" applyAlignment="1" applyProtection="1">
      <alignment horizontal="left"/>
      <protection locked="0"/>
    </xf>
    <xf numFmtId="0" fontId="62" fillId="36" borderId="19" xfId="0" applyFont="1" applyFill="1" applyBorder="1" applyAlignment="1" applyProtection="1">
      <alignment horizontal="left" wrapText="1"/>
      <protection/>
    </xf>
    <xf numFmtId="49" fontId="72" fillId="37" borderId="60" xfId="0" applyNumberFormat="1" applyFont="1" applyFill="1" applyBorder="1" applyAlignment="1" applyProtection="1">
      <alignment horizontal="center" vertical="center"/>
      <protection/>
    </xf>
    <xf numFmtId="49" fontId="72" fillId="37" borderId="51" xfId="0" applyNumberFormat="1" applyFont="1" applyFill="1" applyBorder="1" applyAlignment="1" applyProtection="1">
      <alignment horizontal="center" vertical="center"/>
      <protection/>
    </xf>
    <xf numFmtId="49" fontId="72" fillId="37" borderId="61" xfId="0" applyNumberFormat="1" applyFont="1" applyFill="1" applyBorder="1" applyAlignment="1" applyProtection="1">
      <alignment horizontal="center" vertical="center"/>
      <protection/>
    </xf>
    <xf numFmtId="2" fontId="65" fillId="36" borderId="31" xfId="0" applyNumberFormat="1" applyFont="1" applyFill="1" applyBorder="1" applyAlignment="1" applyProtection="1">
      <alignment horizontal="left" vertical="center"/>
      <protection/>
    </xf>
    <xf numFmtId="2" fontId="65" fillId="36" borderId="32" xfId="0" applyNumberFormat="1" applyFont="1" applyFill="1" applyBorder="1" applyAlignment="1" applyProtection="1">
      <alignment horizontal="left" vertical="center"/>
      <protection/>
    </xf>
    <xf numFmtId="2" fontId="65" fillId="36" borderId="16" xfId="0" applyNumberFormat="1" applyFont="1" applyFill="1" applyBorder="1" applyAlignment="1" applyProtection="1">
      <alignment horizontal="left" vertical="center"/>
      <protection/>
    </xf>
    <xf numFmtId="0" fontId="61" fillId="36" borderId="23" xfId="0" applyFont="1" applyFill="1" applyBorder="1" applyAlignment="1" applyProtection="1">
      <alignment horizontal="center" wrapText="1"/>
      <protection locked="0"/>
    </xf>
    <xf numFmtId="0" fontId="61" fillId="36" borderId="24" xfId="0" applyFont="1" applyFill="1" applyBorder="1" applyAlignment="1" applyProtection="1">
      <alignment horizontal="center" wrapText="1"/>
      <protection locked="0"/>
    </xf>
    <xf numFmtId="0" fontId="61" fillId="36" borderId="25" xfId="0" applyFont="1" applyFill="1" applyBorder="1" applyAlignment="1" applyProtection="1">
      <alignment horizontal="center" wrapText="1"/>
      <protection locked="0"/>
    </xf>
    <xf numFmtId="0" fontId="64" fillId="36" borderId="0" xfId="0" applyFont="1" applyFill="1" applyBorder="1" applyAlignment="1" applyProtection="1">
      <alignment horizontal="left" vertical="center" wrapText="1"/>
      <protection/>
    </xf>
    <xf numFmtId="0" fontId="61" fillId="36" borderId="0" xfId="0" applyFont="1" applyFill="1" applyAlignment="1" applyProtection="1">
      <alignment horizontal="left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/2.5/pl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47"/>
  <sheetViews>
    <sheetView tabSelected="1" zoomScalePageLayoutView="0" workbookViewId="0" topLeftCell="A22">
      <selection activeCell="B7" sqref="B7:E7"/>
    </sheetView>
  </sheetViews>
  <sheetFormatPr defaultColWidth="9.140625" defaultRowHeight="12.75"/>
  <cols>
    <col min="1" max="1" width="0.13671875" style="40" customWidth="1"/>
    <col min="2" max="2" width="5.7109375" style="40" customWidth="1"/>
    <col min="3" max="3" width="7.28125" style="40" customWidth="1"/>
    <col min="4" max="4" width="11.140625" style="40" customWidth="1"/>
    <col min="5" max="5" width="43.8515625" style="40" customWidth="1"/>
    <col min="6" max="6" width="6.7109375" style="40" customWidth="1"/>
    <col min="7" max="7" width="10.140625" style="40" customWidth="1"/>
    <col min="8" max="8" width="11.140625" style="40" customWidth="1"/>
    <col min="9" max="9" width="12.7109375" style="40" customWidth="1"/>
    <col min="10" max="10" width="6.7109375" style="40" customWidth="1"/>
    <col min="11" max="11" width="9.57421875" style="40" customWidth="1"/>
    <col min="12" max="12" width="10.7109375" style="40" customWidth="1"/>
    <col min="13" max="13" width="13.28125" style="40" customWidth="1"/>
    <col min="14" max="14" width="15.140625" style="40" customWidth="1"/>
    <col min="15" max="15" width="3.00390625" style="40" customWidth="1"/>
    <col min="16" max="16" width="4.7109375" style="40" customWidth="1"/>
    <col min="17" max="16384" width="8.8515625" style="40" customWidth="1"/>
  </cols>
  <sheetData>
    <row r="1" s="30" customFormat="1" ht="6" customHeight="1"/>
    <row r="2" spans="9:14" s="30" customFormat="1" ht="16.5" customHeight="1" thickBot="1">
      <c r="I2" s="116" t="s">
        <v>4</v>
      </c>
      <c r="J2" s="116"/>
      <c r="K2" s="116"/>
      <c r="L2" s="116"/>
      <c r="M2" s="31"/>
      <c r="N2" s="31"/>
    </row>
    <row r="3" spans="2:5" s="30" customFormat="1" ht="57.75" customHeight="1" thickBot="1">
      <c r="B3" s="139"/>
      <c r="C3" s="140"/>
      <c r="D3" s="140"/>
      <c r="E3" s="141"/>
    </row>
    <row r="4" spans="2:5" s="30" customFormat="1" ht="2.25" customHeight="1" thickBot="1">
      <c r="B4" s="142"/>
      <c r="C4" s="142"/>
      <c r="D4" s="142"/>
      <c r="E4" s="143"/>
    </row>
    <row r="5" spans="2:5" s="30" customFormat="1" ht="60" customHeight="1" thickBot="1">
      <c r="B5" s="139"/>
      <c r="C5" s="140"/>
      <c r="D5" s="140"/>
      <c r="E5" s="141"/>
    </row>
    <row r="6" spans="2:5" s="30" customFormat="1" ht="2.25" customHeight="1" thickBot="1">
      <c r="B6" s="142"/>
      <c r="C6" s="142"/>
      <c r="D6" s="142"/>
      <c r="E6" s="143"/>
    </row>
    <row r="7" spans="2:12" s="30" customFormat="1" ht="58.5" customHeight="1" thickBot="1">
      <c r="B7" s="139"/>
      <c r="C7" s="140"/>
      <c r="D7" s="140"/>
      <c r="E7" s="141"/>
      <c r="G7" s="62"/>
      <c r="H7" s="62"/>
      <c r="I7" s="62"/>
      <c r="J7" s="62"/>
      <c r="K7" s="62"/>
      <c r="L7" s="62"/>
    </row>
    <row r="8" spans="2:12" s="30" customFormat="1" ht="5.25" customHeight="1">
      <c r="B8" s="32"/>
      <c r="C8" s="32"/>
      <c r="D8" s="32"/>
      <c r="G8" s="62"/>
      <c r="H8" s="111"/>
      <c r="I8" s="111"/>
      <c r="J8" s="62"/>
      <c r="K8" s="113"/>
      <c r="L8" s="113"/>
    </row>
    <row r="9" spans="7:12" s="30" customFormat="1" ht="3.75" customHeight="1">
      <c r="G9" s="62"/>
      <c r="H9" s="111"/>
      <c r="I9" s="111"/>
      <c r="J9" s="62"/>
      <c r="K9" s="113"/>
      <c r="L9" s="113"/>
    </row>
    <row r="10" spans="2:12" s="30" customFormat="1" ht="6.75" customHeight="1">
      <c r="B10" s="114" t="s">
        <v>30</v>
      </c>
      <c r="C10" s="114"/>
      <c r="D10" s="114"/>
      <c r="E10" s="114"/>
      <c r="G10" s="62"/>
      <c r="H10" s="111"/>
      <c r="I10" s="111"/>
      <c r="J10" s="62"/>
      <c r="K10" s="113"/>
      <c r="L10" s="113"/>
    </row>
    <row r="11" spans="2:13" s="30" customFormat="1" ht="12" customHeight="1">
      <c r="B11" s="114"/>
      <c r="C11" s="114"/>
      <c r="D11" s="114"/>
      <c r="E11" s="114"/>
      <c r="G11" s="63"/>
      <c r="H11" s="111"/>
      <c r="I11" s="111"/>
      <c r="J11" s="63"/>
      <c r="K11" s="113"/>
      <c r="L11" s="113"/>
      <c r="M11" s="33"/>
    </row>
    <row r="12" spans="2:13" s="30" customFormat="1" ht="7.5" customHeight="1">
      <c r="B12" s="114"/>
      <c r="C12" s="114"/>
      <c r="D12" s="114"/>
      <c r="E12" s="114"/>
      <c r="G12" s="63"/>
      <c r="H12" s="63"/>
      <c r="I12" s="63"/>
      <c r="J12" s="63"/>
      <c r="K12" s="63"/>
      <c r="L12" s="63"/>
      <c r="M12" s="33"/>
    </row>
    <row r="13" spans="7:12" s="30" customFormat="1" ht="20.25" customHeight="1">
      <c r="G13" s="62"/>
      <c r="H13" s="62"/>
      <c r="I13" s="62"/>
      <c r="J13" s="62"/>
      <c r="K13" s="62"/>
      <c r="L13" s="62"/>
    </row>
    <row r="14" spans="5:7" s="30" customFormat="1" ht="24" customHeight="1">
      <c r="E14" s="120" t="s">
        <v>5</v>
      </c>
      <c r="F14" s="120"/>
      <c r="G14" s="120"/>
    </row>
    <row r="15" s="30" customFormat="1" ht="42.75" customHeight="1"/>
    <row r="16" spans="2:3" s="30" customFormat="1" ht="20.25" customHeight="1">
      <c r="B16" s="34" t="s">
        <v>6</v>
      </c>
      <c r="C16" s="34"/>
    </row>
    <row r="17" s="30" customFormat="1" ht="2.25" customHeight="1"/>
    <row r="18" spans="2:3" s="30" customFormat="1" ht="20.25" customHeight="1">
      <c r="B18" s="34" t="s">
        <v>7</v>
      </c>
      <c r="C18" s="34"/>
    </row>
    <row r="19" s="30" customFormat="1" ht="2.25" customHeight="1"/>
    <row r="20" spans="2:3" s="30" customFormat="1" ht="20.25" customHeight="1">
      <c r="B20" s="34" t="s">
        <v>8</v>
      </c>
      <c r="C20" s="34"/>
    </row>
    <row r="21" s="30" customFormat="1" ht="2.25" customHeight="1"/>
    <row r="22" spans="2:3" s="30" customFormat="1" ht="20.25" customHeight="1">
      <c r="B22" s="34" t="s">
        <v>9</v>
      </c>
      <c r="C22" s="34"/>
    </row>
    <row r="23" s="30" customFormat="1" ht="34.5" customHeight="1">
      <c r="L23" s="35"/>
    </row>
    <row r="24" spans="2:12" s="30" customFormat="1" ht="49.5" customHeight="1">
      <c r="B24" s="80" t="s">
        <v>137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="30" customFormat="1" ht="2.25" customHeight="1" thickBot="1"/>
    <row r="26" spans="2:12" s="30" customFormat="1" ht="31.5" customHeight="1" thickBot="1">
      <c r="B26" s="76" t="s">
        <v>49</v>
      </c>
      <c r="C26" s="76"/>
      <c r="D26" s="76"/>
      <c r="E26" s="76"/>
      <c r="F26" s="76"/>
      <c r="G26" s="76"/>
      <c r="H26" s="76"/>
      <c r="I26" s="93"/>
      <c r="J26" s="90">
        <f>F89</f>
        <v>0</v>
      </c>
      <c r="K26" s="91"/>
      <c r="L26" s="92"/>
    </row>
    <row r="27" spans="2:13" s="30" customFormat="1" ht="28.5" customHeight="1">
      <c r="B27" s="115" t="s">
        <v>15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39"/>
    </row>
    <row r="28" spans="2:13" s="30" customFormat="1" ht="28.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39"/>
    </row>
    <row r="29" spans="2:12" s="30" customFormat="1" ht="18.75" customHeight="1">
      <c r="B29" s="112" t="s">
        <v>138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</row>
    <row r="30" spans="2:12" s="30" customFormat="1" ht="18.75" customHeight="1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2:11" s="55" customFormat="1" ht="18" customHeight="1">
      <c r="B31" s="64" t="s">
        <v>50</v>
      </c>
      <c r="C31" s="64"/>
      <c r="D31" s="64"/>
      <c r="E31" s="64"/>
      <c r="F31" s="64"/>
      <c r="G31" s="64"/>
      <c r="H31" s="64"/>
      <c r="I31" s="64"/>
      <c r="J31" s="64"/>
      <c r="K31" s="64"/>
    </row>
    <row r="32" s="55" customFormat="1" ht="5.25" customHeight="1"/>
    <row r="33" spans="2:12" s="55" customFormat="1" ht="45" customHeight="1" thickBot="1">
      <c r="B33" s="59" t="s">
        <v>51</v>
      </c>
      <c r="C33" s="60" t="s">
        <v>52</v>
      </c>
      <c r="D33" s="61" t="s">
        <v>53</v>
      </c>
      <c r="E33" s="61" t="s">
        <v>54</v>
      </c>
      <c r="F33" s="61" t="s">
        <v>55</v>
      </c>
      <c r="G33" s="61" t="s">
        <v>56</v>
      </c>
      <c r="H33" s="61" t="s">
        <v>57</v>
      </c>
      <c r="I33" s="60" t="s">
        <v>58</v>
      </c>
      <c r="J33" s="61" t="s">
        <v>59</v>
      </c>
      <c r="K33" s="61" t="s">
        <v>60</v>
      </c>
      <c r="L33" s="60" t="s">
        <v>61</v>
      </c>
    </row>
    <row r="34" spans="2:13" s="55" customFormat="1" ht="19.5" customHeight="1" thickBot="1">
      <c r="B34" s="54">
        <v>1</v>
      </c>
      <c r="C34" s="56" t="s">
        <v>62</v>
      </c>
      <c r="D34" s="56" t="s">
        <v>63</v>
      </c>
      <c r="E34" s="57" t="s">
        <v>64</v>
      </c>
      <c r="F34" s="56" t="s">
        <v>65</v>
      </c>
      <c r="G34" s="58">
        <v>1051</v>
      </c>
      <c r="H34" s="45"/>
      <c r="I34" s="42">
        <f>ROUND(G34*H34,2)</f>
        <v>0</v>
      </c>
      <c r="J34" s="54">
        <v>8</v>
      </c>
      <c r="K34" s="43">
        <f>ROUND(I34*J34/100,2)</f>
        <v>0</v>
      </c>
      <c r="L34" s="43">
        <f>ROUND(I34+K34,2)</f>
        <v>0</v>
      </c>
      <c r="M34" s="44" t="str">
        <f>IF(AND(G34&gt;0,OR(ISBLANK(H34),H34=0)),"podaj stawkę!",IF(AND(ISBLANK(G34),H34&gt;0),"usuń stawkę",""))</f>
        <v>podaj stawkę!</v>
      </c>
    </row>
    <row r="35" s="55" customFormat="1" ht="3" customHeight="1"/>
    <row r="36" spans="2:11" s="55" customFormat="1" ht="18" customHeight="1">
      <c r="B36" s="64" t="s">
        <v>66</v>
      </c>
      <c r="C36" s="64"/>
      <c r="D36" s="64"/>
      <c r="E36" s="64"/>
      <c r="F36" s="64"/>
      <c r="G36" s="64"/>
      <c r="H36" s="64"/>
      <c r="I36" s="64"/>
      <c r="J36" s="64"/>
      <c r="K36" s="64"/>
    </row>
    <row r="37" s="55" customFormat="1" ht="5.25" customHeight="1"/>
    <row r="38" spans="2:12" s="55" customFormat="1" ht="45" customHeight="1" thickBot="1">
      <c r="B38" s="59" t="s">
        <v>51</v>
      </c>
      <c r="C38" s="60" t="s">
        <v>52</v>
      </c>
      <c r="D38" s="61" t="s">
        <v>53</v>
      </c>
      <c r="E38" s="61" t="s">
        <v>54</v>
      </c>
      <c r="F38" s="61" t="s">
        <v>55</v>
      </c>
      <c r="G38" s="61" t="s">
        <v>56</v>
      </c>
      <c r="H38" s="61" t="s">
        <v>57</v>
      </c>
      <c r="I38" s="60" t="s">
        <v>58</v>
      </c>
      <c r="J38" s="61" t="s">
        <v>59</v>
      </c>
      <c r="K38" s="61" t="s">
        <v>60</v>
      </c>
      <c r="L38" s="60" t="s">
        <v>61</v>
      </c>
    </row>
    <row r="39" spans="2:13" s="55" customFormat="1" ht="19.5" customHeight="1" thickBot="1">
      <c r="B39" s="54">
        <v>2</v>
      </c>
      <c r="C39" s="56" t="s">
        <v>62</v>
      </c>
      <c r="D39" s="56" t="s">
        <v>63</v>
      </c>
      <c r="E39" s="57" t="s">
        <v>64</v>
      </c>
      <c r="F39" s="56" t="s">
        <v>65</v>
      </c>
      <c r="G39" s="58">
        <v>148</v>
      </c>
      <c r="H39" s="45"/>
      <c r="I39" s="42">
        <f>ROUND(G39*H39,2)</f>
        <v>0</v>
      </c>
      <c r="J39" s="54">
        <v>8</v>
      </c>
      <c r="K39" s="43">
        <f>ROUND(I39*J39/100,2)</f>
        <v>0</v>
      </c>
      <c r="L39" s="43">
        <f>ROUND(I39+K39,2)</f>
        <v>0</v>
      </c>
      <c r="M39" s="44" t="str">
        <f>IF(AND(G39&gt;0,OR(ISBLANK(H39),H39=0)),"podaj stawkę!",IF(AND(ISBLANK(G39),H39&gt;0),"usuń stawkę",""))</f>
        <v>podaj stawkę!</v>
      </c>
    </row>
    <row r="40" s="55" customFormat="1" ht="3" customHeight="1"/>
    <row r="41" spans="2:11" s="55" customFormat="1" ht="18" customHeight="1">
      <c r="B41" s="64" t="s">
        <v>67</v>
      </c>
      <c r="C41" s="64"/>
      <c r="D41" s="64"/>
      <c r="E41" s="64"/>
      <c r="F41" s="64"/>
      <c r="G41" s="64"/>
      <c r="H41" s="64"/>
      <c r="I41" s="64"/>
      <c r="J41" s="64"/>
      <c r="K41" s="64"/>
    </row>
    <row r="42" s="55" customFormat="1" ht="5.25" customHeight="1"/>
    <row r="43" spans="2:12" s="55" customFormat="1" ht="45" customHeight="1" thickBot="1">
      <c r="B43" s="59" t="s">
        <v>51</v>
      </c>
      <c r="C43" s="60" t="s">
        <v>52</v>
      </c>
      <c r="D43" s="61" t="s">
        <v>53</v>
      </c>
      <c r="E43" s="61" t="s">
        <v>54</v>
      </c>
      <c r="F43" s="61" t="s">
        <v>55</v>
      </c>
      <c r="G43" s="61" t="s">
        <v>56</v>
      </c>
      <c r="H43" s="61" t="s">
        <v>57</v>
      </c>
      <c r="I43" s="60" t="s">
        <v>58</v>
      </c>
      <c r="J43" s="61" t="s">
        <v>59</v>
      </c>
      <c r="K43" s="61" t="s">
        <v>60</v>
      </c>
      <c r="L43" s="60" t="s">
        <v>61</v>
      </c>
    </row>
    <row r="44" spans="2:13" s="55" customFormat="1" ht="19.5" customHeight="1" thickBot="1">
      <c r="B44" s="54">
        <v>3</v>
      </c>
      <c r="C44" s="56" t="s">
        <v>62</v>
      </c>
      <c r="D44" s="56" t="s">
        <v>63</v>
      </c>
      <c r="E44" s="57" t="s">
        <v>64</v>
      </c>
      <c r="F44" s="56" t="s">
        <v>65</v>
      </c>
      <c r="G44" s="58">
        <v>1376</v>
      </c>
      <c r="H44" s="45"/>
      <c r="I44" s="42">
        <f>ROUND(G44*H44,2)</f>
        <v>0</v>
      </c>
      <c r="J44" s="54">
        <v>8</v>
      </c>
      <c r="K44" s="43">
        <f>ROUND(I44*J44/100,2)</f>
        <v>0</v>
      </c>
      <c r="L44" s="43">
        <f>ROUND(I44+K44,2)</f>
        <v>0</v>
      </c>
      <c r="M44" s="44" t="str">
        <f>IF(AND(G44&gt;0,OR(ISBLANK(H44),H44=0)),"podaj stawkę!",IF(AND(ISBLANK(G44),H44&gt;0),"usuń stawkę",""))</f>
        <v>podaj stawkę!</v>
      </c>
    </row>
    <row r="45" s="55" customFormat="1" ht="3" customHeight="1"/>
    <row r="46" spans="2:11" s="55" customFormat="1" ht="18" customHeight="1">
      <c r="B46" s="64" t="s">
        <v>68</v>
      </c>
      <c r="C46" s="64"/>
      <c r="D46" s="64"/>
      <c r="E46" s="64"/>
      <c r="F46" s="64"/>
      <c r="G46" s="64"/>
      <c r="H46" s="64"/>
      <c r="I46" s="64"/>
      <c r="J46" s="64"/>
      <c r="K46" s="64"/>
    </row>
    <row r="47" s="55" customFormat="1" ht="5.25" customHeight="1"/>
    <row r="48" spans="2:12" s="55" customFormat="1" ht="45" customHeight="1" thickBot="1">
      <c r="B48" s="59" t="s">
        <v>51</v>
      </c>
      <c r="C48" s="60" t="s">
        <v>52</v>
      </c>
      <c r="D48" s="61" t="s">
        <v>53</v>
      </c>
      <c r="E48" s="61" t="s">
        <v>54</v>
      </c>
      <c r="F48" s="61" t="s">
        <v>55</v>
      </c>
      <c r="G48" s="61" t="s">
        <v>56</v>
      </c>
      <c r="H48" s="61" t="s">
        <v>57</v>
      </c>
      <c r="I48" s="60" t="s">
        <v>58</v>
      </c>
      <c r="J48" s="61" t="s">
        <v>59</v>
      </c>
      <c r="K48" s="61" t="s">
        <v>60</v>
      </c>
      <c r="L48" s="60" t="s">
        <v>61</v>
      </c>
    </row>
    <row r="49" spans="2:13" s="55" customFormat="1" ht="19.5" customHeight="1" thickBot="1">
      <c r="B49" s="54">
        <v>4</v>
      </c>
      <c r="C49" s="56" t="s">
        <v>62</v>
      </c>
      <c r="D49" s="56" t="s">
        <v>63</v>
      </c>
      <c r="E49" s="57" t="s">
        <v>64</v>
      </c>
      <c r="F49" s="56" t="s">
        <v>65</v>
      </c>
      <c r="G49" s="58">
        <v>162</v>
      </c>
      <c r="H49" s="45"/>
      <c r="I49" s="42">
        <f>ROUND(G49*H49,2)</f>
        <v>0</v>
      </c>
      <c r="J49" s="54">
        <v>8</v>
      </c>
      <c r="K49" s="43">
        <f>ROUND(I49*J49/100,2)</f>
        <v>0</v>
      </c>
      <c r="L49" s="43">
        <f>ROUND(I49+K49,2)</f>
        <v>0</v>
      </c>
      <c r="M49" s="44" t="str">
        <f>IF(AND(G49&gt;0,OR(ISBLANK(H49),H49=0)),"podaj stawkę!",IF(AND(ISBLANK(G49),H49&gt;0),"usuń stawkę",""))</f>
        <v>podaj stawkę!</v>
      </c>
    </row>
    <row r="50" s="55" customFormat="1" ht="3" customHeight="1"/>
    <row r="51" spans="2:11" s="55" customFormat="1" ht="18" customHeight="1">
      <c r="B51" s="64" t="s">
        <v>69</v>
      </c>
      <c r="C51" s="64"/>
      <c r="D51" s="64"/>
      <c r="E51" s="64"/>
      <c r="F51" s="64"/>
      <c r="G51" s="64"/>
      <c r="H51" s="64"/>
      <c r="I51" s="64"/>
      <c r="J51" s="64"/>
      <c r="K51" s="64"/>
    </row>
    <row r="52" s="55" customFormat="1" ht="5.25" customHeight="1"/>
    <row r="53" spans="2:12" s="55" customFormat="1" ht="45" customHeight="1" thickBot="1">
      <c r="B53" s="59" t="s">
        <v>51</v>
      </c>
      <c r="C53" s="60" t="s">
        <v>52</v>
      </c>
      <c r="D53" s="61" t="s">
        <v>53</v>
      </c>
      <c r="E53" s="61" t="s">
        <v>54</v>
      </c>
      <c r="F53" s="61" t="s">
        <v>55</v>
      </c>
      <c r="G53" s="61" t="s">
        <v>56</v>
      </c>
      <c r="H53" s="61" t="s">
        <v>57</v>
      </c>
      <c r="I53" s="60" t="s">
        <v>58</v>
      </c>
      <c r="J53" s="61" t="s">
        <v>59</v>
      </c>
      <c r="K53" s="61" t="s">
        <v>60</v>
      </c>
      <c r="L53" s="60" t="s">
        <v>61</v>
      </c>
    </row>
    <row r="54" spans="2:13" s="55" customFormat="1" ht="19.5" customHeight="1" thickBot="1">
      <c r="B54" s="54">
        <v>5</v>
      </c>
      <c r="C54" s="56" t="s">
        <v>62</v>
      </c>
      <c r="D54" s="56" t="s">
        <v>63</v>
      </c>
      <c r="E54" s="57" t="s">
        <v>64</v>
      </c>
      <c r="F54" s="56" t="s">
        <v>65</v>
      </c>
      <c r="G54" s="58">
        <v>227</v>
      </c>
      <c r="H54" s="45"/>
      <c r="I54" s="42">
        <f>ROUND(G54*H54,2)</f>
        <v>0</v>
      </c>
      <c r="J54" s="54">
        <v>8</v>
      </c>
      <c r="K54" s="43">
        <f>ROUND(I54*J54/100,2)</f>
        <v>0</v>
      </c>
      <c r="L54" s="43">
        <f>ROUND(I54+K54,2)</f>
        <v>0</v>
      </c>
      <c r="M54" s="44" t="str">
        <f>IF(AND(G54&gt;0,OR(ISBLANK(H54),H54=0)),"podaj stawkę!",IF(AND(ISBLANK(G54),H54&gt;0),"usuń stawkę",""))</f>
        <v>podaj stawkę!</v>
      </c>
    </row>
    <row r="55" s="55" customFormat="1" ht="9" customHeight="1"/>
    <row r="56" spans="2:12" s="55" customFormat="1" ht="45" customHeight="1" thickBot="1">
      <c r="B56" s="59" t="s">
        <v>51</v>
      </c>
      <c r="C56" s="60" t="s">
        <v>52</v>
      </c>
      <c r="D56" s="61" t="s">
        <v>53</v>
      </c>
      <c r="E56" s="61" t="s">
        <v>54</v>
      </c>
      <c r="F56" s="61" t="s">
        <v>55</v>
      </c>
      <c r="G56" s="61" t="s">
        <v>56</v>
      </c>
      <c r="H56" s="61" t="s">
        <v>57</v>
      </c>
      <c r="I56" s="60" t="s">
        <v>58</v>
      </c>
      <c r="J56" s="61" t="s">
        <v>59</v>
      </c>
      <c r="K56" s="61" t="s">
        <v>60</v>
      </c>
      <c r="L56" s="60" t="s">
        <v>61</v>
      </c>
    </row>
    <row r="57" spans="2:13" s="55" customFormat="1" ht="38.25" customHeight="1" thickBot="1">
      <c r="B57" s="54">
        <v>6</v>
      </c>
      <c r="C57" s="56" t="s">
        <v>139</v>
      </c>
      <c r="D57" s="56" t="s">
        <v>140</v>
      </c>
      <c r="E57" s="57" t="s">
        <v>141</v>
      </c>
      <c r="F57" s="56" t="s">
        <v>70</v>
      </c>
      <c r="G57" s="58">
        <v>3.3</v>
      </c>
      <c r="H57" s="45"/>
      <c r="I57" s="42">
        <f aca="true" t="shared" si="0" ref="I57:I86">ROUND(G57*H57,2)</f>
        <v>0</v>
      </c>
      <c r="J57" s="54">
        <v>8</v>
      </c>
      <c r="K57" s="43">
        <f aca="true" t="shared" si="1" ref="K57:K86">ROUND(I57*J57/100,2)</f>
        <v>0</v>
      </c>
      <c r="L57" s="43">
        <f aca="true" t="shared" si="2" ref="L57:L86">ROUND(I57+K57,2)</f>
        <v>0</v>
      </c>
      <c r="M57" s="44" t="str">
        <f aca="true" t="shared" si="3" ref="M57:M86">IF(AND(G57&gt;0,OR(ISBLANK(H57),H57=0)),"podaj stawkę!",IF(AND(ISBLANK(G57),H57&gt;0),"usuń stawkę",""))</f>
        <v>podaj stawkę!</v>
      </c>
    </row>
    <row r="58" spans="2:13" s="55" customFormat="1" ht="19.5" customHeight="1" thickBot="1">
      <c r="B58" s="54">
        <v>7</v>
      </c>
      <c r="C58" s="56" t="s">
        <v>142</v>
      </c>
      <c r="D58" s="56" t="s">
        <v>72</v>
      </c>
      <c r="E58" s="57" t="s">
        <v>73</v>
      </c>
      <c r="F58" s="56" t="s">
        <v>74</v>
      </c>
      <c r="G58" s="58">
        <v>1.2</v>
      </c>
      <c r="H58" s="45"/>
      <c r="I58" s="42">
        <f t="shared" si="0"/>
        <v>0</v>
      </c>
      <c r="J58" s="54">
        <v>8</v>
      </c>
      <c r="K58" s="43">
        <f t="shared" si="1"/>
        <v>0</v>
      </c>
      <c r="L58" s="43">
        <f t="shared" si="2"/>
        <v>0</v>
      </c>
      <c r="M58" s="44" t="str">
        <f t="shared" si="3"/>
        <v>podaj stawkę!</v>
      </c>
    </row>
    <row r="59" spans="2:13" s="55" customFormat="1" ht="19.5" customHeight="1" thickBot="1">
      <c r="B59" s="54">
        <v>8</v>
      </c>
      <c r="C59" s="56" t="s">
        <v>143</v>
      </c>
      <c r="D59" s="56" t="s">
        <v>144</v>
      </c>
      <c r="E59" s="57" t="s">
        <v>145</v>
      </c>
      <c r="F59" s="56" t="s">
        <v>74</v>
      </c>
      <c r="G59" s="58">
        <v>1.2</v>
      </c>
      <c r="H59" s="45"/>
      <c r="I59" s="42">
        <f t="shared" si="0"/>
        <v>0</v>
      </c>
      <c r="J59" s="54">
        <v>8</v>
      </c>
      <c r="K59" s="43">
        <f t="shared" si="1"/>
        <v>0</v>
      </c>
      <c r="L59" s="43">
        <f t="shared" si="2"/>
        <v>0</v>
      </c>
      <c r="M59" s="44" t="str">
        <f t="shared" si="3"/>
        <v>podaj stawkę!</v>
      </c>
    </row>
    <row r="60" spans="2:13" s="55" customFormat="1" ht="28.5" customHeight="1" thickBot="1">
      <c r="B60" s="54">
        <v>9</v>
      </c>
      <c r="C60" s="56" t="s">
        <v>146</v>
      </c>
      <c r="D60" s="56" t="s">
        <v>147</v>
      </c>
      <c r="E60" s="57" t="s">
        <v>148</v>
      </c>
      <c r="F60" s="56" t="s">
        <v>71</v>
      </c>
      <c r="G60" s="58">
        <v>1.44</v>
      </c>
      <c r="H60" s="45"/>
      <c r="I60" s="42">
        <f t="shared" si="0"/>
        <v>0</v>
      </c>
      <c r="J60" s="54">
        <v>8</v>
      </c>
      <c r="K60" s="43">
        <f t="shared" si="1"/>
        <v>0</v>
      </c>
      <c r="L60" s="43">
        <f t="shared" si="2"/>
        <v>0</v>
      </c>
      <c r="M60" s="44" t="str">
        <f t="shared" si="3"/>
        <v>podaj stawkę!</v>
      </c>
    </row>
    <row r="61" spans="2:13" s="55" customFormat="1" ht="19.5" customHeight="1" thickBot="1">
      <c r="B61" s="54">
        <v>10</v>
      </c>
      <c r="C61" s="56" t="s">
        <v>149</v>
      </c>
      <c r="D61" s="56" t="s">
        <v>75</v>
      </c>
      <c r="E61" s="57" t="s">
        <v>76</v>
      </c>
      <c r="F61" s="56" t="s">
        <v>74</v>
      </c>
      <c r="G61" s="58">
        <v>7.14</v>
      </c>
      <c r="H61" s="45"/>
      <c r="I61" s="42">
        <f t="shared" si="0"/>
        <v>0</v>
      </c>
      <c r="J61" s="54">
        <v>8</v>
      </c>
      <c r="K61" s="43">
        <f t="shared" si="1"/>
        <v>0</v>
      </c>
      <c r="L61" s="43">
        <f t="shared" si="2"/>
        <v>0</v>
      </c>
      <c r="M61" s="44" t="str">
        <f t="shared" si="3"/>
        <v>podaj stawkę!</v>
      </c>
    </row>
    <row r="62" spans="2:13" s="55" customFormat="1" ht="19.5" customHeight="1" thickBot="1">
      <c r="B62" s="54">
        <v>11</v>
      </c>
      <c r="C62" s="56" t="s">
        <v>150</v>
      </c>
      <c r="D62" s="56" t="s">
        <v>151</v>
      </c>
      <c r="E62" s="57" t="s">
        <v>152</v>
      </c>
      <c r="F62" s="56" t="s">
        <v>74</v>
      </c>
      <c r="G62" s="58">
        <v>84.57</v>
      </c>
      <c r="H62" s="45"/>
      <c r="I62" s="42">
        <f t="shared" si="0"/>
        <v>0</v>
      </c>
      <c r="J62" s="54">
        <v>8</v>
      </c>
      <c r="K62" s="43">
        <f t="shared" si="1"/>
        <v>0</v>
      </c>
      <c r="L62" s="43">
        <f t="shared" si="2"/>
        <v>0</v>
      </c>
      <c r="M62" s="44" t="str">
        <f t="shared" si="3"/>
        <v>podaj stawkę!</v>
      </c>
    </row>
    <row r="63" spans="2:13" s="55" customFormat="1" ht="28.5" customHeight="1" thickBot="1">
      <c r="B63" s="54">
        <v>12</v>
      </c>
      <c r="C63" s="56" t="s">
        <v>153</v>
      </c>
      <c r="D63" s="56" t="s">
        <v>77</v>
      </c>
      <c r="E63" s="57" t="s">
        <v>78</v>
      </c>
      <c r="F63" s="56" t="s">
        <v>74</v>
      </c>
      <c r="G63" s="58">
        <v>2.85</v>
      </c>
      <c r="H63" s="45"/>
      <c r="I63" s="42">
        <f t="shared" si="0"/>
        <v>0</v>
      </c>
      <c r="J63" s="54">
        <v>8</v>
      </c>
      <c r="K63" s="43">
        <f t="shared" si="1"/>
        <v>0</v>
      </c>
      <c r="L63" s="43">
        <f t="shared" si="2"/>
        <v>0</v>
      </c>
      <c r="M63" s="44" t="str">
        <f t="shared" si="3"/>
        <v>podaj stawkę!</v>
      </c>
    </row>
    <row r="64" spans="2:13" s="55" customFormat="1" ht="19.5" customHeight="1" thickBot="1">
      <c r="B64" s="54">
        <v>13</v>
      </c>
      <c r="C64" s="56" t="s">
        <v>154</v>
      </c>
      <c r="D64" s="56" t="s">
        <v>79</v>
      </c>
      <c r="E64" s="57" t="s">
        <v>80</v>
      </c>
      <c r="F64" s="56" t="s">
        <v>74</v>
      </c>
      <c r="G64" s="58">
        <v>94.56</v>
      </c>
      <c r="H64" s="45"/>
      <c r="I64" s="42">
        <f t="shared" si="0"/>
        <v>0</v>
      </c>
      <c r="J64" s="54">
        <v>8</v>
      </c>
      <c r="K64" s="43">
        <f t="shared" si="1"/>
        <v>0</v>
      </c>
      <c r="L64" s="43">
        <f t="shared" si="2"/>
        <v>0</v>
      </c>
      <c r="M64" s="44" t="str">
        <f t="shared" si="3"/>
        <v>podaj stawkę!</v>
      </c>
    </row>
    <row r="65" spans="2:13" s="55" customFormat="1" ht="28.5" customHeight="1" thickBot="1">
      <c r="B65" s="54">
        <v>14</v>
      </c>
      <c r="C65" s="56" t="s">
        <v>155</v>
      </c>
      <c r="D65" s="56" t="s">
        <v>81</v>
      </c>
      <c r="E65" s="57" t="s">
        <v>82</v>
      </c>
      <c r="F65" s="56" t="s">
        <v>70</v>
      </c>
      <c r="G65" s="58">
        <v>22.99</v>
      </c>
      <c r="H65" s="45"/>
      <c r="I65" s="42">
        <f t="shared" si="0"/>
        <v>0</v>
      </c>
      <c r="J65" s="54">
        <v>8</v>
      </c>
      <c r="K65" s="43">
        <f t="shared" si="1"/>
        <v>0</v>
      </c>
      <c r="L65" s="43">
        <f t="shared" si="2"/>
        <v>0</v>
      </c>
      <c r="M65" s="44" t="str">
        <f t="shared" si="3"/>
        <v>podaj stawkę!</v>
      </c>
    </row>
    <row r="66" spans="2:13" s="55" customFormat="1" ht="28.5" customHeight="1" thickBot="1">
      <c r="B66" s="54">
        <v>15</v>
      </c>
      <c r="C66" s="56" t="s">
        <v>87</v>
      </c>
      <c r="D66" s="56" t="s">
        <v>83</v>
      </c>
      <c r="E66" s="57" t="s">
        <v>84</v>
      </c>
      <c r="F66" s="56" t="s">
        <v>70</v>
      </c>
      <c r="G66" s="58">
        <v>21.82</v>
      </c>
      <c r="H66" s="45"/>
      <c r="I66" s="42">
        <f t="shared" si="0"/>
        <v>0</v>
      </c>
      <c r="J66" s="54">
        <v>8</v>
      </c>
      <c r="K66" s="43">
        <f t="shared" si="1"/>
        <v>0</v>
      </c>
      <c r="L66" s="43">
        <f t="shared" si="2"/>
        <v>0</v>
      </c>
      <c r="M66" s="44" t="str">
        <f t="shared" si="3"/>
        <v>podaj stawkę!</v>
      </c>
    </row>
    <row r="67" spans="2:13" s="55" customFormat="1" ht="19.5" customHeight="1" thickBot="1">
      <c r="B67" s="54">
        <v>16</v>
      </c>
      <c r="C67" s="56" t="s">
        <v>156</v>
      </c>
      <c r="D67" s="56" t="s">
        <v>85</v>
      </c>
      <c r="E67" s="57" t="s">
        <v>86</v>
      </c>
      <c r="F67" s="56" t="s">
        <v>70</v>
      </c>
      <c r="G67" s="58">
        <v>10.41</v>
      </c>
      <c r="H67" s="45"/>
      <c r="I67" s="42">
        <f t="shared" si="0"/>
        <v>0</v>
      </c>
      <c r="J67" s="54">
        <v>8</v>
      </c>
      <c r="K67" s="43">
        <f t="shared" si="1"/>
        <v>0</v>
      </c>
      <c r="L67" s="43">
        <f t="shared" si="2"/>
        <v>0</v>
      </c>
      <c r="M67" s="44" t="str">
        <f t="shared" si="3"/>
        <v>podaj stawkę!</v>
      </c>
    </row>
    <row r="68" spans="2:13" s="55" customFormat="1" ht="19.5" customHeight="1" thickBot="1">
      <c r="B68" s="54">
        <v>17</v>
      </c>
      <c r="C68" s="56" t="s">
        <v>90</v>
      </c>
      <c r="D68" s="56" t="s">
        <v>88</v>
      </c>
      <c r="E68" s="57" t="s">
        <v>89</v>
      </c>
      <c r="F68" s="56" t="s">
        <v>70</v>
      </c>
      <c r="G68" s="58">
        <v>22.17</v>
      </c>
      <c r="H68" s="45"/>
      <c r="I68" s="42">
        <f t="shared" si="0"/>
        <v>0</v>
      </c>
      <c r="J68" s="54">
        <v>8</v>
      </c>
      <c r="K68" s="43">
        <f t="shared" si="1"/>
        <v>0</v>
      </c>
      <c r="L68" s="43">
        <f t="shared" si="2"/>
        <v>0</v>
      </c>
      <c r="M68" s="44" t="str">
        <f t="shared" si="3"/>
        <v>podaj stawkę!</v>
      </c>
    </row>
    <row r="69" spans="2:13" s="55" customFormat="1" ht="28.5" customHeight="1" thickBot="1">
      <c r="B69" s="54">
        <v>18</v>
      </c>
      <c r="C69" s="56" t="s">
        <v>157</v>
      </c>
      <c r="D69" s="56" t="s">
        <v>91</v>
      </c>
      <c r="E69" s="57" t="s">
        <v>92</v>
      </c>
      <c r="F69" s="56" t="s">
        <v>74</v>
      </c>
      <c r="G69" s="58">
        <v>18.18</v>
      </c>
      <c r="H69" s="45"/>
      <c r="I69" s="42">
        <f t="shared" si="0"/>
        <v>0</v>
      </c>
      <c r="J69" s="54">
        <v>8</v>
      </c>
      <c r="K69" s="43">
        <f t="shared" si="1"/>
        <v>0</v>
      </c>
      <c r="L69" s="43">
        <f t="shared" si="2"/>
        <v>0</v>
      </c>
      <c r="M69" s="44" t="str">
        <f t="shared" si="3"/>
        <v>podaj stawkę!</v>
      </c>
    </row>
    <row r="70" spans="2:13" s="55" customFormat="1" ht="28.5" customHeight="1" thickBot="1">
      <c r="B70" s="54">
        <v>19</v>
      </c>
      <c r="C70" s="56" t="s">
        <v>99</v>
      </c>
      <c r="D70" s="56" t="s">
        <v>94</v>
      </c>
      <c r="E70" s="57" t="s">
        <v>95</v>
      </c>
      <c r="F70" s="56" t="s">
        <v>93</v>
      </c>
      <c r="G70" s="58">
        <v>9</v>
      </c>
      <c r="H70" s="45"/>
      <c r="I70" s="42">
        <f t="shared" si="0"/>
        <v>0</v>
      </c>
      <c r="J70" s="54">
        <v>8</v>
      </c>
      <c r="K70" s="43">
        <f t="shared" si="1"/>
        <v>0</v>
      </c>
      <c r="L70" s="43">
        <f t="shared" si="2"/>
        <v>0</v>
      </c>
      <c r="M70" s="44" t="str">
        <f t="shared" si="3"/>
        <v>podaj stawkę!</v>
      </c>
    </row>
    <row r="71" spans="2:13" s="55" customFormat="1" ht="19.5" customHeight="1" thickBot="1">
      <c r="B71" s="54">
        <v>20</v>
      </c>
      <c r="C71" s="56" t="s">
        <v>158</v>
      </c>
      <c r="D71" s="56" t="s">
        <v>97</v>
      </c>
      <c r="E71" s="57" t="s">
        <v>98</v>
      </c>
      <c r="F71" s="56" t="s">
        <v>93</v>
      </c>
      <c r="G71" s="58">
        <v>20</v>
      </c>
      <c r="H71" s="45"/>
      <c r="I71" s="42">
        <f t="shared" si="0"/>
        <v>0</v>
      </c>
      <c r="J71" s="54">
        <v>23</v>
      </c>
      <c r="K71" s="43">
        <f t="shared" si="1"/>
        <v>0</v>
      </c>
      <c r="L71" s="43">
        <f t="shared" si="2"/>
        <v>0</v>
      </c>
      <c r="M71" s="44" t="str">
        <f t="shared" si="3"/>
        <v>podaj stawkę!</v>
      </c>
    </row>
    <row r="72" spans="2:13" s="55" customFormat="1" ht="19.5" customHeight="1" thickBot="1">
      <c r="B72" s="54">
        <v>21</v>
      </c>
      <c r="C72" s="56" t="s">
        <v>159</v>
      </c>
      <c r="D72" s="56" t="s">
        <v>100</v>
      </c>
      <c r="E72" s="57" t="s">
        <v>101</v>
      </c>
      <c r="F72" s="56" t="s">
        <v>96</v>
      </c>
      <c r="G72" s="58">
        <v>66.4</v>
      </c>
      <c r="H72" s="45"/>
      <c r="I72" s="42">
        <f t="shared" si="0"/>
        <v>0</v>
      </c>
      <c r="J72" s="54">
        <v>23</v>
      </c>
      <c r="K72" s="43">
        <f t="shared" si="1"/>
        <v>0</v>
      </c>
      <c r="L72" s="43">
        <f t="shared" si="2"/>
        <v>0</v>
      </c>
      <c r="M72" s="44" t="str">
        <f t="shared" si="3"/>
        <v>podaj stawkę!</v>
      </c>
    </row>
    <row r="73" spans="2:13" s="55" customFormat="1" ht="19.5" customHeight="1" thickBot="1">
      <c r="B73" s="54">
        <v>22</v>
      </c>
      <c r="C73" s="56" t="s">
        <v>160</v>
      </c>
      <c r="D73" s="56" t="s">
        <v>102</v>
      </c>
      <c r="E73" s="57" t="s">
        <v>103</v>
      </c>
      <c r="F73" s="56" t="s">
        <v>104</v>
      </c>
      <c r="G73" s="58">
        <v>55</v>
      </c>
      <c r="H73" s="45"/>
      <c r="I73" s="42">
        <f t="shared" si="0"/>
        <v>0</v>
      </c>
      <c r="J73" s="54">
        <v>23</v>
      </c>
      <c r="K73" s="43">
        <f t="shared" si="1"/>
        <v>0</v>
      </c>
      <c r="L73" s="43">
        <f t="shared" si="2"/>
        <v>0</v>
      </c>
      <c r="M73" s="44" t="str">
        <f t="shared" si="3"/>
        <v>podaj stawkę!</v>
      </c>
    </row>
    <row r="74" spans="2:13" s="55" customFormat="1" ht="19.5" customHeight="1" thickBot="1">
      <c r="B74" s="54">
        <v>23</v>
      </c>
      <c r="C74" s="56" t="s">
        <v>112</v>
      </c>
      <c r="D74" s="56" t="s">
        <v>105</v>
      </c>
      <c r="E74" s="57" t="s">
        <v>106</v>
      </c>
      <c r="F74" s="56" t="s">
        <v>107</v>
      </c>
      <c r="G74" s="58">
        <v>15</v>
      </c>
      <c r="H74" s="45"/>
      <c r="I74" s="42">
        <f t="shared" si="0"/>
        <v>0</v>
      </c>
      <c r="J74" s="54">
        <v>8</v>
      </c>
      <c r="K74" s="43">
        <f t="shared" si="1"/>
        <v>0</v>
      </c>
      <c r="L74" s="43">
        <f t="shared" si="2"/>
        <v>0</v>
      </c>
      <c r="M74" s="44" t="str">
        <f t="shared" si="3"/>
        <v>podaj stawkę!</v>
      </c>
    </row>
    <row r="75" spans="2:13" s="55" customFormat="1" ht="28.5" customHeight="1" thickBot="1">
      <c r="B75" s="54">
        <v>24</v>
      </c>
      <c r="C75" s="56" t="s">
        <v>115</v>
      </c>
      <c r="D75" s="56" t="s">
        <v>108</v>
      </c>
      <c r="E75" s="57" t="s">
        <v>109</v>
      </c>
      <c r="F75" s="56" t="s">
        <v>107</v>
      </c>
      <c r="G75" s="58">
        <v>15</v>
      </c>
      <c r="H75" s="45"/>
      <c r="I75" s="42">
        <f t="shared" si="0"/>
        <v>0</v>
      </c>
      <c r="J75" s="54">
        <v>8</v>
      </c>
      <c r="K75" s="43">
        <f t="shared" si="1"/>
        <v>0</v>
      </c>
      <c r="L75" s="43">
        <f t="shared" si="2"/>
        <v>0</v>
      </c>
      <c r="M75" s="44" t="str">
        <f t="shared" si="3"/>
        <v>podaj stawkę!</v>
      </c>
    </row>
    <row r="76" spans="2:13" s="55" customFormat="1" ht="28.5" customHeight="1" thickBot="1">
      <c r="B76" s="54">
        <v>25</v>
      </c>
      <c r="C76" s="56" t="s">
        <v>161</v>
      </c>
      <c r="D76" s="56" t="s">
        <v>162</v>
      </c>
      <c r="E76" s="57" t="s">
        <v>163</v>
      </c>
      <c r="F76" s="56" t="s">
        <v>65</v>
      </c>
      <c r="G76" s="58">
        <v>10</v>
      </c>
      <c r="H76" s="45"/>
      <c r="I76" s="42">
        <f t="shared" si="0"/>
        <v>0</v>
      </c>
      <c r="J76" s="54">
        <v>8</v>
      </c>
      <c r="K76" s="43">
        <f t="shared" si="1"/>
        <v>0</v>
      </c>
      <c r="L76" s="43">
        <f t="shared" si="2"/>
        <v>0</v>
      </c>
      <c r="M76" s="44" t="str">
        <f t="shared" si="3"/>
        <v>podaj stawkę!</v>
      </c>
    </row>
    <row r="77" spans="2:13" s="55" customFormat="1" ht="28.5" customHeight="1" thickBot="1">
      <c r="B77" s="54">
        <v>26</v>
      </c>
      <c r="C77" s="56" t="s">
        <v>118</v>
      </c>
      <c r="D77" s="56" t="s">
        <v>110</v>
      </c>
      <c r="E77" s="57" t="s">
        <v>111</v>
      </c>
      <c r="F77" s="56" t="s">
        <v>93</v>
      </c>
      <c r="G77" s="58">
        <v>50</v>
      </c>
      <c r="H77" s="45"/>
      <c r="I77" s="42">
        <f t="shared" si="0"/>
        <v>0</v>
      </c>
      <c r="J77" s="54">
        <v>8</v>
      </c>
      <c r="K77" s="43">
        <f t="shared" si="1"/>
        <v>0</v>
      </c>
      <c r="L77" s="43">
        <f t="shared" si="2"/>
        <v>0</v>
      </c>
      <c r="M77" s="44" t="str">
        <f t="shared" si="3"/>
        <v>podaj stawkę!</v>
      </c>
    </row>
    <row r="78" spans="2:13" s="55" customFormat="1" ht="28.5" customHeight="1" thickBot="1">
      <c r="B78" s="54">
        <v>27</v>
      </c>
      <c r="C78" s="56" t="s">
        <v>164</v>
      </c>
      <c r="D78" s="56" t="s">
        <v>113</v>
      </c>
      <c r="E78" s="57" t="s">
        <v>114</v>
      </c>
      <c r="F78" s="56" t="s">
        <v>93</v>
      </c>
      <c r="G78" s="58">
        <v>50</v>
      </c>
      <c r="H78" s="45"/>
      <c r="I78" s="42">
        <f t="shared" si="0"/>
        <v>0</v>
      </c>
      <c r="J78" s="54">
        <v>8</v>
      </c>
      <c r="K78" s="43">
        <f t="shared" si="1"/>
        <v>0</v>
      </c>
      <c r="L78" s="43">
        <f t="shared" si="2"/>
        <v>0</v>
      </c>
      <c r="M78" s="44" t="str">
        <f t="shared" si="3"/>
        <v>podaj stawkę!</v>
      </c>
    </row>
    <row r="79" spans="2:13" s="55" customFormat="1" ht="19.5" customHeight="1" thickBot="1">
      <c r="B79" s="54">
        <v>28</v>
      </c>
      <c r="C79" s="56" t="s">
        <v>121</v>
      </c>
      <c r="D79" s="56" t="s">
        <v>116</v>
      </c>
      <c r="E79" s="57" t="s">
        <v>117</v>
      </c>
      <c r="F79" s="56" t="s">
        <v>93</v>
      </c>
      <c r="G79" s="58">
        <v>300</v>
      </c>
      <c r="H79" s="45"/>
      <c r="I79" s="42">
        <f t="shared" si="0"/>
        <v>0</v>
      </c>
      <c r="J79" s="54">
        <v>8</v>
      </c>
      <c r="K79" s="43">
        <f t="shared" si="1"/>
        <v>0</v>
      </c>
      <c r="L79" s="43">
        <f t="shared" si="2"/>
        <v>0</v>
      </c>
      <c r="M79" s="44" t="str">
        <f t="shared" si="3"/>
        <v>podaj stawkę!</v>
      </c>
    </row>
    <row r="80" spans="2:13" s="55" customFormat="1" ht="19.5" customHeight="1" thickBot="1">
      <c r="B80" s="54">
        <v>29</v>
      </c>
      <c r="C80" s="56" t="s">
        <v>165</v>
      </c>
      <c r="D80" s="56" t="s">
        <v>119</v>
      </c>
      <c r="E80" s="57" t="s">
        <v>120</v>
      </c>
      <c r="F80" s="56" t="s">
        <v>70</v>
      </c>
      <c r="G80" s="58">
        <v>2.52</v>
      </c>
      <c r="H80" s="45"/>
      <c r="I80" s="42">
        <f t="shared" si="0"/>
        <v>0</v>
      </c>
      <c r="J80" s="54">
        <v>8</v>
      </c>
      <c r="K80" s="43">
        <f t="shared" si="1"/>
        <v>0</v>
      </c>
      <c r="L80" s="43">
        <f t="shared" si="2"/>
        <v>0</v>
      </c>
      <c r="M80" s="44" t="str">
        <f t="shared" si="3"/>
        <v>podaj stawkę!</v>
      </c>
    </row>
    <row r="81" spans="2:13" s="55" customFormat="1" ht="28.5" customHeight="1" thickBot="1">
      <c r="B81" s="54">
        <v>30</v>
      </c>
      <c r="C81" s="56" t="s">
        <v>166</v>
      </c>
      <c r="D81" s="56" t="s">
        <v>122</v>
      </c>
      <c r="E81" s="57" t="s">
        <v>123</v>
      </c>
      <c r="F81" s="56" t="s">
        <v>104</v>
      </c>
      <c r="G81" s="58">
        <v>5</v>
      </c>
      <c r="H81" s="45"/>
      <c r="I81" s="42">
        <f t="shared" si="0"/>
        <v>0</v>
      </c>
      <c r="J81" s="54">
        <v>8</v>
      </c>
      <c r="K81" s="43">
        <f t="shared" si="1"/>
        <v>0</v>
      </c>
      <c r="L81" s="43">
        <f t="shared" si="2"/>
        <v>0</v>
      </c>
      <c r="M81" s="44" t="str">
        <f t="shared" si="3"/>
        <v>podaj stawkę!</v>
      </c>
    </row>
    <row r="82" spans="2:13" s="55" customFormat="1" ht="19.5" customHeight="1" thickBot="1">
      <c r="B82" s="54">
        <v>31</v>
      </c>
      <c r="C82" s="56" t="s">
        <v>167</v>
      </c>
      <c r="D82" s="56" t="s">
        <v>124</v>
      </c>
      <c r="E82" s="57" t="s">
        <v>168</v>
      </c>
      <c r="F82" s="56" t="s">
        <v>104</v>
      </c>
      <c r="G82" s="58">
        <v>482.34</v>
      </c>
      <c r="H82" s="45"/>
      <c r="I82" s="42">
        <f t="shared" si="0"/>
        <v>0</v>
      </c>
      <c r="J82" s="54">
        <v>8</v>
      </c>
      <c r="K82" s="43">
        <f t="shared" si="1"/>
        <v>0</v>
      </c>
      <c r="L82" s="43">
        <f t="shared" si="2"/>
        <v>0</v>
      </c>
      <c r="M82" s="44" t="str">
        <f t="shared" si="3"/>
        <v>podaj stawkę!</v>
      </c>
    </row>
    <row r="83" spans="2:13" s="55" customFormat="1" ht="19.5" customHeight="1" thickBot="1">
      <c r="B83" s="54">
        <v>32</v>
      </c>
      <c r="C83" s="56" t="s">
        <v>169</v>
      </c>
      <c r="D83" s="56" t="s">
        <v>125</v>
      </c>
      <c r="E83" s="57" t="s">
        <v>126</v>
      </c>
      <c r="F83" s="56" t="s">
        <v>104</v>
      </c>
      <c r="G83" s="58">
        <v>10</v>
      </c>
      <c r="H83" s="45"/>
      <c r="I83" s="42">
        <f t="shared" si="0"/>
        <v>0</v>
      </c>
      <c r="J83" s="54">
        <v>8</v>
      </c>
      <c r="K83" s="43">
        <f t="shared" si="1"/>
        <v>0</v>
      </c>
      <c r="L83" s="43">
        <f t="shared" si="2"/>
        <v>0</v>
      </c>
      <c r="M83" s="44" t="str">
        <f t="shared" si="3"/>
        <v>podaj stawkę!</v>
      </c>
    </row>
    <row r="84" spans="2:13" s="55" customFormat="1" ht="19.5" customHeight="1" thickBot="1">
      <c r="B84" s="54">
        <v>33</v>
      </c>
      <c r="C84" s="56" t="s">
        <v>170</v>
      </c>
      <c r="D84" s="56" t="s">
        <v>127</v>
      </c>
      <c r="E84" s="57" t="s">
        <v>171</v>
      </c>
      <c r="F84" s="56" t="s">
        <v>104</v>
      </c>
      <c r="G84" s="58">
        <v>94</v>
      </c>
      <c r="H84" s="45"/>
      <c r="I84" s="42">
        <f t="shared" si="0"/>
        <v>0</v>
      </c>
      <c r="J84" s="54">
        <v>23</v>
      </c>
      <c r="K84" s="43">
        <f t="shared" si="1"/>
        <v>0</v>
      </c>
      <c r="L84" s="43">
        <f t="shared" si="2"/>
        <v>0</v>
      </c>
      <c r="M84" s="44" t="str">
        <f t="shared" si="3"/>
        <v>podaj stawkę!</v>
      </c>
    </row>
    <row r="85" spans="2:13" s="55" customFormat="1" ht="19.5" customHeight="1" thickBot="1">
      <c r="B85" s="54">
        <v>34</v>
      </c>
      <c r="C85" s="56" t="s">
        <v>172</v>
      </c>
      <c r="D85" s="56" t="s">
        <v>128</v>
      </c>
      <c r="E85" s="57" t="s">
        <v>173</v>
      </c>
      <c r="F85" s="56" t="s">
        <v>104</v>
      </c>
      <c r="G85" s="58">
        <v>53</v>
      </c>
      <c r="H85" s="45"/>
      <c r="I85" s="42">
        <f t="shared" si="0"/>
        <v>0</v>
      </c>
      <c r="J85" s="54">
        <v>8</v>
      </c>
      <c r="K85" s="43">
        <f t="shared" si="1"/>
        <v>0</v>
      </c>
      <c r="L85" s="43">
        <f t="shared" si="2"/>
        <v>0</v>
      </c>
      <c r="M85" s="44" t="str">
        <f t="shared" si="3"/>
        <v>podaj stawkę!</v>
      </c>
    </row>
    <row r="86" spans="2:13" s="55" customFormat="1" ht="19.5" customHeight="1" thickBot="1">
      <c r="B86" s="54">
        <v>35</v>
      </c>
      <c r="C86" s="56" t="s">
        <v>174</v>
      </c>
      <c r="D86" s="56" t="s">
        <v>129</v>
      </c>
      <c r="E86" s="57" t="s">
        <v>173</v>
      </c>
      <c r="F86" s="56" t="s">
        <v>104</v>
      </c>
      <c r="G86" s="58">
        <v>26</v>
      </c>
      <c r="H86" s="45"/>
      <c r="I86" s="42">
        <f t="shared" si="0"/>
        <v>0</v>
      </c>
      <c r="J86" s="54">
        <v>23</v>
      </c>
      <c r="K86" s="43">
        <f t="shared" si="1"/>
        <v>0</v>
      </c>
      <c r="L86" s="43">
        <f t="shared" si="2"/>
        <v>0</v>
      </c>
      <c r="M86" s="44" t="str">
        <f t="shared" si="3"/>
        <v>podaj stawkę!</v>
      </c>
    </row>
    <row r="87" spans="2:12" s="30" customFormat="1" ht="18.75" customHeight="1">
      <c r="B87" s="50"/>
      <c r="C87" s="50"/>
      <c r="D87" s="50"/>
      <c r="E87" s="50"/>
      <c r="F87" s="50"/>
      <c r="G87" s="50"/>
      <c r="H87" s="46"/>
      <c r="I87" s="52">
        <f>SUM(I57:I86)</f>
        <v>0</v>
      </c>
      <c r="J87" s="52"/>
      <c r="K87" s="52">
        <f>SUM(K57:K86)</f>
        <v>0</v>
      </c>
      <c r="L87" s="52">
        <f>SUM(L57:L86)</f>
        <v>0</v>
      </c>
    </row>
    <row r="88" spans="2:12" s="30" customFormat="1" ht="21" customHeight="1">
      <c r="B88" s="81" t="s">
        <v>47</v>
      </c>
      <c r="C88" s="82"/>
      <c r="D88" s="82"/>
      <c r="E88" s="83"/>
      <c r="F88" s="98">
        <f>I34+I39+I44+I49+I54+I87</f>
        <v>0</v>
      </c>
      <c r="G88" s="99"/>
      <c r="H88" s="99"/>
      <c r="I88" s="99"/>
      <c r="J88" s="99"/>
      <c r="K88" s="99"/>
      <c r="L88" s="99"/>
    </row>
    <row r="89" spans="2:12" s="30" customFormat="1" ht="21" customHeight="1">
      <c r="B89" s="81" t="s">
        <v>48</v>
      </c>
      <c r="C89" s="82"/>
      <c r="D89" s="82"/>
      <c r="E89" s="83"/>
      <c r="F89" s="136">
        <f>L34+L39+L44+L49+L54+L87</f>
        <v>0</v>
      </c>
      <c r="G89" s="137"/>
      <c r="H89" s="137"/>
      <c r="I89" s="137"/>
      <c r="J89" s="137"/>
      <c r="K89" s="137"/>
      <c r="L89" s="138"/>
    </row>
    <row r="90" s="30" customFormat="1" ht="10.5" customHeight="1" thickBot="1"/>
    <row r="91" spans="2:12" s="30" customFormat="1" ht="45" customHeight="1" thickBot="1">
      <c r="B91" s="106" t="str">
        <f>"Słownie łącznie cena brutto:      "&amp;'Excelblog.pl - Kwoty słownie'!B10</f>
        <v>Słownie łącznie cena brutto:      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8"/>
    </row>
    <row r="92" spans="2:13" s="30" customFormat="1" ht="60.75" customHeight="1">
      <c r="B92" s="102" t="s">
        <v>130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36"/>
    </row>
    <row r="93" s="30" customFormat="1" ht="2.25" customHeight="1" thickBot="1"/>
    <row r="94" spans="2:13" s="30" customFormat="1" ht="88.5" customHeight="1" thickBot="1">
      <c r="B94" s="103" t="s">
        <v>10</v>
      </c>
      <c r="C94" s="104"/>
      <c r="D94" s="104"/>
      <c r="E94" s="104"/>
      <c r="F94" s="104"/>
      <c r="G94" s="104"/>
      <c r="H94" s="104"/>
      <c r="I94" s="104"/>
      <c r="J94" s="104"/>
      <c r="K94" s="104"/>
      <c r="L94" s="105"/>
      <c r="M94" s="41"/>
    </row>
    <row r="95" s="30" customFormat="1" ht="16.5" customHeight="1"/>
    <row r="96" spans="2:13" s="30" customFormat="1" ht="88.5" customHeight="1">
      <c r="B96" s="76" t="s">
        <v>11</v>
      </c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37"/>
    </row>
    <row r="97" s="30" customFormat="1" ht="5.25" customHeight="1" thickBot="1"/>
    <row r="98" spans="2:12" s="30" customFormat="1" ht="37.5" customHeight="1" thickTop="1">
      <c r="B98" s="117" t="s">
        <v>0</v>
      </c>
      <c r="C98" s="118"/>
      <c r="D98" s="118"/>
      <c r="E98" s="119"/>
      <c r="F98" s="133" t="s">
        <v>1</v>
      </c>
      <c r="G98" s="134"/>
      <c r="H98" s="134"/>
      <c r="I98" s="134"/>
      <c r="J98" s="134"/>
      <c r="K98" s="134"/>
      <c r="L98" s="135"/>
    </row>
    <row r="99" spans="2:12" s="30" customFormat="1" ht="28.5" customHeight="1">
      <c r="B99" s="72"/>
      <c r="C99" s="73"/>
      <c r="D99" s="73"/>
      <c r="E99" s="74"/>
      <c r="F99" s="100"/>
      <c r="G99" s="73"/>
      <c r="H99" s="73"/>
      <c r="I99" s="73"/>
      <c r="J99" s="73"/>
      <c r="K99" s="73"/>
      <c r="L99" s="101"/>
    </row>
    <row r="100" spans="2:12" s="30" customFormat="1" ht="28.5" customHeight="1">
      <c r="B100" s="72"/>
      <c r="C100" s="73"/>
      <c r="D100" s="73"/>
      <c r="E100" s="74"/>
      <c r="F100" s="100"/>
      <c r="G100" s="73"/>
      <c r="H100" s="73"/>
      <c r="I100" s="73"/>
      <c r="J100" s="73"/>
      <c r="K100" s="73"/>
      <c r="L100" s="101"/>
    </row>
    <row r="101" spans="2:12" s="30" customFormat="1" ht="28.5" customHeight="1">
      <c r="B101" s="72"/>
      <c r="C101" s="73"/>
      <c r="D101" s="73"/>
      <c r="E101" s="74"/>
      <c r="F101" s="100"/>
      <c r="G101" s="73"/>
      <c r="H101" s="73"/>
      <c r="I101" s="73"/>
      <c r="J101" s="73"/>
      <c r="K101" s="73"/>
      <c r="L101" s="101"/>
    </row>
    <row r="102" spans="2:12" s="30" customFormat="1" ht="28.5" customHeight="1" thickBot="1">
      <c r="B102" s="84"/>
      <c r="C102" s="85"/>
      <c r="D102" s="85"/>
      <c r="E102" s="86"/>
      <c r="F102" s="124"/>
      <c r="G102" s="85"/>
      <c r="H102" s="85"/>
      <c r="I102" s="85"/>
      <c r="J102" s="85"/>
      <c r="K102" s="85"/>
      <c r="L102" s="125"/>
    </row>
    <row r="103" s="30" customFormat="1" ht="12" customHeight="1" thickTop="1"/>
    <row r="104" spans="2:13" s="30" customFormat="1" ht="31.5" customHeight="1" thickBot="1">
      <c r="B104" s="75" t="s">
        <v>16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37"/>
    </row>
    <row r="105" spans="2:12" s="30" customFormat="1" ht="110.25" customHeight="1" thickBot="1">
      <c r="B105" s="69" t="s">
        <v>17</v>
      </c>
      <c r="C105" s="70"/>
      <c r="D105" s="70"/>
      <c r="E105" s="70"/>
      <c r="F105" s="70"/>
      <c r="G105" s="70"/>
      <c r="H105" s="70"/>
      <c r="I105" s="70"/>
      <c r="J105" s="70"/>
      <c r="K105" s="70"/>
      <c r="L105" s="71"/>
    </row>
    <row r="106" spans="2:12" s="30" customFormat="1" ht="13.5" customHeight="1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2:13" s="30" customFormat="1" ht="33" customHeight="1">
      <c r="B107" s="65" t="s">
        <v>12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8"/>
    </row>
    <row r="108" s="30" customFormat="1" ht="2.25" customHeight="1" thickBot="1"/>
    <row r="109" spans="2:12" s="30" customFormat="1" ht="37.5" customHeight="1" thickTop="1">
      <c r="B109" s="66" t="s">
        <v>2</v>
      </c>
      <c r="C109" s="67"/>
      <c r="D109" s="67"/>
      <c r="E109" s="68"/>
      <c r="F109" s="87" t="s">
        <v>3</v>
      </c>
      <c r="G109" s="88"/>
      <c r="H109" s="88"/>
      <c r="I109" s="88"/>
      <c r="J109" s="88"/>
      <c r="K109" s="88"/>
      <c r="L109" s="89"/>
    </row>
    <row r="110" spans="2:12" s="30" customFormat="1" ht="28.5" customHeight="1">
      <c r="B110" s="77"/>
      <c r="C110" s="78"/>
      <c r="D110" s="78"/>
      <c r="E110" s="79"/>
      <c r="F110" s="109"/>
      <c r="G110" s="78"/>
      <c r="H110" s="78"/>
      <c r="I110" s="78"/>
      <c r="J110" s="78"/>
      <c r="K110" s="78"/>
      <c r="L110" s="110"/>
    </row>
    <row r="111" spans="2:12" s="30" customFormat="1" ht="28.5" customHeight="1">
      <c r="B111" s="77"/>
      <c r="C111" s="78"/>
      <c r="D111" s="78"/>
      <c r="E111" s="79"/>
      <c r="F111" s="109"/>
      <c r="G111" s="78"/>
      <c r="H111" s="78"/>
      <c r="I111" s="78"/>
      <c r="J111" s="78"/>
      <c r="K111" s="78"/>
      <c r="L111" s="110"/>
    </row>
    <row r="112" spans="2:12" s="30" customFormat="1" ht="28.5" customHeight="1">
      <c r="B112" s="77"/>
      <c r="C112" s="78"/>
      <c r="D112" s="78"/>
      <c r="E112" s="79"/>
      <c r="F112" s="109"/>
      <c r="G112" s="78"/>
      <c r="H112" s="78"/>
      <c r="I112" s="78"/>
      <c r="J112" s="78"/>
      <c r="K112" s="78"/>
      <c r="L112" s="110"/>
    </row>
    <row r="113" spans="2:12" s="30" customFormat="1" ht="28.5" customHeight="1" thickBot="1">
      <c r="B113" s="121"/>
      <c r="C113" s="122"/>
      <c r="D113" s="122"/>
      <c r="E113" s="123"/>
      <c r="F113" s="130"/>
      <c r="G113" s="122"/>
      <c r="H113" s="122"/>
      <c r="I113" s="122"/>
      <c r="J113" s="122"/>
      <c r="K113" s="122"/>
      <c r="L113" s="131"/>
    </row>
    <row r="114" s="30" customFormat="1" ht="16.5" customHeight="1" thickTop="1"/>
    <row r="115" spans="2:13" s="30" customFormat="1" ht="17.25" customHeight="1" thickBot="1">
      <c r="B115" s="75" t="s">
        <v>18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37"/>
    </row>
    <row r="116" spans="2:12" s="30" customFormat="1" ht="120.75" customHeight="1" thickBot="1">
      <c r="B116" s="69" t="s">
        <v>19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1"/>
    </row>
    <row r="117" spans="2:13" s="30" customFormat="1" ht="53.25" customHeight="1" thickBot="1">
      <c r="B117" s="132" t="s">
        <v>20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39"/>
    </row>
    <row r="118" spans="2:13" s="30" customFormat="1" ht="35.25" customHeight="1" thickBot="1">
      <c r="B118" s="69" t="s">
        <v>21</v>
      </c>
      <c r="C118" s="70"/>
      <c r="D118" s="70"/>
      <c r="E118" s="70"/>
      <c r="F118" s="70"/>
      <c r="G118" s="71"/>
      <c r="H118" s="49"/>
      <c r="I118" s="49"/>
      <c r="J118" s="49"/>
      <c r="K118" s="49"/>
      <c r="L118" s="49"/>
      <c r="M118" s="49"/>
    </row>
    <row r="119" spans="2:12" s="30" customFormat="1" ht="41.25" customHeight="1" thickBot="1">
      <c r="B119" s="126" t="s">
        <v>131</v>
      </c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</row>
    <row r="120" spans="2:12" s="30" customFormat="1" ht="41.25" customHeight="1" thickBot="1">
      <c r="B120" s="127" t="s">
        <v>136</v>
      </c>
      <c r="C120" s="128"/>
      <c r="D120" s="128"/>
      <c r="E120" s="128"/>
      <c r="F120" s="128"/>
      <c r="G120" s="129"/>
      <c r="H120" s="47"/>
      <c r="I120" s="47"/>
      <c r="J120" s="47"/>
      <c r="K120" s="47"/>
      <c r="L120" s="47"/>
    </row>
    <row r="121" spans="2:13" s="30" customFormat="1" ht="47.25" customHeight="1">
      <c r="B121" s="97" t="s">
        <v>132</v>
      </c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36"/>
    </row>
    <row r="122" s="30" customFormat="1" ht="2.25" customHeight="1"/>
    <row r="123" spans="2:13" s="30" customFormat="1" ht="33" customHeight="1">
      <c r="B123" s="97" t="s">
        <v>133</v>
      </c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36"/>
    </row>
    <row r="124" s="30" customFormat="1" ht="12.75" customHeight="1"/>
    <row r="125" spans="2:13" s="30" customFormat="1" ht="24" customHeight="1" thickBot="1">
      <c r="B125" s="97" t="s">
        <v>134</v>
      </c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36"/>
    </row>
    <row r="126" spans="2:13" s="30" customFormat="1" ht="15.75" customHeight="1" thickBot="1" thickTop="1">
      <c r="B126" s="28"/>
      <c r="C126" s="96" t="s">
        <v>22</v>
      </c>
      <c r="D126" s="97"/>
      <c r="E126" s="97"/>
      <c r="F126" s="97"/>
      <c r="G126" s="49"/>
      <c r="H126" s="49"/>
      <c r="I126" s="49"/>
      <c r="J126" s="49"/>
      <c r="K126" s="49"/>
      <c r="L126" s="49"/>
      <c r="M126" s="49"/>
    </row>
    <row r="127" spans="2:13" s="30" customFormat="1" ht="15.75" customHeight="1" thickBot="1" thickTop="1">
      <c r="B127" s="28"/>
      <c r="C127" s="96" t="s">
        <v>23</v>
      </c>
      <c r="D127" s="97"/>
      <c r="E127" s="97"/>
      <c r="F127" s="97"/>
      <c r="G127" s="49"/>
      <c r="H127" s="49"/>
      <c r="I127" s="49"/>
      <c r="J127" s="49"/>
      <c r="K127" s="49"/>
      <c r="L127" s="49"/>
      <c r="M127" s="49"/>
    </row>
    <row r="128" spans="2:13" s="30" customFormat="1" ht="15.75" customHeight="1" thickBot="1" thickTop="1">
      <c r="B128" s="28"/>
      <c r="C128" s="96" t="s">
        <v>24</v>
      </c>
      <c r="D128" s="97"/>
      <c r="E128" s="97"/>
      <c r="F128" s="49"/>
      <c r="G128" s="49"/>
      <c r="H128" s="49"/>
      <c r="I128" s="49"/>
      <c r="J128" s="49"/>
      <c r="K128" s="49"/>
      <c r="L128" s="49"/>
      <c r="M128" s="49"/>
    </row>
    <row r="129" spans="2:13" s="30" customFormat="1" ht="15.75" customHeight="1" thickBot="1" thickTop="1">
      <c r="B129" s="28"/>
      <c r="C129" s="96" t="s">
        <v>25</v>
      </c>
      <c r="D129" s="97"/>
      <c r="E129" s="97"/>
      <c r="F129" s="49"/>
      <c r="G129" s="49"/>
      <c r="H129" s="49"/>
      <c r="I129" s="49"/>
      <c r="J129" s="49"/>
      <c r="K129" s="49"/>
      <c r="L129" s="49"/>
      <c r="M129" s="49"/>
    </row>
    <row r="130" spans="2:13" s="30" customFormat="1" ht="15.75" customHeight="1" thickBot="1" thickTop="1">
      <c r="B130" s="28"/>
      <c r="C130" s="96" t="s">
        <v>26</v>
      </c>
      <c r="D130" s="97"/>
      <c r="E130" s="97"/>
      <c r="F130" s="49"/>
      <c r="G130" s="49"/>
      <c r="H130" s="49"/>
      <c r="I130" s="49"/>
      <c r="J130" s="49"/>
      <c r="K130" s="49"/>
      <c r="L130" s="49"/>
      <c r="M130" s="49"/>
    </row>
    <row r="131" spans="2:13" s="30" customFormat="1" ht="15.75" customHeight="1" thickBot="1" thickTop="1">
      <c r="B131" s="28"/>
      <c r="C131" s="96" t="s">
        <v>27</v>
      </c>
      <c r="D131" s="97"/>
      <c r="E131" s="97"/>
      <c r="F131" s="49"/>
      <c r="G131" s="49"/>
      <c r="H131" s="49"/>
      <c r="I131" s="49"/>
      <c r="J131" s="49"/>
      <c r="K131" s="49"/>
      <c r="L131" s="49"/>
      <c r="M131" s="49"/>
    </row>
    <row r="132" spans="2:13" s="30" customFormat="1" ht="15.75" customHeight="1" thickBot="1" thickTop="1">
      <c r="B132" s="28"/>
      <c r="C132" s="96" t="s">
        <v>28</v>
      </c>
      <c r="D132" s="97"/>
      <c r="E132" s="97"/>
      <c r="F132" s="49"/>
      <c r="G132" s="49"/>
      <c r="H132" s="49"/>
      <c r="I132" s="49"/>
      <c r="J132" s="49"/>
      <c r="K132" s="49"/>
      <c r="L132" s="49"/>
      <c r="M132" s="49"/>
    </row>
    <row r="133" spans="2:13" s="30" customFormat="1" ht="17.25" customHeight="1" thickTop="1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</row>
    <row r="134" s="30" customFormat="1" ht="37.5" customHeight="1"/>
    <row r="135" spans="2:13" s="30" customFormat="1" ht="19.5" customHeight="1" thickBot="1">
      <c r="B135" s="76" t="s">
        <v>135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37"/>
    </row>
    <row r="136" spans="2:13" s="30" customFormat="1" ht="19.5" customHeight="1" thickBot="1">
      <c r="B136" s="69" t="s">
        <v>29</v>
      </c>
      <c r="C136" s="70"/>
      <c r="D136" s="70"/>
      <c r="E136" s="70"/>
      <c r="F136" s="70"/>
      <c r="G136" s="70"/>
      <c r="H136" s="70"/>
      <c r="I136" s="70"/>
      <c r="J136" s="70"/>
      <c r="K136" s="71"/>
      <c r="L136" s="48"/>
      <c r="M136" s="48"/>
    </row>
    <row r="137" spans="2:13" s="30" customFormat="1" ht="19.5" customHeight="1" thickBot="1">
      <c r="B137" s="69" t="s">
        <v>29</v>
      </c>
      <c r="C137" s="70"/>
      <c r="D137" s="70"/>
      <c r="E137" s="70"/>
      <c r="F137" s="70"/>
      <c r="G137" s="70"/>
      <c r="H137" s="70"/>
      <c r="I137" s="70"/>
      <c r="J137" s="70"/>
      <c r="K137" s="71"/>
      <c r="L137" s="48"/>
      <c r="M137" s="48"/>
    </row>
    <row r="138" spans="2:13" s="30" customFormat="1" ht="19.5" customHeight="1" thickBot="1">
      <c r="B138" s="69" t="s">
        <v>29</v>
      </c>
      <c r="C138" s="70"/>
      <c r="D138" s="70"/>
      <c r="E138" s="70"/>
      <c r="F138" s="70"/>
      <c r="G138" s="70"/>
      <c r="H138" s="70"/>
      <c r="I138" s="70"/>
      <c r="J138" s="70"/>
      <c r="K138" s="71"/>
      <c r="L138" s="48"/>
      <c r="M138" s="48"/>
    </row>
    <row r="139" spans="2:13" s="30" customFormat="1" ht="19.5" customHeight="1" thickBot="1">
      <c r="B139" s="69" t="s">
        <v>29</v>
      </c>
      <c r="C139" s="70"/>
      <c r="D139" s="70"/>
      <c r="E139" s="70"/>
      <c r="F139" s="70"/>
      <c r="G139" s="70"/>
      <c r="H139" s="70"/>
      <c r="I139" s="70"/>
      <c r="J139" s="70"/>
      <c r="K139" s="71"/>
      <c r="L139" s="48"/>
      <c r="M139" s="48"/>
    </row>
    <row r="140" spans="2:13" s="30" customFormat="1" ht="19.5" customHeight="1" thickBot="1">
      <c r="B140" s="69" t="s">
        <v>29</v>
      </c>
      <c r="C140" s="70"/>
      <c r="D140" s="70"/>
      <c r="E140" s="70"/>
      <c r="F140" s="70"/>
      <c r="G140" s="70"/>
      <c r="H140" s="70"/>
      <c r="I140" s="70"/>
      <c r="J140" s="70"/>
      <c r="K140" s="71"/>
      <c r="L140" s="48"/>
      <c r="M140" s="48"/>
    </row>
    <row r="141" spans="2:13" s="30" customFormat="1" ht="19.5" customHeight="1" thickBot="1">
      <c r="B141" s="69" t="s">
        <v>29</v>
      </c>
      <c r="C141" s="70"/>
      <c r="D141" s="70"/>
      <c r="E141" s="70"/>
      <c r="F141" s="70"/>
      <c r="G141" s="70"/>
      <c r="H141" s="70"/>
      <c r="I141" s="70"/>
      <c r="J141" s="70"/>
      <c r="K141" s="71"/>
      <c r="L141" s="48"/>
      <c r="M141" s="48"/>
    </row>
    <row r="142" spans="2:13" s="30" customFormat="1" ht="19.5" customHeight="1" thickBot="1">
      <c r="B142" s="69" t="s">
        <v>29</v>
      </c>
      <c r="C142" s="70"/>
      <c r="D142" s="70"/>
      <c r="E142" s="70"/>
      <c r="F142" s="70"/>
      <c r="G142" s="70"/>
      <c r="H142" s="70"/>
      <c r="I142" s="70"/>
      <c r="J142" s="70"/>
      <c r="K142" s="71"/>
      <c r="L142" s="48"/>
      <c r="M142" s="48"/>
    </row>
    <row r="143" spans="2:13" s="30" customFormat="1" ht="21" customHeight="1" thickBot="1">
      <c r="B143" s="69" t="s">
        <v>29</v>
      </c>
      <c r="C143" s="70"/>
      <c r="D143" s="70"/>
      <c r="E143" s="70"/>
      <c r="F143" s="70"/>
      <c r="G143" s="70"/>
      <c r="H143" s="70"/>
      <c r="I143" s="70"/>
      <c r="J143" s="70"/>
      <c r="K143" s="71"/>
      <c r="L143" s="48"/>
      <c r="M143" s="48"/>
    </row>
    <row r="144" spans="9:10" s="30" customFormat="1" ht="31.5" customHeight="1">
      <c r="I144" s="27"/>
      <c r="J144" s="27"/>
    </row>
    <row r="145" spans="9:10" s="30" customFormat="1" ht="17.25" customHeight="1">
      <c r="I145" s="29"/>
      <c r="J145" s="29"/>
    </row>
    <row r="146" spans="9:10" s="30" customFormat="1" ht="39.75" customHeight="1">
      <c r="I146" s="95" t="s">
        <v>13</v>
      </c>
      <c r="J146" s="95"/>
    </row>
    <row r="147" spans="2:10" s="30" customFormat="1" ht="81" customHeight="1">
      <c r="B147" s="94" t="s">
        <v>14</v>
      </c>
      <c r="C147" s="94"/>
      <c r="D147" s="94"/>
      <c r="E147" s="94"/>
      <c r="F147" s="94"/>
      <c r="G147" s="94"/>
      <c r="H147" s="94"/>
      <c r="I147" s="94"/>
      <c r="J147" s="94"/>
    </row>
  </sheetData>
  <sheetProtection password="CC3B" sheet="1"/>
  <mergeCells count="78">
    <mergeCell ref="B119:L119"/>
    <mergeCell ref="B120:G120"/>
    <mergeCell ref="F113:L113"/>
    <mergeCell ref="B115:L115"/>
    <mergeCell ref="B117:L117"/>
    <mergeCell ref="B51:K51"/>
    <mergeCell ref="F98:L98"/>
    <mergeCell ref="F89:L89"/>
    <mergeCell ref="C126:F126"/>
    <mergeCell ref="C127:F127"/>
    <mergeCell ref="B99:E99"/>
    <mergeCell ref="B111:E111"/>
    <mergeCell ref="B112:E112"/>
    <mergeCell ref="B113:E113"/>
    <mergeCell ref="F111:L111"/>
    <mergeCell ref="F112:L112"/>
    <mergeCell ref="F102:L102"/>
    <mergeCell ref="B116:L116"/>
    <mergeCell ref="B123:L123"/>
    <mergeCell ref="B118:G118"/>
    <mergeCell ref="C128:E128"/>
    <mergeCell ref="C129:E129"/>
    <mergeCell ref="B125:L125"/>
    <mergeCell ref="I2:L2"/>
    <mergeCell ref="B98:E98"/>
    <mergeCell ref="B3:E3"/>
    <mergeCell ref="E14:G14"/>
    <mergeCell ref="B31:K31"/>
    <mergeCell ref="B36:K36"/>
    <mergeCell ref="H8:I11"/>
    <mergeCell ref="B29:L29"/>
    <mergeCell ref="B5:E5"/>
    <mergeCell ref="B7:E7"/>
    <mergeCell ref="K8:L11"/>
    <mergeCell ref="B10:E12"/>
    <mergeCell ref="B27:L27"/>
    <mergeCell ref="B121:L121"/>
    <mergeCell ref="F88:L88"/>
    <mergeCell ref="F99:L99"/>
    <mergeCell ref="F100:L100"/>
    <mergeCell ref="F101:L101"/>
    <mergeCell ref="B92:L92"/>
    <mergeCell ref="B94:L94"/>
    <mergeCell ref="B91:L91"/>
    <mergeCell ref="B96:L96"/>
    <mergeCell ref="F110:L110"/>
    <mergeCell ref="B4:D4"/>
    <mergeCell ref="B6:D6"/>
    <mergeCell ref="B147:J147"/>
    <mergeCell ref="I146:J146"/>
    <mergeCell ref="C130:E130"/>
    <mergeCell ref="C131:E131"/>
    <mergeCell ref="C132:E132"/>
    <mergeCell ref="B143:K143"/>
    <mergeCell ref="B142:K142"/>
    <mergeCell ref="B41:K41"/>
    <mergeCell ref="B136:K136"/>
    <mergeCell ref="B137:K137"/>
    <mergeCell ref="B138:K138"/>
    <mergeCell ref="B139:K139"/>
    <mergeCell ref="B140:K140"/>
    <mergeCell ref="B141:K141"/>
    <mergeCell ref="B135:L135"/>
    <mergeCell ref="B110:E110"/>
    <mergeCell ref="B24:L24"/>
    <mergeCell ref="B88:E88"/>
    <mergeCell ref="B89:E89"/>
    <mergeCell ref="B101:E101"/>
    <mergeCell ref="B102:E102"/>
    <mergeCell ref="F109:L109"/>
    <mergeCell ref="J26:L26"/>
    <mergeCell ref="B26:I26"/>
    <mergeCell ref="B46:K46"/>
    <mergeCell ref="B107:L107"/>
    <mergeCell ref="B109:E109"/>
    <mergeCell ref="B105:L105"/>
    <mergeCell ref="B100:E100"/>
    <mergeCell ref="B104:L104"/>
  </mergeCells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Footer>&amp;CStrona &amp;P z &amp;N</oddFooter>
  </headerFooter>
  <rowBreaks count="7" manualBreakCount="7">
    <brk id="23" max="255" man="1"/>
    <brk id="45" min="1" max="11" man="1"/>
    <brk id="95" max="255" man="1"/>
    <brk id="106" min="1" max="11" man="1"/>
    <brk id="114" min="1" max="11" man="1"/>
    <brk id="123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showGridLines="0" defaultGridColor="0" zoomScalePageLayoutView="0" colorId="31" workbookViewId="0" topLeftCell="A1">
      <selection activeCell="B4" sqref="B4"/>
    </sheetView>
  </sheetViews>
  <sheetFormatPr defaultColWidth="0" defaultRowHeight="12.75"/>
  <cols>
    <col min="1" max="1" width="14.421875" style="25" customWidth="1"/>
    <col min="2" max="3" width="17.8515625" style="25" customWidth="1"/>
    <col min="4" max="4" width="16.7109375" style="25" customWidth="1"/>
    <col min="5" max="8" width="12.140625" style="25" customWidth="1"/>
    <col min="9" max="9" width="9.140625" style="25" customWidth="1"/>
    <col min="10" max="10" width="0" style="25" hidden="1" customWidth="1"/>
    <col min="11" max="11" width="18.28125" style="25" hidden="1" customWidth="1"/>
    <col min="12" max="12" width="15.28125" style="25" hidden="1" customWidth="1"/>
    <col min="13" max="13" width="11.421875" style="25" hidden="1" customWidth="1"/>
    <col min="14" max="16384" width="0" style="25" hidden="1" customWidth="1"/>
  </cols>
  <sheetData>
    <row r="1" spans="1:9" s="3" customFormat="1" ht="17.25" customHeight="1">
      <c r="A1" s="1" t="s">
        <v>31</v>
      </c>
      <c r="B1" s="2"/>
      <c r="C1" s="2"/>
      <c r="D1" s="2"/>
      <c r="E1" s="2"/>
      <c r="F1" s="2"/>
      <c r="G1" s="2"/>
      <c r="H1" s="2"/>
      <c r="I1" s="2"/>
    </row>
    <row r="2" spans="1:13" s="7" customFormat="1" ht="12.75">
      <c r="A2" s="4"/>
      <c r="B2" s="5" t="s">
        <v>32</v>
      </c>
      <c r="C2" s="4"/>
      <c r="D2" s="6"/>
      <c r="E2" s="6"/>
      <c r="F2" s="6"/>
      <c r="G2" s="6"/>
      <c r="H2" s="6"/>
      <c r="I2" s="4"/>
      <c r="K2" s="8"/>
      <c r="L2" s="8"/>
      <c r="M2" s="8"/>
    </row>
    <row r="3" spans="1:9" s="7" customFormat="1" ht="12.75">
      <c r="A3" s="5" t="s">
        <v>32</v>
      </c>
      <c r="B3" s="9">
        <f>'Formularz ofertowy'!F89</f>
        <v>0</v>
      </c>
      <c r="C3" s="10"/>
      <c r="D3" s="6"/>
      <c r="E3" s="6"/>
      <c r="F3" s="6"/>
      <c r="G3" s="6"/>
      <c r="H3" s="6"/>
      <c r="I3" s="4"/>
    </row>
    <row r="4" spans="1:9" s="7" customFormat="1" ht="12.75">
      <c r="A4" s="5"/>
      <c r="B4" s="10"/>
      <c r="C4" s="11" t="s">
        <v>33</v>
      </c>
      <c r="D4" s="12" t="s">
        <v>34</v>
      </c>
      <c r="E4" s="12" t="s">
        <v>35</v>
      </c>
      <c r="F4" s="12" t="s">
        <v>36</v>
      </c>
      <c r="G4" s="12" t="s">
        <v>37</v>
      </c>
      <c r="H4" s="12" t="s">
        <v>38</v>
      </c>
      <c r="I4" s="4"/>
    </row>
    <row r="5" spans="1:9" s="7" customFormat="1" ht="12.75">
      <c r="A5" s="5" t="s">
        <v>39</v>
      </c>
      <c r="B5" s="4"/>
      <c r="C5" s="13"/>
      <c r="D5" s="14">
        <f>ROUND((B3-INT(B3))*100,0)</f>
        <v>0</v>
      </c>
      <c r="E5" s="14">
        <f>IF(B3&gt;=1,VALUE(RIGHT(LEFT(INT(B3),LEN(INT(B3))),3)),0)</f>
        <v>0</v>
      </c>
      <c r="F5" s="14">
        <f>IF(B3&gt;=1000,VALUE(TEXT(RIGHT(LEFT(INT(B3),LEN(INT(B3))-3),3),"000")),0)</f>
        <v>0</v>
      </c>
      <c r="G5" s="14">
        <f>IF(B3&gt;=1000000,VALUE(TEXT(RIGHT(LEFT(INT(B3),LEN(INT(B3))-6),3),"000")),0)</f>
        <v>0</v>
      </c>
      <c r="H5" s="14">
        <f>IF(B3&gt;=1000000000,VALUE(TEXT(RIGHT(LEFT(INT(B3),LEN(INT(B3))-9),3),"000")),0)</f>
        <v>0</v>
      </c>
      <c r="I5" s="4"/>
    </row>
    <row r="6" spans="1:9" s="7" customFormat="1" ht="12.75">
      <c r="A6" s="5" t="s">
        <v>40</v>
      </c>
      <c r="B6" s="15"/>
      <c r="C6" s="15" t="str">
        <f>ROUND((B3-INT(B3))*100,0)&amp;"/"&amp;100&amp;" groszy"</f>
        <v>0/100 groszy</v>
      </c>
      <c r="D6" s="15" t="str">
        <f>IF(B3=0,"",IF(D5&lt;=20,IF(D5=0,"zero",INDEX(excelblog_Jednosci,D5)),INDEX(excelblog_Dziesiatki,INT(D5/10))&amp;IF(MOD(D5,10)," "&amp;INDEX(excelblog_Jednosci,MOD(D5,10)),"")))&amp;" "&amp;IF(B3=0,"",INDEX(IF(D5&lt;20,{"groszy";"grosz";"grosze";"groszy"},{"groszy";"grosze";"groszy"}),MATCH(IF(D5&lt;20,D5,MOD(D5,10)),IF(D5&lt;20,{0;1;2;5},{0;2;5}),1)))</f>
        <v> </v>
      </c>
      <c r="E6" s="16">
        <f>IF(OR(B3&lt;1,INT(E5/100)=0),"",INDEX(excelblog_Setki,INT(E5/100)))&amp;IF(E5-(INT(E5/100)*100)&lt;=20,IF(E5-(INT(E5/100)*100)=0,IF(OR(E5&gt;0,B3&lt;1),"","złotych")," "&amp;INDEX(excelblog_Jednosci,E5-(INT(E5/100)*100)))," "&amp;INDEX(excelblog_Dziesiatki,INT((E5-(INT(E5/100)*100))/10))&amp;IF(MOD((E5-(INT(E5/100)*100)),10)," "&amp;INDEX(excelblog_Jednosci,MOD((E5-(INT(E5/100)*100)),10)),""))&amp;IF(E5=0,""," "&amp;INDEX(IF(E5&lt;20,{"złotych";"złoty";"złote";"złotych"},{"złotych";"złote";"złotych"}),MATCH(IF(E5-(INT(E5/100)*100)&lt;20,E5-(INT(E5/100)*100),MOD((E5-(INT(E5/100)*100)),10)),IF(E5&lt;20,{0;1;2;5},{0;2;5}),1)))</f>
      </c>
      <c r="F6" s="16">
        <f>IF(OR(B3&lt;1,INT(F5/100)=0),"",INDEX(excelblog_Setki,INT(F5/100)))&amp;IF(F5-(INT(F5/100)*100)&lt;=20,IF(F5-(INT(F5/100)*100)=0,""," "&amp;INDEX(excelblog_Jednosci,F5-(INT(F5/100)*100)))," "&amp;INDEX(excelblog_Dziesiatki,INT((F5-(INT(F5/100)*100))/10))&amp;IF(MOD((F5-(INT(F5/100)*100)),10)," "&amp;INDEX(excelblog_Jednosci,MOD((F5-(INT(F5/100)*100)),10)),""))&amp;IF(F5=0,""," "&amp;INDEX(IF(F5&lt;20,{"";"tysiąc";"tysiące";"tysięcy"},{"tysięcy";"tysiące";"tysięcy"}),MATCH(IF(F5-(INT(F5/100)*100)&lt;20,F5-(INT(F5/100)*100),MOD((F5-(INT(F5/100)*100)),10)),IF(F5&lt;20,{0;1;2;5},{0;2;5}),1)))</f>
      </c>
      <c r="G6" s="16">
        <f>IF(OR(B3&lt;1,INT(G5/100)=0),"",INDEX(excelblog_Setki,INT(G5/100)))&amp;IF(G5-(INT(G5/100)*100)&lt;=20,IF(G5-(INT(G5/100)*100)=0,""," "&amp;INDEX(excelblog_Jednosci,G5-(INT(G5/100)*100)))," "&amp;INDEX(excelblog_Dziesiatki,INT((G5-(INT(G5/100)*100))/10))&amp;IF(MOD((G5-(INT(G5/100)*100)),10)," "&amp;INDEX(excelblog_Jednosci,MOD((G5-(INT(G5/100)*100)),10)),""))&amp;IF(G5=0,""," "&amp;INDEX(IF(G5&lt;20,{"";"milion";"miliony";"milion?w"},{"milion?w";"miliony";"milion?w"}),MATCH(IF(G5-(INT(G5/100)*100)&lt;20,G5-(INT(G5/100)*100),MOD((G5-(INT(G5/100)*100)),10)),IF(G5&lt;20,{0;1;2;5},{0;2;5}),1)))</f>
      </c>
      <c r="H6" s="15">
        <f>IF(OR(B3&lt;1,INT(H5/100)=0),"",INDEX(excelblog_Setki,INT(H5/100)))&amp;IF(H5-(INT(H5/100)*100)&lt;=20,IF(H5-(INT(H5/100)*100)=0,""," "&amp;INDEX(excelblog_Jednosci,H5-(INT(H5/100)*100)))," "&amp;INDEX(excelblog_Dziesiatki,INT((H5-(INT(H5/100)*100))/10))&amp;IF(MOD((H5-(INT(H5/100)*100)),10)," "&amp;INDEX(excelblog_Jednosci,MOD((H5-(INT(H5/100)*100)),10)),""))&amp;IF(H5=0,""," "&amp;INDEX(IF(H5&lt;20,{"";"miliard";"miliardy";"miliard?w"},{"miliard?w";"miliardy";"miliard?w"}),MATCH(IF(H5-(INT(H5/100)*100)&lt;20,H5-(INT(H5/100)*100),MOD((H5-(INT(H5/100)*100)),10)),IF(H5&lt;20,{0;1;2;5},{0;2;5}),1)))</f>
      </c>
      <c r="I6" s="15"/>
    </row>
    <row r="7" spans="1:9" s="7" customFormat="1" ht="12.75">
      <c r="A7" s="4"/>
      <c r="B7" s="4"/>
      <c r="C7" s="4"/>
      <c r="D7" s="6"/>
      <c r="E7" s="6"/>
      <c r="F7" s="6"/>
      <c r="G7" s="6"/>
      <c r="H7" s="6"/>
      <c r="I7" s="4"/>
    </row>
    <row r="8" spans="1:9" s="7" customFormat="1" ht="12.75">
      <c r="A8" s="5" t="s">
        <v>41</v>
      </c>
      <c r="B8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","")&amp;IF(TRIM(D6)&lt;&gt;"",D6&amp;" ","")))</f>
      </c>
      <c r="C8" s="18"/>
      <c r="D8" s="18"/>
      <c r="E8" s="18"/>
      <c r="F8" s="18"/>
      <c r="G8" s="18"/>
      <c r="H8" s="18"/>
      <c r="I8" s="19"/>
    </row>
    <row r="9" spans="1:9" s="7" customFormat="1" ht="12.75">
      <c r="A9" s="5" t="s">
        <v>42</v>
      </c>
      <c r="B9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","")&amp;IF(TRIM(E6)&lt;&gt;"",TRIM(E6)&amp;", ","")&amp;IF(TRIM(D6)&lt;&gt;"",D6&amp;" ","")))</f>
      </c>
      <c r="C9" s="18"/>
      <c r="D9" s="18"/>
      <c r="E9" s="18"/>
      <c r="F9" s="18"/>
      <c r="G9" s="18"/>
      <c r="H9" s="18"/>
      <c r="I9" s="19"/>
    </row>
    <row r="10" spans="1:9" s="7" customFormat="1" ht="12.75">
      <c r="A10" s="5" t="s">
        <v>43</v>
      </c>
      <c r="B10" s="17">
        <f>IF(NOT(ISNUMBER(B3)),excelblog_Komunikat1,IF(OR((B3*10^-12)&gt;=1,B3&lt;0),excelblog_Komunikat2,IF(TRIM(H6)&lt;&gt;"",TRIM(H6)&amp;" ","")&amp;IF(TRIM(G6)&lt;&gt;"",TRIM(G6)&amp;" ","")&amp;IF(TRIM(F6)&lt;&gt;"",TRIM(F6)&amp;" ","")&amp;IF(TRIM(E6)&lt;&gt;"",TRIM(E6)&amp;" ","")&amp;IF(TRIM(D6)&lt;&gt;"",C6&amp;" ","")))</f>
      </c>
      <c r="C10" s="18"/>
      <c r="D10" s="18"/>
      <c r="E10" s="18"/>
      <c r="F10" s="18"/>
      <c r="G10" s="18"/>
      <c r="H10" s="18"/>
      <c r="I10" s="19"/>
    </row>
    <row r="11" spans="1:9" s="7" customFormat="1" ht="12.75">
      <c r="A11" s="5"/>
      <c r="B11" s="4"/>
      <c r="C11" s="4"/>
      <c r="D11" s="6"/>
      <c r="E11" s="6"/>
      <c r="F11" s="6"/>
      <c r="G11" s="6"/>
      <c r="H11" s="6"/>
      <c r="I11" s="4"/>
    </row>
    <row r="12" spans="1:9" s="23" customFormat="1" ht="12.75" customHeight="1">
      <c r="A12" s="20"/>
      <c r="B12" s="20"/>
      <c r="C12" s="20"/>
      <c r="D12" s="21"/>
      <c r="E12" s="21"/>
      <c r="F12" s="21"/>
      <c r="G12" s="21"/>
      <c r="H12" s="21"/>
      <c r="I12" s="22" t="s">
        <v>44</v>
      </c>
    </row>
    <row r="13" ht="12.75">
      <c r="A13" s="24" t="s">
        <v>45</v>
      </c>
    </row>
    <row r="14" ht="12.75">
      <c r="A14" s="26" t="s">
        <v>46</v>
      </c>
    </row>
  </sheetData>
  <sheetProtection password="9E62" sheet="1" objects="1" scenarios="1" deleteRows="0"/>
  <hyperlinks>
    <hyperlink ref="I12" r:id="rId1" display="Dostępne na licencji Creative Commons Uznanie autorstwa 2.5 Polska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1204 N.Dąbrowa Kamil Zasadowski</cp:lastModifiedBy>
  <cp:lastPrinted>2023-10-25T16:20:40Z</cp:lastPrinted>
  <dcterms:created xsi:type="dcterms:W3CDTF">2022-10-20T05:26:44Z</dcterms:created>
  <dcterms:modified xsi:type="dcterms:W3CDTF">2023-10-26T10:40:37Z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