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KrycíList" sheetId="1" r:id="rId1"/>
    <sheet name="Rekapitulace" sheetId="2" r:id="rId2"/>
    <sheet name="Rozpočet" sheetId="3" r:id="rId3"/>
  </sheets>
  <definedNames>
    <definedName name="__MAIN__" localSheetId="1">'Rekapitulace'!$A$2:$Z$82</definedName>
    <definedName name="__MAIN__">'Rozpočet'!$A$2:$Z$82</definedName>
    <definedName name="__MAIN1__">'KrycíList'!$A$1:$O$50</definedName>
    <definedName name="__MvymF__" localSheetId="1">'Rekapitulace'!#REF!</definedName>
    <definedName name="__MvymF__">'Rozpočet'!#REF!</definedName>
    <definedName name="__OobjF__" localSheetId="1">'Rekapitulace'!$A$6:$Z$82</definedName>
    <definedName name="__OobjF__">'Rozpočet'!$A$6:$Z$82</definedName>
    <definedName name="__OoddF__" localSheetId="1">'Rekapitulace'!$A$8:$Z$15</definedName>
    <definedName name="__OoddF__">'Rozpočet'!$A$8:$Z$15</definedName>
    <definedName name="__OradF__" localSheetId="1">'Rekapitulace'!$A$10:$Z$10</definedName>
    <definedName name="__OradF__">'Rozpočet'!$A$10:$Z$10</definedName>
    <definedName name="_xlnm.Print_Titles" localSheetId="1">'Rekapitulace'!$3:$5</definedName>
    <definedName name="_xlnm.Print_Titles" localSheetId="2">'Rozpočet'!$3:$5</definedName>
  </definedNames>
  <calcPr fullCalcOnLoad="1"/>
</workbook>
</file>

<file path=xl/sharedStrings.xml><?xml version="1.0" encoding="utf-8"?>
<sst xmlns="http://schemas.openxmlformats.org/spreadsheetml/2006/main" count="680" uniqueCount="225">
  <si>
    <t>B</t>
  </si>
  <si>
    <t>M</t>
  </si>
  <si>
    <t>O</t>
  </si>
  <si>
    <t>P</t>
  </si>
  <si>
    <t>S</t>
  </si>
  <si>
    <t>U</t>
  </si>
  <si>
    <t>m</t>
  </si>
  <si>
    <t>t</t>
  </si>
  <si>
    <t>Ř</t>
  </si>
  <si>
    <t>Dr</t>
  </si>
  <si>
    <t>Mj</t>
  </si>
  <si>
    <t>Mj</t>
  </si>
  <si>
    <t>m2</t>
  </si>
  <si>
    <t>001</t>
  </si>
  <si>
    <t>097</t>
  </si>
  <si>
    <t>713</t>
  </si>
  <si>
    <t>721</t>
  </si>
  <si>
    <t>732</t>
  </si>
  <si>
    <t>733</t>
  </si>
  <si>
    <t>734</t>
  </si>
  <si>
    <t>735</t>
  </si>
  <si>
    <t>998</t>
  </si>
  <si>
    <t>Dph</t>
  </si>
  <si>
    <t>HSV</t>
  </si>
  <si>
    <t>HZS</t>
  </si>
  <si>
    <t>HZS</t>
  </si>
  <si>
    <t>KUS</t>
  </si>
  <si>
    <t>MON</t>
  </si>
  <si>
    <t>OST</t>
  </si>
  <si>
    <t>Obj</t>
  </si>
  <si>
    <t>Odd</t>
  </si>
  <si>
    <t>PSV</t>
  </si>
  <si>
    <t>VRN</t>
  </si>
  <si>
    <t>hod</t>
  </si>
  <si>
    <t>kus</t>
  </si>
  <si>
    <t>.Hdr</t>
  </si>
  <si>
    <t>Dne:</t>
  </si>
  <si>
    <t>Druh</t>
  </si>
  <si>
    <t>713-8</t>
  </si>
  <si>
    <t>Název</t>
  </si>
  <si>
    <t>Oddíl</t>
  </si>
  <si>
    <t>Sazba</t>
  </si>
  <si>
    <t>Daň</t>
  </si>
  <si>
    <t>Celkem</t>
  </si>
  <si>
    <t>Celkem</t>
  </si>
  <si>
    <t>Datum:</t>
  </si>
  <si>
    <t>Hm1[t]</t>
  </si>
  <si>
    <t>Hm2[t]</t>
  </si>
  <si>
    <t>Hmoty1</t>
  </si>
  <si>
    <t>Hmoty2</t>
  </si>
  <si>
    <t>Objekt</t>
  </si>
  <si>
    <t>Zadání</t>
  </si>
  <si>
    <t>Základ</t>
  </si>
  <si>
    <t>soubor</t>
  </si>
  <si>
    <t>Dodávka</t>
  </si>
  <si>
    <t>Dodávka</t>
  </si>
  <si>
    <t>POTRUBÍ</t>
  </si>
  <si>
    <t>ARMATURY</t>
  </si>
  <si>
    <t>Název MJ</t>
  </si>
  <si>
    <t>Razítko:</t>
  </si>
  <si>
    <t>Sazba[%]</t>
  </si>
  <si>
    <t>Zakázka:</t>
  </si>
  <si>
    <t>Základna</t>
  </si>
  <si>
    <t>630402400</t>
  </si>
  <si>
    <t>721173702</t>
  </si>
  <si>
    <t>721290821</t>
  </si>
  <si>
    <t>731249122</t>
  </si>
  <si>
    <t>733221202</t>
  </si>
  <si>
    <t>733221203</t>
  </si>
  <si>
    <t>733221204</t>
  </si>
  <si>
    <t>733222205</t>
  </si>
  <si>
    <t>733291101</t>
  </si>
  <si>
    <t>734209103</t>
  </si>
  <si>
    <t>734209115</t>
  </si>
  <si>
    <t>734212113</t>
  </si>
  <si>
    <t>734291113</t>
  </si>
  <si>
    <t>734291244</t>
  </si>
  <si>
    <t>734292715</t>
  </si>
  <si>
    <t>735000912</t>
  </si>
  <si>
    <t>735159210</t>
  </si>
  <si>
    <t>735159220</t>
  </si>
  <si>
    <t>735159320</t>
  </si>
  <si>
    <t>735191905</t>
  </si>
  <si>
    <t>735191910</t>
  </si>
  <si>
    <t>735494811</t>
  </si>
  <si>
    <t>784422271</t>
  </si>
  <si>
    <t>971033241</t>
  </si>
  <si>
    <t>971033251</t>
  </si>
  <si>
    <t>971033261</t>
  </si>
  <si>
    <t>974031133</t>
  </si>
  <si>
    <t>998713102</t>
  </si>
  <si>
    <t>998732101</t>
  </si>
  <si>
    <t>998733103</t>
  </si>
  <si>
    <t>998734101</t>
  </si>
  <si>
    <t>Investor:</t>
  </si>
  <si>
    <t>Objednal:</t>
  </si>
  <si>
    <t>STROJOVNY</t>
  </si>
  <si>
    <t>Sazba DPH</t>
  </si>
  <si>
    <t>Část:</t>
  </si>
  <si>
    <t>Řádek</t>
  </si>
  <si>
    <t>18/07/2019</t>
  </si>
  <si>
    <t>721220801R</t>
  </si>
  <si>
    <t>721226511R</t>
  </si>
  <si>
    <t>735152553R</t>
  </si>
  <si>
    <t>735152559R</t>
  </si>
  <si>
    <t>735152592R</t>
  </si>
  <si>
    <t>735152659R</t>
  </si>
  <si>
    <t>735158220R</t>
  </si>
  <si>
    <t>735158230R</t>
  </si>
  <si>
    <t>Náklady/MJ</t>
  </si>
  <si>
    <t>Typ oddílu</t>
  </si>
  <si>
    <t>Zpracoval:</t>
  </si>
  <si>
    <t>Cena celkem</t>
  </si>
  <si>
    <t>Projektant:</t>
  </si>
  <si>
    <t>Vypracoval:</t>
  </si>
  <si>
    <t>Částka</t>
  </si>
  <si>
    <t>Montáž</t>
  </si>
  <si>
    <t>Montáž</t>
  </si>
  <si>
    <t>Odsouhlasil:</t>
  </si>
  <si>
    <t>Název nákladu</t>
  </si>
  <si>
    <t>Název stavby:</t>
  </si>
  <si>
    <t>IZOLACE TEPELNÉ</t>
  </si>
  <si>
    <t>Ostatní náklady</t>
  </si>
  <si>
    <t>Množství</t>
  </si>
  <si>
    <t>Přirážky</t>
  </si>
  <si>
    <t>Přirážky</t>
  </si>
  <si>
    <t>Přirážky</t>
  </si>
  <si>
    <t>Počet MJ</t>
  </si>
  <si>
    <t>Krycí list zadání</t>
  </si>
  <si>
    <t>Trubka DN 80x1000</t>
  </si>
  <si>
    <t>Trubka DN 80x2000</t>
  </si>
  <si>
    <t xml:space="preserve"> VYTÁPĚNÍ</t>
  </si>
  <si>
    <t>Dílčí DPH</t>
  </si>
  <si>
    <t>Umístění:</t>
  </si>
  <si>
    <t>Číslo(SKP)</t>
  </si>
  <si>
    <t>bez povrchové úpravy</t>
  </si>
  <si>
    <t>Č. dodatku:</t>
  </si>
  <si>
    <t>Popis řádku</t>
  </si>
  <si>
    <t>Celkové ostatní náklady</t>
  </si>
  <si>
    <t>Č. rozpočtu:</t>
  </si>
  <si>
    <t>O.Č.52100114</t>
  </si>
  <si>
    <t>O.Č.52100116</t>
  </si>
  <si>
    <t>O.Ć. 52102216</t>
  </si>
  <si>
    <t>O.Č, 52106011</t>
  </si>
  <si>
    <t>O.Č. 52100521</t>
  </si>
  <si>
    <t>O.Č. 52101414</t>
  </si>
  <si>
    <t>O.Č. 52105123</t>
  </si>
  <si>
    <t>OTOPNÁ TĚLESA</t>
  </si>
  <si>
    <t>Archivní číslo:</t>
  </si>
  <si>
    <t>Stav. objekt č:</t>
  </si>
  <si>
    <t>prorazeni otvoru a ost.bou.pr.</t>
  </si>
  <si>
    <t>Koleno koaxiální DN125/80 x 87°</t>
  </si>
  <si>
    <t>Montáž  odkouření</t>
  </si>
  <si>
    <t>Topná zkouška 24h</t>
  </si>
  <si>
    <t>Trubka koaxiální DN125/80 x 1000 mm</t>
  </si>
  <si>
    <t>O.Č. QAA73.210/101</t>
  </si>
  <si>
    <t>Položkový rozpočet</t>
  </si>
  <si>
    <t>Vyregulování termostatického ventilu</t>
  </si>
  <si>
    <t>D.1.4.2    VYTÁPĚNÍ</t>
  </si>
  <si>
    <t>Ing. Luděk Kulczycki</t>
  </si>
  <si>
    <t>Set pro radiátory VK- s integrovaným ventilem</t>
  </si>
  <si>
    <t>Rozpočtové náklady [Kč]</t>
  </si>
  <si>
    <t>Tlak zkouška těles 2řad</t>
  </si>
  <si>
    <t>Tlak zkouška těles 3řad</t>
  </si>
  <si>
    <t>Odvzdušnění otopných těles</t>
  </si>
  <si>
    <t>Seznam položek pro oddíl :</t>
  </si>
  <si>
    <t>Základní rozpočtové náklady</t>
  </si>
  <si>
    <t>Distanční objímka DN80 PP 79</t>
  </si>
  <si>
    <t>OLOMOUCKÁ 1415/56, ŠTERNBERK</t>
  </si>
  <si>
    <t>Montážní a spojovací materiál</t>
  </si>
  <si>
    <t>Vypuštění vody z otopných těles</t>
  </si>
  <si>
    <t>Napuštění vody do otopných těles</t>
  </si>
  <si>
    <t>Účelové měrné jednotky (bez DPH)</t>
  </si>
  <si>
    <t>MĚSTO ŠTERNBERK, HORNÍ NÁMĚSTÍ 16</t>
  </si>
  <si>
    <t>Montáž uzávěrek zápachových DN 40</t>
  </si>
  <si>
    <t>Celkové rozpočtové náklady (bezDPH)</t>
  </si>
  <si>
    <t>Automatický odvzdušňovací ventil DN15</t>
  </si>
  <si>
    <t>Svěrné spojky pro měděné potrubí 15x1</t>
  </si>
  <si>
    <t>Potrubí kanalizační z PE odpadní DN 40</t>
  </si>
  <si>
    <t>Daň z přidané hodnoty (Rozpočet+Ostatní)</t>
  </si>
  <si>
    <t>Celkové naklady (Rozpočet +Ostatní) vč. DPH</t>
  </si>
  <si>
    <t>Montáž armatury závitové s dvěma závity G 1</t>
  </si>
  <si>
    <t>Zkouška těsnosti potrubí měděné do D 35x1,5</t>
  </si>
  <si>
    <t>Montáž izolačních trubic návlekových  do DN35</t>
  </si>
  <si>
    <t>Přesun hmot pro armatury v objektech v do 6 m</t>
  </si>
  <si>
    <t>Přesun hmot pro strojovny v objektech v do 6 m</t>
  </si>
  <si>
    <t>Montáž armatury závitové s jedním závitem G 1/2</t>
  </si>
  <si>
    <t>Chránička pro potrubí- průchody stěnou a stropem</t>
  </si>
  <si>
    <t>Přesun hmot pro otopná tělesa v objektech v do 6 m</t>
  </si>
  <si>
    <t>Kohout kulový přímý G 1 PN 42 do 185°C vnitřní závit</t>
  </si>
  <si>
    <t>Potrubí měděné měkké spojované tvrdým pájením D 15x1</t>
  </si>
  <si>
    <t>Potrubí měděné měkké spojované tvrdým pájením D 18x1</t>
  </si>
  <si>
    <t>Potrubí měděné měkké spojované tvrdým pájením D 22x1</t>
  </si>
  <si>
    <t>Přesun hmot pro izolace tepelné v objektech v do 12 m</t>
  </si>
  <si>
    <t>Přesun hmot pro rozvody potrubí v objektech v do 24 m</t>
  </si>
  <si>
    <t>Vysekání rýh ve zdivu cihelném hl do 50 mm š do 100 mm</t>
  </si>
  <si>
    <t>Filtr závitový přímý G 1 PN 16 do 130°C s vnitřními závity</t>
  </si>
  <si>
    <t>Potrubí měděné polotvrdé spojované tvrdým pájením D 28x1,5</t>
  </si>
  <si>
    <t>Prostorový přístroj (programování + čidlo teploty prostoru)</t>
  </si>
  <si>
    <t>Zápachová uzávěrka podomítková vodní DN 40/50   např. HL 400</t>
  </si>
  <si>
    <t>Kohout závitový plnící a vypouštěcí ČSN 137061 PN 10/100°C G 1/2</t>
  </si>
  <si>
    <t>Návlekové tepelně izolační trubice z pěnového polyetylénu   15/10</t>
  </si>
  <si>
    <t>Návlekové tepelně izolační trubice z pěnového polyetylénu   18/10</t>
  </si>
  <si>
    <t>Univerzální koaxiální komínová sada DN125/80 včetně závěsné objímky</t>
  </si>
  <si>
    <t>Vyplnění a začištění rýh v mazaninách hloubky do 5 cm šířky do 10 cm</t>
  </si>
  <si>
    <t>Plynový kotel kondenzační ZEM2-17M-50V  vertikální, nerezový zásobník 42 l</t>
  </si>
  <si>
    <t>kanalizace vnitrni - odvod kondenzátu a přepadu o pojistného ventillu kotle</t>
  </si>
  <si>
    <t>Vybourání otvorů ve zdivu cihelném pl do 0,0225 m2 na MVC nebo MV tl do 300 mm</t>
  </si>
  <si>
    <t>Vybourání otvorů ve zdivu cihelném pl do 0,0225 m2 na MVC nebo MV tl do 450 mm</t>
  </si>
  <si>
    <t>Vybourání otvorů ve zdivu cihelném pl do 0,0225 m2 na MVC nebo MV tl do 600 mm</t>
  </si>
  <si>
    <t>Montáž kotle ocelového teplovodního na kapalná nebo plynná paliva přes 12 do 17 kW</t>
  </si>
  <si>
    <t>Montáž otopných těles panelových třířadých mimo těles Korado Radik délky do 1500 mm</t>
  </si>
  <si>
    <t>Otopné těleso panelové Korado Radik Ventil Kompakt typ 22 VK výška/délka 500/600 mm</t>
  </si>
  <si>
    <t>Otopné těleso panelové Korado Radik Ventil Kompakt typ 22 VK výška/délka 900/500 mm</t>
  </si>
  <si>
    <t>Montáž otopných těles panelových dvouřadých mimo těles Korado Radik délky do 1140 mm</t>
  </si>
  <si>
    <t>Montáž otopných těles panelových dvouřadých mimo těles Korado Radik délky do 1500 mm</t>
  </si>
  <si>
    <t>Otopné těleso panelové Korado Radik Ventil Kompakt typ 22 VK výška/délka 500/1200 mm</t>
  </si>
  <si>
    <t>Otopné těleso panelové Korado Radik Ventil Kompakt typ 33 VK výška/délka 500/1200 mm</t>
  </si>
  <si>
    <t>VÝMĚNA ROZVODŮ PLYNU A ETÁŽOVÉ TOPENÍ V BYTĚ Č.002 A 104, OLOMOUCKÁ 1415/56 ŠTERNBERK</t>
  </si>
  <si>
    <t>Malby vápenné bílé dvojnásobné se začištěním a 2x pačokováním v místnostech v do 3,8 m</t>
  </si>
  <si>
    <t>Přemístění vnitrostaveništní demontovaných hmot vnitřní kanalizace v objektech výšky do 6 m</t>
  </si>
  <si>
    <t>Kotlový adaptér ZEM/SERADENSs měřícím otvorem pro koaxiální odvod spalin a přívod vzduchu dn 125/80</t>
  </si>
  <si>
    <t>QAC34/101/L snímání venkovní teploty-dodáno s kotlem v ceně kotle
Kotlový adaptér  THRs pro koaxiální odvod spalin a přívod vzduchu DN 100/60-dodáno v ceně kotle</t>
  </si>
  <si>
    <t>Obsahuje: -termostatická hlavice s upevněním maticí  M 30x1,5 - rohové šroubení pro otopná tělesa s možností plného uzavření,
 připojení na těleso 3/4" AG připojení na soustavu 1/2" IG-</t>
  </si>
  <si>
    <t>URS2019/2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</si>
</sst>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&quot; Kč&quot;;[Red]\-#,##0.00&quot; Kč&quot;"/>
    <numFmt numFmtId="166" formatCode="0;;&quot;&quot;"/>
    <numFmt numFmtId="167" formatCode="#,##0.00&quot; Kč&quot;;\-#,##0.00&quot; Kč&quot;"/>
    <numFmt numFmtId="168" formatCode="0&quot; %&quot;"/>
    <numFmt numFmtId="169" formatCode="_-* #,##0.00\,_K_č_-;\-* #,##0.00\,_K_č_-;_-* \-??\ _K_č_-;_-@_-"/>
    <numFmt numFmtId="170" formatCode="#,##0.00;\-#,###,##0.00;&quot;&quot;"/>
    <numFmt numFmtId="171" formatCode="#,##0.00&quot; Kč&quot;;\-#,##0.00&quot; Kč&quot;;&quot;&quot;"/>
    <numFmt numFmtId="172" formatCode="#,##0.00;;&quot;&quot;"/>
    <numFmt numFmtId="173" formatCode="#,##0.00\ [$Kč-405];[Red]\-#,##0.00\ [$Kč-405]"/>
  </numFmts>
  <fonts count="60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5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4.7"/>
      <color indexed="8"/>
      <name val="Andale Sans UI;Arial Unicode MS"/>
      <family val="0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right" vertical="top"/>
    </xf>
    <xf numFmtId="0" fontId="11" fillId="34" borderId="11" xfId="0" applyFont="1" applyFill="1" applyBorder="1" applyAlignment="1">
      <alignment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vertical="top" wrapText="1"/>
    </xf>
    <xf numFmtId="165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vertical="top"/>
    </xf>
    <xf numFmtId="164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6" borderId="11" xfId="0" applyFont="1" applyFill="1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vertical="top"/>
    </xf>
    <xf numFmtId="0" fontId="13" fillId="36" borderId="11" xfId="0" applyFont="1" applyFill="1" applyBorder="1" applyAlignment="1">
      <alignment vertical="top" wrapText="1"/>
    </xf>
    <xf numFmtId="167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vertical="top"/>
    </xf>
    <xf numFmtId="164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horizontal="right" vertical="top"/>
    </xf>
    <xf numFmtId="0" fontId="1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3" fillId="37" borderId="0" xfId="0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center" vertical="top"/>
    </xf>
    <xf numFmtId="0" fontId="15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 wrapText="1"/>
    </xf>
    <xf numFmtId="167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vertical="top"/>
    </xf>
    <xf numFmtId="164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horizontal="right" vertical="top"/>
    </xf>
    <xf numFmtId="0" fontId="16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164" fontId="0" fillId="33" borderId="12" xfId="0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vertical="top"/>
    </xf>
    <xf numFmtId="167" fontId="10" fillId="33" borderId="12" xfId="0" applyNumberFormat="1" applyFont="1" applyFill="1" applyBorder="1" applyAlignment="1">
      <alignment vertical="top"/>
    </xf>
    <xf numFmtId="4" fontId="17" fillId="33" borderId="12" xfId="0" applyNumberFormat="1" applyFont="1" applyFill="1" applyBorder="1" applyAlignment="1">
      <alignment vertical="top"/>
    </xf>
    <xf numFmtId="4" fontId="0" fillId="33" borderId="12" xfId="0" applyNumberFormat="1" applyFont="1" applyFill="1" applyBorder="1" applyAlignment="1">
      <alignment vertical="top"/>
    </xf>
    <xf numFmtId="168" fontId="2" fillId="33" borderId="12" xfId="0" applyNumberFormat="1" applyFont="1" applyFill="1" applyBorder="1" applyAlignment="1">
      <alignment horizontal="right" vertical="top"/>
    </xf>
    <xf numFmtId="169" fontId="0" fillId="33" borderId="0" xfId="0" applyNumberFormat="1" applyFont="1" applyFill="1" applyBorder="1" applyAlignment="1">
      <alignment horizontal="right" vertical="top"/>
    </xf>
    <xf numFmtId="0" fontId="18" fillId="33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167" fontId="10" fillId="37" borderId="11" xfId="0" applyNumberFormat="1" applyFont="1" applyFill="1" applyBorder="1" applyAlignment="1">
      <alignment horizontal="center"/>
    </xf>
    <xf numFmtId="167" fontId="10" fillId="37" borderId="18" xfId="0" applyNumberFormat="1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170" fontId="0" fillId="33" borderId="19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70" fontId="10" fillId="37" borderId="11" xfId="0" applyNumberFormat="1" applyFont="1" applyFill="1" applyBorder="1" applyAlignment="1">
      <alignment/>
    </xf>
    <xf numFmtId="170" fontId="10" fillId="37" borderId="11" xfId="0" applyNumberFormat="1" applyFont="1" applyFill="1" applyBorder="1" applyAlignment="1">
      <alignment/>
    </xf>
    <xf numFmtId="170" fontId="10" fillId="37" borderId="1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68" fontId="10" fillId="37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7" fontId="23" fillId="33" borderId="22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67" fontId="10" fillId="33" borderId="23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left" vertical="center" wrapText="1"/>
    </xf>
    <xf numFmtId="167" fontId="10" fillId="37" borderId="23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171" fontId="10" fillId="37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4" fontId="10" fillId="37" borderId="18" xfId="0" applyNumberFormat="1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 horizontal="center"/>
    </xf>
    <xf numFmtId="167" fontId="0" fillId="33" borderId="12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71" fontId="16" fillId="33" borderId="12" xfId="0" applyNumberFormat="1" applyFont="1" applyFill="1" applyBorder="1" applyAlignment="1">
      <alignment horizontal="center"/>
    </xf>
    <xf numFmtId="171" fontId="0" fillId="33" borderId="1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 vertical="center"/>
    </xf>
    <xf numFmtId="167" fontId="10" fillId="37" borderId="0" xfId="0" applyNumberFormat="1" applyFont="1" applyFill="1" applyBorder="1" applyAlignment="1">
      <alignment horizontal="center" vertical="center"/>
    </xf>
    <xf numFmtId="167" fontId="23" fillId="37" borderId="18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72" fontId="10" fillId="37" borderId="12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/>
    </xf>
    <xf numFmtId="173" fontId="25" fillId="37" borderId="14" xfId="0" applyNumberFormat="1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1.421875" style="2" customWidth="1"/>
    <col min="13" max="13" width="11.8515625" style="2" customWidth="1"/>
    <col min="14" max="14" width="10.57421875" style="2" customWidth="1"/>
    <col min="15" max="15" width="1.421875" style="2" customWidth="1"/>
    <col min="16" max="16384" width="11.7109375" style="2" customWidth="1"/>
  </cols>
  <sheetData>
    <row r="1" spans="1:15" s="2" customFormat="1" ht="8.25" customHeight="1">
      <c r="A1" s="13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s="2" customFormat="1" ht="24" customHeight="1">
      <c r="A2" s="74"/>
      <c r="B2" s="111" t="s">
        <v>128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75"/>
    </row>
    <row r="3" spans="1:15" s="2" customFormat="1" ht="27" customHeight="1">
      <c r="A3" s="7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5"/>
    </row>
    <row r="4" spans="1:15" s="2" customFormat="1" ht="24" customHeight="1">
      <c r="A4" s="74"/>
      <c r="B4" s="76" t="s">
        <v>120</v>
      </c>
      <c r="C4" s="112" t="s">
        <v>218</v>
      </c>
      <c r="D4" s="112"/>
      <c r="E4" s="112"/>
      <c r="F4" s="112"/>
      <c r="G4" s="112"/>
      <c r="H4" s="112"/>
      <c r="I4" s="77" t="s">
        <v>98</v>
      </c>
      <c r="J4" s="112" t="s">
        <v>158</v>
      </c>
      <c r="K4" s="112"/>
      <c r="L4" s="112"/>
      <c r="M4" s="112"/>
      <c r="N4" s="112"/>
      <c r="O4" s="78"/>
    </row>
    <row r="5" spans="1:15" s="2" customFormat="1" ht="15" customHeight="1">
      <c r="A5" s="74"/>
      <c r="B5" s="79"/>
      <c r="C5" s="79"/>
      <c r="D5" s="79"/>
      <c r="E5" s="79"/>
      <c r="F5" s="13"/>
      <c r="G5" s="13"/>
      <c r="H5" s="13"/>
      <c r="I5" s="13"/>
      <c r="J5" s="13"/>
      <c r="K5" s="13"/>
      <c r="L5" s="13"/>
      <c r="M5" s="13"/>
      <c r="N5" s="13"/>
      <c r="O5" s="80"/>
    </row>
    <row r="6" spans="1:15" s="2" customFormat="1" ht="15" customHeight="1">
      <c r="A6" s="74"/>
      <c r="B6" s="113" t="s">
        <v>61</v>
      </c>
      <c r="C6" s="113"/>
      <c r="D6" s="114"/>
      <c r="E6" s="114"/>
      <c r="F6" s="81" t="s">
        <v>133</v>
      </c>
      <c r="G6" s="113" t="s">
        <v>168</v>
      </c>
      <c r="H6" s="113"/>
      <c r="I6" s="113"/>
      <c r="J6" s="113"/>
      <c r="K6" s="113"/>
      <c r="L6" s="113"/>
      <c r="M6" s="113"/>
      <c r="N6" s="113"/>
      <c r="O6" s="80"/>
    </row>
    <row r="7" spans="1:15" s="2" customFormat="1" ht="15" customHeight="1">
      <c r="A7" s="74"/>
      <c r="B7" s="113" t="s">
        <v>149</v>
      </c>
      <c r="C7" s="113"/>
      <c r="D7" s="114"/>
      <c r="E7" s="114"/>
      <c r="F7" s="81" t="s">
        <v>94</v>
      </c>
      <c r="G7" s="113" t="s">
        <v>173</v>
      </c>
      <c r="H7" s="113"/>
      <c r="I7" s="113"/>
      <c r="J7" s="113"/>
      <c r="K7" s="113"/>
      <c r="L7" s="113"/>
      <c r="M7" s="113"/>
      <c r="N7" s="113"/>
      <c r="O7" s="80"/>
    </row>
    <row r="8" spans="1:15" s="2" customFormat="1" ht="15" customHeight="1">
      <c r="A8" s="74"/>
      <c r="B8" s="113" t="s">
        <v>139</v>
      </c>
      <c r="C8" s="113"/>
      <c r="D8" s="114"/>
      <c r="E8" s="114"/>
      <c r="F8" s="81" t="s">
        <v>95</v>
      </c>
      <c r="G8" s="115"/>
      <c r="H8" s="115"/>
      <c r="I8" s="115"/>
      <c r="J8" s="115"/>
      <c r="K8" s="115"/>
      <c r="L8" s="115"/>
      <c r="M8" s="115"/>
      <c r="N8" s="115"/>
      <c r="O8" s="80"/>
    </row>
    <row r="9" spans="1:15" s="2" customFormat="1" ht="15" customHeight="1">
      <c r="A9" s="74"/>
      <c r="B9" s="113" t="s">
        <v>136</v>
      </c>
      <c r="C9" s="113"/>
      <c r="D9" s="114"/>
      <c r="E9" s="114"/>
      <c r="F9" s="81" t="s">
        <v>113</v>
      </c>
      <c r="G9" s="115" t="s">
        <v>159</v>
      </c>
      <c r="H9" s="115"/>
      <c r="I9" s="115"/>
      <c r="J9" s="115"/>
      <c r="K9" s="115"/>
      <c r="L9" s="115"/>
      <c r="M9" s="115"/>
      <c r="N9" s="115"/>
      <c r="O9" s="80"/>
    </row>
    <row r="10" spans="1:15" s="2" customFormat="1" ht="15" customHeight="1">
      <c r="A10" s="74"/>
      <c r="B10" s="113" t="s">
        <v>148</v>
      </c>
      <c r="C10" s="113"/>
      <c r="D10" s="113"/>
      <c r="E10" s="113"/>
      <c r="F10" s="81" t="s">
        <v>111</v>
      </c>
      <c r="G10" s="115" t="s">
        <v>159</v>
      </c>
      <c r="H10" s="115"/>
      <c r="I10" s="115"/>
      <c r="J10" s="115"/>
      <c r="K10" s="115"/>
      <c r="L10" s="115"/>
      <c r="M10" s="115"/>
      <c r="N10" s="115"/>
      <c r="O10" s="80"/>
    </row>
    <row r="11" spans="1:15" s="2" customFormat="1" ht="15" customHeight="1">
      <c r="A11" s="74"/>
      <c r="B11" s="113" t="s">
        <v>45</v>
      </c>
      <c r="C11" s="113"/>
      <c r="D11" s="116" t="s">
        <v>100</v>
      </c>
      <c r="E11" s="116"/>
      <c r="F11" s="81"/>
      <c r="G11" s="113"/>
      <c r="H11" s="113"/>
      <c r="I11" s="113"/>
      <c r="J11" s="113"/>
      <c r="K11" s="113"/>
      <c r="L11" s="113"/>
      <c r="M11" s="113"/>
      <c r="N11" s="113"/>
      <c r="O11" s="80"/>
    </row>
    <row r="12" spans="1:15" s="2" customFormat="1" ht="15" customHeight="1">
      <c r="A12" s="74"/>
      <c r="B12" s="113"/>
      <c r="C12" s="113"/>
      <c r="D12" s="113"/>
      <c r="E12" s="113"/>
      <c r="F12" s="81"/>
      <c r="G12" s="113"/>
      <c r="H12" s="113"/>
      <c r="I12" s="113"/>
      <c r="J12" s="113"/>
      <c r="K12" s="113"/>
      <c r="L12" s="113"/>
      <c r="M12" s="113"/>
      <c r="N12" s="113"/>
      <c r="O12" s="80"/>
    </row>
    <row r="13" spans="1:15" s="2" customFormat="1" ht="15" customHeight="1">
      <c r="A13" s="74"/>
      <c r="B13" s="117" t="s">
        <v>161</v>
      </c>
      <c r="C13" s="117"/>
      <c r="D13" s="117"/>
      <c r="E13" s="117"/>
      <c r="F13" s="117"/>
      <c r="G13" s="118" t="s">
        <v>122</v>
      </c>
      <c r="H13" s="118"/>
      <c r="I13" s="118"/>
      <c r="J13" s="118"/>
      <c r="K13" s="118"/>
      <c r="L13" s="119" t="s">
        <v>114</v>
      </c>
      <c r="M13" s="119"/>
      <c r="N13" s="119"/>
      <c r="O13" s="80"/>
    </row>
    <row r="14" spans="1:15" s="2" customFormat="1" ht="15" customHeight="1">
      <c r="A14" s="74"/>
      <c r="B14" s="82" t="s">
        <v>110</v>
      </c>
      <c r="C14" s="83" t="s">
        <v>54</v>
      </c>
      <c r="D14" s="83" t="s">
        <v>116</v>
      </c>
      <c r="E14" s="84" t="s">
        <v>25</v>
      </c>
      <c r="F14" s="85" t="s">
        <v>124</v>
      </c>
      <c r="G14" s="120" t="s">
        <v>119</v>
      </c>
      <c r="H14" s="120"/>
      <c r="I14" s="120"/>
      <c r="J14" s="87" t="s">
        <v>115</v>
      </c>
      <c r="K14" s="88" t="s">
        <v>97</v>
      </c>
      <c r="L14" s="80"/>
      <c r="M14" s="13"/>
      <c r="N14" s="13"/>
      <c r="O14" s="80"/>
    </row>
    <row r="15" spans="1:15" s="2" customFormat="1" ht="15" customHeight="1">
      <c r="A15" s="74"/>
      <c r="B15" s="89" t="s">
        <v>23</v>
      </c>
      <c r="C15" s="90">
        <f>SUMIF(Rozpočet!F7:F83,B15,Rozpočet!L7:L83)</f>
        <v>0</v>
      </c>
      <c r="D15" s="90">
        <f>SUMIF(Rozpočet!F7:F83,B15,Rozpočet!M7:M83)</f>
        <v>0</v>
      </c>
      <c r="E15" s="91">
        <f>SUMIF(Rozpočet!F7:F83,B15,Rozpočet!N7:N83)</f>
        <v>0</v>
      </c>
      <c r="F15" s="92">
        <f>SUMIF(Rozpočet!F7:F83,B15,Rozpočet!O7:O83)</f>
        <v>0</v>
      </c>
      <c r="G15" s="121"/>
      <c r="H15" s="121"/>
      <c r="I15" s="121"/>
      <c r="J15" s="93"/>
      <c r="K15" s="94"/>
      <c r="L15" s="80"/>
      <c r="M15" s="13"/>
      <c r="N15" s="13"/>
      <c r="O15" s="80"/>
    </row>
    <row r="16" spans="1:15" s="2" customFormat="1" ht="15" customHeight="1">
      <c r="A16" s="74"/>
      <c r="B16" s="89" t="s">
        <v>31</v>
      </c>
      <c r="C16" s="90">
        <f>SUMIF(Rozpočet!F7:F83,B16,Rozpočet!L7:L83)</f>
        <v>0</v>
      </c>
      <c r="D16" s="90">
        <f>SUMIF(Rozpočet!F7:F83,B16,Rozpočet!M7:M83)</f>
        <v>0</v>
      </c>
      <c r="E16" s="91">
        <f>SUMIF(Rozpočet!F7:F83,B16,Rozpočet!N7:N83)</f>
        <v>0</v>
      </c>
      <c r="F16" s="92">
        <f>SUMIF(Rozpočet!F7:F83,B16,Rozpočet!O7:O83)</f>
        <v>0</v>
      </c>
      <c r="G16" s="121"/>
      <c r="H16" s="121"/>
      <c r="I16" s="121"/>
      <c r="J16" s="93"/>
      <c r="K16" s="94"/>
      <c r="L16" s="80"/>
      <c r="M16" s="13"/>
      <c r="N16" s="13"/>
      <c r="O16" s="80"/>
    </row>
    <row r="17" spans="1:15" s="2" customFormat="1" ht="15" customHeight="1">
      <c r="A17" s="74"/>
      <c r="B17" s="89" t="s">
        <v>27</v>
      </c>
      <c r="C17" s="90">
        <f>SUMIF(Rozpočet!F7:F83,B17,Rozpočet!L7:L83)</f>
        <v>0</v>
      </c>
      <c r="D17" s="90">
        <f>SUMIF(Rozpočet!F7:F83,B17,Rozpočet!M7:M83)</f>
        <v>0</v>
      </c>
      <c r="E17" s="91">
        <f>SUMIF(Rozpočet!F7:F83,B17,Rozpočet!N7:N83)</f>
        <v>0</v>
      </c>
      <c r="F17" s="92">
        <f>SUMIF(Rozpočet!F7:F83,B17,Rozpočet!O7:O83)</f>
        <v>0</v>
      </c>
      <c r="G17" s="121"/>
      <c r="H17" s="121"/>
      <c r="I17" s="121"/>
      <c r="J17" s="93"/>
      <c r="K17" s="94"/>
      <c r="L17" s="80"/>
      <c r="M17" s="13"/>
      <c r="N17" s="13"/>
      <c r="O17" s="80"/>
    </row>
    <row r="18" spans="1:15" s="2" customFormat="1" ht="15" customHeight="1">
      <c r="A18" s="74"/>
      <c r="B18" s="89" t="s">
        <v>32</v>
      </c>
      <c r="C18" s="90">
        <f>SUMIF(Rozpočet!F7:F83,B18,Rozpočet!L7:L83)</f>
        <v>0</v>
      </c>
      <c r="D18" s="90">
        <f>SUMIF(Rozpočet!F7:F83,B18,Rozpočet!M7:M83)</f>
        <v>0</v>
      </c>
      <c r="E18" s="91">
        <f>SUMIF(Rozpočet!F7:F83,B18,Rozpočet!N7:N83)</f>
        <v>0</v>
      </c>
      <c r="F18" s="92">
        <f>SUMIF(Rozpočet!F7:F83,B18,Rozpočet!O7:O83)</f>
        <v>0</v>
      </c>
      <c r="G18" s="121"/>
      <c r="H18" s="121"/>
      <c r="I18" s="121"/>
      <c r="J18" s="93"/>
      <c r="K18" s="94"/>
      <c r="L18" s="80"/>
      <c r="M18" s="13"/>
      <c r="N18" s="13"/>
      <c r="O18" s="80"/>
    </row>
    <row r="19" spans="1:15" s="2" customFormat="1" ht="15" customHeight="1">
      <c r="A19" s="74"/>
      <c r="B19" s="89" t="s">
        <v>28</v>
      </c>
      <c r="C19" s="90">
        <f>Rozpočet!L3-SUM(C15:C18)</f>
        <v>0</v>
      </c>
      <c r="D19" s="90">
        <f>Rozpočet!M3-SUM(D15:D18)</f>
        <v>0</v>
      </c>
      <c r="E19" s="91">
        <f>Rozpočet!N3-SUM(E15:E18)</f>
        <v>0</v>
      </c>
      <c r="F19" s="92">
        <f>Rozpočet!O3-SUM(F15:F18)</f>
        <v>0</v>
      </c>
      <c r="G19" s="121"/>
      <c r="H19" s="121"/>
      <c r="I19" s="121"/>
      <c r="J19" s="93"/>
      <c r="K19" s="94"/>
      <c r="L19" s="95" t="s">
        <v>36</v>
      </c>
      <c r="M19" s="13"/>
      <c r="N19" s="13"/>
      <c r="O19" s="80"/>
    </row>
    <row r="20" spans="1:15" s="2" customFormat="1" ht="15" customHeight="1">
      <c r="A20" s="74"/>
      <c r="B20" s="96" t="s">
        <v>43</v>
      </c>
      <c r="C20" s="97">
        <f>SUM(C15:C19)</f>
        <v>0</v>
      </c>
      <c r="D20" s="97">
        <f>SUM(D15:D19)</f>
        <v>0</v>
      </c>
      <c r="E20" s="98">
        <f>SUM(E15:E19)</f>
        <v>0</v>
      </c>
      <c r="F20" s="99">
        <f>SUM(F15:F19)</f>
        <v>0</v>
      </c>
      <c r="G20" s="121"/>
      <c r="H20" s="121"/>
      <c r="I20" s="121"/>
      <c r="J20" s="93"/>
      <c r="K20" s="94"/>
      <c r="L20" s="80"/>
      <c r="M20" s="100"/>
      <c r="N20" s="100"/>
      <c r="O20" s="80"/>
    </row>
    <row r="21" spans="1:15" s="2" customFormat="1" ht="15" customHeight="1">
      <c r="A21" s="74"/>
      <c r="B21" s="122" t="s">
        <v>166</v>
      </c>
      <c r="C21" s="122"/>
      <c r="D21" s="122"/>
      <c r="E21" s="123">
        <f>SUM(C20:E20)</f>
        <v>0</v>
      </c>
      <c r="F21" s="123"/>
      <c r="G21" s="121"/>
      <c r="H21" s="121"/>
      <c r="I21" s="121"/>
      <c r="J21" s="93"/>
      <c r="K21" s="94"/>
      <c r="L21" s="119" t="s">
        <v>118</v>
      </c>
      <c r="M21" s="119"/>
      <c r="N21" s="119"/>
      <c r="O21" s="80"/>
    </row>
    <row r="22" spans="1:15" s="2" customFormat="1" ht="15" customHeight="1">
      <c r="A22" s="74"/>
      <c r="B22" s="124" t="s">
        <v>124</v>
      </c>
      <c r="C22" s="124"/>
      <c r="D22" s="124"/>
      <c r="E22" s="125">
        <f>F20</f>
        <v>0</v>
      </c>
      <c r="F22" s="125"/>
      <c r="G22" s="121"/>
      <c r="H22" s="121"/>
      <c r="I22" s="121"/>
      <c r="J22" s="93"/>
      <c r="K22" s="94"/>
      <c r="L22" s="101"/>
      <c r="M22" s="13"/>
      <c r="N22" s="13"/>
      <c r="O22" s="80"/>
    </row>
    <row r="23" spans="1:15" s="2" customFormat="1" ht="15" customHeight="1">
      <c r="A23" s="74"/>
      <c r="B23" s="126" t="s">
        <v>175</v>
      </c>
      <c r="C23" s="126"/>
      <c r="D23" s="126"/>
      <c r="E23" s="127">
        <f>E21+E22</f>
        <v>0</v>
      </c>
      <c r="F23" s="127"/>
      <c r="G23" s="128" t="s">
        <v>138</v>
      </c>
      <c r="H23" s="128"/>
      <c r="I23" s="128"/>
      <c r="J23" s="129">
        <f>SUM(J15:J22)</f>
        <v>0</v>
      </c>
      <c r="K23" s="129"/>
      <c r="L23" s="80"/>
      <c r="M23" s="13"/>
      <c r="N23" s="13"/>
      <c r="O23" s="80"/>
    </row>
    <row r="24" spans="1:15" s="2" customFormat="1" ht="15" customHeight="1">
      <c r="A24" s="74"/>
      <c r="B24" s="126"/>
      <c r="C24" s="126"/>
      <c r="D24" s="126"/>
      <c r="E24" s="127"/>
      <c r="F24" s="127"/>
      <c r="G24" s="128"/>
      <c r="H24" s="128"/>
      <c r="I24" s="128"/>
      <c r="J24" s="129"/>
      <c r="K24" s="129"/>
      <c r="L24" s="80"/>
      <c r="M24" s="13"/>
      <c r="N24" s="13"/>
      <c r="O24" s="80"/>
    </row>
    <row r="25" spans="1:15" s="2" customFormat="1" ht="15" customHeight="1">
      <c r="A25" s="74"/>
      <c r="B25" s="119" t="s">
        <v>179</v>
      </c>
      <c r="C25" s="119"/>
      <c r="D25" s="119"/>
      <c r="E25" s="119"/>
      <c r="F25" s="119"/>
      <c r="G25" s="130" t="s">
        <v>132</v>
      </c>
      <c r="H25" s="130"/>
      <c r="I25" s="130"/>
      <c r="J25" s="130"/>
      <c r="K25" s="130"/>
      <c r="L25" s="80"/>
      <c r="M25" s="13"/>
      <c r="N25" s="13"/>
      <c r="O25" s="80"/>
    </row>
    <row r="26" spans="1:15" s="2" customFormat="1" ht="15" customHeight="1">
      <c r="A26" s="74"/>
      <c r="B26" s="96" t="s">
        <v>60</v>
      </c>
      <c r="C26" s="131" t="s">
        <v>52</v>
      </c>
      <c r="D26" s="131"/>
      <c r="E26" s="132" t="s">
        <v>42</v>
      </c>
      <c r="F26" s="132"/>
      <c r="G26" s="86"/>
      <c r="H26" s="120" t="s">
        <v>62</v>
      </c>
      <c r="I26" s="120"/>
      <c r="J26" s="133" t="s">
        <v>42</v>
      </c>
      <c r="K26" s="133"/>
      <c r="L26" s="80"/>
      <c r="M26" s="13"/>
      <c r="N26" s="13"/>
      <c r="O26" s="80"/>
    </row>
    <row r="27" spans="1:15" s="2" customFormat="1" ht="15" customHeight="1">
      <c r="A27" s="74"/>
      <c r="B27" s="102">
        <v>15</v>
      </c>
      <c r="C27" s="134">
        <f>SUMIF(Rozpočet!R7:R83,B27,Rozpočet!K7:K83)+H27</f>
        <v>0</v>
      </c>
      <c r="D27" s="134"/>
      <c r="E27" s="135">
        <f>C27/100*B27</f>
        <v>0</v>
      </c>
      <c r="F27" s="135"/>
      <c r="G27" s="103"/>
      <c r="H27" s="136">
        <f>SUMIF(K15:K22,B27,J15:J22)</f>
        <v>0</v>
      </c>
      <c r="I27" s="136"/>
      <c r="J27" s="137">
        <f>H27*B27/100</f>
        <v>0</v>
      </c>
      <c r="K27" s="137"/>
      <c r="L27" s="95" t="s">
        <v>36</v>
      </c>
      <c r="M27" s="13"/>
      <c r="N27" s="13"/>
      <c r="O27" s="80"/>
    </row>
    <row r="28" spans="1:15" s="2" customFormat="1" ht="15" customHeight="1">
      <c r="A28" s="74"/>
      <c r="B28" s="102">
        <v>0</v>
      </c>
      <c r="C28" s="134">
        <f>SUMIF(Rozpočet!R7:R83,B28,Rozpočet!K7:K83)+H28</f>
        <v>0</v>
      </c>
      <c r="D28" s="134"/>
      <c r="E28" s="135">
        <f>C28/100*B28</f>
        <v>0</v>
      </c>
      <c r="F28" s="135"/>
      <c r="G28" s="103"/>
      <c r="H28" s="137">
        <f>SUMIF(K15:K22,B28,J15:J22)</f>
        <v>0</v>
      </c>
      <c r="I28" s="137"/>
      <c r="J28" s="137">
        <f>H28*B28/100</f>
        <v>0</v>
      </c>
      <c r="K28" s="137"/>
      <c r="L28" s="80"/>
      <c r="M28" s="13"/>
      <c r="N28" s="13"/>
      <c r="O28" s="80"/>
    </row>
    <row r="29" spans="1:15" s="2" customFormat="1" ht="15" customHeight="1">
      <c r="A29" s="74"/>
      <c r="B29" s="102">
        <v>0</v>
      </c>
      <c r="C29" s="134">
        <f>(E23+J23)-(C27+C28)</f>
        <v>0</v>
      </c>
      <c r="D29" s="134"/>
      <c r="E29" s="135">
        <f>C29/100*B29</f>
        <v>0</v>
      </c>
      <c r="F29" s="135"/>
      <c r="G29" s="103"/>
      <c r="H29" s="137">
        <f>J23-(H27+H28)</f>
        <v>0</v>
      </c>
      <c r="I29" s="137"/>
      <c r="J29" s="137">
        <f>H29*B29/100</f>
        <v>0</v>
      </c>
      <c r="K29" s="137"/>
      <c r="L29" s="119" t="s">
        <v>59</v>
      </c>
      <c r="M29" s="119"/>
      <c r="N29" s="119"/>
      <c r="O29" s="80"/>
    </row>
    <row r="30" spans="1:15" s="2" customFormat="1" ht="15" customHeight="1">
      <c r="A30" s="74"/>
      <c r="B30" s="138"/>
      <c r="C30" s="139">
        <f>ROUNDUP(C27+C28+C29,1)</f>
        <v>0</v>
      </c>
      <c r="D30" s="139"/>
      <c r="E30" s="140">
        <f>ROUNDUP(E27+E28+E29,1)</f>
        <v>0</v>
      </c>
      <c r="F30" s="140"/>
      <c r="G30" s="141"/>
      <c r="H30" s="141"/>
      <c r="I30" s="141"/>
      <c r="J30" s="142">
        <f>J27+J28+J29</f>
        <v>0</v>
      </c>
      <c r="K30" s="142"/>
      <c r="L30" s="80"/>
      <c r="M30" s="13"/>
      <c r="N30" s="13"/>
      <c r="O30" s="80"/>
    </row>
    <row r="31" spans="1:15" s="2" customFormat="1" ht="15" customHeight="1">
      <c r="A31" s="74"/>
      <c r="B31" s="138"/>
      <c r="C31" s="139"/>
      <c r="D31" s="139"/>
      <c r="E31" s="140"/>
      <c r="F31" s="140"/>
      <c r="G31" s="141"/>
      <c r="H31" s="141"/>
      <c r="I31" s="141"/>
      <c r="J31" s="142"/>
      <c r="K31" s="142"/>
      <c r="L31" s="80"/>
      <c r="M31" s="13"/>
      <c r="N31" s="13"/>
      <c r="O31" s="80"/>
    </row>
    <row r="32" spans="1:15" s="2" customFormat="1" ht="15" customHeight="1">
      <c r="A32" s="74"/>
      <c r="B32" s="143" t="s">
        <v>180</v>
      </c>
      <c r="C32" s="143"/>
      <c r="D32" s="143"/>
      <c r="E32" s="143"/>
      <c r="F32" s="143"/>
      <c r="G32" s="144" t="s">
        <v>172</v>
      </c>
      <c r="H32" s="144"/>
      <c r="I32" s="144"/>
      <c r="J32" s="144"/>
      <c r="K32" s="144"/>
      <c r="L32" s="13"/>
      <c r="M32" s="13"/>
      <c r="N32" s="13"/>
      <c r="O32" s="80"/>
    </row>
    <row r="33" spans="1:15" s="2" customFormat="1" ht="15" customHeight="1">
      <c r="A33" s="74"/>
      <c r="B33" s="145">
        <f>C30+E30</f>
        <v>0</v>
      </c>
      <c r="C33" s="145"/>
      <c r="D33" s="145"/>
      <c r="E33" s="145"/>
      <c r="F33" s="145"/>
      <c r="G33" s="146" t="s">
        <v>58</v>
      </c>
      <c r="H33" s="146"/>
      <c r="I33" s="146"/>
      <c r="J33" s="83" t="s">
        <v>127</v>
      </c>
      <c r="K33" s="104" t="s">
        <v>109</v>
      </c>
      <c r="L33" s="13"/>
      <c r="M33" s="13"/>
      <c r="N33" s="13"/>
      <c r="O33" s="80"/>
    </row>
    <row r="34" spans="1:15" s="2" customFormat="1" ht="15" customHeight="1">
      <c r="A34" s="74"/>
      <c r="B34" s="145"/>
      <c r="C34" s="145"/>
      <c r="D34" s="145"/>
      <c r="E34" s="145"/>
      <c r="F34" s="145"/>
      <c r="G34" s="116"/>
      <c r="H34" s="116"/>
      <c r="I34" s="116"/>
      <c r="J34" s="81"/>
      <c r="K34" s="105">
        <f>IF(J34&gt;0,E23/J34,"")</f>
      </c>
      <c r="L34" s="13"/>
      <c r="M34" s="13"/>
      <c r="N34" s="13"/>
      <c r="O34" s="80"/>
    </row>
    <row r="35" spans="1:15" s="2" customFormat="1" ht="15" customHeight="1">
      <c r="A35" s="74"/>
      <c r="B35" s="145"/>
      <c r="C35" s="145"/>
      <c r="D35" s="145"/>
      <c r="E35" s="145"/>
      <c r="F35" s="145"/>
      <c r="G35" s="116"/>
      <c r="H35" s="116"/>
      <c r="I35" s="116"/>
      <c r="J35" s="81"/>
      <c r="K35" s="105">
        <f>IF(J35&gt;0,E23/J35,"")</f>
      </c>
      <c r="L35" s="13"/>
      <c r="M35" s="13"/>
      <c r="N35" s="13"/>
      <c r="O35" s="80"/>
    </row>
    <row r="36" spans="1:15" s="2" customFormat="1" ht="15" customHeight="1">
      <c r="A36" s="74"/>
      <c r="B36" s="145"/>
      <c r="C36" s="145"/>
      <c r="D36" s="145"/>
      <c r="E36" s="145"/>
      <c r="F36" s="145"/>
      <c r="G36" s="116"/>
      <c r="H36" s="116"/>
      <c r="I36" s="116"/>
      <c r="J36" s="81"/>
      <c r="K36" s="105">
        <f>IF(J36&gt;0,E23/J36,"")</f>
      </c>
      <c r="L36" s="13"/>
      <c r="M36" s="13"/>
      <c r="N36" s="13"/>
      <c r="O36" s="80"/>
    </row>
    <row r="37" spans="1:15" s="2" customFormat="1" ht="7.5" customHeight="1">
      <c r="A37" s="13"/>
      <c r="B37" s="79"/>
      <c r="C37" s="79"/>
      <c r="D37" s="79"/>
      <c r="E37" s="79"/>
      <c r="F37" s="79"/>
      <c r="G37" s="106"/>
      <c r="H37" s="106"/>
      <c r="I37" s="106"/>
      <c r="J37" s="106"/>
      <c r="K37" s="106"/>
      <c r="L37" s="79"/>
      <c r="M37" s="79"/>
      <c r="N37" s="79"/>
      <c r="O37" s="13"/>
    </row>
  </sheetData>
  <sheetProtection/>
  <mergeCells count="76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7875" bottom="0.7875" header="0" footer="0"/>
  <pageSetup firstPageNumber="1" useFirstPageNumber="1" fitToHeight="0" horizontalDpi="300" verticalDpi="300" orientation="landscape" paperSize="9" scale="75" r:id="rId1"/>
  <headerFooter alignWithMargins="0">
    <oddFooter>&amp;L&amp;"Times New Roman,obyčejné"&amp;12ST Systém 2005 -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pane xSplit="4" ySplit="4" topLeftCell="E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" sqref="J4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8.8515625" style="4" customWidth="1"/>
    <col min="13" max="13" width="9.8515625" style="4" customWidth="1"/>
    <col min="14" max="14" width="8.8515625" style="4" customWidth="1"/>
    <col min="15" max="15" width="8.421875" style="4" customWidth="1"/>
    <col min="16" max="16" width="11.140625" style="5" customWidth="1"/>
    <col min="17" max="17" width="7.28125" style="2" customWidth="1"/>
    <col min="18" max="18" width="10.4218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35</v>
      </c>
      <c r="B1" s="8" t="s">
        <v>50</v>
      </c>
      <c r="C1" s="8" t="s">
        <v>40</v>
      </c>
      <c r="D1" s="8" t="s">
        <v>37</v>
      </c>
      <c r="E1" s="8" t="s">
        <v>99</v>
      </c>
      <c r="F1" s="8" t="s">
        <v>134</v>
      </c>
      <c r="G1" s="8" t="s">
        <v>39</v>
      </c>
      <c r="H1" s="8" t="s">
        <v>123</v>
      </c>
      <c r="I1" s="8" t="s">
        <v>10</v>
      </c>
      <c r="J1" s="8" t="s">
        <v>41</v>
      </c>
      <c r="K1" s="8" t="s">
        <v>112</v>
      </c>
      <c r="L1" s="9" t="s">
        <v>54</v>
      </c>
      <c r="M1" s="9" t="s">
        <v>116</v>
      </c>
      <c r="N1" s="9" t="s">
        <v>24</v>
      </c>
      <c r="O1" s="9" t="s">
        <v>124</v>
      </c>
      <c r="P1" s="10" t="s">
        <v>48</v>
      </c>
      <c r="Q1" s="8" t="s">
        <v>49</v>
      </c>
      <c r="R1" s="8" t="s">
        <v>22</v>
      </c>
    </row>
    <row r="2" spans="1:19" s="2" customFormat="1" ht="29.25" customHeight="1" thickBot="1">
      <c r="A2" s="12"/>
      <c r="B2" s="13"/>
      <c r="C2" s="13"/>
      <c r="D2" s="13"/>
      <c r="E2" s="13"/>
      <c r="F2" s="13"/>
      <c r="G2" s="107" t="s">
        <v>156</v>
      </c>
      <c r="H2" s="107"/>
      <c r="I2" s="107"/>
      <c r="J2" s="107"/>
      <c r="K2" s="107"/>
      <c r="L2" s="14"/>
      <c r="M2" s="14"/>
      <c r="N2" s="14"/>
      <c r="O2" s="14"/>
      <c r="P2" s="14"/>
      <c r="Q2" s="14"/>
      <c r="R2" s="15"/>
      <c r="S2" s="13"/>
    </row>
    <row r="3" spans="1:19" s="2" customFormat="1" ht="18.75" customHeight="1" thickBot="1">
      <c r="A3" s="13"/>
      <c r="B3" s="16" t="s">
        <v>51</v>
      </c>
      <c r="C3" s="17"/>
      <c r="D3" s="17"/>
      <c r="E3" s="108"/>
      <c r="F3" s="108"/>
      <c r="G3" s="109" t="str">
        <f>KrycíList!C4</f>
        <v>VÝMĚNA ROZVODŮ PLYNU A ETÁŽOVÉ TOPENÍ V BYTĚ Č.002 A 104, OLOMOUCKÁ 1415/56 ŠTERNBERK</v>
      </c>
      <c r="H3" s="109"/>
      <c r="I3" s="109"/>
      <c r="J3" s="19" t="s">
        <v>224</v>
      </c>
      <c r="K3" s="20">
        <f>SUMIF(D7:D84,"B",K7:K84)</f>
        <v>0</v>
      </c>
      <c r="L3" s="21">
        <f>SUMIF(D7:D84,"B",L7:L84)</f>
        <v>0</v>
      </c>
      <c r="M3" s="21">
        <f>SUMIF(D7:D84,"B",M7:M84)</f>
        <v>0</v>
      </c>
      <c r="N3" s="21">
        <f>SUMIF(D7:D84,"B",N7:N84)</f>
        <v>0</v>
      </c>
      <c r="O3" s="21">
        <f>SUMIF(D7:D84,"B",O7:O84)</f>
        <v>0</v>
      </c>
      <c r="P3" s="21">
        <f>SUMIF(D7:D84,"B",P7:P84)</f>
        <v>0.5670612</v>
      </c>
      <c r="Q3" s="21">
        <f>SUMIF(D7:D84,"B",Q7:Q84)</f>
        <v>0.1542</v>
      </c>
      <c r="R3" s="22">
        <f>ROUNDUP(SUMIF(D7:D84,"B",R7:R84),1)</f>
        <v>0</v>
      </c>
      <c r="S3" s="17"/>
    </row>
    <row r="4" spans="1:19" s="2" customFormat="1" ht="14.25">
      <c r="A4" s="13"/>
      <c r="B4" s="13"/>
      <c r="C4" s="13"/>
      <c r="D4" s="13"/>
      <c r="E4" s="13"/>
      <c r="F4" s="13"/>
      <c r="G4" s="110" t="str">
        <f>KrycíList!J4</f>
        <v>D.1.4.2    VYTÁPĚNÍ</v>
      </c>
      <c r="H4" s="110"/>
      <c r="I4" s="110"/>
      <c r="J4" s="17"/>
      <c r="K4" s="13"/>
      <c r="L4" s="14"/>
      <c r="M4" s="14"/>
      <c r="N4" s="14"/>
      <c r="O4" s="14"/>
      <c r="P4" s="14"/>
      <c r="Q4" s="14"/>
      <c r="R4" s="15"/>
      <c r="S4" s="13"/>
    </row>
    <row r="5" spans="1:19" s="2" customFormat="1" ht="12.75">
      <c r="A5" s="13"/>
      <c r="B5" s="23" t="s">
        <v>29</v>
      </c>
      <c r="C5" s="24" t="s">
        <v>30</v>
      </c>
      <c r="D5" s="23" t="s">
        <v>9</v>
      </c>
      <c r="E5" s="23" t="s">
        <v>8</v>
      </c>
      <c r="F5" s="23" t="s">
        <v>134</v>
      </c>
      <c r="G5" s="23" t="s">
        <v>137</v>
      </c>
      <c r="H5" s="25" t="s">
        <v>123</v>
      </c>
      <c r="I5" s="23" t="s">
        <v>10</v>
      </c>
      <c r="J5" s="25" t="s">
        <v>41</v>
      </c>
      <c r="K5" s="25" t="s">
        <v>43</v>
      </c>
      <c r="L5" s="26" t="s">
        <v>54</v>
      </c>
      <c r="M5" s="26" t="s">
        <v>116</v>
      </c>
      <c r="N5" s="26" t="s">
        <v>24</v>
      </c>
      <c r="O5" s="26" t="s">
        <v>124</v>
      </c>
      <c r="P5" s="26" t="s">
        <v>46</v>
      </c>
      <c r="Q5" s="26" t="s">
        <v>47</v>
      </c>
      <c r="R5" s="26" t="s">
        <v>22</v>
      </c>
      <c r="S5" s="13"/>
    </row>
    <row r="6" spans="1:19" s="2" customFormat="1" ht="12.75">
      <c r="A6" s="13"/>
      <c r="B6" s="13"/>
      <c r="C6" s="13"/>
      <c r="D6" s="13"/>
      <c r="E6" s="13"/>
      <c r="F6" s="13"/>
      <c r="G6" s="13"/>
      <c r="H6" s="13"/>
      <c r="I6" s="27"/>
      <c r="J6" s="13"/>
      <c r="K6" s="13"/>
      <c r="L6" s="14"/>
      <c r="M6" s="14"/>
      <c r="N6" s="14"/>
      <c r="O6" s="14"/>
      <c r="P6" s="14"/>
      <c r="Q6" s="14"/>
      <c r="R6" s="15"/>
      <c r="S6" s="13"/>
    </row>
    <row r="7" spans="1:19" s="2" customFormat="1" ht="15">
      <c r="A7" s="13"/>
      <c r="B7" s="28" t="s">
        <v>13</v>
      </c>
      <c r="C7" s="29"/>
      <c r="D7" s="30" t="s">
        <v>0</v>
      </c>
      <c r="E7" s="29"/>
      <c r="F7" s="29"/>
      <c r="G7" s="31" t="s">
        <v>131</v>
      </c>
      <c r="H7" s="29"/>
      <c r="I7" s="30"/>
      <c r="J7" s="29"/>
      <c r="K7" s="32">
        <f>SUMIF(D8:D82,"O",K8:K82)</f>
        <v>0</v>
      </c>
      <c r="L7" s="33">
        <f>SUMIF(D8:D82,"O",L8:L82)</f>
        <v>0</v>
      </c>
      <c r="M7" s="33">
        <f>SUMIF(D8:D82,"O",M8:M82)</f>
        <v>0</v>
      </c>
      <c r="N7" s="33">
        <f>SUMIF(D8:D82,"O",N8:N82)</f>
        <v>0</v>
      </c>
      <c r="O7" s="33">
        <f>SUMIF(D8:D82,"O",O8:O82)</f>
        <v>0</v>
      </c>
      <c r="P7" s="34">
        <f>SUMIF(D8:D82,"O",P8:P82)</f>
        <v>0.5670612</v>
      </c>
      <c r="Q7" s="34">
        <f>SUMIF(D8:D82,"O",Q8:Q82)</f>
        <v>0.1542</v>
      </c>
      <c r="R7" s="35">
        <f>SUMIF(D8:D82,"O",R8:R82)</f>
        <v>0</v>
      </c>
      <c r="S7" s="36"/>
    </row>
    <row r="8" spans="1:19" s="2" customFormat="1" ht="12.75" outlineLevel="1">
      <c r="A8" s="13"/>
      <c r="B8" s="37"/>
      <c r="C8" s="38" t="s">
        <v>14</v>
      </c>
      <c r="D8" s="39" t="s">
        <v>2</v>
      </c>
      <c r="E8" s="40"/>
      <c r="F8" s="40" t="s">
        <v>23</v>
      </c>
      <c r="G8" s="41" t="s">
        <v>150</v>
      </c>
      <c r="H8" s="40"/>
      <c r="I8" s="39"/>
      <c r="J8" s="40"/>
      <c r="K8" s="42">
        <f>SUBTOTAL(9,K9:K15)</f>
        <v>0</v>
      </c>
      <c r="L8" s="43">
        <f>SUBTOTAL(9,L9:L15)</f>
        <v>0</v>
      </c>
      <c r="M8" s="43">
        <f>SUBTOTAL(9,M9:M15)</f>
        <v>0</v>
      </c>
      <c r="N8" s="43">
        <f>SUBTOTAL(9,N9:N15)</f>
        <v>0</v>
      </c>
      <c r="O8" s="43">
        <f>SUBTOTAL(9,O9:O15)</f>
        <v>0</v>
      </c>
      <c r="P8" s="44">
        <f>SUMPRODUCT(P9:P15,H9:H15)</f>
        <v>0.09792</v>
      </c>
      <c r="Q8" s="44">
        <f>SUMPRODUCT(Q9:Q15,H9:H15)</f>
        <v>0.148</v>
      </c>
      <c r="R8" s="45">
        <f>SUMPRODUCT(R9:R15,K9:K15)/100</f>
        <v>0</v>
      </c>
      <c r="S8" s="36"/>
    </row>
    <row r="9" spans="1:19" s="2" customFormat="1" ht="12.75" hidden="1" outlineLevel="2">
      <c r="A9" s="13"/>
      <c r="B9" s="37"/>
      <c r="C9" s="51"/>
      <c r="D9" s="52"/>
      <c r="E9" s="53" t="s">
        <v>165</v>
      </c>
      <c r="F9" s="54"/>
      <c r="G9" s="55"/>
      <c r="H9" s="54"/>
      <c r="I9" s="52"/>
      <c r="J9" s="54"/>
      <c r="K9" s="56"/>
      <c r="L9" s="57"/>
      <c r="M9" s="57"/>
      <c r="N9" s="57"/>
      <c r="O9" s="57"/>
      <c r="P9" s="58"/>
      <c r="Q9" s="58"/>
      <c r="R9" s="59"/>
      <c r="S9" s="36"/>
    </row>
    <row r="10" spans="1:19" s="2" customFormat="1" ht="25.5" hidden="1" outlineLevel="2">
      <c r="A10" s="13"/>
      <c r="B10" s="36"/>
      <c r="C10" s="36"/>
      <c r="D10" s="60" t="s">
        <v>3</v>
      </c>
      <c r="E10" s="61">
        <v>1</v>
      </c>
      <c r="F10" s="62" t="s">
        <v>86</v>
      </c>
      <c r="G10" s="63" t="s">
        <v>207</v>
      </c>
      <c r="H10" s="64">
        <v>6</v>
      </c>
      <c r="I10" s="65" t="s">
        <v>34</v>
      </c>
      <c r="J10" s="66"/>
      <c r="K10" s="67">
        <f aca="true" t="shared" si="0" ref="K10:K15">H10*J10</f>
        <v>0</v>
      </c>
      <c r="L10" s="68">
        <f aca="true" t="shared" si="1" ref="L10:L15">IF(D10="S",K10,"")</f>
      </c>
      <c r="M10" s="69">
        <f aca="true" t="shared" si="2" ref="M10:M15">IF(OR(D10="P",D10="U"),K10,"")</f>
        <v>0</v>
      </c>
      <c r="N10" s="69">
        <f aca="true" t="shared" si="3" ref="N10:N15">IF(D10="H",K10,"")</f>
      </c>
      <c r="O10" s="69">
        <f aca="true" t="shared" si="4" ref="O10:O15">IF(D10="V",K10,"")</f>
      </c>
      <c r="P10" s="64"/>
      <c r="Q10" s="64">
        <v>0.008</v>
      </c>
      <c r="R10" s="70">
        <v>15</v>
      </c>
      <c r="S10" s="71"/>
    </row>
    <row r="11" spans="1:19" s="2" customFormat="1" ht="25.5" hidden="1" outlineLevel="2">
      <c r="A11" s="13"/>
      <c r="B11" s="36"/>
      <c r="C11" s="36"/>
      <c r="D11" s="60" t="s">
        <v>3</v>
      </c>
      <c r="E11" s="61">
        <v>2</v>
      </c>
      <c r="F11" s="62" t="s">
        <v>87</v>
      </c>
      <c r="G11" s="63" t="s">
        <v>208</v>
      </c>
      <c r="H11" s="64">
        <v>1</v>
      </c>
      <c r="I11" s="65" t="s">
        <v>34</v>
      </c>
      <c r="J11" s="66"/>
      <c r="K11" s="67">
        <f t="shared" si="0"/>
        <v>0</v>
      </c>
      <c r="L11" s="68">
        <f t="shared" si="1"/>
      </c>
      <c r="M11" s="69">
        <f t="shared" si="2"/>
        <v>0</v>
      </c>
      <c r="N11" s="69">
        <f t="shared" si="3"/>
      </c>
      <c r="O11" s="69">
        <f t="shared" si="4"/>
      </c>
      <c r="P11" s="64">
        <v>0.00068</v>
      </c>
      <c r="Q11" s="64">
        <v>0.012</v>
      </c>
      <c r="R11" s="70">
        <v>15</v>
      </c>
      <c r="S11" s="71"/>
    </row>
    <row r="12" spans="1:19" s="2" customFormat="1" ht="25.5" hidden="1" outlineLevel="2">
      <c r="A12" s="13"/>
      <c r="B12" s="36"/>
      <c r="C12" s="36"/>
      <c r="D12" s="60" t="s">
        <v>3</v>
      </c>
      <c r="E12" s="61">
        <v>3</v>
      </c>
      <c r="F12" s="62" t="s">
        <v>88</v>
      </c>
      <c r="G12" s="63" t="s">
        <v>209</v>
      </c>
      <c r="H12" s="64">
        <v>1</v>
      </c>
      <c r="I12" s="65" t="s">
        <v>34</v>
      </c>
      <c r="J12" s="66"/>
      <c r="K12" s="67">
        <f t="shared" si="0"/>
        <v>0</v>
      </c>
      <c r="L12" s="68">
        <f t="shared" si="1"/>
      </c>
      <c r="M12" s="69">
        <f t="shared" si="2"/>
        <v>0</v>
      </c>
      <c r="N12" s="69">
        <f t="shared" si="3"/>
      </c>
      <c r="O12" s="69">
        <f t="shared" si="4"/>
      </c>
      <c r="P12" s="64">
        <v>0.00068</v>
      </c>
      <c r="Q12" s="64">
        <v>0.016</v>
      </c>
      <c r="R12" s="70">
        <v>15</v>
      </c>
      <c r="S12" s="71"/>
    </row>
    <row r="13" spans="1:19" s="2" customFormat="1" ht="12.75" hidden="1" outlineLevel="2">
      <c r="A13" s="13"/>
      <c r="B13" s="36"/>
      <c r="C13" s="36"/>
      <c r="D13" s="60" t="s">
        <v>3</v>
      </c>
      <c r="E13" s="61">
        <v>4</v>
      </c>
      <c r="F13" s="62" t="s">
        <v>89</v>
      </c>
      <c r="G13" s="63" t="s">
        <v>195</v>
      </c>
      <c r="H13" s="64">
        <v>8</v>
      </c>
      <c r="I13" s="65" t="s">
        <v>6</v>
      </c>
      <c r="J13" s="66"/>
      <c r="K13" s="67">
        <f t="shared" si="0"/>
        <v>0</v>
      </c>
      <c r="L13" s="68">
        <f t="shared" si="1"/>
      </c>
      <c r="M13" s="69">
        <f t="shared" si="2"/>
        <v>0</v>
      </c>
      <c r="N13" s="69">
        <f t="shared" si="3"/>
      </c>
      <c r="O13" s="69">
        <f t="shared" si="4"/>
      </c>
      <c r="P13" s="64">
        <v>0.0005</v>
      </c>
      <c r="Q13" s="64">
        <v>0.009</v>
      </c>
      <c r="R13" s="70">
        <v>15</v>
      </c>
      <c r="S13" s="71"/>
    </row>
    <row r="14" spans="1:19" s="2" customFormat="1" ht="12.75" hidden="1" outlineLevel="2">
      <c r="A14" s="13"/>
      <c r="B14" s="36"/>
      <c r="C14" s="36"/>
      <c r="D14" s="60" t="s">
        <v>3</v>
      </c>
      <c r="E14" s="61">
        <v>5</v>
      </c>
      <c r="F14" s="62" t="s">
        <v>63</v>
      </c>
      <c r="G14" s="63" t="s">
        <v>204</v>
      </c>
      <c r="H14" s="64">
        <v>8</v>
      </c>
      <c r="I14" s="65" t="s">
        <v>6</v>
      </c>
      <c r="J14" s="66"/>
      <c r="K14" s="67">
        <f t="shared" si="0"/>
        <v>0</v>
      </c>
      <c r="L14" s="68">
        <f t="shared" si="1"/>
      </c>
      <c r="M14" s="69">
        <f t="shared" si="2"/>
        <v>0</v>
      </c>
      <c r="N14" s="69">
        <f t="shared" si="3"/>
      </c>
      <c r="O14" s="69">
        <f t="shared" si="4"/>
      </c>
      <c r="P14" s="64">
        <v>0.01117</v>
      </c>
      <c r="Q14" s="64"/>
      <c r="R14" s="70">
        <v>15</v>
      </c>
      <c r="S14" s="71"/>
    </row>
    <row r="15" spans="1:19" s="2" customFormat="1" ht="25.5" hidden="1" outlineLevel="2">
      <c r="A15" s="13"/>
      <c r="B15" s="36"/>
      <c r="C15" s="36"/>
      <c r="D15" s="60" t="s">
        <v>3</v>
      </c>
      <c r="E15" s="61">
        <v>6</v>
      </c>
      <c r="F15" s="62" t="s">
        <v>85</v>
      </c>
      <c r="G15" s="63" t="s">
        <v>219</v>
      </c>
      <c r="H15" s="64">
        <v>8</v>
      </c>
      <c r="I15" s="65" t="s">
        <v>12</v>
      </c>
      <c r="J15" s="66"/>
      <c r="K15" s="67">
        <f t="shared" si="0"/>
        <v>0</v>
      </c>
      <c r="L15" s="68">
        <f t="shared" si="1"/>
      </c>
      <c r="M15" s="69">
        <f t="shared" si="2"/>
        <v>0</v>
      </c>
      <c r="N15" s="69">
        <f t="shared" si="3"/>
      </c>
      <c r="O15" s="69">
        <f t="shared" si="4"/>
      </c>
      <c r="P15" s="64">
        <v>0.0004</v>
      </c>
      <c r="Q15" s="64"/>
      <c r="R15" s="70">
        <v>15</v>
      </c>
      <c r="S15" s="71"/>
    </row>
    <row r="16" spans="1:19" s="2" customFormat="1" ht="12.75" outlineLevel="1" collapsed="1">
      <c r="A16" s="13"/>
      <c r="B16" s="37"/>
      <c r="C16" s="38" t="s">
        <v>15</v>
      </c>
      <c r="D16" s="39" t="s">
        <v>2</v>
      </c>
      <c r="E16" s="40"/>
      <c r="F16" s="40" t="s">
        <v>31</v>
      </c>
      <c r="G16" s="41" t="s">
        <v>121</v>
      </c>
      <c r="H16" s="40"/>
      <c r="I16" s="39"/>
      <c r="J16" s="40"/>
      <c r="K16" s="42">
        <f>SUBTOTAL(9,K17:K23)</f>
        <v>0</v>
      </c>
      <c r="L16" s="43">
        <f>SUBTOTAL(9,L17:L23)</f>
        <v>0</v>
      </c>
      <c r="M16" s="43">
        <f>SUBTOTAL(9,M17:M23)</f>
        <v>0</v>
      </c>
      <c r="N16" s="43">
        <f>SUBTOTAL(9,N17:N23)</f>
        <v>0</v>
      </c>
      <c r="O16" s="43">
        <f>SUBTOTAL(9,O17:O23)</f>
        <v>0</v>
      </c>
      <c r="P16" s="44">
        <f>SUMPRODUCT(P17:P23,H17:H23)</f>
        <v>0.0028212000000000007</v>
      </c>
      <c r="Q16" s="44">
        <f>SUMPRODUCT(Q17:Q23,H17:H23)</f>
        <v>0</v>
      </c>
      <c r="R16" s="45">
        <f>SUMPRODUCT(R17:R23,K17:K23)/100</f>
        <v>0</v>
      </c>
      <c r="S16" s="36"/>
    </row>
    <row r="17" spans="1:19" s="2" customFormat="1" ht="12.75" hidden="1" outlineLevel="2">
      <c r="A17" s="13"/>
      <c r="B17" s="37"/>
      <c r="C17" s="51"/>
      <c r="D17" s="52"/>
      <c r="E17" s="53" t="s">
        <v>165</v>
      </c>
      <c r="F17" s="54"/>
      <c r="G17" s="55"/>
      <c r="H17" s="54"/>
      <c r="I17" s="52"/>
      <c r="J17" s="54"/>
      <c r="K17" s="56"/>
      <c r="L17" s="57"/>
      <c r="M17" s="57"/>
      <c r="N17" s="57"/>
      <c r="O17" s="57"/>
      <c r="P17" s="58"/>
      <c r="Q17" s="58"/>
      <c r="R17" s="59"/>
      <c r="S17" s="36"/>
    </row>
    <row r="18" spans="1:19" s="2" customFormat="1" ht="12.75" hidden="1" outlineLevel="2">
      <c r="A18" s="13"/>
      <c r="B18" s="36"/>
      <c r="C18" s="36"/>
      <c r="D18" s="60" t="s">
        <v>3</v>
      </c>
      <c r="E18" s="61">
        <v>1</v>
      </c>
      <c r="F18" s="62" t="s">
        <v>15</v>
      </c>
      <c r="G18" s="63" t="s">
        <v>201</v>
      </c>
      <c r="H18" s="64">
        <v>2</v>
      </c>
      <c r="I18" s="65" t="s">
        <v>6</v>
      </c>
      <c r="J18" s="66"/>
      <c r="K18" s="67">
        <f>H18*J18</f>
        <v>0</v>
      </c>
      <c r="L18" s="68">
        <f>IF(D18="S",K18,"")</f>
      </c>
      <c r="M18" s="69">
        <f>IF(OR(D18="P",D18="U"),K18,"")</f>
        <v>0</v>
      </c>
      <c r="N18" s="69">
        <f>IF(D18="H",K18,"")</f>
      </c>
      <c r="O18" s="69">
        <f>IF(D18="V",K18,"")</f>
      </c>
      <c r="P18" s="64"/>
      <c r="Q18" s="64"/>
      <c r="R18" s="70">
        <v>15</v>
      </c>
      <c r="S18" s="71"/>
    </row>
    <row r="19" spans="1:19" s="11" customFormat="1" ht="11.25" hidden="1" outlineLevel="2">
      <c r="A19" s="18"/>
      <c r="B19" s="18"/>
      <c r="C19" s="18"/>
      <c r="D19" s="18"/>
      <c r="E19" s="18"/>
      <c r="F19" s="18"/>
      <c r="G19" s="46" t="s">
        <v>135</v>
      </c>
      <c r="H19" s="18"/>
      <c r="I19" s="47"/>
      <c r="J19" s="18"/>
      <c r="K19" s="18"/>
      <c r="L19" s="48"/>
      <c r="M19" s="48"/>
      <c r="N19" s="48"/>
      <c r="O19" s="48"/>
      <c r="P19" s="49"/>
      <c r="Q19" s="18"/>
      <c r="R19" s="50"/>
      <c r="S19" s="18"/>
    </row>
    <row r="20" spans="1:19" s="2" customFormat="1" ht="12.75" hidden="1" outlineLevel="2">
      <c r="A20" s="13"/>
      <c r="B20" s="36"/>
      <c r="C20" s="36"/>
      <c r="D20" s="60" t="s">
        <v>3</v>
      </c>
      <c r="E20" s="61">
        <v>2</v>
      </c>
      <c r="F20" s="62" t="s">
        <v>15</v>
      </c>
      <c r="G20" s="63" t="s">
        <v>202</v>
      </c>
      <c r="H20" s="64">
        <v>4</v>
      </c>
      <c r="I20" s="65" t="s">
        <v>6</v>
      </c>
      <c r="J20" s="66"/>
      <c r="K20" s="67">
        <f>H20*J20</f>
        <v>0</v>
      </c>
      <c r="L20" s="68">
        <f>IF(D20="S",K20,"")</f>
      </c>
      <c r="M20" s="69">
        <f>IF(OR(D20="P",D20="U"),K20,"")</f>
        <v>0</v>
      </c>
      <c r="N20" s="69">
        <f>IF(D20="H",K20,"")</f>
      </c>
      <c r="O20" s="69">
        <f>IF(D20="V",K20,"")</f>
      </c>
      <c r="P20" s="64"/>
      <c r="Q20" s="64"/>
      <c r="R20" s="70">
        <v>15</v>
      </c>
      <c r="S20" s="71"/>
    </row>
    <row r="21" spans="1:19" s="2" customFormat="1" ht="12.75" hidden="1" outlineLevel="2">
      <c r="A21" s="13"/>
      <c r="B21" s="36"/>
      <c r="C21" s="36"/>
      <c r="D21" s="60" t="s">
        <v>3</v>
      </c>
      <c r="E21" s="61">
        <v>3</v>
      </c>
      <c r="F21" s="62" t="s">
        <v>38</v>
      </c>
      <c r="G21" s="63" t="s">
        <v>183</v>
      </c>
      <c r="H21" s="64">
        <v>6</v>
      </c>
      <c r="I21" s="65" t="s">
        <v>1</v>
      </c>
      <c r="J21" s="66"/>
      <c r="K21" s="67">
        <f>H21*J21</f>
        <v>0</v>
      </c>
      <c r="L21" s="68">
        <f>IF(D21="S",K21,"")</f>
      </c>
      <c r="M21" s="69">
        <f>IF(OR(D21="P",D21="U"),K21,"")</f>
        <v>0</v>
      </c>
      <c r="N21" s="69">
        <f>IF(D21="H",K21,"")</f>
      </c>
      <c r="O21" s="69">
        <f>IF(D21="V",K21,"")</f>
      </c>
      <c r="P21" s="64"/>
      <c r="Q21" s="64"/>
      <c r="R21" s="70">
        <v>15</v>
      </c>
      <c r="S21" s="71"/>
    </row>
    <row r="22" spans="1:19" s="2" customFormat="1" ht="12.75" hidden="1" outlineLevel="2">
      <c r="A22" s="13"/>
      <c r="B22" s="36"/>
      <c r="C22" s="36"/>
      <c r="D22" s="60" t="s">
        <v>3</v>
      </c>
      <c r="E22" s="61">
        <v>4</v>
      </c>
      <c r="F22" s="62" t="s">
        <v>15</v>
      </c>
      <c r="G22" s="63" t="s">
        <v>169</v>
      </c>
      <c r="H22" s="64">
        <v>0.01</v>
      </c>
      <c r="I22" s="65" t="s">
        <v>53</v>
      </c>
      <c r="J22" s="66"/>
      <c r="K22" s="67">
        <f>H22*J22</f>
        <v>0</v>
      </c>
      <c r="L22" s="68">
        <f>IF(D22="S",K22,"")</f>
      </c>
      <c r="M22" s="69">
        <f>IF(OR(D22="P",D22="U"),K22,"")</f>
        <v>0</v>
      </c>
      <c r="N22" s="69">
        <f>IF(D22="H",K22,"")</f>
      </c>
      <c r="O22" s="69">
        <f>IF(D22="V",K22,"")</f>
      </c>
      <c r="P22" s="64"/>
      <c r="Q22" s="64"/>
      <c r="R22" s="70">
        <v>15</v>
      </c>
      <c r="S22" s="71"/>
    </row>
    <row r="23" spans="1:19" s="2" customFormat="1" ht="12.75" hidden="1" outlineLevel="2">
      <c r="A23" s="13"/>
      <c r="B23" s="36"/>
      <c r="C23" s="36"/>
      <c r="D23" s="60" t="s">
        <v>5</v>
      </c>
      <c r="E23" s="61">
        <v>5</v>
      </c>
      <c r="F23" s="62" t="s">
        <v>90</v>
      </c>
      <c r="G23" s="63" t="s">
        <v>193</v>
      </c>
      <c r="H23" s="64">
        <v>0.028212000000000004</v>
      </c>
      <c r="I23" s="65" t="s">
        <v>7</v>
      </c>
      <c r="J23" s="66"/>
      <c r="K23" s="67">
        <f>H23*J23</f>
        <v>0</v>
      </c>
      <c r="L23" s="68">
        <f>IF(D23="S",K23,"")</f>
      </c>
      <c r="M23" s="69">
        <f>IF(OR(D23="P",D23="U"),K23,"")</f>
        <v>0</v>
      </c>
      <c r="N23" s="69">
        <f>IF(D23="H",K23,"")</f>
      </c>
      <c r="O23" s="69">
        <f>IF(D23="V",K23,"")</f>
      </c>
      <c r="P23" s="64">
        <v>0.1</v>
      </c>
      <c r="Q23" s="64"/>
      <c r="R23" s="70">
        <v>15</v>
      </c>
      <c r="S23" s="71"/>
    </row>
    <row r="24" spans="1:19" s="2" customFormat="1" ht="25.5" outlineLevel="1" collapsed="1">
      <c r="A24" s="13"/>
      <c r="B24" s="37"/>
      <c r="C24" s="38" t="s">
        <v>16</v>
      </c>
      <c r="D24" s="39" t="s">
        <v>2</v>
      </c>
      <c r="E24" s="40"/>
      <c r="F24" s="40" t="s">
        <v>31</v>
      </c>
      <c r="G24" s="41" t="s">
        <v>206</v>
      </c>
      <c r="H24" s="40"/>
      <c r="I24" s="39"/>
      <c r="J24" s="40"/>
      <c r="K24" s="42">
        <f>SUBTOTAL(9,K25:K29)</f>
        <v>0</v>
      </c>
      <c r="L24" s="43">
        <f>SUBTOTAL(9,L25:L29)</f>
        <v>0</v>
      </c>
      <c r="M24" s="43">
        <f>SUBTOTAL(9,M25:M29)</f>
        <v>0</v>
      </c>
      <c r="N24" s="43">
        <f>SUBTOTAL(9,N25:N29)</f>
        <v>0</v>
      </c>
      <c r="O24" s="43">
        <f>SUBTOTAL(9,O25:O29)</f>
        <v>0</v>
      </c>
      <c r="P24" s="44">
        <f>SUMPRODUCT(P25:P29,H25:H29)</f>
        <v>0.06527999999999999</v>
      </c>
      <c r="Q24" s="44">
        <f>SUMPRODUCT(Q25:Q29,H25:H29)</f>
        <v>0.0062</v>
      </c>
      <c r="R24" s="45">
        <f>SUMPRODUCT(R25:R29,K25:K29)/100</f>
        <v>0</v>
      </c>
      <c r="S24" s="36"/>
    </row>
    <row r="25" spans="1:19" s="2" customFormat="1" ht="12.75" hidden="1" outlineLevel="2">
      <c r="A25" s="13"/>
      <c r="B25" s="37"/>
      <c r="C25" s="51"/>
      <c r="D25" s="52"/>
      <c r="E25" s="53" t="s">
        <v>165</v>
      </c>
      <c r="F25" s="54"/>
      <c r="G25" s="55"/>
      <c r="H25" s="54"/>
      <c r="I25" s="52"/>
      <c r="J25" s="54"/>
      <c r="K25" s="56"/>
      <c r="L25" s="57"/>
      <c r="M25" s="57"/>
      <c r="N25" s="57"/>
      <c r="O25" s="57"/>
      <c r="P25" s="58"/>
      <c r="Q25" s="58"/>
      <c r="R25" s="59"/>
      <c r="S25" s="36"/>
    </row>
    <row r="26" spans="1:19" s="2" customFormat="1" ht="12.75" hidden="1" outlineLevel="2">
      <c r="A26" s="13"/>
      <c r="B26" s="36"/>
      <c r="C26" s="36"/>
      <c r="D26" s="60" t="s">
        <v>3</v>
      </c>
      <c r="E26" s="61">
        <v>1</v>
      </c>
      <c r="F26" s="62" t="s">
        <v>102</v>
      </c>
      <c r="G26" s="63" t="s">
        <v>199</v>
      </c>
      <c r="H26" s="64">
        <v>2</v>
      </c>
      <c r="I26" s="65" t="s">
        <v>34</v>
      </c>
      <c r="J26" s="66"/>
      <c r="K26" s="67">
        <f>H26*J26</f>
        <v>0</v>
      </c>
      <c r="L26" s="68">
        <f>IF(D26="S",K26,"")</f>
      </c>
      <c r="M26" s="69">
        <f>IF(OR(D26="P",D26="U"),K26,"")</f>
        <v>0</v>
      </c>
      <c r="N26" s="69">
        <f>IF(D26="H",K26,"")</f>
      </c>
      <c r="O26" s="69">
        <f>IF(D26="V",K26,"")</f>
      </c>
      <c r="P26" s="64">
        <v>0.00034</v>
      </c>
      <c r="Q26" s="64"/>
      <c r="R26" s="70">
        <v>15</v>
      </c>
      <c r="S26" s="71"/>
    </row>
    <row r="27" spans="1:19" s="2" customFormat="1" ht="12.75" hidden="1" outlineLevel="2">
      <c r="A27" s="13"/>
      <c r="B27" s="36"/>
      <c r="C27" s="36"/>
      <c r="D27" s="60" t="s">
        <v>3</v>
      </c>
      <c r="E27" s="61">
        <v>2</v>
      </c>
      <c r="F27" s="62" t="s">
        <v>101</v>
      </c>
      <c r="G27" s="63" t="s">
        <v>174</v>
      </c>
      <c r="H27" s="64">
        <v>2</v>
      </c>
      <c r="I27" s="65" t="s">
        <v>34</v>
      </c>
      <c r="J27" s="66"/>
      <c r="K27" s="67">
        <f>H27*J27</f>
        <v>0</v>
      </c>
      <c r="L27" s="68">
        <f>IF(D27="S",K27,"")</f>
      </c>
      <c r="M27" s="69">
        <f>IF(OR(D27="P",D27="U"),K27,"")</f>
        <v>0</v>
      </c>
      <c r="N27" s="69">
        <f>IF(D27="H",K27,"")</f>
      </c>
      <c r="O27" s="69">
        <f>IF(D27="V",K27,"")</f>
      </c>
      <c r="P27" s="64"/>
      <c r="Q27" s="64">
        <v>0.0031</v>
      </c>
      <c r="R27" s="70">
        <v>15</v>
      </c>
      <c r="S27" s="71"/>
    </row>
    <row r="28" spans="1:19" s="2" customFormat="1" ht="12.75" hidden="1" outlineLevel="2">
      <c r="A28" s="13"/>
      <c r="B28" s="36"/>
      <c r="C28" s="36"/>
      <c r="D28" s="60" t="s">
        <v>3</v>
      </c>
      <c r="E28" s="61">
        <v>3</v>
      </c>
      <c r="F28" s="62" t="s">
        <v>64</v>
      </c>
      <c r="G28" s="63" t="s">
        <v>178</v>
      </c>
      <c r="H28" s="64">
        <v>10</v>
      </c>
      <c r="I28" s="65" t="s">
        <v>6</v>
      </c>
      <c r="J28" s="66"/>
      <c r="K28" s="67">
        <f>H28*J28</f>
        <v>0</v>
      </c>
      <c r="L28" s="68">
        <f>IF(D28="S",K28,"")</f>
      </c>
      <c r="M28" s="69">
        <f>IF(OR(D28="P",D28="U"),K28,"")</f>
        <v>0</v>
      </c>
      <c r="N28" s="69">
        <f>IF(D28="H",K28,"")</f>
      </c>
      <c r="O28" s="69">
        <f>IF(D28="V",K28,"")</f>
      </c>
      <c r="P28" s="64">
        <v>0.00646</v>
      </c>
      <c r="Q28" s="64"/>
      <c r="R28" s="70">
        <v>15</v>
      </c>
      <c r="S28" s="71"/>
    </row>
    <row r="29" spans="1:19" s="2" customFormat="1" ht="25.5" hidden="1" outlineLevel="2">
      <c r="A29" s="13"/>
      <c r="B29" s="36"/>
      <c r="C29" s="36"/>
      <c r="D29" s="60" t="s">
        <v>3</v>
      </c>
      <c r="E29" s="61">
        <v>4</v>
      </c>
      <c r="F29" s="62" t="s">
        <v>65</v>
      </c>
      <c r="G29" s="63" t="s">
        <v>220</v>
      </c>
      <c r="H29" s="64">
        <v>0.1</v>
      </c>
      <c r="I29" s="65" t="s">
        <v>7</v>
      </c>
      <c r="J29" s="66"/>
      <c r="K29" s="67">
        <f>H29*J29</f>
        <v>0</v>
      </c>
      <c r="L29" s="68">
        <f>IF(D29="S",K29,"")</f>
      </c>
      <c r="M29" s="69">
        <f>IF(OR(D29="P",D29="U"),K29,"")</f>
        <v>0</v>
      </c>
      <c r="N29" s="69">
        <f>IF(D29="H",K29,"")</f>
      </c>
      <c r="O29" s="69">
        <f>IF(D29="V",K29,"")</f>
      </c>
      <c r="P29" s="64"/>
      <c r="Q29" s="64"/>
      <c r="R29" s="70">
        <v>15</v>
      </c>
      <c r="S29" s="71"/>
    </row>
    <row r="30" spans="1:19" s="2" customFormat="1" ht="12.75" outlineLevel="1" collapsed="1">
      <c r="A30" s="13"/>
      <c r="B30" s="37"/>
      <c r="C30" s="38" t="s">
        <v>17</v>
      </c>
      <c r="D30" s="39" t="s">
        <v>2</v>
      </c>
      <c r="E30" s="40"/>
      <c r="F30" s="40" t="s">
        <v>31</v>
      </c>
      <c r="G30" s="41" t="s">
        <v>96</v>
      </c>
      <c r="H30" s="40"/>
      <c r="I30" s="39"/>
      <c r="J30" s="40"/>
      <c r="K30" s="42">
        <f>SUBTOTAL(9,K31:K44)</f>
        <v>0</v>
      </c>
      <c r="L30" s="43">
        <f>SUBTOTAL(9,L31:L44)</f>
        <v>0</v>
      </c>
      <c r="M30" s="43">
        <f>SUBTOTAL(9,M31:M44)</f>
        <v>0</v>
      </c>
      <c r="N30" s="43">
        <f>SUBTOTAL(9,N31:N44)</f>
        <v>0</v>
      </c>
      <c r="O30" s="43">
        <f>SUBTOTAL(9,O31:O44)</f>
        <v>0</v>
      </c>
      <c r="P30" s="44">
        <f>SUMPRODUCT(P31:P44,H31:H44)</f>
        <v>0.022940000000000002</v>
      </c>
      <c r="Q30" s="44">
        <f>SUMPRODUCT(Q31:Q44,H31:H44)</f>
        <v>0</v>
      </c>
      <c r="R30" s="45">
        <f>SUMPRODUCT(R31:R44,K31:K44)/100</f>
        <v>0</v>
      </c>
      <c r="S30" s="36"/>
    </row>
    <row r="31" spans="1:19" s="2" customFormat="1" ht="12.75" hidden="1" outlineLevel="2">
      <c r="A31" s="13"/>
      <c r="B31" s="37"/>
      <c r="C31" s="51"/>
      <c r="D31" s="52"/>
      <c r="E31" s="53" t="s">
        <v>165</v>
      </c>
      <c r="F31" s="54"/>
      <c r="G31" s="55"/>
      <c r="H31" s="54"/>
      <c r="I31" s="52"/>
      <c r="J31" s="54"/>
      <c r="K31" s="56"/>
      <c r="L31" s="57"/>
      <c r="M31" s="57"/>
      <c r="N31" s="57"/>
      <c r="O31" s="57"/>
      <c r="P31" s="58"/>
      <c r="Q31" s="58"/>
      <c r="R31" s="59"/>
      <c r="S31" s="36"/>
    </row>
    <row r="32" spans="1:19" s="2" customFormat="1" ht="25.5" hidden="1" outlineLevel="2">
      <c r="A32" s="13"/>
      <c r="B32" s="36"/>
      <c r="C32" s="36"/>
      <c r="D32" s="60" t="s">
        <v>4</v>
      </c>
      <c r="E32" s="61">
        <v>1</v>
      </c>
      <c r="F32" s="62" t="s">
        <v>17</v>
      </c>
      <c r="G32" s="63" t="s">
        <v>205</v>
      </c>
      <c r="H32" s="64">
        <v>2</v>
      </c>
      <c r="I32" s="65" t="s">
        <v>34</v>
      </c>
      <c r="J32" s="66"/>
      <c r="K32" s="67">
        <f>H32*J32</f>
        <v>0</v>
      </c>
      <c r="L32" s="68">
        <f>IF(D32="S",K32,"")</f>
        <v>0</v>
      </c>
      <c r="M32" s="69">
        <f>IF(OR(D32="P",D32="U"),K32,"")</f>
      </c>
      <c r="N32" s="69">
        <f>IF(D32="H",K32,"")</f>
      </c>
      <c r="O32" s="69">
        <f>IF(D32="V",K32,"")</f>
      </c>
      <c r="P32" s="64"/>
      <c r="Q32" s="64"/>
      <c r="R32" s="70">
        <v>15</v>
      </c>
      <c r="S32" s="71"/>
    </row>
    <row r="33" spans="1:19" s="11" customFormat="1" ht="11.25" hidden="1" outlineLevel="2">
      <c r="A33" s="18"/>
      <c r="B33" s="18"/>
      <c r="C33" s="18"/>
      <c r="D33" s="18"/>
      <c r="E33" s="18"/>
      <c r="F33" s="18"/>
      <c r="G33" s="46" t="s">
        <v>222</v>
      </c>
      <c r="H33" s="18"/>
      <c r="I33" s="47"/>
      <c r="J33" s="18"/>
      <c r="K33" s="18"/>
      <c r="L33" s="48"/>
      <c r="M33" s="48"/>
      <c r="N33" s="48"/>
      <c r="O33" s="48"/>
      <c r="P33" s="49"/>
      <c r="Q33" s="18"/>
      <c r="R33" s="50"/>
      <c r="S33" s="18"/>
    </row>
    <row r="34" spans="1:19" s="2" customFormat="1" ht="25.5" hidden="1" outlineLevel="2">
      <c r="A34" s="13"/>
      <c r="B34" s="36"/>
      <c r="C34" s="36"/>
      <c r="D34" s="60" t="s">
        <v>4</v>
      </c>
      <c r="E34" s="61">
        <v>2</v>
      </c>
      <c r="F34" s="62" t="s">
        <v>146</v>
      </c>
      <c r="G34" s="63" t="s">
        <v>221</v>
      </c>
      <c r="H34" s="64">
        <v>2</v>
      </c>
      <c r="I34" s="65" t="s">
        <v>34</v>
      </c>
      <c r="J34" s="66"/>
      <c r="K34" s="67">
        <f aca="true" t="shared" si="5" ref="K34:K44">H34*J34</f>
        <v>0</v>
      </c>
      <c r="L34" s="68">
        <f aca="true" t="shared" si="6" ref="L34:L44">IF(D34="S",K34,"")</f>
        <v>0</v>
      </c>
      <c r="M34" s="69">
        <f aca="true" t="shared" si="7" ref="M34:M44">IF(OR(D34="P",D34="U"),K34,"")</f>
      </c>
      <c r="N34" s="69">
        <f aca="true" t="shared" si="8" ref="N34:N44">IF(D34="H",K34,"")</f>
      </c>
      <c r="O34" s="69">
        <f aca="true" t="shared" si="9" ref="O34:O44">IF(D34="V",K34,"")</f>
      </c>
      <c r="P34" s="64"/>
      <c r="Q34" s="64"/>
      <c r="R34" s="70">
        <v>15</v>
      </c>
      <c r="S34" s="71"/>
    </row>
    <row r="35" spans="1:19" s="2" customFormat="1" ht="12.75" hidden="1" outlineLevel="2">
      <c r="A35" s="13"/>
      <c r="B35" s="36"/>
      <c r="C35" s="36"/>
      <c r="D35" s="60" t="s">
        <v>4</v>
      </c>
      <c r="E35" s="61">
        <v>3</v>
      </c>
      <c r="F35" s="62" t="s">
        <v>155</v>
      </c>
      <c r="G35" s="63" t="s">
        <v>198</v>
      </c>
      <c r="H35" s="64">
        <v>2</v>
      </c>
      <c r="I35" s="65" t="s">
        <v>34</v>
      </c>
      <c r="J35" s="66"/>
      <c r="K35" s="67">
        <f t="shared" si="5"/>
        <v>0</v>
      </c>
      <c r="L35" s="68">
        <f t="shared" si="6"/>
        <v>0</v>
      </c>
      <c r="M35" s="69">
        <f t="shared" si="7"/>
      </c>
      <c r="N35" s="69">
        <f t="shared" si="8"/>
      </c>
      <c r="O35" s="69">
        <f t="shared" si="9"/>
      </c>
      <c r="P35" s="64"/>
      <c r="Q35" s="64"/>
      <c r="R35" s="70">
        <v>15</v>
      </c>
      <c r="S35" s="71"/>
    </row>
    <row r="36" spans="1:19" s="2" customFormat="1" ht="12.75" hidden="1" outlineLevel="2">
      <c r="A36" s="13"/>
      <c r="B36" s="36"/>
      <c r="C36" s="36"/>
      <c r="D36" s="60" t="s">
        <v>4</v>
      </c>
      <c r="E36" s="61">
        <v>4</v>
      </c>
      <c r="F36" s="62" t="s">
        <v>144</v>
      </c>
      <c r="G36" s="63" t="s">
        <v>203</v>
      </c>
      <c r="H36" s="64">
        <v>2</v>
      </c>
      <c r="I36" s="65" t="s">
        <v>34</v>
      </c>
      <c r="J36" s="66"/>
      <c r="K36" s="67">
        <f t="shared" si="5"/>
        <v>0</v>
      </c>
      <c r="L36" s="68">
        <f t="shared" si="6"/>
        <v>0</v>
      </c>
      <c r="M36" s="69">
        <f t="shared" si="7"/>
      </c>
      <c r="N36" s="69">
        <f t="shared" si="8"/>
      </c>
      <c r="O36" s="69">
        <f t="shared" si="9"/>
      </c>
      <c r="P36" s="64"/>
      <c r="Q36" s="64"/>
      <c r="R36" s="70">
        <v>15</v>
      </c>
      <c r="S36" s="71"/>
    </row>
    <row r="37" spans="1:19" s="2" customFormat="1" ht="12.75" hidden="1" outlineLevel="2">
      <c r="A37" s="13"/>
      <c r="B37" s="36"/>
      <c r="C37" s="36"/>
      <c r="D37" s="60" t="s">
        <v>4</v>
      </c>
      <c r="E37" s="61">
        <v>5</v>
      </c>
      <c r="F37" s="62" t="s">
        <v>140</v>
      </c>
      <c r="G37" s="63" t="s">
        <v>129</v>
      </c>
      <c r="H37" s="64">
        <v>2</v>
      </c>
      <c r="I37" s="65" t="s">
        <v>26</v>
      </c>
      <c r="J37" s="66"/>
      <c r="K37" s="67">
        <f t="shared" si="5"/>
        <v>0</v>
      </c>
      <c r="L37" s="68">
        <f t="shared" si="6"/>
        <v>0</v>
      </c>
      <c r="M37" s="69">
        <f t="shared" si="7"/>
      </c>
      <c r="N37" s="69">
        <f t="shared" si="8"/>
      </c>
      <c r="O37" s="69">
        <f t="shared" si="9"/>
      </c>
      <c r="P37" s="64"/>
      <c r="Q37" s="64"/>
      <c r="R37" s="70">
        <v>15</v>
      </c>
      <c r="S37" s="71"/>
    </row>
    <row r="38" spans="1:19" s="2" customFormat="1" ht="12.75" hidden="1" outlineLevel="2">
      <c r="A38" s="13"/>
      <c r="B38" s="36"/>
      <c r="C38" s="36"/>
      <c r="D38" s="60" t="s">
        <v>4</v>
      </c>
      <c r="E38" s="61">
        <v>6</v>
      </c>
      <c r="F38" s="62" t="s">
        <v>141</v>
      </c>
      <c r="G38" s="63" t="s">
        <v>130</v>
      </c>
      <c r="H38" s="64">
        <v>6</v>
      </c>
      <c r="I38" s="65" t="s">
        <v>26</v>
      </c>
      <c r="J38" s="66"/>
      <c r="K38" s="67">
        <f t="shared" si="5"/>
        <v>0</v>
      </c>
      <c r="L38" s="68">
        <f t="shared" si="6"/>
        <v>0</v>
      </c>
      <c r="M38" s="69">
        <f t="shared" si="7"/>
      </c>
      <c r="N38" s="69">
        <f t="shared" si="8"/>
      </c>
      <c r="O38" s="69">
        <f t="shared" si="9"/>
      </c>
      <c r="P38" s="64"/>
      <c r="Q38" s="64"/>
      <c r="R38" s="70">
        <v>15</v>
      </c>
      <c r="S38" s="71"/>
    </row>
    <row r="39" spans="1:19" s="2" customFormat="1" ht="12.75" hidden="1" outlineLevel="2">
      <c r="A39" s="13"/>
      <c r="B39" s="36"/>
      <c r="C39" s="36"/>
      <c r="D39" s="60" t="s">
        <v>4</v>
      </c>
      <c r="E39" s="61">
        <v>7</v>
      </c>
      <c r="F39" s="62" t="s">
        <v>145</v>
      </c>
      <c r="G39" s="63" t="s">
        <v>154</v>
      </c>
      <c r="H39" s="64">
        <v>2</v>
      </c>
      <c r="I39" s="65" t="s">
        <v>34</v>
      </c>
      <c r="J39" s="66"/>
      <c r="K39" s="67">
        <f t="shared" si="5"/>
        <v>0</v>
      </c>
      <c r="L39" s="68">
        <f t="shared" si="6"/>
        <v>0</v>
      </c>
      <c r="M39" s="69">
        <f t="shared" si="7"/>
      </c>
      <c r="N39" s="69">
        <f t="shared" si="8"/>
      </c>
      <c r="O39" s="69">
        <f t="shared" si="9"/>
      </c>
      <c r="P39" s="64"/>
      <c r="Q39" s="64"/>
      <c r="R39" s="70">
        <v>15</v>
      </c>
      <c r="S39" s="71"/>
    </row>
    <row r="40" spans="1:19" s="2" customFormat="1" ht="12.75" hidden="1" outlineLevel="2">
      <c r="A40" s="13"/>
      <c r="B40" s="36"/>
      <c r="C40" s="36"/>
      <c r="D40" s="60" t="s">
        <v>4</v>
      </c>
      <c r="E40" s="61">
        <v>8</v>
      </c>
      <c r="F40" s="62" t="s">
        <v>142</v>
      </c>
      <c r="G40" s="63" t="s">
        <v>151</v>
      </c>
      <c r="H40" s="64">
        <v>2</v>
      </c>
      <c r="I40" s="65" t="s">
        <v>34</v>
      </c>
      <c r="J40" s="66"/>
      <c r="K40" s="67">
        <f t="shared" si="5"/>
        <v>0</v>
      </c>
      <c r="L40" s="68">
        <f t="shared" si="6"/>
        <v>0</v>
      </c>
      <c r="M40" s="69">
        <f t="shared" si="7"/>
      </c>
      <c r="N40" s="69">
        <f t="shared" si="8"/>
      </c>
      <c r="O40" s="69">
        <f t="shared" si="9"/>
      </c>
      <c r="P40" s="64"/>
      <c r="Q40" s="64"/>
      <c r="R40" s="70">
        <v>15</v>
      </c>
      <c r="S40" s="71"/>
    </row>
    <row r="41" spans="1:19" s="2" customFormat="1" ht="12.75" hidden="1" outlineLevel="2">
      <c r="A41" s="13"/>
      <c r="B41" s="36"/>
      <c r="C41" s="36"/>
      <c r="D41" s="60" t="s">
        <v>4</v>
      </c>
      <c r="E41" s="61">
        <v>9</v>
      </c>
      <c r="F41" s="62" t="s">
        <v>143</v>
      </c>
      <c r="G41" s="63" t="s">
        <v>167</v>
      </c>
      <c r="H41" s="64">
        <v>8</v>
      </c>
      <c r="I41" s="65" t="s">
        <v>34</v>
      </c>
      <c r="J41" s="66"/>
      <c r="K41" s="67">
        <f t="shared" si="5"/>
        <v>0</v>
      </c>
      <c r="L41" s="68">
        <f t="shared" si="6"/>
        <v>0</v>
      </c>
      <c r="M41" s="69">
        <f t="shared" si="7"/>
      </c>
      <c r="N41" s="69">
        <f t="shared" si="8"/>
      </c>
      <c r="O41" s="69">
        <f t="shared" si="9"/>
      </c>
      <c r="P41" s="64"/>
      <c r="Q41" s="64"/>
      <c r="R41" s="70">
        <v>15</v>
      </c>
      <c r="S41" s="71"/>
    </row>
    <row r="42" spans="1:19" s="2" customFormat="1" ht="25.5" hidden="1" outlineLevel="2">
      <c r="A42" s="13"/>
      <c r="B42" s="36"/>
      <c r="C42" s="36"/>
      <c r="D42" s="60" t="s">
        <v>3</v>
      </c>
      <c r="E42" s="61">
        <v>10</v>
      </c>
      <c r="F42" s="62" t="s">
        <v>66</v>
      </c>
      <c r="G42" s="63" t="s">
        <v>210</v>
      </c>
      <c r="H42" s="64">
        <v>2</v>
      </c>
      <c r="I42" s="65" t="s">
        <v>53</v>
      </c>
      <c r="J42" s="66"/>
      <c r="K42" s="67">
        <f t="shared" si="5"/>
        <v>0</v>
      </c>
      <c r="L42" s="68">
        <f t="shared" si="6"/>
      </c>
      <c r="M42" s="69">
        <f t="shared" si="7"/>
        <v>0</v>
      </c>
      <c r="N42" s="69">
        <f t="shared" si="8"/>
      </c>
      <c r="O42" s="69">
        <f t="shared" si="9"/>
      </c>
      <c r="P42" s="64">
        <v>0.00042</v>
      </c>
      <c r="Q42" s="64"/>
      <c r="R42" s="70">
        <v>15</v>
      </c>
      <c r="S42" s="71"/>
    </row>
    <row r="43" spans="1:19" s="2" customFormat="1" ht="12.75" hidden="1" outlineLevel="2">
      <c r="A43" s="13"/>
      <c r="B43" s="36"/>
      <c r="C43" s="36"/>
      <c r="D43" s="60" t="s">
        <v>3</v>
      </c>
      <c r="E43" s="61">
        <v>11</v>
      </c>
      <c r="F43" s="62" t="s">
        <v>17</v>
      </c>
      <c r="G43" s="63" t="s">
        <v>152</v>
      </c>
      <c r="H43" s="64">
        <v>2</v>
      </c>
      <c r="I43" s="65" t="s">
        <v>53</v>
      </c>
      <c r="J43" s="66"/>
      <c r="K43" s="67">
        <f t="shared" si="5"/>
        <v>0</v>
      </c>
      <c r="L43" s="68">
        <f t="shared" si="6"/>
      </c>
      <c r="M43" s="69">
        <f t="shared" si="7"/>
        <v>0</v>
      </c>
      <c r="N43" s="69">
        <f t="shared" si="8"/>
      </c>
      <c r="O43" s="69">
        <f t="shared" si="9"/>
      </c>
      <c r="P43" s="64">
        <v>0.01105</v>
      </c>
      <c r="Q43" s="64"/>
      <c r="R43" s="70">
        <v>15</v>
      </c>
      <c r="S43" s="71"/>
    </row>
    <row r="44" spans="1:19" s="2" customFormat="1" ht="12.75" hidden="1" outlineLevel="2">
      <c r="A44" s="13"/>
      <c r="B44" s="36"/>
      <c r="C44" s="36"/>
      <c r="D44" s="60" t="s">
        <v>5</v>
      </c>
      <c r="E44" s="61">
        <v>12</v>
      </c>
      <c r="F44" s="62" t="s">
        <v>91</v>
      </c>
      <c r="G44" s="63" t="s">
        <v>185</v>
      </c>
      <c r="H44" s="64">
        <v>0.45880000000000004</v>
      </c>
      <c r="I44" s="65" t="s">
        <v>7</v>
      </c>
      <c r="J44" s="66"/>
      <c r="K44" s="67">
        <f t="shared" si="5"/>
        <v>0</v>
      </c>
      <c r="L44" s="68">
        <f t="shared" si="6"/>
      </c>
      <c r="M44" s="69">
        <f t="shared" si="7"/>
        <v>0</v>
      </c>
      <c r="N44" s="69">
        <f t="shared" si="8"/>
      </c>
      <c r="O44" s="69">
        <f t="shared" si="9"/>
      </c>
      <c r="P44" s="64"/>
      <c r="Q44" s="64"/>
      <c r="R44" s="70">
        <v>15</v>
      </c>
      <c r="S44" s="71"/>
    </row>
    <row r="45" spans="1:19" s="2" customFormat="1" ht="12.75" outlineLevel="1" collapsed="1">
      <c r="A45" s="13"/>
      <c r="B45" s="37"/>
      <c r="C45" s="38" t="s">
        <v>18</v>
      </c>
      <c r="D45" s="39" t="s">
        <v>2</v>
      </c>
      <c r="E45" s="40"/>
      <c r="F45" s="40" t="s">
        <v>31</v>
      </c>
      <c r="G45" s="41" t="s">
        <v>56</v>
      </c>
      <c r="H45" s="40"/>
      <c r="I45" s="39"/>
      <c r="J45" s="40"/>
      <c r="K45" s="42">
        <f>SUBTOTAL(9,K46:K53)</f>
        <v>0</v>
      </c>
      <c r="L45" s="43">
        <f>SUBTOTAL(9,L46:L53)</f>
        <v>0</v>
      </c>
      <c r="M45" s="43">
        <f>SUBTOTAL(9,M46:M53)</f>
        <v>0</v>
      </c>
      <c r="N45" s="43">
        <f>SUBTOTAL(9,N46:N53)</f>
        <v>0</v>
      </c>
      <c r="O45" s="43">
        <f>SUBTOTAL(9,O46:O53)</f>
        <v>0</v>
      </c>
      <c r="P45" s="44">
        <f>SUMPRODUCT(P46:P53,H46:H53)</f>
        <v>0.10269</v>
      </c>
      <c r="Q45" s="44">
        <f>SUMPRODUCT(Q46:Q53,H46:H53)</f>
        <v>0</v>
      </c>
      <c r="R45" s="45">
        <f>SUMPRODUCT(R46:R53,K46:K53)/100</f>
        <v>0</v>
      </c>
      <c r="S45" s="36"/>
    </row>
    <row r="46" spans="1:19" s="2" customFormat="1" ht="12.75" hidden="1" outlineLevel="2">
      <c r="A46" s="13"/>
      <c r="B46" s="37"/>
      <c r="C46" s="51"/>
      <c r="D46" s="52"/>
      <c r="E46" s="53" t="s">
        <v>165</v>
      </c>
      <c r="F46" s="54"/>
      <c r="G46" s="55"/>
      <c r="H46" s="54"/>
      <c r="I46" s="52"/>
      <c r="J46" s="54"/>
      <c r="K46" s="56"/>
      <c r="L46" s="57"/>
      <c r="M46" s="57"/>
      <c r="N46" s="57"/>
      <c r="O46" s="57"/>
      <c r="P46" s="58"/>
      <c r="Q46" s="58"/>
      <c r="R46" s="59"/>
      <c r="S46" s="36"/>
    </row>
    <row r="47" spans="1:19" s="2" customFormat="1" ht="12.75" hidden="1" outlineLevel="2">
      <c r="A47" s="13"/>
      <c r="B47" s="36"/>
      <c r="C47" s="36"/>
      <c r="D47" s="60" t="s">
        <v>3</v>
      </c>
      <c r="E47" s="61">
        <v>1</v>
      </c>
      <c r="F47" s="62" t="s">
        <v>67</v>
      </c>
      <c r="G47" s="63" t="s">
        <v>190</v>
      </c>
      <c r="H47" s="64">
        <v>48</v>
      </c>
      <c r="I47" s="65" t="s">
        <v>6</v>
      </c>
      <c r="J47" s="66"/>
      <c r="K47" s="67">
        <f aca="true" t="shared" si="10" ref="K47:K53">H47*J47</f>
        <v>0</v>
      </c>
      <c r="L47" s="68">
        <f aca="true" t="shared" si="11" ref="L47:L53">IF(D47="S",K47,"")</f>
      </c>
      <c r="M47" s="69">
        <f aca="true" t="shared" si="12" ref="M47:M53">IF(OR(D47="P",D47="U"),K47,"")</f>
        <v>0</v>
      </c>
      <c r="N47" s="69">
        <f aca="true" t="shared" si="13" ref="N47:N53">IF(D47="H",K47,"")</f>
      </c>
      <c r="O47" s="69">
        <f aca="true" t="shared" si="14" ref="O47:O53">IF(D47="V",K47,"")</f>
      </c>
      <c r="P47" s="64">
        <v>0.00068</v>
      </c>
      <c r="Q47" s="64"/>
      <c r="R47" s="70">
        <v>15</v>
      </c>
      <c r="S47" s="71"/>
    </row>
    <row r="48" spans="1:19" s="2" customFormat="1" ht="12.75" hidden="1" outlineLevel="2">
      <c r="A48" s="13"/>
      <c r="B48" s="36"/>
      <c r="C48" s="36"/>
      <c r="D48" s="60" t="s">
        <v>3</v>
      </c>
      <c r="E48" s="61">
        <v>2</v>
      </c>
      <c r="F48" s="62" t="s">
        <v>68</v>
      </c>
      <c r="G48" s="63" t="s">
        <v>191</v>
      </c>
      <c r="H48" s="64">
        <v>77</v>
      </c>
      <c r="I48" s="65" t="s">
        <v>6</v>
      </c>
      <c r="J48" s="66"/>
      <c r="K48" s="67">
        <f t="shared" si="10"/>
        <v>0</v>
      </c>
      <c r="L48" s="68">
        <f t="shared" si="11"/>
      </c>
      <c r="M48" s="69">
        <f t="shared" si="12"/>
        <v>0</v>
      </c>
      <c r="N48" s="69">
        <f t="shared" si="13"/>
      </c>
      <c r="O48" s="69">
        <f t="shared" si="14"/>
      </c>
      <c r="P48" s="64">
        <v>0.00079</v>
      </c>
      <c r="Q48" s="64"/>
      <c r="R48" s="70">
        <v>15</v>
      </c>
      <c r="S48" s="71"/>
    </row>
    <row r="49" spans="1:19" s="2" customFormat="1" ht="12.75" hidden="1" outlineLevel="2">
      <c r="A49" s="13"/>
      <c r="B49" s="36"/>
      <c r="C49" s="36"/>
      <c r="D49" s="60" t="s">
        <v>3</v>
      </c>
      <c r="E49" s="61">
        <v>3</v>
      </c>
      <c r="F49" s="62" t="s">
        <v>69</v>
      </c>
      <c r="G49" s="63" t="s">
        <v>192</v>
      </c>
      <c r="H49" s="64">
        <v>3</v>
      </c>
      <c r="I49" s="65" t="s">
        <v>6</v>
      </c>
      <c r="J49" s="66"/>
      <c r="K49" s="67">
        <f t="shared" si="10"/>
        <v>0</v>
      </c>
      <c r="L49" s="68">
        <f t="shared" si="11"/>
      </c>
      <c r="M49" s="69">
        <f t="shared" si="12"/>
        <v>0</v>
      </c>
      <c r="N49" s="69">
        <f t="shared" si="13"/>
      </c>
      <c r="O49" s="69">
        <f t="shared" si="14"/>
      </c>
      <c r="P49" s="64">
        <v>0.00094</v>
      </c>
      <c r="Q49" s="64"/>
      <c r="R49" s="70">
        <v>15</v>
      </c>
      <c r="S49" s="71"/>
    </row>
    <row r="50" spans="1:19" s="2" customFormat="1" ht="12.75" hidden="1" outlineLevel="2">
      <c r="A50" s="13"/>
      <c r="B50" s="36"/>
      <c r="C50" s="36"/>
      <c r="D50" s="60" t="s">
        <v>3</v>
      </c>
      <c r="E50" s="61">
        <v>4</v>
      </c>
      <c r="F50" s="62" t="s">
        <v>70</v>
      </c>
      <c r="G50" s="63" t="s">
        <v>197</v>
      </c>
      <c r="H50" s="64">
        <v>5</v>
      </c>
      <c r="I50" s="65" t="s">
        <v>6</v>
      </c>
      <c r="J50" s="66"/>
      <c r="K50" s="67">
        <f t="shared" si="10"/>
        <v>0</v>
      </c>
      <c r="L50" s="68">
        <f t="shared" si="11"/>
      </c>
      <c r="M50" s="69">
        <f t="shared" si="12"/>
        <v>0</v>
      </c>
      <c r="N50" s="69">
        <f t="shared" si="13"/>
      </c>
      <c r="O50" s="69">
        <f t="shared" si="14"/>
      </c>
      <c r="P50" s="64">
        <v>0.00128</v>
      </c>
      <c r="Q50" s="64"/>
      <c r="R50" s="70">
        <v>15</v>
      </c>
      <c r="S50" s="71"/>
    </row>
    <row r="51" spans="1:19" s="2" customFormat="1" ht="12.75" hidden="1" outlineLevel="2">
      <c r="A51" s="13"/>
      <c r="B51" s="36"/>
      <c r="C51" s="36"/>
      <c r="D51" s="60" t="s">
        <v>3</v>
      </c>
      <c r="E51" s="61">
        <v>5</v>
      </c>
      <c r="F51" s="62" t="s">
        <v>71</v>
      </c>
      <c r="G51" s="63" t="s">
        <v>182</v>
      </c>
      <c r="H51" s="64">
        <v>133</v>
      </c>
      <c r="I51" s="65" t="s">
        <v>6</v>
      </c>
      <c r="J51" s="66"/>
      <c r="K51" s="67">
        <f t="shared" si="10"/>
        <v>0</v>
      </c>
      <c r="L51" s="68">
        <f t="shared" si="11"/>
      </c>
      <c r="M51" s="69">
        <f t="shared" si="12"/>
        <v>0</v>
      </c>
      <c r="N51" s="69">
        <f t="shared" si="13"/>
      </c>
      <c r="O51" s="69">
        <f t="shared" si="14"/>
      </c>
      <c r="P51" s="64"/>
      <c r="Q51" s="64"/>
      <c r="R51" s="70">
        <v>15</v>
      </c>
      <c r="S51" s="71"/>
    </row>
    <row r="52" spans="1:19" s="2" customFormat="1" ht="12.75" hidden="1" outlineLevel="2">
      <c r="A52" s="13"/>
      <c r="B52" s="36"/>
      <c r="C52" s="36"/>
      <c r="D52" s="60" t="s">
        <v>3</v>
      </c>
      <c r="E52" s="61">
        <v>6</v>
      </c>
      <c r="F52" s="62" t="s">
        <v>18</v>
      </c>
      <c r="G52" s="63" t="s">
        <v>187</v>
      </c>
      <c r="H52" s="64">
        <v>4</v>
      </c>
      <c r="I52" s="65" t="s">
        <v>26</v>
      </c>
      <c r="J52" s="66"/>
      <c r="K52" s="67">
        <f t="shared" si="10"/>
        <v>0</v>
      </c>
      <c r="L52" s="68">
        <f t="shared" si="11"/>
      </c>
      <c r="M52" s="69">
        <f t="shared" si="12"/>
        <v>0</v>
      </c>
      <c r="N52" s="69">
        <f t="shared" si="13"/>
      </c>
      <c r="O52" s="69">
        <f t="shared" si="14"/>
      </c>
      <c r="P52" s="64"/>
      <c r="Q52" s="64"/>
      <c r="R52" s="70">
        <v>15</v>
      </c>
      <c r="S52" s="71"/>
    </row>
    <row r="53" spans="1:19" s="2" customFormat="1" ht="12.75" hidden="1" outlineLevel="2">
      <c r="A53" s="13"/>
      <c r="B53" s="36"/>
      <c r="C53" s="36"/>
      <c r="D53" s="60" t="s">
        <v>5</v>
      </c>
      <c r="E53" s="61">
        <v>7</v>
      </c>
      <c r="F53" s="62" t="s">
        <v>92</v>
      </c>
      <c r="G53" s="63" t="s">
        <v>194</v>
      </c>
      <c r="H53" s="64">
        <v>2.0538</v>
      </c>
      <c r="I53" s="65" t="s">
        <v>7</v>
      </c>
      <c r="J53" s="66"/>
      <c r="K53" s="67">
        <f t="shared" si="10"/>
        <v>0</v>
      </c>
      <c r="L53" s="68">
        <f t="shared" si="11"/>
      </c>
      <c r="M53" s="69">
        <f t="shared" si="12"/>
        <v>0</v>
      </c>
      <c r="N53" s="69">
        <f t="shared" si="13"/>
      </c>
      <c r="O53" s="69">
        <f t="shared" si="14"/>
      </c>
      <c r="P53" s="64"/>
      <c r="Q53" s="64"/>
      <c r="R53" s="70">
        <v>15</v>
      </c>
      <c r="S53" s="71"/>
    </row>
    <row r="54" spans="1:19" s="2" customFormat="1" ht="12.75" outlineLevel="1" collapsed="1">
      <c r="A54" s="13"/>
      <c r="B54" s="37"/>
      <c r="C54" s="38" t="s">
        <v>19</v>
      </c>
      <c r="D54" s="39" t="s">
        <v>2</v>
      </c>
      <c r="E54" s="40"/>
      <c r="F54" s="40" t="s">
        <v>31</v>
      </c>
      <c r="G54" s="41" t="s">
        <v>57</v>
      </c>
      <c r="H54" s="40"/>
      <c r="I54" s="39"/>
      <c r="J54" s="40"/>
      <c r="K54" s="42">
        <f>SUBTOTAL(9,K55:K62)</f>
        <v>0</v>
      </c>
      <c r="L54" s="43">
        <f>SUBTOTAL(9,L55:L62)</f>
        <v>0</v>
      </c>
      <c r="M54" s="43">
        <f>SUBTOTAL(9,M55:M62)</f>
        <v>0</v>
      </c>
      <c r="N54" s="43">
        <f>SUBTOTAL(9,N55:N62)</f>
        <v>0</v>
      </c>
      <c r="O54" s="43">
        <f>SUBTOTAL(9,O55:O62)</f>
        <v>0</v>
      </c>
      <c r="P54" s="44">
        <f>SUMPRODUCT(P55:P62,H55:H62)</f>
        <v>0.00784</v>
      </c>
      <c r="Q54" s="44">
        <f>SUMPRODUCT(Q55:Q62,H55:H62)</f>
        <v>0</v>
      </c>
      <c r="R54" s="45">
        <f>SUMPRODUCT(R55:R62,K55:K62)/100</f>
        <v>0</v>
      </c>
      <c r="S54" s="36"/>
    </row>
    <row r="55" spans="1:19" s="2" customFormat="1" ht="12.75" hidden="1" outlineLevel="2">
      <c r="A55" s="13"/>
      <c r="B55" s="37"/>
      <c r="C55" s="51"/>
      <c r="D55" s="52"/>
      <c r="E55" s="53" t="s">
        <v>165</v>
      </c>
      <c r="F55" s="54"/>
      <c r="G55" s="55"/>
      <c r="H55" s="54"/>
      <c r="I55" s="52"/>
      <c r="J55" s="54"/>
      <c r="K55" s="56"/>
      <c r="L55" s="57"/>
      <c r="M55" s="57"/>
      <c r="N55" s="57"/>
      <c r="O55" s="57"/>
      <c r="P55" s="58"/>
      <c r="Q55" s="58"/>
      <c r="R55" s="59"/>
      <c r="S55" s="36"/>
    </row>
    <row r="56" spans="1:19" s="2" customFormat="1" ht="12.75" hidden="1" outlineLevel="2">
      <c r="A56" s="13"/>
      <c r="B56" s="36"/>
      <c r="C56" s="36"/>
      <c r="D56" s="60" t="s">
        <v>3</v>
      </c>
      <c r="E56" s="61">
        <v>1</v>
      </c>
      <c r="F56" s="62" t="s">
        <v>77</v>
      </c>
      <c r="G56" s="63" t="s">
        <v>189</v>
      </c>
      <c r="H56" s="64">
        <v>4</v>
      </c>
      <c r="I56" s="65" t="s">
        <v>34</v>
      </c>
      <c r="J56" s="66"/>
      <c r="K56" s="67">
        <f aca="true" t="shared" si="15" ref="K56:K62">H56*J56</f>
        <v>0</v>
      </c>
      <c r="L56" s="68">
        <f aca="true" t="shared" si="16" ref="L56:L62">IF(D56="S",K56,"")</f>
      </c>
      <c r="M56" s="69">
        <f aca="true" t="shared" si="17" ref="M56:M62">IF(OR(D56="P",D56="U"),K56,"")</f>
        <v>0</v>
      </c>
      <c r="N56" s="69">
        <f aca="true" t="shared" si="18" ref="N56:N62">IF(D56="H",K56,"")</f>
      </c>
      <c r="O56" s="69">
        <f aca="true" t="shared" si="19" ref="O56:O62">IF(D56="V",K56,"")</f>
      </c>
      <c r="P56" s="64">
        <v>0.0005</v>
      </c>
      <c r="Q56" s="64"/>
      <c r="R56" s="70">
        <v>15</v>
      </c>
      <c r="S56" s="71"/>
    </row>
    <row r="57" spans="1:19" s="2" customFormat="1" ht="12.75" hidden="1" outlineLevel="2">
      <c r="A57" s="13"/>
      <c r="B57" s="36"/>
      <c r="C57" s="36"/>
      <c r="D57" s="60" t="s">
        <v>3</v>
      </c>
      <c r="E57" s="61">
        <v>2</v>
      </c>
      <c r="F57" s="62" t="s">
        <v>76</v>
      </c>
      <c r="G57" s="63" t="s">
        <v>196</v>
      </c>
      <c r="H57" s="64">
        <v>2</v>
      </c>
      <c r="I57" s="65" t="s">
        <v>34</v>
      </c>
      <c r="J57" s="66"/>
      <c r="K57" s="67">
        <f t="shared" si="15"/>
        <v>0</v>
      </c>
      <c r="L57" s="68">
        <f t="shared" si="16"/>
      </c>
      <c r="M57" s="69">
        <f t="shared" si="17"/>
        <v>0</v>
      </c>
      <c r="N57" s="69">
        <f t="shared" si="18"/>
      </c>
      <c r="O57" s="69">
        <f t="shared" si="19"/>
      </c>
      <c r="P57" s="64">
        <v>0.00057</v>
      </c>
      <c r="Q57" s="64"/>
      <c r="R57" s="70">
        <v>15</v>
      </c>
      <c r="S57" s="71"/>
    </row>
    <row r="58" spans="1:19" s="2" customFormat="1" ht="12.75" hidden="1" outlineLevel="2">
      <c r="A58" s="13"/>
      <c r="B58" s="36"/>
      <c r="C58" s="36"/>
      <c r="D58" s="60" t="s">
        <v>3</v>
      </c>
      <c r="E58" s="61">
        <v>3</v>
      </c>
      <c r="F58" s="62" t="s">
        <v>75</v>
      </c>
      <c r="G58" s="63" t="s">
        <v>200</v>
      </c>
      <c r="H58" s="64">
        <v>4</v>
      </c>
      <c r="I58" s="65" t="s">
        <v>34</v>
      </c>
      <c r="J58" s="66"/>
      <c r="K58" s="67">
        <f t="shared" si="15"/>
        <v>0</v>
      </c>
      <c r="L58" s="68">
        <f t="shared" si="16"/>
      </c>
      <c r="M58" s="69">
        <f t="shared" si="17"/>
        <v>0</v>
      </c>
      <c r="N58" s="69">
        <f t="shared" si="18"/>
      </c>
      <c r="O58" s="69">
        <f t="shared" si="19"/>
      </c>
      <c r="P58" s="64">
        <v>0.00047</v>
      </c>
      <c r="Q58" s="64"/>
      <c r="R58" s="70">
        <v>15</v>
      </c>
      <c r="S58" s="71"/>
    </row>
    <row r="59" spans="1:19" s="2" customFormat="1" ht="12.75" hidden="1" outlineLevel="2">
      <c r="A59" s="13"/>
      <c r="B59" s="36"/>
      <c r="C59" s="36"/>
      <c r="D59" s="60" t="s">
        <v>3</v>
      </c>
      <c r="E59" s="61">
        <v>4</v>
      </c>
      <c r="F59" s="62" t="s">
        <v>74</v>
      </c>
      <c r="G59" s="63" t="s">
        <v>176</v>
      </c>
      <c r="H59" s="64">
        <v>4</v>
      </c>
      <c r="I59" s="65" t="s">
        <v>34</v>
      </c>
      <c r="J59" s="66"/>
      <c r="K59" s="67">
        <f t="shared" si="15"/>
        <v>0</v>
      </c>
      <c r="L59" s="68">
        <f t="shared" si="16"/>
      </c>
      <c r="M59" s="69">
        <f t="shared" si="17"/>
        <v>0</v>
      </c>
      <c r="N59" s="69">
        <f t="shared" si="18"/>
      </c>
      <c r="O59" s="69">
        <f t="shared" si="19"/>
      </c>
      <c r="P59" s="64">
        <v>0.00042</v>
      </c>
      <c r="Q59" s="64"/>
      <c r="R59" s="70">
        <v>15</v>
      </c>
      <c r="S59" s="71"/>
    </row>
    <row r="60" spans="1:19" s="2" customFormat="1" ht="12.75" hidden="1" outlineLevel="2">
      <c r="A60" s="13"/>
      <c r="B60" s="36"/>
      <c r="C60" s="36"/>
      <c r="D60" s="60" t="s">
        <v>3</v>
      </c>
      <c r="E60" s="61">
        <v>5</v>
      </c>
      <c r="F60" s="62" t="s">
        <v>72</v>
      </c>
      <c r="G60" s="63" t="s">
        <v>186</v>
      </c>
      <c r="H60" s="64">
        <v>8</v>
      </c>
      <c r="I60" s="65" t="s">
        <v>34</v>
      </c>
      <c r="J60" s="66"/>
      <c r="K60" s="67">
        <f t="shared" si="15"/>
        <v>0</v>
      </c>
      <c r="L60" s="68">
        <f t="shared" si="16"/>
      </c>
      <c r="M60" s="69">
        <f t="shared" si="17"/>
        <v>0</v>
      </c>
      <c r="N60" s="69">
        <f t="shared" si="18"/>
      </c>
      <c r="O60" s="69">
        <f t="shared" si="19"/>
      </c>
      <c r="P60" s="64">
        <v>3E-05</v>
      </c>
      <c r="Q60" s="64"/>
      <c r="R60" s="70">
        <v>15</v>
      </c>
      <c r="S60" s="71"/>
    </row>
    <row r="61" spans="1:19" s="2" customFormat="1" ht="12.75" hidden="1" outlineLevel="2">
      <c r="A61" s="13"/>
      <c r="B61" s="36"/>
      <c r="C61" s="36"/>
      <c r="D61" s="60" t="s">
        <v>3</v>
      </c>
      <c r="E61" s="61">
        <v>6</v>
      </c>
      <c r="F61" s="62" t="s">
        <v>73</v>
      </c>
      <c r="G61" s="63" t="s">
        <v>181</v>
      </c>
      <c r="H61" s="64">
        <v>6</v>
      </c>
      <c r="I61" s="65" t="s">
        <v>34</v>
      </c>
      <c r="J61" s="66"/>
      <c r="K61" s="67">
        <f t="shared" si="15"/>
        <v>0</v>
      </c>
      <c r="L61" s="68">
        <f t="shared" si="16"/>
      </c>
      <c r="M61" s="69">
        <f t="shared" si="17"/>
        <v>0</v>
      </c>
      <c r="N61" s="69">
        <f t="shared" si="18"/>
      </c>
      <c r="O61" s="69">
        <f t="shared" si="19"/>
      </c>
      <c r="P61" s="64">
        <v>0.00015</v>
      </c>
      <c r="Q61" s="64"/>
      <c r="R61" s="70">
        <v>15</v>
      </c>
      <c r="S61" s="71"/>
    </row>
    <row r="62" spans="1:19" s="2" customFormat="1" ht="12.75" hidden="1" outlineLevel="2">
      <c r="A62" s="13"/>
      <c r="B62" s="36"/>
      <c r="C62" s="36"/>
      <c r="D62" s="60" t="s">
        <v>5</v>
      </c>
      <c r="E62" s="61">
        <v>7</v>
      </c>
      <c r="F62" s="62" t="s">
        <v>93</v>
      </c>
      <c r="G62" s="63" t="s">
        <v>184</v>
      </c>
      <c r="H62" s="64">
        <v>0.0784</v>
      </c>
      <c r="I62" s="65" t="s">
        <v>7</v>
      </c>
      <c r="J62" s="66"/>
      <c r="K62" s="67">
        <f t="shared" si="15"/>
        <v>0</v>
      </c>
      <c r="L62" s="68">
        <f t="shared" si="16"/>
      </c>
      <c r="M62" s="69">
        <f t="shared" si="17"/>
        <v>0</v>
      </c>
      <c r="N62" s="69">
        <f t="shared" si="18"/>
      </c>
      <c r="O62" s="69">
        <f t="shared" si="19"/>
      </c>
      <c r="P62" s="64"/>
      <c r="Q62" s="64"/>
      <c r="R62" s="70">
        <v>15</v>
      </c>
      <c r="S62" s="71"/>
    </row>
    <row r="63" spans="1:19" s="2" customFormat="1" ht="12.75" outlineLevel="1" collapsed="1">
      <c r="A63" s="13"/>
      <c r="B63" s="37"/>
      <c r="C63" s="38" t="s">
        <v>20</v>
      </c>
      <c r="D63" s="39" t="s">
        <v>2</v>
      </c>
      <c r="E63" s="40"/>
      <c r="F63" s="40" t="s">
        <v>31</v>
      </c>
      <c r="G63" s="41" t="s">
        <v>147</v>
      </c>
      <c r="H63" s="40"/>
      <c r="I63" s="39"/>
      <c r="J63" s="40"/>
      <c r="K63" s="42">
        <f>SUBTOTAL(9,K64:K82)</f>
        <v>0</v>
      </c>
      <c r="L63" s="43">
        <f>SUBTOTAL(9,L64:L82)</f>
        <v>0</v>
      </c>
      <c r="M63" s="43">
        <f>SUBTOTAL(9,M64:M82)</f>
        <v>0</v>
      </c>
      <c r="N63" s="43">
        <f>SUBTOTAL(9,N64:N82)</f>
        <v>0</v>
      </c>
      <c r="O63" s="43">
        <f>SUBTOTAL(9,O64:O82)</f>
        <v>0</v>
      </c>
      <c r="P63" s="44">
        <f>SUMPRODUCT(P64:P82,H64:H82)</f>
        <v>0.26757000000000003</v>
      </c>
      <c r="Q63" s="44">
        <f>SUMPRODUCT(Q64:Q82,H64:H82)</f>
        <v>0</v>
      </c>
      <c r="R63" s="45">
        <f>SUMPRODUCT(R64:R82,K64:K82)/100</f>
        <v>0</v>
      </c>
      <c r="S63" s="36"/>
    </row>
    <row r="64" spans="1:19" s="2" customFormat="1" ht="3" customHeight="1" outlineLevel="2">
      <c r="A64" s="13"/>
      <c r="B64" s="37"/>
      <c r="C64" s="51"/>
      <c r="D64" s="52"/>
      <c r="E64" s="53" t="s">
        <v>165</v>
      </c>
      <c r="F64" s="54"/>
      <c r="G64" s="55"/>
      <c r="H64" s="54"/>
      <c r="I64" s="52"/>
      <c r="J64" s="54"/>
      <c r="K64" s="56"/>
      <c r="L64" s="57"/>
      <c r="M64" s="57"/>
      <c r="N64" s="57"/>
      <c r="O64" s="57"/>
      <c r="P64" s="58"/>
      <c r="Q64" s="58"/>
      <c r="R64" s="59"/>
      <c r="S64" s="36"/>
    </row>
    <row r="65" spans="1:19" s="2" customFormat="1" ht="25.5" hidden="1" outlineLevel="2">
      <c r="A65" s="13"/>
      <c r="B65" s="36"/>
      <c r="C65" s="36"/>
      <c r="D65" s="60" t="s">
        <v>3</v>
      </c>
      <c r="E65" s="61">
        <v>1</v>
      </c>
      <c r="F65" s="62" t="s">
        <v>103</v>
      </c>
      <c r="G65" s="63" t="s">
        <v>212</v>
      </c>
      <c r="H65" s="64">
        <v>1</v>
      </c>
      <c r="I65" s="65" t="s">
        <v>34</v>
      </c>
      <c r="J65" s="66"/>
      <c r="K65" s="67">
        <f aca="true" t="shared" si="20" ref="K65:K72">H65*J65</f>
        <v>0</v>
      </c>
      <c r="L65" s="68">
        <f aca="true" t="shared" si="21" ref="L65:L72">IF(D65="S",K65,"")</f>
      </c>
      <c r="M65" s="69">
        <f aca="true" t="shared" si="22" ref="M65:M72">IF(OR(D65="P",D65="U"),K65,"")</f>
        <v>0</v>
      </c>
      <c r="N65" s="69">
        <f aca="true" t="shared" si="23" ref="N65:N72">IF(D65="H",K65,"")</f>
      </c>
      <c r="O65" s="69">
        <f aca="true" t="shared" si="24" ref="O65:O72">IF(D65="V",K65,"")</f>
      </c>
      <c r="P65" s="64">
        <v>0.0181</v>
      </c>
      <c r="Q65" s="64"/>
      <c r="R65" s="70">
        <v>15</v>
      </c>
      <c r="S65" s="71"/>
    </row>
    <row r="66" spans="1:19" s="2" customFormat="1" ht="25.5" hidden="1" outlineLevel="2">
      <c r="A66" s="13"/>
      <c r="B66" s="36"/>
      <c r="C66" s="36"/>
      <c r="D66" s="60" t="s">
        <v>3</v>
      </c>
      <c r="E66" s="61">
        <v>2</v>
      </c>
      <c r="F66" s="62" t="s">
        <v>104</v>
      </c>
      <c r="G66" s="63" t="s">
        <v>216</v>
      </c>
      <c r="H66" s="64">
        <v>5</v>
      </c>
      <c r="I66" s="65" t="s">
        <v>34</v>
      </c>
      <c r="J66" s="66"/>
      <c r="K66" s="67">
        <f t="shared" si="20"/>
        <v>0</v>
      </c>
      <c r="L66" s="68">
        <f t="shared" si="21"/>
      </c>
      <c r="M66" s="69">
        <f t="shared" si="22"/>
        <v>0</v>
      </c>
      <c r="N66" s="69">
        <f t="shared" si="23"/>
      </c>
      <c r="O66" s="69">
        <f t="shared" si="24"/>
      </c>
      <c r="P66" s="64">
        <v>0.034</v>
      </c>
      <c r="Q66" s="64"/>
      <c r="R66" s="70">
        <v>15</v>
      </c>
      <c r="S66" s="71"/>
    </row>
    <row r="67" spans="1:19" s="2" customFormat="1" ht="25.5" hidden="1" outlineLevel="2">
      <c r="A67" s="13"/>
      <c r="B67" s="36"/>
      <c r="C67" s="36"/>
      <c r="D67" s="60" t="s">
        <v>3</v>
      </c>
      <c r="E67" s="61">
        <v>3</v>
      </c>
      <c r="F67" s="62" t="s">
        <v>105</v>
      </c>
      <c r="G67" s="63" t="s">
        <v>213</v>
      </c>
      <c r="H67" s="64">
        <v>1</v>
      </c>
      <c r="I67" s="65" t="s">
        <v>34</v>
      </c>
      <c r="J67" s="66"/>
      <c r="K67" s="67">
        <f t="shared" si="20"/>
        <v>0</v>
      </c>
      <c r="L67" s="68">
        <f t="shared" si="21"/>
      </c>
      <c r="M67" s="69">
        <f t="shared" si="22"/>
        <v>0</v>
      </c>
      <c r="N67" s="69">
        <f t="shared" si="23"/>
      </c>
      <c r="O67" s="69">
        <f t="shared" si="24"/>
      </c>
      <c r="P67" s="64">
        <v>0.02915</v>
      </c>
      <c r="Q67" s="64"/>
      <c r="R67" s="70">
        <v>15</v>
      </c>
      <c r="S67" s="71"/>
    </row>
    <row r="68" spans="1:19" s="2" customFormat="1" ht="25.5" hidden="1" outlineLevel="2">
      <c r="A68" s="13"/>
      <c r="B68" s="36"/>
      <c r="C68" s="36"/>
      <c r="D68" s="60" t="s">
        <v>3</v>
      </c>
      <c r="E68" s="61">
        <v>4</v>
      </c>
      <c r="F68" s="62" t="s">
        <v>106</v>
      </c>
      <c r="G68" s="63" t="s">
        <v>217</v>
      </c>
      <c r="H68" s="64">
        <v>1</v>
      </c>
      <c r="I68" s="65" t="s">
        <v>34</v>
      </c>
      <c r="J68" s="66"/>
      <c r="K68" s="67">
        <f t="shared" si="20"/>
        <v>0</v>
      </c>
      <c r="L68" s="68">
        <f t="shared" si="21"/>
      </c>
      <c r="M68" s="69">
        <f t="shared" si="22"/>
        <v>0</v>
      </c>
      <c r="N68" s="69">
        <f t="shared" si="23"/>
      </c>
      <c r="O68" s="69">
        <f t="shared" si="24"/>
      </c>
      <c r="P68" s="64">
        <v>0.05032</v>
      </c>
      <c r="Q68" s="64"/>
      <c r="R68" s="70">
        <v>15</v>
      </c>
      <c r="S68" s="71"/>
    </row>
    <row r="69" spans="1:19" s="2" customFormat="1" ht="25.5" hidden="1" outlineLevel="2">
      <c r="A69" s="13"/>
      <c r="B69" s="36"/>
      <c r="C69" s="36"/>
      <c r="D69" s="60" t="s">
        <v>3</v>
      </c>
      <c r="E69" s="61">
        <v>5</v>
      </c>
      <c r="F69" s="62" t="s">
        <v>79</v>
      </c>
      <c r="G69" s="63" t="s">
        <v>214</v>
      </c>
      <c r="H69" s="64">
        <v>2</v>
      </c>
      <c r="I69" s="65" t="s">
        <v>34</v>
      </c>
      <c r="J69" s="66"/>
      <c r="K69" s="67">
        <f t="shared" si="20"/>
        <v>0</v>
      </c>
      <c r="L69" s="68">
        <f t="shared" si="21"/>
      </c>
      <c r="M69" s="69">
        <f t="shared" si="22"/>
        <v>0</v>
      </c>
      <c r="N69" s="69">
        <f t="shared" si="23"/>
      </c>
      <c r="O69" s="69">
        <f t="shared" si="24"/>
      </c>
      <c r="P69" s="64"/>
      <c r="Q69" s="64"/>
      <c r="R69" s="70">
        <v>15</v>
      </c>
      <c r="S69" s="71"/>
    </row>
    <row r="70" spans="1:19" s="2" customFormat="1" ht="25.5" hidden="1" outlineLevel="2">
      <c r="A70" s="13"/>
      <c r="B70" s="36"/>
      <c r="C70" s="36"/>
      <c r="D70" s="60" t="s">
        <v>3</v>
      </c>
      <c r="E70" s="61">
        <v>6</v>
      </c>
      <c r="F70" s="62" t="s">
        <v>80</v>
      </c>
      <c r="G70" s="63" t="s">
        <v>215</v>
      </c>
      <c r="H70" s="64">
        <v>5</v>
      </c>
      <c r="I70" s="65" t="s">
        <v>34</v>
      </c>
      <c r="J70" s="66"/>
      <c r="K70" s="67">
        <f t="shared" si="20"/>
        <v>0</v>
      </c>
      <c r="L70" s="68">
        <f t="shared" si="21"/>
      </c>
      <c r="M70" s="69">
        <f t="shared" si="22"/>
        <v>0</v>
      </c>
      <c r="N70" s="69">
        <f t="shared" si="23"/>
      </c>
      <c r="O70" s="69">
        <f t="shared" si="24"/>
      </c>
      <c r="P70" s="64"/>
      <c r="Q70" s="64"/>
      <c r="R70" s="70">
        <v>15</v>
      </c>
      <c r="S70" s="71"/>
    </row>
    <row r="71" spans="1:19" s="2" customFormat="1" ht="25.5" hidden="1" outlineLevel="2">
      <c r="A71" s="13"/>
      <c r="B71" s="36"/>
      <c r="C71" s="36"/>
      <c r="D71" s="60" t="s">
        <v>3</v>
      </c>
      <c r="E71" s="61">
        <v>7</v>
      </c>
      <c r="F71" s="62" t="s">
        <v>81</v>
      </c>
      <c r="G71" s="63" t="s">
        <v>211</v>
      </c>
      <c r="H71" s="64">
        <v>1</v>
      </c>
      <c r="I71" s="65" t="s">
        <v>34</v>
      </c>
      <c r="J71" s="66"/>
      <c r="K71" s="67">
        <f t="shared" si="20"/>
        <v>0</v>
      </c>
      <c r="L71" s="68">
        <f t="shared" si="21"/>
      </c>
      <c r="M71" s="69">
        <f t="shared" si="22"/>
        <v>0</v>
      </c>
      <c r="N71" s="69">
        <f t="shared" si="23"/>
      </c>
      <c r="O71" s="69">
        <f t="shared" si="24"/>
      </c>
      <c r="P71" s="64"/>
      <c r="Q71" s="64"/>
      <c r="R71" s="70">
        <v>15</v>
      </c>
      <c r="S71" s="71"/>
    </row>
    <row r="72" spans="1:19" s="2" customFormat="1" ht="12.75" hidden="1" outlineLevel="2">
      <c r="A72" s="13"/>
      <c r="B72" s="36"/>
      <c r="C72" s="36"/>
      <c r="D72" s="60" t="s">
        <v>3</v>
      </c>
      <c r="E72" s="61">
        <v>8</v>
      </c>
      <c r="F72" s="62" t="s">
        <v>19</v>
      </c>
      <c r="G72" s="63" t="s">
        <v>160</v>
      </c>
      <c r="H72" s="64">
        <v>8</v>
      </c>
      <c r="I72" s="65" t="s">
        <v>34</v>
      </c>
      <c r="J72" s="66"/>
      <c r="K72" s="67">
        <f t="shared" si="20"/>
        <v>0</v>
      </c>
      <c r="L72" s="68">
        <f t="shared" si="21"/>
      </c>
      <c r="M72" s="69">
        <f t="shared" si="22"/>
        <v>0</v>
      </c>
      <c r="N72" s="69">
        <f t="shared" si="23"/>
      </c>
      <c r="O72" s="69">
        <f t="shared" si="24"/>
      </c>
      <c r="P72" s="64"/>
      <c r="Q72" s="64"/>
      <c r="R72" s="70">
        <v>15</v>
      </c>
      <c r="S72" s="71"/>
    </row>
    <row r="73" spans="1:19" s="11" customFormat="1" ht="11.25" hidden="1" outlineLevel="2">
      <c r="A73" s="18"/>
      <c r="B73" s="18"/>
      <c r="C73" s="18"/>
      <c r="D73" s="18"/>
      <c r="E73" s="18"/>
      <c r="F73" s="18"/>
      <c r="G73" s="46" t="s">
        <v>223</v>
      </c>
      <c r="H73" s="18"/>
      <c r="I73" s="47"/>
      <c r="J73" s="18"/>
      <c r="K73" s="18"/>
      <c r="L73" s="48"/>
      <c r="M73" s="48"/>
      <c r="N73" s="48"/>
      <c r="O73" s="48"/>
      <c r="P73" s="49"/>
      <c r="Q73" s="18"/>
      <c r="R73" s="50"/>
      <c r="S73" s="18"/>
    </row>
    <row r="74" spans="1:19" s="2" customFormat="1" ht="12.75" hidden="1" outlineLevel="2">
      <c r="A74" s="13"/>
      <c r="B74" s="36"/>
      <c r="C74" s="36"/>
      <c r="D74" s="60" t="s">
        <v>3</v>
      </c>
      <c r="E74" s="61">
        <v>9</v>
      </c>
      <c r="F74" s="62" t="s">
        <v>19</v>
      </c>
      <c r="G74" s="63" t="s">
        <v>177</v>
      </c>
      <c r="H74" s="64">
        <v>16</v>
      </c>
      <c r="I74" s="65" t="s">
        <v>34</v>
      </c>
      <c r="J74" s="66"/>
      <c r="K74" s="67">
        <f aca="true" t="shared" si="25" ref="K74:K82">H74*J74</f>
        <v>0</v>
      </c>
      <c r="L74" s="68">
        <f aca="true" t="shared" si="26" ref="L74:L82">IF(D74="S",K74,"")</f>
      </c>
      <c r="M74" s="69">
        <f aca="true" t="shared" si="27" ref="M74:M82">IF(OR(D74="P",D74="U"),K74,"")</f>
        <v>0</v>
      </c>
      <c r="N74" s="69">
        <f aca="true" t="shared" si="28" ref="N74:N82">IF(D74="H",K74,"")</f>
      </c>
      <c r="O74" s="69">
        <f aca="true" t="shared" si="29" ref="O74:O82">IF(D74="V",K74,"")</f>
      </c>
      <c r="P74" s="64"/>
      <c r="Q74" s="64"/>
      <c r="R74" s="70">
        <v>15</v>
      </c>
      <c r="S74" s="71"/>
    </row>
    <row r="75" spans="1:19" s="2" customFormat="1" ht="12.75" hidden="1" outlineLevel="2">
      <c r="A75" s="13"/>
      <c r="B75" s="36"/>
      <c r="C75" s="36"/>
      <c r="D75" s="60" t="s">
        <v>3</v>
      </c>
      <c r="E75" s="61">
        <v>10</v>
      </c>
      <c r="F75" s="62" t="s">
        <v>78</v>
      </c>
      <c r="G75" s="63" t="s">
        <v>157</v>
      </c>
      <c r="H75" s="64">
        <v>8</v>
      </c>
      <c r="I75" s="65" t="s">
        <v>34</v>
      </c>
      <c r="J75" s="66"/>
      <c r="K75" s="67">
        <f t="shared" si="25"/>
        <v>0</v>
      </c>
      <c r="L75" s="68">
        <f t="shared" si="26"/>
      </c>
      <c r="M75" s="69">
        <f t="shared" si="27"/>
        <v>0</v>
      </c>
      <c r="N75" s="69">
        <f t="shared" si="28"/>
      </c>
      <c r="O75" s="69">
        <f t="shared" si="29"/>
      </c>
      <c r="P75" s="64"/>
      <c r="Q75" s="64"/>
      <c r="R75" s="70">
        <v>15</v>
      </c>
      <c r="S75" s="71"/>
    </row>
    <row r="76" spans="1:19" s="2" customFormat="1" ht="12.75" hidden="1" outlineLevel="2">
      <c r="A76" s="13"/>
      <c r="B76" s="36"/>
      <c r="C76" s="36"/>
      <c r="D76" s="60" t="s">
        <v>3</v>
      </c>
      <c r="E76" s="61">
        <v>11</v>
      </c>
      <c r="F76" s="62" t="s">
        <v>82</v>
      </c>
      <c r="G76" s="63" t="s">
        <v>164</v>
      </c>
      <c r="H76" s="64">
        <v>8</v>
      </c>
      <c r="I76" s="65" t="s">
        <v>34</v>
      </c>
      <c r="J76" s="66"/>
      <c r="K76" s="67">
        <f t="shared" si="25"/>
        <v>0</v>
      </c>
      <c r="L76" s="68">
        <f t="shared" si="26"/>
      </c>
      <c r="M76" s="69">
        <f t="shared" si="27"/>
        <v>0</v>
      </c>
      <c r="N76" s="69">
        <f t="shared" si="28"/>
      </c>
      <c r="O76" s="69">
        <f t="shared" si="29"/>
      </c>
      <c r="P76" s="64"/>
      <c r="Q76" s="64"/>
      <c r="R76" s="70">
        <v>15</v>
      </c>
      <c r="S76" s="71"/>
    </row>
    <row r="77" spans="1:19" s="2" customFormat="1" ht="12.75" hidden="1" outlineLevel="2">
      <c r="A77" s="13"/>
      <c r="B77" s="36"/>
      <c r="C77" s="36"/>
      <c r="D77" s="60" t="s">
        <v>3</v>
      </c>
      <c r="E77" s="61">
        <v>12</v>
      </c>
      <c r="F77" s="62" t="s">
        <v>83</v>
      </c>
      <c r="G77" s="63" t="s">
        <v>171</v>
      </c>
      <c r="H77" s="64">
        <v>12</v>
      </c>
      <c r="I77" s="65" t="s">
        <v>12</v>
      </c>
      <c r="J77" s="66"/>
      <c r="K77" s="67">
        <f t="shared" si="25"/>
        <v>0</v>
      </c>
      <c r="L77" s="68">
        <f t="shared" si="26"/>
      </c>
      <c r="M77" s="69">
        <f t="shared" si="27"/>
        <v>0</v>
      </c>
      <c r="N77" s="69">
        <f t="shared" si="28"/>
      </c>
      <c r="O77" s="69">
        <f t="shared" si="29"/>
      </c>
      <c r="P77" s="64"/>
      <c r="Q77" s="64"/>
      <c r="R77" s="70">
        <v>15</v>
      </c>
      <c r="S77" s="71"/>
    </row>
    <row r="78" spans="1:19" s="2" customFormat="1" ht="12.75" hidden="1" outlineLevel="2">
      <c r="A78" s="13"/>
      <c r="B78" s="36"/>
      <c r="C78" s="36"/>
      <c r="D78" s="60" t="s">
        <v>3</v>
      </c>
      <c r="E78" s="61">
        <v>13</v>
      </c>
      <c r="F78" s="62" t="s">
        <v>84</v>
      </c>
      <c r="G78" s="63" t="s">
        <v>170</v>
      </c>
      <c r="H78" s="64">
        <v>24</v>
      </c>
      <c r="I78" s="65" t="s">
        <v>12</v>
      </c>
      <c r="J78" s="66"/>
      <c r="K78" s="67">
        <f t="shared" si="25"/>
        <v>0</v>
      </c>
      <c r="L78" s="68">
        <f t="shared" si="26"/>
      </c>
      <c r="M78" s="69">
        <f t="shared" si="27"/>
        <v>0</v>
      </c>
      <c r="N78" s="69">
        <f t="shared" si="28"/>
      </c>
      <c r="O78" s="69">
        <f t="shared" si="29"/>
      </c>
      <c r="P78" s="64"/>
      <c r="Q78" s="64"/>
      <c r="R78" s="70">
        <v>15</v>
      </c>
      <c r="S78" s="71"/>
    </row>
    <row r="79" spans="1:19" s="2" customFormat="1" ht="12.75" hidden="1" outlineLevel="2">
      <c r="A79" s="13"/>
      <c r="B79" s="36"/>
      <c r="C79" s="36"/>
      <c r="D79" s="60" t="s">
        <v>3</v>
      </c>
      <c r="E79" s="61">
        <v>14</v>
      </c>
      <c r="F79" s="62" t="s">
        <v>20</v>
      </c>
      <c r="G79" s="63" t="s">
        <v>153</v>
      </c>
      <c r="H79" s="64">
        <v>24</v>
      </c>
      <c r="I79" s="65" t="s">
        <v>33</v>
      </c>
      <c r="J79" s="66"/>
      <c r="K79" s="67">
        <f t="shared" si="25"/>
        <v>0</v>
      </c>
      <c r="L79" s="68">
        <f t="shared" si="26"/>
      </c>
      <c r="M79" s="69">
        <f t="shared" si="27"/>
        <v>0</v>
      </c>
      <c r="N79" s="69">
        <f t="shared" si="28"/>
      </c>
      <c r="O79" s="69">
        <f t="shared" si="29"/>
      </c>
      <c r="P79" s="64"/>
      <c r="Q79" s="64"/>
      <c r="R79" s="70">
        <v>15</v>
      </c>
      <c r="S79" s="71"/>
    </row>
    <row r="80" spans="1:19" s="2" customFormat="1" ht="12.75" hidden="1" outlineLevel="2">
      <c r="A80" s="13"/>
      <c r="B80" s="36"/>
      <c r="C80" s="36"/>
      <c r="D80" s="60" t="s">
        <v>3</v>
      </c>
      <c r="E80" s="61">
        <v>15</v>
      </c>
      <c r="F80" s="62" t="s">
        <v>107</v>
      </c>
      <c r="G80" s="63" t="s">
        <v>162</v>
      </c>
      <c r="H80" s="64">
        <v>7</v>
      </c>
      <c r="I80" s="65" t="s">
        <v>34</v>
      </c>
      <c r="J80" s="66"/>
      <c r="K80" s="67">
        <f t="shared" si="25"/>
        <v>0</v>
      </c>
      <c r="L80" s="68">
        <f t="shared" si="26"/>
      </c>
      <c r="M80" s="69">
        <f t="shared" si="27"/>
        <v>0</v>
      </c>
      <c r="N80" s="69">
        <f t="shared" si="28"/>
      </c>
      <c r="O80" s="69">
        <f t="shared" si="29"/>
      </c>
      <c r="P80" s="64"/>
      <c r="Q80" s="64"/>
      <c r="R80" s="70">
        <v>15</v>
      </c>
      <c r="S80" s="71"/>
    </row>
    <row r="81" spans="1:19" s="2" customFormat="1" ht="12.75" hidden="1" outlineLevel="2">
      <c r="A81" s="13"/>
      <c r="B81" s="36"/>
      <c r="C81" s="36"/>
      <c r="D81" s="60" t="s">
        <v>3</v>
      </c>
      <c r="E81" s="61">
        <v>16</v>
      </c>
      <c r="F81" s="62" t="s">
        <v>108</v>
      </c>
      <c r="G81" s="63" t="s">
        <v>163</v>
      </c>
      <c r="H81" s="64">
        <v>1</v>
      </c>
      <c r="I81" s="65" t="s">
        <v>34</v>
      </c>
      <c r="J81" s="66"/>
      <c r="K81" s="67">
        <f t="shared" si="25"/>
        <v>0</v>
      </c>
      <c r="L81" s="68">
        <f t="shared" si="26"/>
      </c>
      <c r="M81" s="69">
        <f t="shared" si="27"/>
        <v>0</v>
      </c>
      <c r="N81" s="69">
        <f t="shared" si="28"/>
      </c>
      <c r="O81" s="69">
        <f t="shared" si="29"/>
      </c>
      <c r="P81" s="64"/>
      <c r="Q81" s="64"/>
      <c r="R81" s="70">
        <v>15</v>
      </c>
      <c r="S81" s="71"/>
    </row>
    <row r="82" spans="1:19" s="2" customFormat="1" ht="12.75" hidden="1" outlineLevel="2">
      <c r="A82" s="13"/>
      <c r="B82" s="36"/>
      <c r="C82" s="36"/>
      <c r="D82" s="60" t="s">
        <v>3</v>
      </c>
      <c r="E82" s="61">
        <v>17</v>
      </c>
      <c r="F82" s="62" t="s">
        <v>21</v>
      </c>
      <c r="G82" s="63" t="s">
        <v>188</v>
      </c>
      <c r="H82" s="64">
        <v>1</v>
      </c>
      <c r="I82" s="65" t="s">
        <v>7</v>
      </c>
      <c r="J82" s="66"/>
      <c r="K82" s="67">
        <f t="shared" si="25"/>
        <v>0</v>
      </c>
      <c r="L82" s="68">
        <f t="shared" si="26"/>
      </c>
      <c r="M82" s="69">
        <f t="shared" si="27"/>
        <v>0</v>
      </c>
      <c r="N82" s="69">
        <f t="shared" si="28"/>
      </c>
      <c r="O82" s="69">
        <f t="shared" si="29"/>
      </c>
      <c r="P82" s="64"/>
      <c r="Q82" s="64"/>
      <c r="R82" s="70">
        <v>15</v>
      </c>
      <c r="S82" s="71"/>
    </row>
    <row r="83" ht="12.75" collapsed="1"/>
  </sheetData>
  <sheetProtection/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 r:id="rId1"/>
  <headerFooter alignWithMargins="0">
    <oddFooter>&amp;LST Systém 2005 - www.softtrio.cz&amp;C&amp;"Times New Roman,obyčejné"&amp;12Stránka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pane xSplit="4" ySplit="4" topLeftCell="E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4" sqref="J4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0039062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8.8515625" style="4" customWidth="1"/>
    <col min="13" max="13" width="9.8515625" style="4" customWidth="1"/>
    <col min="14" max="14" width="8.8515625" style="4" customWidth="1"/>
    <col min="15" max="15" width="8.421875" style="4" customWidth="1"/>
    <col min="16" max="16" width="11.140625" style="5" customWidth="1"/>
    <col min="17" max="17" width="7.28125" style="2" customWidth="1"/>
    <col min="18" max="18" width="10.421875" style="6" customWidth="1"/>
    <col min="19" max="19" width="1.7109375" style="2" customWidth="1"/>
    <col min="20" max="16384" width="11.57421875" style="2" customWidth="1"/>
  </cols>
  <sheetData>
    <row r="1" spans="1:18" s="11" customFormat="1" ht="12.75" customHeight="1" hidden="1">
      <c r="A1" s="7" t="s">
        <v>35</v>
      </c>
      <c r="B1" s="8" t="s">
        <v>50</v>
      </c>
      <c r="C1" s="8" t="s">
        <v>40</v>
      </c>
      <c r="D1" s="8" t="s">
        <v>37</v>
      </c>
      <c r="E1" s="8" t="s">
        <v>99</v>
      </c>
      <c r="F1" s="8" t="s">
        <v>134</v>
      </c>
      <c r="G1" s="8" t="s">
        <v>39</v>
      </c>
      <c r="H1" s="8" t="s">
        <v>123</v>
      </c>
      <c r="I1" s="8" t="s">
        <v>10</v>
      </c>
      <c r="J1" s="8" t="s">
        <v>41</v>
      </c>
      <c r="K1" s="8" t="s">
        <v>112</v>
      </c>
      <c r="L1" s="9" t="s">
        <v>55</v>
      </c>
      <c r="M1" s="9" t="s">
        <v>117</v>
      </c>
      <c r="N1" s="9" t="s">
        <v>24</v>
      </c>
      <c r="O1" s="9" t="s">
        <v>125</v>
      </c>
      <c r="P1" s="10" t="s">
        <v>48</v>
      </c>
      <c r="Q1" s="8" t="s">
        <v>49</v>
      </c>
      <c r="R1" s="8" t="s">
        <v>22</v>
      </c>
    </row>
    <row r="2" spans="1:19" s="2" customFormat="1" ht="29.25" customHeight="1">
      <c r="A2" s="12"/>
      <c r="B2" s="13"/>
      <c r="C2" s="13"/>
      <c r="D2" s="13"/>
      <c r="E2" s="13"/>
      <c r="F2" s="13"/>
      <c r="G2" s="107" t="s">
        <v>156</v>
      </c>
      <c r="H2" s="107"/>
      <c r="I2" s="107"/>
      <c r="J2" s="107"/>
      <c r="K2" s="107"/>
      <c r="L2" s="14"/>
      <c r="M2" s="14"/>
      <c r="N2" s="14"/>
      <c r="O2" s="14"/>
      <c r="P2" s="14"/>
      <c r="Q2" s="14"/>
      <c r="R2" s="15"/>
      <c r="S2" s="13"/>
    </row>
    <row r="3" spans="1:19" s="2" customFormat="1" ht="18.75" customHeight="1">
      <c r="A3" s="13"/>
      <c r="B3" s="16" t="s">
        <v>51</v>
      </c>
      <c r="C3" s="17"/>
      <c r="D3" s="17"/>
      <c r="E3" s="108"/>
      <c r="F3" s="108"/>
      <c r="G3" s="109" t="str">
        <f>KrycíList!C4</f>
        <v>VÝMĚNA ROZVODŮ PLYNU A ETÁŽOVÉ TOPENÍ V BYTĚ Č.002 A 104, OLOMOUCKÁ 1415/56 ŠTERNBERK</v>
      </c>
      <c r="H3" s="109"/>
      <c r="I3" s="109"/>
      <c r="J3" s="19" t="s">
        <v>224</v>
      </c>
      <c r="K3" s="20">
        <f>SUMIF(D7:D84,"B",K7:K84)</f>
        <v>0</v>
      </c>
      <c r="L3" s="21">
        <f>SUMIF(D7:D84,"B",L7:L84)</f>
        <v>0</v>
      </c>
      <c r="M3" s="21">
        <f>SUMIF(D7:D84,"B",M7:M84)</f>
        <v>0</v>
      </c>
      <c r="N3" s="21">
        <f>SUMIF(D7:D84,"B",N7:N84)</f>
        <v>0</v>
      </c>
      <c r="O3" s="21">
        <f>SUMIF(D7:D84,"B",O7:O84)</f>
        <v>0</v>
      </c>
      <c r="P3" s="21">
        <f>SUMIF(D7:D84,"B",P7:P84)</f>
        <v>0.5670612</v>
      </c>
      <c r="Q3" s="21">
        <f>SUMIF(D7:D84,"B",Q7:Q84)</f>
        <v>0.1542</v>
      </c>
      <c r="R3" s="22">
        <f>ROUNDUP(SUMIF(D7:D84,"B",R7:R84),1)</f>
        <v>0</v>
      </c>
      <c r="S3" s="17"/>
    </row>
    <row r="4" spans="1:19" s="2" customFormat="1" ht="14.25">
      <c r="A4" s="13"/>
      <c r="B4" s="13"/>
      <c r="C4" s="13"/>
      <c r="D4" s="13"/>
      <c r="E4" s="13"/>
      <c r="F4" s="13"/>
      <c r="G4" s="110" t="str">
        <f>KrycíList!J4</f>
        <v>D.1.4.2    VYTÁPĚNÍ</v>
      </c>
      <c r="H4" s="110"/>
      <c r="I4" s="110"/>
      <c r="J4" s="17"/>
      <c r="K4" s="13"/>
      <c r="L4" s="14"/>
      <c r="M4" s="14"/>
      <c r="N4" s="14"/>
      <c r="O4" s="14"/>
      <c r="P4" s="14"/>
      <c r="Q4" s="14"/>
      <c r="R4" s="15"/>
      <c r="S4" s="13"/>
    </row>
    <row r="5" spans="1:19" s="2" customFormat="1" ht="12.75">
      <c r="A5" s="13"/>
      <c r="B5" s="23" t="s">
        <v>29</v>
      </c>
      <c r="C5" s="24" t="s">
        <v>30</v>
      </c>
      <c r="D5" s="23" t="s">
        <v>9</v>
      </c>
      <c r="E5" s="23" t="s">
        <v>8</v>
      </c>
      <c r="F5" s="23" t="s">
        <v>134</v>
      </c>
      <c r="G5" s="23" t="s">
        <v>137</v>
      </c>
      <c r="H5" s="25" t="s">
        <v>123</v>
      </c>
      <c r="I5" s="23" t="s">
        <v>11</v>
      </c>
      <c r="J5" s="25" t="s">
        <v>41</v>
      </c>
      <c r="K5" s="25" t="s">
        <v>44</v>
      </c>
      <c r="L5" s="26" t="s">
        <v>54</v>
      </c>
      <c r="M5" s="26" t="s">
        <v>116</v>
      </c>
      <c r="N5" s="26" t="s">
        <v>24</v>
      </c>
      <c r="O5" s="26" t="s">
        <v>126</v>
      </c>
      <c r="P5" s="26" t="s">
        <v>46</v>
      </c>
      <c r="Q5" s="26" t="s">
        <v>47</v>
      </c>
      <c r="R5" s="26" t="s">
        <v>22</v>
      </c>
      <c r="S5" s="13"/>
    </row>
    <row r="6" spans="1:19" s="2" customFormat="1" ht="12.75">
      <c r="A6" s="13"/>
      <c r="B6" s="13"/>
      <c r="C6" s="13"/>
      <c r="D6" s="13"/>
      <c r="E6" s="13"/>
      <c r="F6" s="13"/>
      <c r="G6" s="13"/>
      <c r="H6" s="13"/>
      <c r="I6" s="27"/>
      <c r="J6" s="13"/>
      <c r="K6" s="13"/>
      <c r="L6" s="14"/>
      <c r="M6" s="14"/>
      <c r="N6" s="14"/>
      <c r="O6" s="14"/>
      <c r="P6" s="14"/>
      <c r="Q6" s="14"/>
      <c r="R6" s="15"/>
      <c r="S6" s="13"/>
    </row>
    <row r="7" spans="1:19" s="2" customFormat="1" ht="15">
      <c r="A7" s="13"/>
      <c r="B7" s="28" t="s">
        <v>13</v>
      </c>
      <c r="C7" s="29"/>
      <c r="D7" s="30" t="s">
        <v>0</v>
      </c>
      <c r="E7" s="29"/>
      <c r="F7" s="29"/>
      <c r="G7" s="31" t="s">
        <v>131</v>
      </c>
      <c r="H7" s="29"/>
      <c r="I7" s="30"/>
      <c r="J7" s="29"/>
      <c r="K7" s="32">
        <f>SUMIF(D8:D82,"O",K8:K82)</f>
        <v>0</v>
      </c>
      <c r="L7" s="33">
        <f>SUMIF(D8:D82,"O",L8:L82)</f>
        <v>0</v>
      </c>
      <c r="M7" s="33">
        <f>SUMIF(D8:D82,"O",M8:M82)</f>
        <v>0</v>
      </c>
      <c r="N7" s="33">
        <f>SUMIF(D8:D82,"O",N8:N82)</f>
        <v>0</v>
      </c>
      <c r="O7" s="33">
        <f>SUMIF(D8:D82,"O",O8:O82)</f>
        <v>0</v>
      </c>
      <c r="P7" s="34">
        <f>SUMIF(D8:D82,"O",P8:P82)</f>
        <v>0.5670612</v>
      </c>
      <c r="Q7" s="34">
        <f>SUMIF(D8:D82,"O",Q8:Q82)</f>
        <v>0.1542</v>
      </c>
      <c r="R7" s="35">
        <f>SUMIF(D8:D82,"O",R8:R82)</f>
        <v>0</v>
      </c>
      <c r="S7" s="36"/>
    </row>
    <row r="8" spans="1:19" s="2" customFormat="1" ht="12.75" outlineLevel="1">
      <c r="A8" s="13"/>
      <c r="B8" s="37"/>
      <c r="C8" s="38" t="s">
        <v>14</v>
      </c>
      <c r="D8" s="39" t="s">
        <v>2</v>
      </c>
      <c r="E8" s="40"/>
      <c r="F8" s="40" t="s">
        <v>23</v>
      </c>
      <c r="G8" s="41" t="s">
        <v>150</v>
      </c>
      <c r="H8" s="40"/>
      <c r="I8" s="39"/>
      <c r="J8" s="40"/>
      <c r="K8" s="42">
        <f>SUBTOTAL(9,K9:K15)</f>
        <v>0</v>
      </c>
      <c r="L8" s="43">
        <f>SUBTOTAL(9,L9:L15)</f>
        <v>0</v>
      </c>
      <c r="M8" s="43">
        <f>SUBTOTAL(9,M9:M15)</f>
        <v>0</v>
      </c>
      <c r="N8" s="43">
        <f>SUBTOTAL(9,N9:N15)</f>
        <v>0</v>
      </c>
      <c r="O8" s="43">
        <f>SUBTOTAL(9,O9:O15)</f>
        <v>0</v>
      </c>
      <c r="P8" s="44">
        <f>SUMPRODUCT(P9:P15,H9:H15)</f>
        <v>0.09792</v>
      </c>
      <c r="Q8" s="44">
        <f>SUMPRODUCT(Q9:Q15,H9:H15)</f>
        <v>0.148</v>
      </c>
      <c r="R8" s="45">
        <f>SUMPRODUCT(R9:R15,K9:K15)/100</f>
        <v>0</v>
      </c>
      <c r="S8" s="36"/>
    </row>
    <row r="9" spans="1:19" s="2" customFormat="1" ht="12.75" outlineLevel="2">
      <c r="A9" s="13"/>
      <c r="B9" s="37"/>
      <c r="C9" s="51"/>
      <c r="D9" s="52"/>
      <c r="E9" s="53" t="s">
        <v>165</v>
      </c>
      <c r="F9" s="54"/>
      <c r="G9" s="55"/>
      <c r="H9" s="54"/>
      <c r="I9" s="52"/>
      <c r="J9" s="54"/>
      <c r="K9" s="56"/>
      <c r="L9" s="57"/>
      <c r="M9" s="57"/>
      <c r="N9" s="57"/>
      <c r="O9" s="57"/>
      <c r="P9" s="58"/>
      <c r="Q9" s="58"/>
      <c r="R9" s="59"/>
      <c r="S9" s="36"/>
    </row>
    <row r="10" spans="1:19" s="2" customFormat="1" ht="25.5" outlineLevel="2">
      <c r="A10" s="13"/>
      <c r="B10" s="36"/>
      <c r="C10" s="36"/>
      <c r="D10" s="60" t="s">
        <v>3</v>
      </c>
      <c r="E10" s="61">
        <v>1</v>
      </c>
      <c r="F10" s="62" t="s">
        <v>86</v>
      </c>
      <c r="G10" s="63" t="s">
        <v>207</v>
      </c>
      <c r="H10" s="64">
        <v>6</v>
      </c>
      <c r="I10" s="65" t="s">
        <v>34</v>
      </c>
      <c r="J10" s="66"/>
      <c r="K10" s="67">
        <f aca="true" t="shared" si="0" ref="K10:K15">H10*J10</f>
        <v>0</v>
      </c>
      <c r="L10" s="68">
        <f aca="true" t="shared" si="1" ref="L10:L15">IF(D10="S",K10,"")</f>
      </c>
      <c r="M10" s="69">
        <f aca="true" t="shared" si="2" ref="M10:M15">IF(OR(D10="P",D10="U"),K10,"")</f>
        <v>0</v>
      </c>
      <c r="N10" s="69">
        <f aca="true" t="shared" si="3" ref="N10:N15">IF(D10="H",K10,"")</f>
      </c>
      <c r="O10" s="69">
        <f aca="true" t="shared" si="4" ref="O10:O15">IF(D10="V",K10,"")</f>
      </c>
      <c r="P10" s="64"/>
      <c r="Q10" s="64">
        <v>0.008</v>
      </c>
      <c r="R10" s="70">
        <v>15</v>
      </c>
      <c r="S10" s="71"/>
    </row>
    <row r="11" spans="1:19" s="2" customFormat="1" ht="25.5" outlineLevel="2">
      <c r="A11" s="13"/>
      <c r="B11" s="36"/>
      <c r="C11" s="36"/>
      <c r="D11" s="60" t="s">
        <v>3</v>
      </c>
      <c r="E11" s="61">
        <v>2</v>
      </c>
      <c r="F11" s="62" t="s">
        <v>87</v>
      </c>
      <c r="G11" s="63" t="s">
        <v>208</v>
      </c>
      <c r="H11" s="64">
        <v>1</v>
      </c>
      <c r="I11" s="65" t="s">
        <v>34</v>
      </c>
      <c r="J11" s="66"/>
      <c r="K11" s="67">
        <f t="shared" si="0"/>
        <v>0</v>
      </c>
      <c r="L11" s="68">
        <f t="shared" si="1"/>
      </c>
      <c r="M11" s="69">
        <f t="shared" si="2"/>
        <v>0</v>
      </c>
      <c r="N11" s="69">
        <f t="shared" si="3"/>
      </c>
      <c r="O11" s="69">
        <f t="shared" si="4"/>
      </c>
      <c r="P11" s="64">
        <v>0.00068</v>
      </c>
      <c r="Q11" s="64">
        <v>0.012</v>
      </c>
      <c r="R11" s="70">
        <v>15</v>
      </c>
      <c r="S11" s="71"/>
    </row>
    <row r="12" spans="1:19" s="2" customFormat="1" ht="25.5" outlineLevel="2">
      <c r="A12" s="13"/>
      <c r="B12" s="36"/>
      <c r="C12" s="36"/>
      <c r="D12" s="60" t="s">
        <v>3</v>
      </c>
      <c r="E12" s="61">
        <v>3</v>
      </c>
      <c r="F12" s="62" t="s">
        <v>88</v>
      </c>
      <c r="G12" s="63" t="s">
        <v>209</v>
      </c>
      <c r="H12" s="64">
        <v>1</v>
      </c>
      <c r="I12" s="65" t="s">
        <v>34</v>
      </c>
      <c r="J12" s="66"/>
      <c r="K12" s="67">
        <f t="shared" si="0"/>
        <v>0</v>
      </c>
      <c r="L12" s="68">
        <f t="shared" si="1"/>
      </c>
      <c r="M12" s="69">
        <f t="shared" si="2"/>
        <v>0</v>
      </c>
      <c r="N12" s="69">
        <f t="shared" si="3"/>
      </c>
      <c r="O12" s="69">
        <f t="shared" si="4"/>
      </c>
      <c r="P12" s="64">
        <v>0.00068</v>
      </c>
      <c r="Q12" s="64">
        <v>0.016</v>
      </c>
      <c r="R12" s="70">
        <v>15</v>
      </c>
      <c r="S12" s="71"/>
    </row>
    <row r="13" spans="1:19" s="2" customFormat="1" ht="12.75" outlineLevel="2">
      <c r="A13" s="13"/>
      <c r="B13" s="36"/>
      <c r="C13" s="36"/>
      <c r="D13" s="60" t="s">
        <v>3</v>
      </c>
      <c r="E13" s="61">
        <v>4</v>
      </c>
      <c r="F13" s="62" t="s">
        <v>89</v>
      </c>
      <c r="G13" s="63" t="s">
        <v>195</v>
      </c>
      <c r="H13" s="64">
        <v>8</v>
      </c>
      <c r="I13" s="65" t="s">
        <v>6</v>
      </c>
      <c r="J13" s="66"/>
      <c r="K13" s="67">
        <f t="shared" si="0"/>
        <v>0</v>
      </c>
      <c r="L13" s="68">
        <f t="shared" si="1"/>
      </c>
      <c r="M13" s="69">
        <f t="shared" si="2"/>
        <v>0</v>
      </c>
      <c r="N13" s="69">
        <f t="shared" si="3"/>
      </c>
      <c r="O13" s="69">
        <f t="shared" si="4"/>
      </c>
      <c r="P13" s="64">
        <v>0.0005</v>
      </c>
      <c r="Q13" s="64">
        <v>0.009</v>
      </c>
      <c r="R13" s="70">
        <v>15</v>
      </c>
      <c r="S13" s="71"/>
    </row>
    <row r="14" spans="1:19" s="2" customFormat="1" ht="12.75" outlineLevel="2">
      <c r="A14" s="13"/>
      <c r="B14" s="36"/>
      <c r="C14" s="36"/>
      <c r="D14" s="60" t="s">
        <v>3</v>
      </c>
      <c r="E14" s="61">
        <v>5</v>
      </c>
      <c r="F14" s="62" t="s">
        <v>63</v>
      </c>
      <c r="G14" s="63" t="s">
        <v>204</v>
      </c>
      <c r="H14" s="64">
        <v>8</v>
      </c>
      <c r="I14" s="65" t="s">
        <v>6</v>
      </c>
      <c r="J14" s="66"/>
      <c r="K14" s="67">
        <f t="shared" si="0"/>
        <v>0</v>
      </c>
      <c r="L14" s="68">
        <f t="shared" si="1"/>
      </c>
      <c r="M14" s="69">
        <f t="shared" si="2"/>
        <v>0</v>
      </c>
      <c r="N14" s="69">
        <f t="shared" si="3"/>
      </c>
      <c r="O14" s="69">
        <f t="shared" si="4"/>
      </c>
      <c r="P14" s="64">
        <v>0.01117</v>
      </c>
      <c r="Q14" s="64"/>
      <c r="R14" s="70">
        <v>15</v>
      </c>
      <c r="S14" s="71"/>
    </row>
    <row r="15" spans="1:19" s="2" customFormat="1" ht="25.5" outlineLevel="2">
      <c r="A15" s="13"/>
      <c r="B15" s="36"/>
      <c r="C15" s="36"/>
      <c r="D15" s="60" t="s">
        <v>3</v>
      </c>
      <c r="E15" s="61">
        <v>6</v>
      </c>
      <c r="F15" s="62" t="s">
        <v>85</v>
      </c>
      <c r="G15" s="63" t="s">
        <v>219</v>
      </c>
      <c r="H15" s="64">
        <v>8</v>
      </c>
      <c r="I15" s="65" t="s">
        <v>12</v>
      </c>
      <c r="J15" s="66"/>
      <c r="K15" s="67">
        <f t="shared" si="0"/>
        <v>0</v>
      </c>
      <c r="L15" s="68">
        <f t="shared" si="1"/>
      </c>
      <c r="M15" s="69">
        <f t="shared" si="2"/>
        <v>0</v>
      </c>
      <c r="N15" s="69">
        <f t="shared" si="3"/>
      </c>
      <c r="O15" s="69">
        <f t="shared" si="4"/>
      </c>
      <c r="P15" s="64">
        <v>0.0004</v>
      </c>
      <c r="Q15" s="64"/>
      <c r="R15" s="70">
        <v>15</v>
      </c>
      <c r="S15" s="71"/>
    </row>
    <row r="16" spans="1:19" s="2" customFormat="1" ht="12.75" outlineLevel="1">
      <c r="A16" s="13"/>
      <c r="B16" s="37"/>
      <c r="C16" s="38" t="s">
        <v>15</v>
      </c>
      <c r="D16" s="39" t="s">
        <v>2</v>
      </c>
      <c r="E16" s="40"/>
      <c r="F16" s="40" t="s">
        <v>31</v>
      </c>
      <c r="G16" s="41" t="s">
        <v>121</v>
      </c>
      <c r="H16" s="40"/>
      <c r="I16" s="39"/>
      <c r="J16" s="40"/>
      <c r="K16" s="42">
        <f>SUBTOTAL(9,K17:K23)</f>
        <v>0</v>
      </c>
      <c r="L16" s="43">
        <f>SUBTOTAL(9,L17:L23)</f>
        <v>0</v>
      </c>
      <c r="M16" s="43">
        <f>SUBTOTAL(9,M17:M23)</f>
        <v>0</v>
      </c>
      <c r="N16" s="43">
        <f>SUBTOTAL(9,N17:N23)</f>
        <v>0</v>
      </c>
      <c r="O16" s="43">
        <f>SUBTOTAL(9,O17:O23)</f>
        <v>0</v>
      </c>
      <c r="P16" s="44">
        <f>SUMPRODUCT(P17:P23,H17:H23)</f>
        <v>0.0028212000000000007</v>
      </c>
      <c r="Q16" s="44">
        <f>SUMPRODUCT(Q17:Q23,H17:H23)</f>
        <v>0</v>
      </c>
      <c r="R16" s="45">
        <f>SUMPRODUCT(R17:R23,K17:K23)/100</f>
        <v>0</v>
      </c>
      <c r="S16" s="36"/>
    </row>
    <row r="17" spans="1:19" s="2" customFormat="1" ht="12.75" outlineLevel="2">
      <c r="A17" s="13"/>
      <c r="B17" s="37"/>
      <c r="C17" s="51"/>
      <c r="D17" s="52"/>
      <c r="E17" s="53" t="s">
        <v>165</v>
      </c>
      <c r="F17" s="54"/>
      <c r="G17" s="55"/>
      <c r="H17" s="54"/>
      <c r="I17" s="52"/>
      <c r="J17" s="54"/>
      <c r="K17" s="56"/>
      <c r="L17" s="57"/>
      <c r="M17" s="57"/>
      <c r="N17" s="57"/>
      <c r="O17" s="57"/>
      <c r="P17" s="58"/>
      <c r="Q17" s="58"/>
      <c r="R17" s="59"/>
      <c r="S17" s="36"/>
    </row>
    <row r="18" spans="1:19" s="2" customFormat="1" ht="12.75" outlineLevel="2">
      <c r="A18" s="13"/>
      <c r="B18" s="36"/>
      <c r="C18" s="36"/>
      <c r="D18" s="60" t="s">
        <v>3</v>
      </c>
      <c r="E18" s="61">
        <v>1</v>
      </c>
      <c r="F18" s="62" t="s">
        <v>15</v>
      </c>
      <c r="G18" s="63" t="s">
        <v>201</v>
      </c>
      <c r="H18" s="64">
        <v>2</v>
      </c>
      <c r="I18" s="65" t="s">
        <v>6</v>
      </c>
      <c r="J18" s="66"/>
      <c r="K18" s="67">
        <f>H18*J18</f>
        <v>0</v>
      </c>
      <c r="L18" s="68">
        <f>IF(D18="S",K18,"")</f>
      </c>
      <c r="M18" s="69">
        <f>IF(OR(D18="P",D18="U"),K18,"")</f>
        <v>0</v>
      </c>
      <c r="N18" s="69">
        <f>IF(D18="H",K18,"")</f>
      </c>
      <c r="O18" s="69">
        <f>IF(D18="V",K18,"")</f>
      </c>
      <c r="P18" s="64"/>
      <c r="Q18" s="64"/>
      <c r="R18" s="70">
        <v>15</v>
      </c>
      <c r="S18" s="71"/>
    </row>
    <row r="19" spans="1:19" s="11" customFormat="1" ht="11.25" outlineLevel="2">
      <c r="A19" s="18"/>
      <c r="B19" s="18"/>
      <c r="C19" s="18"/>
      <c r="D19" s="18"/>
      <c r="E19" s="18"/>
      <c r="F19" s="18"/>
      <c r="G19" s="46" t="s">
        <v>135</v>
      </c>
      <c r="H19" s="18"/>
      <c r="I19" s="47"/>
      <c r="J19" s="18"/>
      <c r="K19" s="18"/>
      <c r="L19" s="48"/>
      <c r="M19" s="48"/>
      <c r="N19" s="48"/>
      <c r="O19" s="48"/>
      <c r="P19" s="49"/>
      <c r="Q19" s="18"/>
      <c r="R19" s="50"/>
      <c r="S19" s="18"/>
    </row>
    <row r="20" spans="1:19" s="2" customFormat="1" ht="12.75" outlineLevel="2">
      <c r="A20" s="13"/>
      <c r="B20" s="36"/>
      <c r="C20" s="36"/>
      <c r="D20" s="60" t="s">
        <v>3</v>
      </c>
      <c r="E20" s="61">
        <v>2</v>
      </c>
      <c r="F20" s="62" t="s">
        <v>15</v>
      </c>
      <c r="G20" s="63" t="s">
        <v>202</v>
      </c>
      <c r="H20" s="64">
        <v>4</v>
      </c>
      <c r="I20" s="65" t="s">
        <v>6</v>
      </c>
      <c r="J20" s="66"/>
      <c r="K20" s="67">
        <f>H20*J20</f>
        <v>0</v>
      </c>
      <c r="L20" s="68">
        <f>IF(D20="S",K20,"")</f>
      </c>
      <c r="M20" s="69">
        <f>IF(OR(D20="P",D20="U"),K20,"")</f>
        <v>0</v>
      </c>
      <c r="N20" s="69">
        <f>IF(D20="H",K20,"")</f>
      </c>
      <c r="O20" s="69">
        <f>IF(D20="V",K20,"")</f>
      </c>
      <c r="P20" s="64"/>
      <c r="Q20" s="64"/>
      <c r="R20" s="70">
        <v>15</v>
      </c>
      <c r="S20" s="71"/>
    </row>
    <row r="21" spans="1:19" s="2" customFormat="1" ht="12.75" outlineLevel="2">
      <c r="A21" s="13"/>
      <c r="B21" s="36"/>
      <c r="C21" s="36"/>
      <c r="D21" s="60" t="s">
        <v>3</v>
      </c>
      <c r="E21" s="61">
        <v>3</v>
      </c>
      <c r="F21" s="62" t="s">
        <v>38</v>
      </c>
      <c r="G21" s="63" t="s">
        <v>183</v>
      </c>
      <c r="H21" s="64">
        <v>6</v>
      </c>
      <c r="I21" s="65" t="s">
        <v>1</v>
      </c>
      <c r="J21" s="66"/>
      <c r="K21" s="67">
        <f>H21*J21</f>
        <v>0</v>
      </c>
      <c r="L21" s="68">
        <f>IF(D21="S",K21,"")</f>
      </c>
      <c r="M21" s="69">
        <f>IF(OR(D21="P",D21="U"),K21,"")</f>
        <v>0</v>
      </c>
      <c r="N21" s="69">
        <f>IF(D21="H",K21,"")</f>
      </c>
      <c r="O21" s="69">
        <f>IF(D21="V",K21,"")</f>
      </c>
      <c r="P21" s="64"/>
      <c r="Q21" s="64"/>
      <c r="R21" s="70">
        <v>15</v>
      </c>
      <c r="S21" s="71"/>
    </row>
    <row r="22" spans="1:19" s="2" customFormat="1" ht="12.75" outlineLevel="2">
      <c r="A22" s="13"/>
      <c r="B22" s="36"/>
      <c r="C22" s="36"/>
      <c r="D22" s="60" t="s">
        <v>3</v>
      </c>
      <c r="E22" s="61">
        <v>4</v>
      </c>
      <c r="F22" s="62" t="s">
        <v>15</v>
      </c>
      <c r="G22" s="63" t="s">
        <v>169</v>
      </c>
      <c r="H22" s="64">
        <v>0.01</v>
      </c>
      <c r="I22" s="65" t="s">
        <v>53</v>
      </c>
      <c r="J22" s="66"/>
      <c r="K22" s="67">
        <f>H22*J22</f>
        <v>0</v>
      </c>
      <c r="L22" s="68">
        <f>IF(D22="S",K22,"")</f>
      </c>
      <c r="M22" s="69">
        <f>IF(OR(D22="P",D22="U"),K22,"")</f>
        <v>0</v>
      </c>
      <c r="N22" s="69">
        <f>IF(D22="H",K22,"")</f>
      </c>
      <c r="O22" s="69">
        <f>IF(D22="V",K22,"")</f>
      </c>
      <c r="P22" s="64"/>
      <c r="Q22" s="64"/>
      <c r="R22" s="70">
        <v>15</v>
      </c>
      <c r="S22" s="71"/>
    </row>
    <row r="23" spans="1:19" s="2" customFormat="1" ht="12.75" outlineLevel="2">
      <c r="A23" s="13"/>
      <c r="B23" s="36"/>
      <c r="C23" s="36"/>
      <c r="D23" s="60" t="s">
        <v>5</v>
      </c>
      <c r="E23" s="61">
        <v>5</v>
      </c>
      <c r="F23" s="62" t="s">
        <v>90</v>
      </c>
      <c r="G23" s="63" t="s">
        <v>193</v>
      </c>
      <c r="H23" s="64">
        <v>0.028212000000000004</v>
      </c>
      <c r="I23" s="65" t="s">
        <v>7</v>
      </c>
      <c r="J23" s="66"/>
      <c r="K23" s="67">
        <f>H23*J23</f>
        <v>0</v>
      </c>
      <c r="L23" s="68">
        <f>IF(D23="S",K23,"")</f>
      </c>
      <c r="M23" s="69">
        <f>IF(OR(D23="P",D23="U"),K23,"")</f>
        <v>0</v>
      </c>
      <c r="N23" s="69">
        <f>IF(D23="H",K23,"")</f>
      </c>
      <c r="O23" s="69">
        <f>IF(D23="V",K23,"")</f>
      </c>
      <c r="P23" s="64">
        <v>0.1</v>
      </c>
      <c r="Q23" s="64"/>
      <c r="R23" s="70">
        <v>15</v>
      </c>
      <c r="S23" s="71"/>
    </row>
    <row r="24" spans="1:19" s="2" customFormat="1" ht="25.5" outlineLevel="1">
      <c r="A24" s="13"/>
      <c r="B24" s="37"/>
      <c r="C24" s="38" t="s">
        <v>16</v>
      </c>
      <c r="D24" s="39" t="s">
        <v>2</v>
      </c>
      <c r="E24" s="40"/>
      <c r="F24" s="40" t="s">
        <v>31</v>
      </c>
      <c r="G24" s="41" t="s">
        <v>206</v>
      </c>
      <c r="H24" s="40"/>
      <c r="I24" s="39"/>
      <c r="J24" s="40"/>
      <c r="K24" s="42">
        <f>SUBTOTAL(9,K25:K29)</f>
        <v>0</v>
      </c>
      <c r="L24" s="43">
        <f>SUBTOTAL(9,L25:L29)</f>
        <v>0</v>
      </c>
      <c r="M24" s="43">
        <f>SUBTOTAL(9,M25:M29)</f>
        <v>0</v>
      </c>
      <c r="N24" s="43">
        <f>SUBTOTAL(9,N25:N29)</f>
        <v>0</v>
      </c>
      <c r="O24" s="43">
        <f>SUBTOTAL(9,O25:O29)</f>
        <v>0</v>
      </c>
      <c r="P24" s="44">
        <f>SUMPRODUCT(P25:P29,H25:H29)</f>
        <v>0.06527999999999999</v>
      </c>
      <c r="Q24" s="44">
        <f>SUMPRODUCT(Q25:Q29,H25:H29)</f>
        <v>0.0062</v>
      </c>
      <c r="R24" s="45">
        <f>SUMPRODUCT(R25:R29,K25:K29)/100</f>
        <v>0</v>
      </c>
      <c r="S24" s="36"/>
    </row>
    <row r="25" spans="1:19" s="2" customFormat="1" ht="12.75" outlineLevel="2">
      <c r="A25" s="13"/>
      <c r="B25" s="37"/>
      <c r="C25" s="51"/>
      <c r="D25" s="52"/>
      <c r="E25" s="53" t="s">
        <v>165</v>
      </c>
      <c r="F25" s="54"/>
      <c r="G25" s="55"/>
      <c r="H25" s="54"/>
      <c r="I25" s="52"/>
      <c r="J25" s="54"/>
      <c r="K25" s="56"/>
      <c r="L25" s="57"/>
      <c r="M25" s="57"/>
      <c r="N25" s="57"/>
      <c r="O25" s="57"/>
      <c r="P25" s="58"/>
      <c r="Q25" s="58"/>
      <c r="R25" s="59"/>
      <c r="S25" s="36"/>
    </row>
    <row r="26" spans="1:19" s="2" customFormat="1" ht="12.75" outlineLevel="2">
      <c r="A26" s="13"/>
      <c r="B26" s="36"/>
      <c r="C26" s="36"/>
      <c r="D26" s="60" t="s">
        <v>3</v>
      </c>
      <c r="E26" s="61">
        <v>1</v>
      </c>
      <c r="F26" s="62" t="s">
        <v>102</v>
      </c>
      <c r="G26" s="63" t="s">
        <v>199</v>
      </c>
      <c r="H26" s="64">
        <v>2</v>
      </c>
      <c r="I26" s="65" t="s">
        <v>34</v>
      </c>
      <c r="J26" s="66"/>
      <c r="K26" s="67">
        <f>H26*J26</f>
        <v>0</v>
      </c>
      <c r="L26" s="68">
        <f>IF(D26="S",K26,"")</f>
      </c>
      <c r="M26" s="69">
        <f>IF(OR(D26="P",D26="U"),K26,"")</f>
        <v>0</v>
      </c>
      <c r="N26" s="69">
        <f>IF(D26="H",K26,"")</f>
      </c>
      <c r="O26" s="69">
        <f>IF(D26="V",K26,"")</f>
      </c>
      <c r="P26" s="64">
        <v>0.00034</v>
      </c>
      <c r="Q26" s="64"/>
      <c r="R26" s="70">
        <v>15</v>
      </c>
      <c r="S26" s="71"/>
    </row>
    <row r="27" spans="1:19" s="2" customFormat="1" ht="12.75" outlineLevel="2">
      <c r="A27" s="13"/>
      <c r="B27" s="36"/>
      <c r="C27" s="36"/>
      <c r="D27" s="60" t="s">
        <v>3</v>
      </c>
      <c r="E27" s="61">
        <v>2</v>
      </c>
      <c r="F27" s="62" t="s">
        <v>101</v>
      </c>
      <c r="G27" s="63" t="s">
        <v>174</v>
      </c>
      <c r="H27" s="64">
        <v>2</v>
      </c>
      <c r="I27" s="65" t="s">
        <v>34</v>
      </c>
      <c r="J27" s="66"/>
      <c r="K27" s="67">
        <f>H27*J27</f>
        <v>0</v>
      </c>
      <c r="L27" s="68">
        <f>IF(D27="S",K27,"")</f>
      </c>
      <c r="M27" s="69">
        <f>IF(OR(D27="P",D27="U"),K27,"")</f>
        <v>0</v>
      </c>
      <c r="N27" s="69">
        <f>IF(D27="H",K27,"")</f>
      </c>
      <c r="O27" s="69">
        <f>IF(D27="V",K27,"")</f>
      </c>
      <c r="P27" s="64"/>
      <c r="Q27" s="64">
        <v>0.0031</v>
      </c>
      <c r="R27" s="70">
        <v>15</v>
      </c>
      <c r="S27" s="71"/>
    </row>
    <row r="28" spans="1:19" s="2" customFormat="1" ht="12.75" outlineLevel="2">
      <c r="A28" s="13"/>
      <c r="B28" s="36"/>
      <c r="C28" s="36"/>
      <c r="D28" s="60" t="s">
        <v>3</v>
      </c>
      <c r="E28" s="61">
        <v>3</v>
      </c>
      <c r="F28" s="62" t="s">
        <v>64</v>
      </c>
      <c r="G28" s="63" t="s">
        <v>178</v>
      </c>
      <c r="H28" s="64">
        <v>10</v>
      </c>
      <c r="I28" s="65" t="s">
        <v>6</v>
      </c>
      <c r="J28" s="66"/>
      <c r="K28" s="67">
        <f>H28*J28</f>
        <v>0</v>
      </c>
      <c r="L28" s="68">
        <f>IF(D28="S",K28,"")</f>
      </c>
      <c r="M28" s="69">
        <f>IF(OR(D28="P",D28="U"),K28,"")</f>
        <v>0</v>
      </c>
      <c r="N28" s="69">
        <f>IF(D28="H",K28,"")</f>
      </c>
      <c r="O28" s="69">
        <f>IF(D28="V",K28,"")</f>
      </c>
      <c r="P28" s="64">
        <v>0.00646</v>
      </c>
      <c r="Q28" s="64"/>
      <c r="R28" s="70">
        <v>15</v>
      </c>
      <c r="S28" s="71"/>
    </row>
    <row r="29" spans="1:19" s="2" customFormat="1" ht="25.5" outlineLevel="2">
      <c r="A29" s="13"/>
      <c r="B29" s="36"/>
      <c r="C29" s="36"/>
      <c r="D29" s="60" t="s">
        <v>3</v>
      </c>
      <c r="E29" s="61">
        <v>4</v>
      </c>
      <c r="F29" s="62" t="s">
        <v>65</v>
      </c>
      <c r="G29" s="63" t="s">
        <v>220</v>
      </c>
      <c r="H29" s="64">
        <v>0.1</v>
      </c>
      <c r="I29" s="65" t="s">
        <v>7</v>
      </c>
      <c r="J29" s="66"/>
      <c r="K29" s="67">
        <f>H29*J29</f>
        <v>0</v>
      </c>
      <c r="L29" s="68">
        <f>IF(D29="S",K29,"")</f>
      </c>
      <c r="M29" s="69">
        <f>IF(OR(D29="P",D29="U"),K29,"")</f>
        <v>0</v>
      </c>
      <c r="N29" s="69">
        <f>IF(D29="H",K29,"")</f>
      </c>
      <c r="O29" s="69">
        <f>IF(D29="V",K29,"")</f>
      </c>
      <c r="P29" s="64"/>
      <c r="Q29" s="64"/>
      <c r="R29" s="70">
        <v>15</v>
      </c>
      <c r="S29" s="71"/>
    </row>
    <row r="30" spans="1:19" s="2" customFormat="1" ht="12.75" outlineLevel="1">
      <c r="A30" s="13"/>
      <c r="B30" s="37"/>
      <c r="C30" s="38" t="s">
        <v>17</v>
      </c>
      <c r="D30" s="39" t="s">
        <v>2</v>
      </c>
      <c r="E30" s="40"/>
      <c r="F30" s="40" t="s">
        <v>31</v>
      </c>
      <c r="G30" s="41" t="s">
        <v>96</v>
      </c>
      <c r="H30" s="40"/>
      <c r="I30" s="39"/>
      <c r="J30" s="40"/>
      <c r="K30" s="42">
        <f>SUBTOTAL(9,K31:K44)</f>
        <v>0</v>
      </c>
      <c r="L30" s="43">
        <f>SUBTOTAL(9,L31:L44)</f>
        <v>0</v>
      </c>
      <c r="M30" s="43">
        <f>SUBTOTAL(9,M31:M44)</f>
        <v>0</v>
      </c>
      <c r="N30" s="43">
        <f>SUBTOTAL(9,N31:N44)</f>
        <v>0</v>
      </c>
      <c r="O30" s="43">
        <f>SUBTOTAL(9,O31:O44)</f>
        <v>0</v>
      </c>
      <c r="P30" s="44">
        <f>SUMPRODUCT(P31:P44,H31:H44)</f>
        <v>0.022940000000000002</v>
      </c>
      <c r="Q30" s="44">
        <f>SUMPRODUCT(Q31:Q44,H31:H44)</f>
        <v>0</v>
      </c>
      <c r="R30" s="45">
        <f>SUMPRODUCT(R31:R44,K31:K44)/100</f>
        <v>0</v>
      </c>
      <c r="S30" s="36"/>
    </row>
    <row r="31" spans="1:19" s="2" customFormat="1" ht="12.75" outlineLevel="2">
      <c r="A31" s="13"/>
      <c r="B31" s="37"/>
      <c r="C31" s="51"/>
      <c r="D31" s="52"/>
      <c r="E31" s="53" t="s">
        <v>165</v>
      </c>
      <c r="F31" s="54"/>
      <c r="G31" s="55"/>
      <c r="H31" s="54"/>
      <c r="I31" s="52"/>
      <c r="J31" s="54"/>
      <c r="K31" s="56"/>
      <c r="L31" s="57"/>
      <c r="M31" s="57"/>
      <c r="N31" s="57"/>
      <c r="O31" s="57"/>
      <c r="P31" s="58"/>
      <c r="Q31" s="58"/>
      <c r="R31" s="59"/>
      <c r="S31" s="36"/>
    </row>
    <row r="32" spans="1:19" s="2" customFormat="1" ht="25.5" outlineLevel="2">
      <c r="A32" s="13"/>
      <c r="B32" s="36"/>
      <c r="C32" s="36"/>
      <c r="D32" s="60" t="s">
        <v>4</v>
      </c>
      <c r="E32" s="61">
        <v>1</v>
      </c>
      <c r="F32" s="62" t="s">
        <v>17</v>
      </c>
      <c r="G32" s="63" t="s">
        <v>205</v>
      </c>
      <c r="H32" s="64">
        <v>2</v>
      </c>
      <c r="I32" s="65" t="s">
        <v>34</v>
      </c>
      <c r="J32" s="66"/>
      <c r="K32" s="67">
        <f>H32*J32</f>
        <v>0</v>
      </c>
      <c r="L32" s="68">
        <f>IF(D32="S",K32,"")</f>
        <v>0</v>
      </c>
      <c r="M32" s="69">
        <f>IF(OR(D32="P",D32="U"),K32,"")</f>
      </c>
      <c r="N32" s="69">
        <f>IF(D32="H",K32,"")</f>
      </c>
      <c r="O32" s="69">
        <f>IF(D32="V",K32,"")</f>
      </c>
      <c r="P32" s="64"/>
      <c r="Q32" s="64"/>
      <c r="R32" s="70">
        <v>15</v>
      </c>
      <c r="S32" s="71"/>
    </row>
    <row r="33" spans="1:19" s="11" customFormat="1" ht="11.25" outlineLevel="2">
      <c r="A33" s="18"/>
      <c r="B33" s="18"/>
      <c r="C33" s="18"/>
      <c r="D33" s="18"/>
      <c r="E33" s="18"/>
      <c r="F33" s="18"/>
      <c r="G33" s="46" t="s">
        <v>222</v>
      </c>
      <c r="H33" s="18"/>
      <c r="I33" s="47"/>
      <c r="J33" s="18"/>
      <c r="K33" s="18"/>
      <c r="L33" s="48"/>
      <c r="M33" s="48"/>
      <c r="N33" s="48"/>
      <c r="O33" s="48"/>
      <c r="P33" s="49"/>
      <c r="Q33" s="18"/>
      <c r="R33" s="50"/>
      <c r="S33" s="18"/>
    </row>
    <row r="34" spans="1:19" s="2" customFormat="1" ht="25.5" outlineLevel="2">
      <c r="A34" s="13"/>
      <c r="B34" s="36"/>
      <c r="C34" s="36"/>
      <c r="D34" s="60" t="s">
        <v>4</v>
      </c>
      <c r="E34" s="61">
        <v>2</v>
      </c>
      <c r="F34" s="62" t="s">
        <v>146</v>
      </c>
      <c r="G34" s="63" t="s">
        <v>221</v>
      </c>
      <c r="H34" s="64">
        <v>2</v>
      </c>
      <c r="I34" s="65" t="s">
        <v>34</v>
      </c>
      <c r="J34" s="66"/>
      <c r="K34" s="67">
        <f aca="true" t="shared" si="5" ref="K34:K44">H34*J34</f>
        <v>0</v>
      </c>
      <c r="L34" s="68">
        <f aca="true" t="shared" si="6" ref="L34:L44">IF(D34="S",K34,"")</f>
        <v>0</v>
      </c>
      <c r="M34" s="69">
        <f aca="true" t="shared" si="7" ref="M34:M44">IF(OR(D34="P",D34="U"),K34,"")</f>
      </c>
      <c r="N34" s="69">
        <f aca="true" t="shared" si="8" ref="N34:N44">IF(D34="H",K34,"")</f>
      </c>
      <c r="O34" s="69">
        <f aca="true" t="shared" si="9" ref="O34:O44">IF(D34="V",K34,"")</f>
      </c>
      <c r="P34" s="64"/>
      <c r="Q34" s="64"/>
      <c r="R34" s="70">
        <v>15</v>
      </c>
      <c r="S34" s="71"/>
    </row>
    <row r="35" spans="1:19" s="2" customFormat="1" ht="12.75" outlineLevel="2">
      <c r="A35" s="13"/>
      <c r="B35" s="36"/>
      <c r="C35" s="36"/>
      <c r="D35" s="60" t="s">
        <v>4</v>
      </c>
      <c r="E35" s="61">
        <v>3</v>
      </c>
      <c r="F35" s="62" t="s">
        <v>155</v>
      </c>
      <c r="G35" s="63" t="s">
        <v>198</v>
      </c>
      <c r="H35" s="64">
        <v>2</v>
      </c>
      <c r="I35" s="65" t="s">
        <v>34</v>
      </c>
      <c r="J35" s="66"/>
      <c r="K35" s="67">
        <f t="shared" si="5"/>
        <v>0</v>
      </c>
      <c r="L35" s="68">
        <f t="shared" si="6"/>
        <v>0</v>
      </c>
      <c r="M35" s="69">
        <f t="shared" si="7"/>
      </c>
      <c r="N35" s="69">
        <f t="shared" si="8"/>
      </c>
      <c r="O35" s="69">
        <f t="shared" si="9"/>
      </c>
      <c r="P35" s="64"/>
      <c r="Q35" s="64"/>
      <c r="R35" s="70">
        <v>15</v>
      </c>
      <c r="S35" s="71"/>
    </row>
    <row r="36" spans="1:19" s="2" customFormat="1" ht="12.75" outlineLevel="2">
      <c r="A36" s="13"/>
      <c r="B36" s="36"/>
      <c r="C36" s="36"/>
      <c r="D36" s="60" t="s">
        <v>4</v>
      </c>
      <c r="E36" s="61">
        <v>4</v>
      </c>
      <c r="F36" s="62" t="s">
        <v>144</v>
      </c>
      <c r="G36" s="63" t="s">
        <v>203</v>
      </c>
      <c r="H36" s="64">
        <v>2</v>
      </c>
      <c r="I36" s="65" t="s">
        <v>34</v>
      </c>
      <c r="J36" s="66"/>
      <c r="K36" s="67">
        <f t="shared" si="5"/>
        <v>0</v>
      </c>
      <c r="L36" s="68">
        <f t="shared" si="6"/>
        <v>0</v>
      </c>
      <c r="M36" s="69">
        <f t="shared" si="7"/>
      </c>
      <c r="N36" s="69">
        <f t="shared" si="8"/>
      </c>
      <c r="O36" s="69">
        <f t="shared" si="9"/>
      </c>
      <c r="P36" s="64"/>
      <c r="Q36" s="64"/>
      <c r="R36" s="70">
        <v>15</v>
      </c>
      <c r="S36" s="71"/>
    </row>
    <row r="37" spans="1:19" s="2" customFormat="1" ht="12.75" outlineLevel="2">
      <c r="A37" s="13"/>
      <c r="B37" s="36"/>
      <c r="C37" s="36"/>
      <c r="D37" s="60" t="s">
        <v>4</v>
      </c>
      <c r="E37" s="61">
        <v>5</v>
      </c>
      <c r="F37" s="62" t="s">
        <v>140</v>
      </c>
      <c r="G37" s="63" t="s">
        <v>129</v>
      </c>
      <c r="H37" s="64">
        <v>2</v>
      </c>
      <c r="I37" s="65" t="s">
        <v>26</v>
      </c>
      <c r="J37" s="66"/>
      <c r="K37" s="67">
        <f t="shared" si="5"/>
        <v>0</v>
      </c>
      <c r="L37" s="68">
        <f t="shared" si="6"/>
        <v>0</v>
      </c>
      <c r="M37" s="69">
        <f t="shared" si="7"/>
      </c>
      <c r="N37" s="69">
        <f t="shared" si="8"/>
      </c>
      <c r="O37" s="69">
        <f t="shared" si="9"/>
      </c>
      <c r="P37" s="64"/>
      <c r="Q37" s="64"/>
      <c r="R37" s="70">
        <v>15</v>
      </c>
      <c r="S37" s="71"/>
    </row>
    <row r="38" spans="1:19" s="2" customFormat="1" ht="12.75" outlineLevel="2">
      <c r="A38" s="13"/>
      <c r="B38" s="36"/>
      <c r="C38" s="36"/>
      <c r="D38" s="60" t="s">
        <v>4</v>
      </c>
      <c r="E38" s="61">
        <v>6</v>
      </c>
      <c r="F38" s="62" t="s">
        <v>141</v>
      </c>
      <c r="G38" s="63" t="s">
        <v>130</v>
      </c>
      <c r="H38" s="64">
        <v>6</v>
      </c>
      <c r="I38" s="65" t="s">
        <v>26</v>
      </c>
      <c r="J38" s="66"/>
      <c r="K38" s="67">
        <f t="shared" si="5"/>
        <v>0</v>
      </c>
      <c r="L38" s="68">
        <f t="shared" si="6"/>
        <v>0</v>
      </c>
      <c r="M38" s="69">
        <f t="shared" si="7"/>
      </c>
      <c r="N38" s="69">
        <f t="shared" si="8"/>
      </c>
      <c r="O38" s="69">
        <f t="shared" si="9"/>
      </c>
      <c r="P38" s="64"/>
      <c r="Q38" s="64"/>
      <c r="R38" s="70">
        <v>15</v>
      </c>
      <c r="S38" s="71"/>
    </row>
    <row r="39" spans="1:19" s="2" customFormat="1" ht="12.75" outlineLevel="2">
      <c r="A39" s="13"/>
      <c r="B39" s="36"/>
      <c r="C39" s="36"/>
      <c r="D39" s="60" t="s">
        <v>4</v>
      </c>
      <c r="E39" s="61">
        <v>7</v>
      </c>
      <c r="F39" s="62" t="s">
        <v>145</v>
      </c>
      <c r="G39" s="63" t="s">
        <v>154</v>
      </c>
      <c r="H39" s="64">
        <v>2</v>
      </c>
      <c r="I39" s="65" t="s">
        <v>34</v>
      </c>
      <c r="J39" s="66"/>
      <c r="K39" s="67">
        <f t="shared" si="5"/>
        <v>0</v>
      </c>
      <c r="L39" s="68">
        <f t="shared" si="6"/>
        <v>0</v>
      </c>
      <c r="M39" s="69">
        <f t="shared" si="7"/>
      </c>
      <c r="N39" s="69">
        <f t="shared" si="8"/>
      </c>
      <c r="O39" s="69">
        <f t="shared" si="9"/>
      </c>
      <c r="P39" s="64"/>
      <c r="Q39" s="64"/>
      <c r="R39" s="70">
        <v>15</v>
      </c>
      <c r="S39" s="71"/>
    </row>
    <row r="40" spans="1:19" s="2" customFormat="1" ht="12.75" outlineLevel="2">
      <c r="A40" s="13"/>
      <c r="B40" s="36"/>
      <c r="C40" s="36"/>
      <c r="D40" s="60" t="s">
        <v>4</v>
      </c>
      <c r="E40" s="61">
        <v>8</v>
      </c>
      <c r="F40" s="62" t="s">
        <v>142</v>
      </c>
      <c r="G40" s="63" t="s">
        <v>151</v>
      </c>
      <c r="H40" s="64">
        <v>2</v>
      </c>
      <c r="I40" s="65" t="s">
        <v>34</v>
      </c>
      <c r="J40" s="66"/>
      <c r="K40" s="67">
        <f t="shared" si="5"/>
        <v>0</v>
      </c>
      <c r="L40" s="68">
        <f t="shared" si="6"/>
        <v>0</v>
      </c>
      <c r="M40" s="69">
        <f t="shared" si="7"/>
      </c>
      <c r="N40" s="69">
        <f t="shared" si="8"/>
      </c>
      <c r="O40" s="69">
        <f t="shared" si="9"/>
      </c>
      <c r="P40" s="64"/>
      <c r="Q40" s="64"/>
      <c r="R40" s="70">
        <v>15</v>
      </c>
      <c r="S40" s="71"/>
    </row>
    <row r="41" spans="1:19" s="2" customFormat="1" ht="12.75" outlineLevel="2">
      <c r="A41" s="13"/>
      <c r="B41" s="36"/>
      <c r="C41" s="36"/>
      <c r="D41" s="60" t="s">
        <v>4</v>
      </c>
      <c r="E41" s="61">
        <v>9</v>
      </c>
      <c r="F41" s="62" t="s">
        <v>143</v>
      </c>
      <c r="G41" s="63" t="s">
        <v>167</v>
      </c>
      <c r="H41" s="64">
        <v>8</v>
      </c>
      <c r="I41" s="65" t="s">
        <v>34</v>
      </c>
      <c r="J41" s="66"/>
      <c r="K41" s="67">
        <f t="shared" si="5"/>
        <v>0</v>
      </c>
      <c r="L41" s="68">
        <f t="shared" si="6"/>
        <v>0</v>
      </c>
      <c r="M41" s="69">
        <f t="shared" si="7"/>
      </c>
      <c r="N41" s="69">
        <f t="shared" si="8"/>
      </c>
      <c r="O41" s="69">
        <f t="shared" si="9"/>
      </c>
      <c r="P41" s="64"/>
      <c r="Q41" s="64"/>
      <c r="R41" s="70">
        <v>15</v>
      </c>
      <c r="S41" s="71"/>
    </row>
    <row r="42" spans="1:19" s="2" customFormat="1" ht="25.5" outlineLevel="2">
      <c r="A42" s="13"/>
      <c r="B42" s="36"/>
      <c r="C42" s="36"/>
      <c r="D42" s="60" t="s">
        <v>3</v>
      </c>
      <c r="E42" s="61">
        <v>10</v>
      </c>
      <c r="F42" s="62" t="s">
        <v>66</v>
      </c>
      <c r="G42" s="63" t="s">
        <v>210</v>
      </c>
      <c r="H42" s="64">
        <v>2</v>
      </c>
      <c r="I42" s="65" t="s">
        <v>53</v>
      </c>
      <c r="J42" s="66"/>
      <c r="K42" s="67">
        <f t="shared" si="5"/>
        <v>0</v>
      </c>
      <c r="L42" s="68">
        <f t="shared" si="6"/>
      </c>
      <c r="M42" s="69">
        <f t="shared" si="7"/>
        <v>0</v>
      </c>
      <c r="N42" s="69">
        <f t="shared" si="8"/>
      </c>
      <c r="O42" s="69">
        <f t="shared" si="9"/>
      </c>
      <c r="P42" s="64">
        <v>0.00042</v>
      </c>
      <c r="Q42" s="64"/>
      <c r="R42" s="70">
        <v>15</v>
      </c>
      <c r="S42" s="71"/>
    </row>
    <row r="43" spans="1:19" s="2" customFormat="1" ht="12.75" outlineLevel="2">
      <c r="A43" s="13"/>
      <c r="B43" s="36"/>
      <c r="C43" s="36"/>
      <c r="D43" s="60" t="s">
        <v>3</v>
      </c>
      <c r="E43" s="61">
        <v>11</v>
      </c>
      <c r="F43" s="62" t="s">
        <v>17</v>
      </c>
      <c r="G43" s="63" t="s">
        <v>152</v>
      </c>
      <c r="H43" s="64">
        <v>2</v>
      </c>
      <c r="I43" s="65" t="s">
        <v>53</v>
      </c>
      <c r="J43" s="66"/>
      <c r="K43" s="67">
        <f t="shared" si="5"/>
        <v>0</v>
      </c>
      <c r="L43" s="68">
        <f t="shared" si="6"/>
      </c>
      <c r="M43" s="69">
        <f t="shared" si="7"/>
        <v>0</v>
      </c>
      <c r="N43" s="69">
        <f t="shared" si="8"/>
      </c>
      <c r="O43" s="69">
        <f t="shared" si="9"/>
      </c>
      <c r="P43" s="64">
        <v>0.01105</v>
      </c>
      <c r="Q43" s="64"/>
      <c r="R43" s="70">
        <v>15</v>
      </c>
      <c r="S43" s="71"/>
    </row>
    <row r="44" spans="1:19" s="2" customFormat="1" ht="12.75" outlineLevel="2">
      <c r="A44" s="13"/>
      <c r="B44" s="36"/>
      <c r="C44" s="36"/>
      <c r="D44" s="60" t="s">
        <v>5</v>
      </c>
      <c r="E44" s="61">
        <v>12</v>
      </c>
      <c r="F44" s="62" t="s">
        <v>91</v>
      </c>
      <c r="G44" s="63" t="s">
        <v>185</v>
      </c>
      <c r="H44" s="64">
        <v>0.45880000000000004</v>
      </c>
      <c r="I44" s="65" t="s">
        <v>7</v>
      </c>
      <c r="J44" s="66"/>
      <c r="K44" s="67">
        <f t="shared" si="5"/>
        <v>0</v>
      </c>
      <c r="L44" s="68">
        <f t="shared" si="6"/>
      </c>
      <c r="M44" s="69">
        <f t="shared" si="7"/>
        <v>0</v>
      </c>
      <c r="N44" s="69">
        <f t="shared" si="8"/>
      </c>
      <c r="O44" s="69">
        <f t="shared" si="9"/>
      </c>
      <c r="P44" s="64"/>
      <c r="Q44" s="64"/>
      <c r="R44" s="70">
        <v>15</v>
      </c>
      <c r="S44" s="71"/>
    </row>
    <row r="45" spans="1:19" s="2" customFormat="1" ht="12.75" outlineLevel="1">
      <c r="A45" s="13"/>
      <c r="B45" s="37"/>
      <c r="C45" s="38" t="s">
        <v>18</v>
      </c>
      <c r="D45" s="39" t="s">
        <v>2</v>
      </c>
      <c r="E45" s="40"/>
      <c r="F45" s="40" t="s">
        <v>31</v>
      </c>
      <c r="G45" s="41" t="s">
        <v>56</v>
      </c>
      <c r="H45" s="40"/>
      <c r="I45" s="39"/>
      <c r="J45" s="40"/>
      <c r="K45" s="42">
        <f>SUBTOTAL(9,K46:K53)</f>
        <v>0</v>
      </c>
      <c r="L45" s="43">
        <f>SUBTOTAL(9,L46:L53)</f>
        <v>0</v>
      </c>
      <c r="M45" s="43">
        <f>SUBTOTAL(9,M46:M53)</f>
        <v>0</v>
      </c>
      <c r="N45" s="43">
        <f>SUBTOTAL(9,N46:N53)</f>
        <v>0</v>
      </c>
      <c r="O45" s="43">
        <f>SUBTOTAL(9,O46:O53)</f>
        <v>0</v>
      </c>
      <c r="P45" s="44">
        <f>SUMPRODUCT(P46:P53,H46:H53)</f>
        <v>0.10269</v>
      </c>
      <c r="Q45" s="44">
        <f>SUMPRODUCT(Q46:Q53,H46:H53)</f>
        <v>0</v>
      </c>
      <c r="R45" s="45">
        <f>SUMPRODUCT(R46:R53,K46:K53)/100</f>
        <v>0</v>
      </c>
      <c r="S45" s="36"/>
    </row>
    <row r="46" spans="1:19" s="2" customFormat="1" ht="12.75" outlineLevel="2">
      <c r="A46" s="13"/>
      <c r="B46" s="37"/>
      <c r="C46" s="51"/>
      <c r="D46" s="52"/>
      <c r="E46" s="53" t="s">
        <v>165</v>
      </c>
      <c r="F46" s="54"/>
      <c r="G46" s="55"/>
      <c r="H46" s="54"/>
      <c r="I46" s="52"/>
      <c r="J46" s="54"/>
      <c r="K46" s="56"/>
      <c r="L46" s="57"/>
      <c r="M46" s="57"/>
      <c r="N46" s="57"/>
      <c r="O46" s="57"/>
      <c r="P46" s="58"/>
      <c r="Q46" s="58"/>
      <c r="R46" s="59"/>
      <c r="S46" s="36"/>
    </row>
    <row r="47" spans="1:19" s="2" customFormat="1" ht="12.75" outlineLevel="2">
      <c r="A47" s="13"/>
      <c r="B47" s="36"/>
      <c r="C47" s="36"/>
      <c r="D47" s="60" t="s">
        <v>3</v>
      </c>
      <c r="E47" s="61">
        <v>1</v>
      </c>
      <c r="F47" s="62" t="s">
        <v>67</v>
      </c>
      <c r="G47" s="63" t="s">
        <v>190</v>
      </c>
      <c r="H47" s="64">
        <v>48</v>
      </c>
      <c r="I47" s="65" t="s">
        <v>6</v>
      </c>
      <c r="J47" s="66"/>
      <c r="K47" s="67">
        <f aca="true" t="shared" si="10" ref="K47:K53">H47*J47</f>
        <v>0</v>
      </c>
      <c r="L47" s="68">
        <f aca="true" t="shared" si="11" ref="L47:L53">IF(D47="S",K47,"")</f>
      </c>
      <c r="M47" s="69">
        <f aca="true" t="shared" si="12" ref="M47:M53">IF(OR(D47="P",D47="U"),K47,"")</f>
        <v>0</v>
      </c>
      <c r="N47" s="69">
        <f aca="true" t="shared" si="13" ref="N47:N53">IF(D47="H",K47,"")</f>
      </c>
      <c r="O47" s="69">
        <f aca="true" t="shared" si="14" ref="O47:O53">IF(D47="V",K47,"")</f>
      </c>
      <c r="P47" s="64">
        <v>0.00068</v>
      </c>
      <c r="Q47" s="64"/>
      <c r="R47" s="70">
        <v>15</v>
      </c>
      <c r="S47" s="71"/>
    </row>
    <row r="48" spans="1:19" s="2" customFormat="1" ht="12.75" outlineLevel="2">
      <c r="A48" s="13"/>
      <c r="B48" s="36"/>
      <c r="C48" s="36"/>
      <c r="D48" s="60" t="s">
        <v>3</v>
      </c>
      <c r="E48" s="61">
        <v>2</v>
      </c>
      <c r="F48" s="62" t="s">
        <v>68</v>
      </c>
      <c r="G48" s="63" t="s">
        <v>191</v>
      </c>
      <c r="H48" s="64">
        <v>77</v>
      </c>
      <c r="I48" s="65" t="s">
        <v>6</v>
      </c>
      <c r="J48" s="66"/>
      <c r="K48" s="67">
        <f t="shared" si="10"/>
        <v>0</v>
      </c>
      <c r="L48" s="68">
        <f t="shared" si="11"/>
      </c>
      <c r="M48" s="69">
        <f t="shared" si="12"/>
        <v>0</v>
      </c>
      <c r="N48" s="69">
        <f t="shared" si="13"/>
      </c>
      <c r="O48" s="69">
        <f t="shared" si="14"/>
      </c>
      <c r="P48" s="64">
        <v>0.00079</v>
      </c>
      <c r="Q48" s="64"/>
      <c r="R48" s="70">
        <v>15</v>
      </c>
      <c r="S48" s="71"/>
    </row>
    <row r="49" spans="1:19" s="2" customFormat="1" ht="12.75" outlineLevel="2">
      <c r="A49" s="13"/>
      <c r="B49" s="36"/>
      <c r="C49" s="36"/>
      <c r="D49" s="60" t="s">
        <v>3</v>
      </c>
      <c r="E49" s="61">
        <v>3</v>
      </c>
      <c r="F49" s="62" t="s">
        <v>69</v>
      </c>
      <c r="G49" s="63" t="s">
        <v>192</v>
      </c>
      <c r="H49" s="64">
        <v>3</v>
      </c>
      <c r="I49" s="65" t="s">
        <v>6</v>
      </c>
      <c r="J49" s="66"/>
      <c r="K49" s="67">
        <f t="shared" si="10"/>
        <v>0</v>
      </c>
      <c r="L49" s="68">
        <f t="shared" si="11"/>
      </c>
      <c r="M49" s="69">
        <f t="shared" si="12"/>
        <v>0</v>
      </c>
      <c r="N49" s="69">
        <f t="shared" si="13"/>
      </c>
      <c r="O49" s="69">
        <f t="shared" si="14"/>
      </c>
      <c r="P49" s="64">
        <v>0.00094</v>
      </c>
      <c r="Q49" s="64"/>
      <c r="R49" s="70">
        <v>15</v>
      </c>
      <c r="S49" s="71"/>
    </row>
    <row r="50" spans="1:19" s="2" customFormat="1" ht="12.75" outlineLevel="2">
      <c r="A50" s="13"/>
      <c r="B50" s="36"/>
      <c r="C50" s="36"/>
      <c r="D50" s="60" t="s">
        <v>3</v>
      </c>
      <c r="E50" s="61">
        <v>4</v>
      </c>
      <c r="F50" s="62" t="s">
        <v>70</v>
      </c>
      <c r="G50" s="63" t="s">
        <v>197</v>
      </c>
      <c r="H50" s="64">
        <v>5</v>
      </c>
      <c r="I50" s="65" t="s">
        <v>6</v>
      </c>
      <c r="J50" s="66"/>
      <c r="K50" s="67">
        <f t="shared" si="10"/>
        <v>0</v>
      </c>
      <c r="L50" s="68">
        <f t="shared" si="11"/>
      </c>
      <c r="M50" s="69">
        <f t="shared" si="12"/>
        <v>0</v>
      </c>
      <c r="N50" s="69">
        <f t="shared" si="13"/>
      </c>
      <c r="O50" s="69">
        <f t="shared" si="14"/>
      </c>
      <c r="P50" s="64">
        <v>0.00128</v>
      </c>
      <c r="Q50" s="64"/>
      <c r="R50" s="70">
        <v>15</v>
      </c>
      <c r="S50" s="71"/>
    </row>
    <row r="51" spans="1:19" s="2" customFormat="1" ht="12.75" outlineLevel="2">
      <c r="A51" s="13"/>
      <c r="B51" s="36"/>
      <c r="C51" s="36"/>
      <c r="D51" s="60" t="s">
        <v>3</v>
      </c>
      <c r="E51" s="61">
        <v>5</v>
      </c>
      <c r="F51" s="62" t="s">
        <v>71</v>
      </c>
      <c r="G51" s="63" t="s">
        <v>182</v>
      </c>
      <c r="H51" s="64">
        <v>133</v>
      </c>
      <c r="I51" s="65" t="s">
        <v>6</v>
      </c>
      <c r="J51" s="66"/>
      <c r="K51" s="67">
        <f t="shared" si="10"/>
        <v>0</v>
      </c>
      <c r="L51" s="68">
        <f t="shared" si="11"/>
      </c>
      <c r="M51" s="69">
        <f t="shared" si="12"/>
        <v>0</v>
      </c>
      <c r="N51" s="69">
        <f t="shared" si="13"/>
      </c>
      <c r="O51" s="69">
        <f t="shared" si="14"/>
      </c>
      <c r="P51" s="64"/>
      <c r="Q51" s="64"/>
      <c r="R51" s="70">
        <v>15</v>
      </c>
      <c r="S51" s="71"/>
    </row>
    <row r="52" spans="1:19" s="2" customFormat="1" ht="12.75" outlineLevel="2">
      <c r="A52" s="13"/>
      <c r="B52" s="36"/>
      <c r="C52" s="36"/>
      <c r="D52" s="60" t="s">
        <v>3</v>
      </c>
      <c r="E52" s="61">
        <v>6</v>
      </c>
      <c r="F52" s="62" t="s">
        <v>18</v>
      </c>
      <c r="G52" s="63" t="s">
        <v>187</v>
      </c>
      <c r="H52" s="64">
        <v>4</v>
      </c>
      <c r="I52" s="65" t="s">
        <v>26</v>
      </c>
      <c r="J52" s="66"/>
      <c r="K52" s="67">
        <f t="shared" si="10"/>
        <v>0</v>
      </c>
      <c r="L52" s="68">
        <f t="shared" si="11"/>
      </c>
      <c r="M52" s="69">
        <f t="shared" si="12"/>
        <v>0</v>
      </c>
      <c r="N52" s="69">
        <f t="shared" si="13"/>
      </c>
      <c r="O52" s="69">
        <f t="shared" si="14"/>
      </c>
      <c r="P52" s="64"/>
      <c r="Q52" s="64"/>
      <c r="R52" s="70">
        <v>15</v>
      </c>
      <c r="S52" s="71"/>
    </row>
    <row r="53" spans="1:19" s="2" customFormat="1" ht="12.75" outlineLevel="2">
      <c r="A53" s="13"/>
      <c r="B53" s="36"/>
      <c r="C53" s="36"/>
      <c r="D53" s="60" t="s">
        <v>5</v>
      </c>
      <c r="E53" s="61">
        <v>7</v>
      </c>
      <c r="F53" s="62" t="s">
        <v>92</v>
      </c>
      <c r="G53" s="63" t="s">
        <v>194</v>
      </c>
      <c r="H53" s="64">
        <v>2.0538</v>
      </c>
      <c r="I53" s="65" t="s">
        <v>7</v>
      </c>
      <c r="J53" s="66"/>
      <c r="K53" s="67">
        <f t="shared" si="10"/>
        <v>0</v>
      </c>
      <c r="L53" s="68">
        <f t="shared" si="11"/>
      </c>
      <c r="M53" s="69">
        <f t="shared" si="12"/>
        <v>0</v>
      </c>
      <c r="N53" s="69">
        <f t="shared" si="13"/>
      </c>
      <c r="O53" s="69">
        <f t="shared" si="14"/>
      </c>
      <c r="P53" s="64"/>
      <c r="Q53" s="64"/>
      <c r="R53" s="70">
        <v>15</v>
      </c>
      <c r="S53" s="71"/>
    </row>
    <row r="54" spans="1:19" s="2" customFormat="1" ht="12.75" outlineLevel="1">
      <c r="A54" s="13"/>
      <c r="B54" s="37"/>
      <c r="C54" s="38" t="s">
        <v>19</v>
      </c>
      <c r="D54" s="39" t="s">
        <v>2</v>
      </c>
      <c r="E54" s="40"/>
      <c r="F54" s="40" t="s">
        <v>31</v>
      </c>
      <c r="G54" s="41" t="s">
        <v>57</v>
      </c>
      <c r="H54" s="40"/>
      <c r="I54" s="39"/>
      <c r="J54" s="40"/>
      <c r="K54" s="42">
        <f>SUBTOTAL(9,K55:K62)</f>
        <v>0</v>
      </c>
      <c r="L54" s="43">
        <f>SUBTOTAL(9,L55:L62)</f>
        <v>0</v>
      </c>
      <c r="M54" s="43">
        <f>SUBTOTAL(9,M55:M62)</f>
        <v>0</v>
      </c>
      <c r="N54" s="43">
        <f>SUBTOTAL(9,N55:N62)</f>
        <v>0</v>
      </c>
      <c r="O54" s="43">
        <f>SUBTOTAL(9,O55:O62)</f>
        <v>0</v>
      </c>
      <c r="P54" s="44">
        <f>SUMPRODUCT(P55:P62,H55:H62)</f>
        <v>0.00784</v>
      </c>
      <c r="Q54" s="44">
        <f>SUMPRODUCT(Q55:Q62,H55:H62)</f>
        <v>0</v>
      </c>
      <c r="R54" s="45">
        <f>SUMPRODUCT(R55:R62,K55:K62)/100</f>
        <v>0</v>
      </c>
      <c r="S54" s="36"/>
    </row>
    <row r="55" spans="1:19" s="2" customFormat="1" ht="12.75" outlineLevel="2">
      <c r="A55" s="13"/>
      <c r="B55" s="37"/>
      <c r="C55" s="51"/>
      <c r="D55" s="52"/>
      <c r="E55" s="53" t="s">
        <v>165</v>
      </c>
      <c r="F55" s="54"/>
      <c r="G55" s="55"/>
      <c r="H55" s="54"/>
      <c r="I55" s="52"/>
      <c r="J55" s="54"/>
      <c r="K55" s="56"/>
      <c r="L55" s="57"/>
      <c r="M55" s="57"/>
      <c r="N55" s="57"/>
      <c r="O55" s="57"/>
      <c r="P55" s="58"/>
      <c r="Q55" s="58"/>
      <c r="R55" s="59"/>
      <c r="S55" s="36"/>
    </row>
    <row r="56" spans="1:19" s="2" customFormat="1" ht="12.75" outlineLevel="2">
      <c r="A56" s="13"/>
      <c r="B56" s="36"/>
      <c r="C56" s="36"/>
      <c r="D56" s="60" t="s">
        <v>3</v>
      </c>
      <c r="E56" s="61">
        <v>1</v>
      </c>
      <c r="F56" s="62" t="s">
        <v>77</v>
      </c>
      <c r="G56" s="63" t="s">
        <v>189</v>
      </c>
      <c r="H56" s="64">
        <v>4</v>
      </c>
      <c r="I56" s="65" t="s">
        <v>34</v>
      </c>
      <c r="J56" s="66"/>
      <c r="K56" s="67">
        <f aca="true" t="shared" si="15" ref="K56:K62">H56*J56</f>
        <v>0</v>
      </c>
      <c r="L56" s="68">
        <f aca="true" t="shared" si="16" ref="L56:L62">IF(D56="S",K56,"")</f>
      </c>
      <c r="M56" s="69">
        <f aca="true" t="shared" si="17" ref="M56:M62">IF(OR(D56="P",D56="U"),K56,"")</f>
        <v>0</v>
      </c>
      <c r="N56" s="69">
        <f aca="true" t="shared" si="18" ref="N56:N62">IF(D56="H",K56,"")</f>
      </c>
      <c r="O56" s="69">
        <f aca="true" t="shared" si="19" ref="O56:O62">IF(D56="V",K56,"")</f>
      </c>
      <c r="P56" s="64">
        <v>0.0005</v>
      </c>
      <c r="Q56" s="64"/>
      <c r="R56" s="70">
        <v>15</v>
      </c>
      <c r="S56" s="71"/>
    </row>
    <row r="57" spans="1:19" s="2" customFormat="1" ht="12.75" outlineLevel="2">
      <c r="A57" s="13"/>
      <c r="B57" s="36"/>
      <c r="C57" s="36"/>
      <c r="D57" s="60" t="s">
        <v>3</v>
      </c>
      <c r="E57" s="61">
        <v>2</v>
      </c>
      <c r="F57" s="62" t="s">
        <v>76</v>
      </c>
      <c r="G57" s="63" t="s">
        <v>196</v>
      </c>
      <c r="H57" s="64">
        <v>2</v>
      </c>
      <c r="I57" s="65" t="s">
        <v>34</v>
      </c>
      <c r="J57" s="66"/>
      <c r="K57" s="67">
        <f t="shared" si="15"/>
        <v>0</v>
      </c>
      <c r="L57" s="68">
        <f t="shared" si="16"/>
      </c>
      <c r="M57" s="69">
        <f t="shared" si="17"/>
        <v>0</v>
      </c>
      <c r="N57" s="69">
        <f t="shared" si="18"/>
      </c>
      <c r="O57" s="69">
        <f t="shared" si="19"/>
      </c>
      <c r="P57" s="64">
        <v>0.00057</v>
      </c>
      <c r="Q57" s="64"/>
      <c r="R57" s="70">
        <v>15</v>
      </c>
      <c r="S57" s="71"/>
    </row>
    <row r="58" spans="1:19" s="2" customFormat="1" ht="12.75" outlineLevel="2">
      <c r="A58" s="13"/>
      <c r="B58" s="36"/>
      <c r="C58" s="36"/>
      <c r="D58" s="60" t="s">
        <v>3</v>
      </c>
      <c r="E58" s="61">
        <v>3</v>
      </c>
      <c r="F58" s="62" t="s">
        <v>75</v>
      </c>
      <c r="G58" s="63" t="s">
        <v>200</v>
      </c>
      <c r="H58" s="64">
        <v>4</v>
      </c>
      <c r="I58" s="65" t="s">
        <v>34</v>
      </c>
      <c r="J58" s="66"/>
      <c r="K58" s="67">
        <f t="shared" si="15"/>
        <v>0</v>
      </c>
      <c r="L58" s="68">
        <f t="shared" si="16"/>
      </c>
      <c r="M58" s="69">
        <f t="shared" si="17"/>
        <v>0</v>
      </c>
      <c r="N58" s="69">
        <f t="shared" si="18"/>
      </c>
      <c r="O58" s="69">
        <f t="shared" si="19"/>
      </c>
      <c r="P58" s="64">
        <v>0.00047</v>
      </c>
      <c r="Q58" s="64"/>
      <c r="R58" s="70">
        <v>15</v>
      </c>
      <c r="S58" s="71"/>
    </row>
    <row r="59" spans="1:19" s="2" customFormat="1" ht="12.75" outlineLevel="2">
      <c r="A59" s="13"/>
      <c r="B59" s="36"/>
      <c r="C59" s="36"/>
      <c r="D59" s="60" t="s">
        <v>3</v>
      </c>
      <c r="E59" s="61">
        <v>4</v>
      </c>
      <c r="F59" s="62" t="s">
        <v>74</v>
      </c>
      <c r="G59" s="63" t="s">
        <v>176</v>
      </c>
      <c r="H59" s="64">
        <v>4</v>
      </c>
      <c r="I59" s="65" t="s">
        <v>34</v>
      </c>
      <c r="J59" s="66"/>
      <c r="K59" s="67">
        <f t="shared" si="15"/>
        <v>0</v>
      </c>
      <c r="L59" s="68">
        <f t="shared" si="16"/>
      </c>
      <c r="M59" s="69">
        <f t="shared" si="17"/>
        <v>0</v>
      </c>
      <c r="N59" s="69">
        <f t="shared" si="18"/>
      </c>
      <c r="O59" s="69">
        <f t="shared" si="19"/>
      </c>
      <c r="P59" s="64">
        <v>0.00042</v>
      </c>
      <c r="Q59" s="64"/>
      <c r="R59" s="70">
        <v>15</v>
      </c>
      <c r="S59" s="71"/>
    </row>
    <row r="60" spans="1:19" s="2" customFormat="1" ht="12.75" outlineLevel="2">
      <c r="A60" s="13"/>
      <c r="B60" s="36"/>
      <c r="C60" s="36"/>
      <c r="D60" s="60" t="s">
        <v>3</v>
      </c>
      <c r="E60" s="61">
        <v>5</v>
      </c>
      <c r="F60" s="62" t="s">
        <v>72</v>
      </c>
      <c r="G60" s="63" t="s">
        <v>186</v>
      </c>
      <c r="H60" s="64">
        <v>8</v>
      </c>
      <c r="I60" s="65" t="s">
        <v>34</v>
      </c>
      <c r="J60" s="66"/>
      <c r="K60" s="67">
        <f t="shared" si="15"/>
        <v>0</v>
      </c>
      <c r="L60" s="68">
        <f t="shared" si="16"/>
      </c>
      <c r="M60" s="69">
        <f t="shared" si="17"/>
        <v>0</v>
      </c>
      <c r="N60" s="69">
        <f t="shared" si="18"/>
      </c>
      <c r="O60" s="69">
        <f t="shared" si="19"/>
      </c>
      <c r="P60" s="64">
        <v>3E-05</v>
      </c>
      <c r="Q60" s="64"/>
      <c r="R60" s="70">
        <v>15</v>
      </c>
      <c r="S60" s="71"/>
    </row>
    <row r="61" spans="1:19" s="2" customFormat="1" ht="12.75" outlineLevel="2">
      <c r="A61" s="13"/>
      <c r="B61" s="36"/>
      <c r="C61" s="36"/>
      <c r="D61" s="60" t="s">
        <v>3</v>
      </c>
      <c r="E61" s="61">
        <v>6</v>
      </c>
      <c r="F61" s="62" t="s">
        <v>73</v>
      </c>
      <c r="G61" s="63" t="s">
        <v>181</v>
      </c>
      <c r="H61" s="64">
        <v>6</v>
      </c>
      <c r="I61" s="65" t="s">
        <v>34</v>
      </c>
      <c r="J61" s="66"/>
      <c r="K61" s="67">
        <f t="shared" si="15"/>
        <v>0</v>
      </c>
      <c r="L61" s="68">
        <f t="shared" si="16"/>
      </c>
      <c r="M61" s="69">
        <f t="shared" si="17"/>
        <v>0</v>
      </c>
      <c r="N61" s="69">
        <f t="shared" si="18"/>
      </c>
      <c r="O61" s="69">
        <f t="shared" si="19"/>
      </c>
      <c r="P61" s="64">
        <v>0.00015</v>
      </c>
      <c r="Q61" s="64"/>
      <c r="R61" s="70">
        <v>15</v>
      </c>
      <c r="S61" s="71"/>
    </row>
    <row r="62" spans="1:19" s="2" customFormat="1" ht="12.75" outlineLevel="2">
      <c r="A62" s="13"/>
      <c r="B62" s="36"/>
      <c r="C62" s="36"/>
      <c r="D62" s="60" t="s">
        <v>5</v>
      </c>
      <c r="E62" s="61">
        <v>7</v>
      </c>
      <c r="F62" s="62" t="s">
        <v>93</v>
      </c>
      <c r="G62" s="63" t="s">
        <v>184</v>
      </c>
      <c r="H62" s="64">
        <v>0.0784</v>
      </c>
      <c r="I62" s="65" t="s">
        <v>7</v>
      </c>
      <c r="J62" s="66"/>
      <c r="K62" s="67">
        <f t="shared" si="15"/>
        <v>0</v>
      </c>
      <c r="L62" s="68">
        <f t="shared" si="16"/>
      </c>
      <c r="M62" s="69">
        <f t="shared" si="17"/>
        <v>0</v>
      </c>
      <c r="N62" s="69">
        <f t="shared" si="18"/>
      </c>
      <c r="O62" s="69">
        <f t="shared" si="19"/>
      </c>
      <c r="P62" s="64"/>
      <c r="Q62" s="64"/>
      <c r="R62" s="70">
        <v>15</v>
      </c>
      <c r="S62" s="71"/>
    </row>
    <row r="63" spans="1:19" s="2" customFormat="1" ht="12.75" outlineLevel="1">
      <c r="A63" s="13"/>
      <c r="B63" s="37"/>
      <c r="C63" s="38" t="s">
        <v>20</v>
      </c>
      <c r="D63" s="39" t="s">
        <v>2</v>
      </c>
      <c r="E63" s="40"/>
      <c r="F63" s="40" t="s">
        <v>31</v>
      </c>
      <c r="G63" s="41" t="s">
        <v>147</v>
      </c>
      <c r="H63" s="40"/>
      <c r="I63" s="39"/>
      <c r="J63" s="40"/>
      <c r="K63" s="42">
        <f>SUBTOTAL(9,K64:K82)</f>
        <v>0</v>
      </c>
      <c r="L63" s="43">
        <f>SUBTOTAL(9,L64:L82)</f>
        <v>0</v>
      </c>
      <c r="M63" s="43">
        <f>SUBTOTAL(9,M64:M82)</f>
        <v>0</v>
      </c>
      <c r="N63" s="43">
        <f>SUBTOTAL(9,N64:N82)</f>
        <v>0</v>
      </c>
      <c r="O63" s="43">
        <f>SUBTOTAL(9,O64:O82)</f>
        <v>0</v>
      </c>
      <c r="P63" s="44">
        <f>SUMPRODUCT(P64:P82,H64:H82)</f>
        <v>0.26757000000000003</v>
      </c>
      <c r="Q63" s="44">
        <f>SUMPRODUCT(Q64:Q82,H64:H82)</f>
        <v>0</v>
      </c>
      <c r="R63" s="45">
        <f>SUMPRODUCT(R64:R82,K64:K82)/100</f>
        <v>0</v>
      </c>
      <c r="S63" s="36"/>
    </row>
    <row r="64" spans="1:19" s="2" customFormat="1" ht="12.75" outlineLevel="2">
      <c r="A64" s="13"/>
      <c r="B64" s="37"/>
      <c r="C64" s="51"/>
      <c r="D64" s="52"/>
      <c r="E64" s="53" t="s">
        <v>165</v>
      </c>
      <c r="F64" s="54"/>
      <c r="G64" s="55"/>
      <c r="H64" s="54"/>
      <c r="I64" s="52"/>
      <c r="J64" s="54"/>
      <c r="K64" s="56"/>
      <c r="L64" s="57"/>
      <c r="M64" s="57"/>
      <c r="N64" s="57"/>
      <c r="O64" s="57"/>
      <c r="P64" s="58"/>
      <c r="Q64" s="58"/>
      <c r="R64" s="59"/>
      <c r="S64" s="36"/>
    </row>
    <row r="65" spans="1:19" s="2" customFormat="1" ht="25.5" outlineLevel="2">
      <c r="A65" s="13"/>
      <c r="B65" s="36"/>
      <c r="C65" s="36"/>
      <c r="D65" s="60" t="s">
        <v>3</v>
      </c>
      <c r="E65" s="61">
        <v>1</v>
      </c>
      <c r="F65" s="62" t="s">
        <v>103</v>
      </c>
      <c r="G65" s="63" t="s">
        <v>212</v>
      </c>
      <c r="H65" s="64">
        <v>1</v>
      </c>
      <c r="I65" s="65" t="s">
        <v>34</v>
      </c>
      <c r="J65" s="66"/>
      <c r="K65" s="67">
        <f aca="true" t="shared" si="20" ref="K65:K72">H65*J65</f>
        <v>0</v>
      </c>
      <c r="L65" s="68">
        <f aca="true" t="shared" si="21" ref="L65:L72">IF(D65="S",K65,"")</f>
      </c>
      <c r="M65" s="69">
        <f aca="true" t="shared" si="22" ref="M65:M72">IF(OR(D65="P",D65="U"),K65,"")</f>
        <v>0</v>
      </c>
      <c r="N65" s="69">
        <f aca="true" t="shared" si="23" ref="N65:N72">IF(D65="H",K65,"")</f>
      </c>
      <c r="O65" s="69">
        <f aca="true" t="shared" si="24" ref="O65:O72">IF(D65="V",K65,"")</f>
      </c>
      <c r="P65" s="64">
        <v>0.0181</v>
      </c>
      <c r="Q65" s="64"/>
      <c r="R65" s="70">
        <v>15</v>
      </c>
      <c r="S65" s="71"/>
    </row>
    <row r="66" spans="1:19" s="2" customFormat="1" ht="25.5" outlineLevel="2">
      <c r="A66" s="13"/>
      <c r="B66" s="36"/>
      <c r="C66" s="36"/>
      <c r="D66" s="60" t="s">
        <v>3</v>
      </c>
      <c r="E66" s="61">
        <v>2</v>
      </c>
      <c r="F66" s="62" t="s">
        <v>104</v>
      </c>
      <c r="G66" s="63" t="s">
        <v>216</v>
      </c>
      <c r="H66" s="64">
        <v>5</v>
      </c>
      <c r="I66" s="65" t="s">
        <v>34</v>
      </c>
      <c r="J66" s="66"/>
      <c r="K66" s="67">
        <f t="shared" si="20"/>
        <v>0</v>
      </c>
      <c r="L66" s="68">
        <f t="shared" si="21"/>
      </c>
      <c r="M66" s="69">
        <f t="shared" si="22"/>
        <v>0</v>
      </c>
      <c r="N66" s="69">
        <f t="shared" si="23"/>
      </c>
      <c r="O66" s="69">
        <f t="shared" si="24"/>
      </c>
      <c r="P66" s="64">
        <v>0.034</v>
      </c>
      <c r="Q66" s="64"/>
      <c r="R66" s="70">
        <v>15</v>
      </c>
      <c r="S66" s="71"/>
    </row>
    <row r="67" spans="1:19" s="2" customFormat="1" ht="25.5" outlineLevel="2">
      <c r="A67" s="13"/>
      <c r="B67" s="36"/>
      <c r="C67" s="36"/>
      <c r="D67" s="60" t="s">
        <v>3</v>
      </c>
      <c r="E67" s="61">
        <v>3</v>
      </c>
      <c r="F67" s="62" t="s">
        <v>105</v>
      </c>
      <c r="G67" s="63" t="s">
        <v>213</v>
      </c>
      <c r="H67" s="64">
        <v>1</v>
      </c>
      <c r="I67" s="65" t="s">
        <v>34</v>
      </c>
      <c r="J67" s="66"/>
      <c r="K67" s="67">
        <f t="shared" si="20"/>
        <v>0</v>
      </c>
      <c r="L67" s="68">
        <f t="shared" si="21"/>
      </c>
      <c r="M67" s="69">
        <f t="shared" si="22"/>
        <v>0</v>
      </c>
      <c r="N67" s="69">
        <f t="shared" si="23"/>
      </c>
      <c r="O67" s="69">
        <f t="shared" si="24"/>
      </c>
      <c r="P67" s="64">
        <v>0.02915</v>
      </c>
      <c r="Q67" s="64"/>
      <c r="R67" s="70">
        <v>15</v>
      </c>
      <c r="S67" s="71"/>
    </row>
    <row r="68" spans="1:19" s="2" customFormat="1" ht="25.5" outlineLevel="2">
      <c r="A68" s="13"/>
      <c r="B68" s="36"/>
      <c r="C68" s="36"/>
      <c r="D68" s="60" t="s">
        <v>3</v>
      </c>
      <c r="E68" s="61">
        <v>4</v>
      </c>
      <c r="F68" s="62" t="s">
        <v>106</v>
      </c>
      <c r="G68" s="63" t="s">
        <v>217</v>
      </c>
      <c r="H68" s="64">
        <v>1</v>
      </c>
      <c r="I68" s="65" t="s">
        <v>34</v>
      </c>
      <c r="J68" s="66"/>
      <c r="K68" s="67">
        <f t="shared" si="20"/>
        <v>0</v>
      </c>
      <c r="L68" s="68">
        <f t="shared" si="21"/>
      </c>
      <c r="M68" s="69">
        <f t="shared" si="22"/>
        <v>0</v>
      </c>
      <c r="N68" s="69">
        <f t="shared" si="23"/>
      </c>
      <c r="O68" s="69">
        <f t="shared" si="24"/>
      </c>
      <c r="P68" s="64">
        <v>0.05032</v>
      </c>
      <c r="Q68" s="64"/>
      <c r="R68" s="70">
        <v>15</v>
      </c>
      <c r="S68" s="71"/>
    </row>
    <row r="69" spans="1:19" s="2" customFormat="1" ht="25.5" outlineLevel="2">
      <c r="A69" s="13"/>
      <c r="B69" s="36"/>
      <c r="C69" s="36"/>
      <c r="D69" s="60" t="s">
        <v>3</v>
      </c>
      <c r="E69" s="61">
        <v>5</v>
      </c>
      <c r="F69" s="62" t="s">
        <v>79</v>
      </c>
      <c r="G69" s="63" t="s">
        <v>214</v>
      </c>
      <c r="H69" s="64">
        <v>2</v>
      </c>
      <c r="I69" s="65" t="s">
        <v>34</v>
      </c>
      <c r="J69" s="66"/>
      <c r="K69" s="67">
        <f t="shared" si="20"/>
        <v>0</v>
      </c>
      <c r="L69" s="68">
        <f t="shared" si="21"/>
      </c>
      <c r="M69" s="69">
        <f t="shared" si="22"/>
        <v>0</v>
      </c>
      <c r="N69" s="69">
        <f t="shared" si="23"/>
      </c>
      <c r="O69" s="69">
        <f t="shared" si="24"/>
      </c>
      <c r="P69" s="64"/>
      <c r="Q69" s="64"/>
      <c r="R69" s="70">
        <v>15</v>
      </c>
      <c r="S69" s="71"/>
    </row>
    <row r="70" spans="1:19" s="2" customFormat="1" ht="25.5" outlineLevel="2">
      <c r="A70" s="13"/>
      <c r="B70" s="36"/>
      <c r="C70" s="36"/>
      <c r="D70" s="60" t="s">
        <v>3</v>
      </c>
      <c r="E70" s="61">
        <v>6</v>
      </c>
      <c r="F70" s="62" t="s">
        <v>80</v>
      </c>
      <c r="G70" s="63" t="s">
        <v>215</v>
      </c>
      <c r="H70" s="64">
        <v>5</v>
      </c>
      <c r="I70" s="65" t="s">
        <v>34</v>
      </c>
      <c r="J70" s="66"/>
      <c r="K70" s="67">
        <f t="shared" si="20"/>
        <v>0</v>
      </c>
      <c r="L70" s="68">
        <f t="shared" si="21"/>
      </c>
      <c r="M70" s="69">
        <f t="shared" si="22"/>
        <v>0</v>
      </c>
      <c r="N70" s="69">
        <f t="shared" si="23"/>
      </c>
      <c r="O70" s="69">
        <f t="shared" si="24"/>
      </c>
      <c r="P70" s="64"/>
      <c r="Q70" s="64"/>
      <c r="R70" s="70">
        <v>15</v>
      </c>
      <c r="S70" s="71"/>
    </row>
    <row r="71" spans="1:19" s="2" customFormat="1" ht="25.5" outlineLevel="2">
      <c r="A71" s="13"/>
      <c r="B71" s="36"/>
      <c r="C71" s="36"/>
      <c r="D71" s="60" t="s">
        <v>3</v>
      </c>
      <c r="E71" s="61">
        <v>7</v>
      </c>
      <c r="F71" s="62" t="s">
        <v>81</v>
      </c>
      <c r="G71" s="63" t="s">
        <v>211</v>
      </c>
      <c r="H71" s="64">
        <v>1</v>
      </c>
      <c r="I71" s="65" t="s">
        <v>34</v>
      </c>
      <c r="J71" s="66"/>
      <c r="K71" s="67">
        <f t="shared" si="20"/>
        <v>0</v>
      </c>
      <c r="L71" s="68">
        <f t="shared" si="21"/>
      </c>
      <c r="M71" s="69">
        <f t="shared" si="22"/>
        <v>0</v>
      </c>
      <c r="N71" s="69">
        <f t="shared" si="23"/>
      </c>
      <c r="O71" s="69">
        <f t="shared" si="24"/>
      </c>
      <c r="P71" s="64"/>
      <c r="Q71" s="64"/>
      <c r="R71" s="70">
        <v>15</v>
      </c>
      <c r="S71" s="71"/>
    </row>
    <row r="72" spans="1:19" s="2" customFormat="1" ht="12.75" outlineLevel="2">
      <c r="A72" s="13"/>
      <c r="B72" s="36"/>
      <c r="C72" s="36"/>
      <c r="D72" s="60" t="s">
        <v>3</v>
      </c>
      <c r="E72" s="61">
        <v>8</v>
      </c>
      <c r="F72" s="62" t="s">
        <v>19</v>
      </c>
      <c r="G72" s="63" t="s">
        <v>160</v>
      </c>
      <c r="H72" s="64">
        <v>8</v>
      </c>
      <c r="I72" s="65" t="s">
        <v>34</v>
      </c>
      <c r="J72" s="66"/>
      <c r="K72" s="67">
        <f t="shared" si="20"/>
        <v>0</v>
      </c>
      <c r="L72" s="68">
        <f t="shared" si="21"/>
      </c>
      <c r="M72" s="69">
        <f t="shared" si="22"/>
        <v>0</v>
      </c>
      <c r="N72" s="69">
        <f t="shared" si="23"/>
      </c>
      <c r="O72" s="69">
        <f t="shared" si="24"/>
      </c>
      <c r="P72" s="64"/>
      <c r="Q72" s="64"/>
      <c r="R72" s="70">
        <v>15</v>
      </c>
      <c r="S72" s="71"/>
    </row>
    <row r="73" spans="1:19" s="11" customFormat="1" ht="11.25" outlineLevel="2">
      <c r="A73" s="18"/>
      <c r="B73" s="18"/>
      <c r="C73" s="18"/>
      <c r="D73" s="18"/>
      <c r="E73" s="18"/>
      <c r="F73" s="18"/>
      <c r="G73" s="46" t="s">
        <v>223</v>
      </c>
      <c r="H73" s="18"/>
      <c r="I73" s="47"/>
      <c r="J73" s="18"/>
      <c r="K73" s="18"/>
      <c r="L73" s="48"/>
      <c r="M73" s="48"/>
      <c r="N73" s="48"/>
      <c r="O73" s="48"/>
      <c r="P73" s="49"/>
      <c r="Q73" s="18"/>
      <c r="R73" s="50"/>
      <c r="S73" s="18"/>
    </row>
    <row r="74" spans="1:19" s="2" customFormat="1" ht="12.75" outlineLevel="2">
      <c r="A74" s="13"/>
      <c r="B74" s="36"/>
      <c r="C74" s="36"/>
      <c r="D74" s="60" t="s">
        <v>3</v>
      </c>
      <c r="E74" s="61">
        <v>9</v>
      </c>
      <c r="F74" s="62" t="s">
        <v>19</v>
      </c>
      <c r="G74" s="63" t="s">
        <v>177</v>
      </c>
      <c r="H74" s="64">
        <v>16</v>
      </c>
      <c r="I74" s="65" t="s">
        <v>34</v>
      </c>
      <c r="J74" s="66"/>
      <c r="K74" s="67">
        <f aca="true" t="shared" si="25" ref="K74:K82">H74*J74</f>
        <v>0</v>
      </c>
      <c r="L74" s="68">
        <f aca="true" t="shared" si="26" ref="L74:L82">IF(D74="S",K74,"")</f>
      </c>
      <c r="M74" s="69">
        <f aca="true" t="shared" si="27" ref="M74:M82">IF(OR(D74="P",D74="U"),K74,"")</f>
        <v>0</v>
      </c>
      <c r="N74" s="69">
        <f aca="true" t="shared" si="28" ref="N74:N82">IF(D74="H",K74,"")</f>
      </c>
      <c r="O74" s="69">
        <f aca="true" t="shared" si="29" ref="O74:O82">IF(D74="V",K74,"")</f>
      </c>
      <c r="P74" s="64"/>
      <c r="Q74" s="64"/>
      <c r="R74" s="70">
        <v>15</v>
      </c>
      <c r="S74" s="71"/>
    </row>
    <row r="75" spans="1:19" s="2" customFormat="1" ht="12.75" outlineLevel="2">
      <c r="A75" s="13"/>
      <c r="B75" s="36"/>
      <c r="C75" s="36"/>
      <c r="D75" s="60" t="s">
        <v>3</v>
      </c>
      <c r="E75" s="61">
        <v>10</v>
      </c>
      <c r="F75" s="62" t="s">
        <v>78</v>
      </c>
      <c r="G75" s="63" t="s">
        <v>157</v>
      </c>
      <c r="H75" s="64">
        <v>8</v>
      </c>
      <c r="I75" s="65" t="s">
        <v>34</v>
      </c>
      <c r="J75" s="66"/>
      <c r="K75" s="67">
        <f t="shared" si="25"/>
        <v>0</v>
      </c>
      <c r="L75" s="68">
        <f t="shared" si="26"/>
      </c>
      <c r="M75" s="69">
        <f t="shared" si="27"/>
        <v>0</v>
      </c>
      <c r="N75" s="69">
        <f t="shared" si="28"/>
      </c>
      <c r="O75" s="69">
        <f t="shared" si="29"/>
      </c>
      <c r="P75" s="64"/>
      <c r="Q75" s="64"/>
      <c r="R75" s="70">
        <v>15</v>
      </c>
      <c r="S75" s="71"/>
    </row>
    <row r="76" spans="1:19" s="2" customFormat="1" ht="12.75" outlineLevel="2">
      <c r="A76" s="13"/>
      <c r="B76" s="36"/>
      <c r="C76" s="36"/>
      <c r="D76" s="60" t="s">
        <v>3</v>
      </c>
      <c r="E76" s="61">
        <v>11</v>
      </c>
      <c r="F76" s="62" t="s">
        <v>82</v>
      </c>
      <c r="G76" s="63" t="s">
        <v>164</v>
      </c>
      <c r="H76" s="64">
        <v>8</v>
      </c>
      <c r="I76" s="65" t="s">
        <v>34</v>
      </c>
      <c r="J76" s="66"/>
      <c r="K76" s="67">
        <f t="shared" si="25"/>
        <v>0</v>
      </c>
      <c r="L76" s="68">
        <f t="shared" si="26"/>
      </c>
      <c r="M76" s="69">
        <f t="shared" si="27"/>
        <v>0</v>
      </c>
      <c r="N76" s="69">
        <f t="shared" si="28"/>
      </c>
      <c r="O76" s="69">
        <f t="shared" si="29"/>
      </c>
      <c r="P76" s="64"/>
      <c r="Q76" s="64"/>
      <c r="R76" s="70">
        <v>15</v>
      </c>
      <c r="S76" s="71"/>
    </row>
    <row r="77" spans="1:19" s="2" customFormat="1" ht="12.75" outlineLevel="2">
      <c r="A77" s="13"/>
      <c r="B77" s="36"/>
      <c r="C77" s="36"/>
      <c r="D77" s="60" t="s">
        <v>3</v>
      </c>
      <c r="E77" s="61">
        <v>12</v>
      </c>
      <c r="F77" s="62" t="s">
        <v>83</v>
      </c>
      <c r="G77" s="63" t="s">
        <v>171</v>
      </c>
      <c r="H77" s="64">
        <v>12</v>
      </c>
      <c r="I77" s="65" t="s">
        <v>12</v>
      </c>
      <c r="J77" s="66"/>
      <c r="K77" s="67">
        <f t="shared" si="25"/>
        <v>0</v>
      </c>
      <c r="L77" s="68">
        <f t="shared" si="26"/>
      </c>
      <c r="M77" s="69">
        <f t="shared" si="27"/>
        <v>0</v>
      </c>
      <c r="N77" s="69">
        <f t="shared" si="28"/>
      </c>
      <c r="O77" s="69">
        <f t="shared" si="29"/>
      </c>
      <c r="P77" s="64"/>
      <c r="Q77" s="64"/>
      <c r="R77" s="70">
        <v>15</v>
      </c>
      <c r="S77" s="71"/>
    </row>
    <row r="78" spans="1:19" s="2" customFormat="1" ht="12.75" outlineLevel="2">
      <c r="A78" s="13"/>
      <c r="B78" s="36"/>
      <c r="C78" s="36"/>
      <c r="D78" s="60" t="s">
        <v>3</v>
      </c>
      <c r="E78" s="61">
        <v>13</v>
      </c>
      <c r="F78" s="62" t="s">
        <v>84</v>
      </c>
      <c r="G78" s="63" t="s">
        <v>170</v>
      </c>
      <c r="H78" s="64">
        <v>24</v>
      </c>
      <c r="I78" s="65" t="s">
        <v>12</v>
      </c>
      <c r="J78" s="66"/>
      <c r="K78" s="67">
        <f t="shared" si="25"/>
        <v>0</v>
      </c>
      <c r="L78" s="68">
        <f t="shared" si="26"/>
      </c>
      <c r="M78" s="69">
        <f t="shared" si="27"/>
        <v>0</v>
      </c>
      <c r="N78" s="69">
        <f t="shared" si="28"/>
      </c>
      <c r="O78" s="69">
        <f t="shared" si="29"/>
      </c>
      <c r="P78" s="64"/>
      <c r="Q78" s="64"/>
      <c r="R78" s="70">
        <v>15</v>
      </c>
      <c r="S78" s="71"/>
    </row>
    <row r="79" spans="1:19" s="2" customFormat="1" ht="12.75" outlineLevel="2">
      <c r="A79" s="13"/>
      <c r="B79" s="36"/>
      <c r="C79" s="36"/>
      <c r="D79" s="60" t="s">
        <v>3</v>
      </c>
      <c r="E79" s="61">
        <v>14</v>
      </c>
      <c r="F79" s="62" t="s">
        <v>20</v>
      </c>
      <c r="G79" s="63" t="s">
        <v>153</v>
      </c>
      <c r="H79" s="64">
        <v>24</v>
      </c>
      <c r="I79" s="65" t="s">
        <v>33</v>
      </c>
      <c r="J79" s="66"/>
      <c r="K79" s="67">
        <f t="shared" si="25"/>
        <v>0</v>
      </c>
      <c r="L79" s="68">
        <f t="shared" si="26"/>
      </c>
      <c r="M79" s="69">
        <f t="shared" si="27"/>
        <v>0</v>
      </c>
      <c r="N79" s="69">
        <f t="shared" si="28"/>
      </c>
      <c r="O79" s="69">
        <f t="shared" si="29"/>
      </c>
      <c r="P79" s="64"/>
      <c r="Q79" s="64"/>
      <c r="R79" s="70">
        <v>15</v>
      </c>
      <c r="S79" s="71"/>
    </row>
    <row r="80" spans="1:19" s="2" customFormat="1" ht="12.75" outlineLevel="2">
      <c r="A80" s="13"/>
      <c r="B80" s="36"/>
      <c r="C80" s="36"/>
      <c r="D80" s="60" t="s">
        <v>3</v>
      </c>
      <c r="E80" s="61">
        <v>15</v>
      </c>
      <c r="F80" s="62" t="s">
        <v>107</v>
      </c>
      <c r="G80" s="63" t="s">
        <v>162</v>
      </c>
      <c r="H80" s="64">
        <v>7</v>
      </c>
      <c r="I80" s="65" t="s">
        <v>34</v>
      </c>
      <c r="J80" s="66"/>
      <c r="K80" s="67">
        <f t="shared" si="25"/>
        <v>0</v>
      </c>
      <c r="L80" s="68">
        <f t="shared" si="26"/>
      </c>
      <c r="M80" s="69">
        <f t="shared" si="27"/>
        <v>0</v>
      </c>
      <c r="N80" s="69">
        <f t="shared" si="28"/>
      </c>
      <c r="O80" s="69">
        <f t="shared" si="29"/>
      </c>
      <c r="P80" s="64"/>
      <c r="Q80" s="64"/>
      <c r="R80" s="70">
        <v>15</v>
      </c>
      <c r="S80" s="71"/>
    </row>
    <row r="81" spans="1:19" s="2" customFormat="1" ht="12.75" outlineLevel="2">
      <c r="A81" s="13"/>
      <c r="B81" s="36"/>
      <c r="C81" s="36"/>
      <c r="D81" s="60" t="s">
        <v>3</v>
      </c>
      <c r="E81" s="61">
        <v>16</v>
      </c>
      <c r="F81" s="62" t="s">
        <v>108</v>
      </c>
      <c r="G81" s="63" t="s">
        <v>163</v>
      </c>
      <c r="H81" s="64">
        <v>1</v>
      </c>
      <c r="I81" s="65" t="s">
        <v>34</v>
      </c>
      <c r="J81" s="66"/>
      <c r="K81" s="67">
        <f t="shared" si="25"/>
        <v>0</v>
      </c>
      <c r="L81" s="68">
        <f t="shared" si="26"/>
      </c>
      <c r="M81" s="69">
        <f t="shared" si="27"/>
        <v>0</v>
      </c>
      <c r="N81" s="69">
        <f t="shared" si="28"/>
      </c>
      <c r="O81" s="69">
        <f t="shared" si="29"/>
      </c>
      <c r="P81" s="64"/>
      <c r="Q81" s="64"/>
      <c r="R81" s="70">
        <v>15</v>
      </c>
      <c r="S81" s="71"/>
    </row>
    <row r="82" spans="1:19" s="2" customFormat="1" ht="12.75" outlineLevel="2">
      <c r="A82" s="13"/>
      <c r="B82" s="36"/>
      <c r="C82" s="36"/>
      <c r="D82" s="60" t="s">
        <v>3</v>
      </c>
      <c r="E82" s="61">
        <v>17</v>
      </c>
      <c r="F82" s="62" t="s">
        <v>21</v>
      </c>
      <c r="G82" s="63" t="s">
        <v>188</v>
      </c>
      <c r="H82" s="64">
        <v>1</v>
      </c>
      <c r="I82" s="65" t="s">
        <v>7</v>
      </c>
      <c r="J82" s="66"/>
      <c r="K82" s="67">
        <f t="shared" si="25"/>
        <v>0</v>
      </c>
      <c r="L82" s="68">
        <f t="shared" si="26"/>
      </c>
      <c r="M82" s="69">
        <f t="shared" si="27"/>
        <v>0</v>
      </c>
      <c r="N82" s="69">
        <f t="shared" si="28"/>
      </c>
      <c r="O82" s="69">
        <f t="shared" si="29"/>
      </c>
      <c r="P82" s="64"/>
      <c r="Q82" s="64"/>
      <c r="R82" s="70">
        <v>15</v>
      </c>
      <c r="S82" s="71"/>
    </row>
  </sheetData>
  <sheetProtection/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 r:id="rId1"/>
  <headerFooter alignWithMargins="0">
    <oddFooter>&amp;LST Systém 2005 -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 Ing. Luděk Kulczycki</cp:lastModifiedBy>
  <cp:lastPrinted>2019-08-20T09:30:04Z</cp:lastPrinted>
  <dcterms:created xsi:type="dcterms:W3CDTF">2005-02-12T09:43:29Z</dcterms:created>
  <dcterms:modified xsi:type="dcterms:W3CDTF">2019-08-20T09:31:46Z</dcterms:modified>
  <cp:category/>
  <cp:version/>
  <cp:contentType/>
  <cp:contentStatus/>
  <cp:revision>1</cp:revision>
</cp:coreProperties>
</file>