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filterPrivacy="1"/>
  <xr:revisionPtr revIDLastSave="0" documentId="13_ncr:1_{FCB86759-DB96-A143-B2C0-DB98F9DD039A}" xr6:coauthVersionLast="36" xr6:coauthVersionMax="36" xr10:uidLastSave="{00000000-0000-0000-0000-000000000000}"/>
  <bookViews>
    <workbookView xWindow="0" yWindow="460" windowWidth="23040" windowHeight="10660" activeTab="1" xr2:uid="{00000000-000D-0000-FFFF-FFFF00000000}"/>
  </bookViews>
  <sheets>
    <sheet name="Rekapitulácia stavby" sheetId="1" r:id="rId1"/>
    <sheet name="20190008 - Úprava telesa ..." sheetId="2" r:id="rId2"/>
  </sheets>
  <definedNames>
    <definedName name="_xlnm.Print_Titles" localSheetId="1">'20190008 - Úprava telesa ...'!$123:$123</definedName>
    <definedName name="_xlnm.Print_Titles" localSheetId="0">'Rekapitulácia stavby'!$85:$85</definedName>
    <definedName name="_xlnm.Print_Area" localSheetId="1">'20190008 - Úprava telesa ...'!$C$4:$Q$70,'20190008 - Úprava telesa ...'!$C$76:$Q$108,'20190008 - Úprava telesa ...'!$C$114:$Q$185</definedName>
    <definedName name="_xlnm.Print_Area" localSheetId="0">'Rekapitulácia stavby'!$C$4:$AP$70,'Rekapitulácia stavby'!$C$76:$AP$92</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Y88" i="1" l="1"/>
  <c r="AX88" i="1"/>
  <c r="BI185" i="2"/>
  <c r="BH185" i="2"/>
  <c r="BG185" i="2"/>
  <c r="BE185" i="2"/>
  <c r="AA185" i="2"/>
  <c r="AA184" i="2"/>
  <c r="Y185" i="2"/>
  <c r="Y184" i="2"/>
  <c r="W185" i="2"/>
  <c r="W184" i="2"/>
  <c r="BK185" i="2"/>
  <c r="BK184" i="2"/>
  <c r="N184" i="2"/>
  <c r="N104" i="2"/>
  <c r="N185" i="2"/>
  <c r="BF185" i="2"/>
  <c r="BI183" i="2"/>
  <c r="BH183" i="2"/>
  <c r="BG183" i="2"/>
  <c r="BE183" i="2"/>
  <c r="AA183" i="2"/>
  <c r="AA182" i="2"/>
  <c r="Y183" i="2"/>
  <c r="Y182" i="2"/>
  <c r="W183" i="2"/>
  <c r="W182" i="2"/>
  <c r="BK183" i="2"/>
  <c r="BK182" i="2"/>
  <c r="N182" i="2"/>
  <c r="N103" i="2"/>
  <c r="N183" i="2"/>
  <c r="BF183" i="2"/>
  <c r="BI181" i="2"/>
  <c r="BH181" i="2"/>
  <c r="BG181" i="2"/>
  <c r="BE181" i="2"/>
  <c r="AA181" i="2"/>
  <c r="AA180" i="2"/>
  <c r="AA179" i="2"/>
  <c r="Y181" i="2"/>
  <c r="Y180" i="2"/>
  <c r="Y179" i="2"/>
  <c r="W181" i="2"/>
  <c r="W180" i="2"/>
  <c r="W179" i="2"/>
  <c r="BK181" i="2"/>
  <c r="BK180" i="2"/>
  <c r="N181" i="2"/>
  <c r="BF181" i="2"/>
  <c r="BI178" i="2"/>
  <c r="BH178" i="2"/>
  <c r="BG178" i="2"/>
  <c r="BE178" i="2"/>
  <c r="AA178" i="2"/>
  <c r="Y178" i="2"/>
  <c r="W178" i="2"/>
  <c r="BK178" i="2"/>
  <c r="N178" i="2"/>
  <c r="BF178" i="2"/>
  <c r="BI177" i="2"/>
  <c r="BH177" i="2"/>
  <c r="BG177" i="2"/>
  <c r="BE177" i="2"/>
  <c r="AA177" i="2"/>
  <c r="AA176" i="2"/>
  <c r="Y177" i="2"/>
  <c r="Y176" i="2"/>
  <c r="W177" i="2"/>
  <c r="W176" i="2"/>
  <c r="BK177" i="2"/>
  <c r="BK176" i="2"/>
  <c r="N176" i="2"/>
  <c r="N100" i="2"/>
  <c r="N177" i="2"/>
  <c r="BF177" i="2"/>
  <c r="BI175" i="2"/>
  <c r="BH175" i="2"/>
  <c r="BG175" i="2"/>
  <c r="BE175" i="2"/>
  <c r="AA175" i="2"/>
  <c r="Y175" i="2"/>
  <c r="W175" i="2"/>
  <c r="BK175" i="2"/>
  <c r="N175" i="2"/>
  <c r="BF175" i="2"/>
  <c r="BI174" i="2"/>
  <c r="BH174" i="2"/>
  <c r="BG174" i="2"/>
  <c r="BE174" i="2"/>
  <c r="AA174" i="2"/>
  <c r="Y174" i="2"/>
  <c r="W174" i="2"/>
  <c r="BK174" i="2"/>
  <c r="N174" i="2"/>
  <c r="BF174" i="2"/>
  <c r="BI173" i="2"/>
  <c r="BH173" i="2"/>
  <c r="BG173" i="2"/>
  <c r="BE173" i="2"/>
  <c r="AA173" i="2"/>
  <c r="Y173" i="2"/>
  <c r="W173" i="2"/>
  <c r="BK173" i="2"/>
  <c r="N173" i="2"/>
  <c r="BF173" i="2"/>
  <c r="BI172" i="2"/>
  <c r="BH172" i="2"/>
  <c r="BG172" i="2"/>
  <c r="BE172" i="2"/>
  <c r="AA172" i="2"/>
  <c r="Y172" i="2"/>
  <c r="W172" i="2"/>
  <c r="BK172" i="2"/>
  <c r="N172" i="2"/>
  <c r="BF172" i="2"/>
  <c r="BI171" i="2"/>
  <c r="BH171" i="2"/>
  <c r="BG171" i="2"/>
  <c r="BE171" i="2"/>
  <c r="AA171" i="2"/>
  <c r="AA170" i="2"/>
  <c r="Y171" i="2"/>
  <c r="Y170" i="2"/>
  <c r="W171" i="2"/>
  <c r="W170" i="2"/>
  <c r="BK171" i="2"/>
  <c r="BK170" i="2"/>
  <c r="N170" i="2"/>
  <c r="N99" i="2"/>
  <c r="N171" i="2"/>
  <c r="BF171" i="2"/>
  <c r="BI169" i="2"/>
  <c r="BH169" i="2"/>
  <c r="BG169" i="2"/>
  <c r="BE169" i="2"/>
  <c r="AA169" i="2"/>
  <c r="Y169" i="2"/>
  <c r="W169" i="2"/>
  <c r="BK169" i="2"/>
  <c r="N169" i="2"/>
  <c r="BF169" i="2"/>
  <c r="BI168" i="2"/>
  <c r="BH168" i="2"/>
  <c r="BG168" i="2"/>
  <c r="BE168" i="2"/>
  <c r="AA168" i="2"/>
  <c r="Y168" i="2"/>
  <c r="W168" i="2"/>
  <c r="BK168" i="2"/>
  <c r="N168" i="2"/>
  <c r="BF168" i="2"/>
  <c r="BI167" i="2"/>
  <c r="BH167" i="2"/>
  <c r="BG167" i="2"/>
  <c r="BE167" i="2"/>
  <c r="AA167" i="2"/>
  <c r="AA166" i="2"/>
  <c r="AA165" i="2"/>
  <c r="Y167" i="2"/>
  <c r="Y166" i="2"/>
  <c r="Y165" i="2"/>
  <c r="W167" i="2"/>
  <c r="W166" i="2"/>
  <c r="W165" i="2"/>
  <c r="BK167" i="2"/>
  <c r="BK166" i="2"/>
  <c r="N167" i="2"/>
  <c r="BF167" i="2"/>
  <c r="BI164" i="2"/>
  <c r="BH164" i="2"/>
  <c r="BG164" i="2"/>
  <c r="BE164" i="2"/>
  <c r="AA164" i="2"/>
  <c r="AA163" i="2"/>
  <c r="Y164" i="2"/>
  <c r="Y163" i="2"/>
  <c r="W164" i="2"/>
  <c r="W163" i="2"/>
  <c r="BK164" i="2"/>
  <c r="BK163" i="2"/>
  <c r="N163" i="2"/>
  <c r="N96" i="2"/>
  <c r="N164" i="2"/>
  <c r="BF164" i="2"/>
  <c r="BI162" i="2"/>
  <c r="BH162" i="2"/>
  <c r="BG162" i="2"/>
  <c r="BE162" i="2"/>
  <c r="AA162" i="2"/>
  <c r="Y162" i="2"/>
  <c r="W162" i="2"/>
  <c r="BK162" i="2"/>
  <c r="N162" i="2"/>
  <c r="BF162" i="2"/>
  <c r="BI161" i="2"/>
  <c r="BH161" i="2"/>
  <c r="BG161" i="2"/>
  <c r="BE161" i="2"/>
  <c r="AA161" i="2"/>
  <c r="Y161" i="2"/>
  <c r="W161" i="2"/>
  <c r="BK161" i="2"/>
  <c r="N161" i="2"/>
  <c r="BF161" i="2"/>
  <c r="BI160" i="2"/>
  <c r="BH160" i="2"/>
  <c r="BG160" i="2"/>
  <c r="BE160" i="2"/>
  <c r="AA160" i="2"/>
  <c r="Y160" i="2"/>
  <c r="W160" i="2"/>
  <c r="BK160" i="2"/>
  <c r="N160" i="2"/>
  <c r="BF160" i="2"/>
  <c r="BI159" i="2"/>
  <c r="BH159" i="2"/>
  <c r="BG159" i="2"/>
  <c r="BE159" i="2"/>
  <c r="AA159" i="2"/>
  <c r="AA158" i="2"/>
  <c r="Y159" i="2"/>
  <c r="Y158" i="2"/>
  <c r="W159" i="2"/>
  <c r="W158" i="2"/>
  <c r="BK159" i="2"/>
  <c r="BK158" i="2"/>
  <c r="N158" i="2"/>
  <c r="N95" i="2"/>
  <c r="N159" i="2"/>
  <c r="BF159" i="2"/>
  <c r="BI157" i="2"/>
  <c r="BH157" i="2"/>
  <c r="BG157" i="2"/>
  <c r="BE157" i="2"/>
  <c r="AA157" i="2"/>
  <c r="Y157" i="2"/>
  <c r="W157" i="2"/>
  <c r="BK157" i="2"/>
  <c r="N157" i="2"/>
  <c r="BF157" i="2"/>
  <c r="BI156" i="2"/>
  <c r="BH156" i="2"/>
  <c r="BG156" i="2"/>
  <c r="BE156" i="2"/>
  <c r="AA156" i="2"/>
  <c r="Y156" i="2"/>
  <c r="W156" i="2"/>
  <c r="BK156" i="2"/>
  <c r="N156" i="2"/>
  <c r="BF156" i="2"/>
  <c r="BI155" i="2"/>
  <c r="BH155" i="2"/>
  <c r="BG155" i="2"/>
  <c r="BE155" i="2"/>
  <c r="AA155" i="2"/>
  <c r="Y155" i="2"/>
  <c r="W155" i="2"/>
  <c r="BK155" i="2"/>
  <c r="N155" i="2"/>
  <c r="BF155" i="2"/>
  <c r="BI154" i="2"/>
  <c r="BH154" i="2"/>
  <c r="BG154" i="2"/>
  <c r="BE154" i="2"/>
  <c r="AA154" i="2"/>
  <c r="Y154" i="2"/>
  <c r="W154" i="2"/>
  <c r="BK154" i="2"/>
  <c r="N154" i="2"/>
  <c r="BF154" i="2"/>
  <c r="BI153" i="2"/>
  <c r="BH153" i="2"/>
  <c r="BG153" i="2"/>
  <c r="BE153" i="2"/>
  <c r="AA153" i="2"/>
  <c r="Y153" i="2"/>
  <c r="W153" i="2"/>
  <c r="BK153" i="2"/>
  <c r="N153" i="2"/>
  <c r="BF153" i="2"/>
  <c r="BI152" i="2"/>
  <c r="BH152" i="2"/>
  <c r="BG152" i="2"/>
  <c r="BE152" i="2"/>
  <c r="AA152" i="2"/>
  <c r="Y152" i="2"/>
  <c r="W152" i="2"/>
  <c r="BK152" i="2"/>
  <c r="N152" i="2"/>
  <c r="BF152" i="2"/>
  <c r="BI151" i="2"/>
  <c r="BH151" i="2"/>
  <c r="BG151" i="2"/>
  <c r="BE151" i="2"/>
  <c r="AA151" i="2"/>
  <c r="AA150" i="2"/>
  <c r="Y151" i="2"/>
  <c r="Y150" i="2"/>
  <c r="W151" i="2"/>
  <c r="W150" i="2"/>
  <c r="BK151" i="2"/>
  <c r="BK150" i="2"/>
  <c r="N150" i="2"/>
  <c r="N94" i="2"/>
  <c r="N151" i="2"/>
  <c r="BF151" i="2"/>
  <c r="BI149" i="2"/>
  <c r="BH149" i="2"/>
  <c r="BG149" i="2"/>
  <c r="BE149" i="2"/>
  <c r="AA149" i="2"/>
  <c r="AA148" i="2"/>
  <c r="Y149" i="2"/>
  <c r="Y148" i="2"/>
  <c r="W149" i="2"/>
  <c r="W148" i="2"/>
  <c r="BK149" i="2"/>
  <c r="BK148" i="2"/>
  <c r="N148" i="2"/>
  <c r="N93" i="2"/>
  <c r="N149" i="2"/>
  <c r="BF149" i="2"/>
  <c r="BI147" i="2"/>
  <c r="BH147" i="2"/>
  <c r="BG147" i="2"/>
  <c r="BE147" i="2"/>
  <c r="AA147" i="2"/>
  <c r="Y147" i="2"/>
  <c r="W147" i="2"/>
  <c r="BK147" i="2"/>
  <c r="N147" i="2"/>
  <c r="BF147" i="2"/>
  <c r="BI146" i="2"/>
  <c r="BH146" i="2"/>
  <c r="BG146" i="2"/>
  <c r="BE146" i="2"/>
  <c r="AA146" i="2"/>
  <c r="Y146" i="2"/>
  <c r="W146" i="2"/>
  <c r="BK146" i="2"/>
  <c r="N146" i="2"/>
  <c r="BF146" i="2"/>
  <c r="BI145" i="2"/>
  <c r="BH145" i="2"/>
  <c r="BG145" i="2"/>
  <c r="BE145" i="2"/>
  <c r="AA145" i="2"/>
  <c r="AA144" i="2"/>
  <c r="Y145" i="2"/>
  <c r="Y144" i="2"/>
  <c r="W145" i="2"/>
  <c r="W144" i="2"/>
  <c r="BK145" i="2"/>
  <c r="BK144" i="2"/>
  <c r="N144" i="2"/>
  <c r="N92" i="2"/>
  <c r="N145" i="2"/>
  <c r="BF145" i="2"/>
  <c r="BI143" i="2"/>
  <c r="BH143" i="2"/>
  <c r="BG143" i="2"/>
  <c r="BE143" i="2"/>
  <c r="AA143" i="2"/>
  <c r="Y143" i="2"/>
  <c r="W143" i="2"/>
  <c r="BK143" i="2"/>
  <c r="N143" i="2"/>
  <c r="BF143" i="2"/>
  <c r="BI142" i="2"/>
  <c r="BH142" i="2"/>
  <c r="BG142" i="2"/>
  <c r="BE142" i="2"/>
  <c r="AA142" i="2"/>
  <c r="Y142" i="2"/>
  <c r="W142" i="2"/>
  <c r="BK142" i="2"/>
  <c r="N142" i="2"/>
  <c r="BF142" i="2"/>
  <c r="BI141" i="2"/>
  <c r="BH141" i="2"/>
  <c r="BG141" i="2"/>
  <c r="BE141" i="2"/>
  <c r="AA141" i="2"/>
  <c r="Y141" i="2"/>
  <c r="W141" i="2"/>
  <c r="BK141" i="2"/>
  <c r="N141" i="2"/>
  <c r="BF141" i="2"/>
  <c r="BI140" i="2"/>
  <c r="BH140" i="2"/>
  <c r="BG140" i="2"/>
  <c r="BE140" i="2"/>
  <c r="AA140" i="2"/>
  <c r="Y140" i="2"/>
  <c r="W140" i="2"/>
  <c r="BK140" i="2"/>
  <c r="N140" i="2"/>
  <c r="BF140" i="2"/>
  <c r="BI139" i="2"/>
  <c r="BH139" i="2"/>
  <c r="BG139" i="2"/>
  <c r="BE139" i="2"/>
  <c r="AA139" i="2"/>
  <c r="Y139" i="2"/>
  <c r="W139" i="2"/>
  <c r="BK139" i="2"/>
  <c r="N139" i="2"/>
  <c r="BF139" i="2"/>
  <c r="BI138" i="2"/>
  <c r="BH138" i="2"/>
  <c r="BG138" i="2"/>
  <c r="BE138" i="2"/>
  <c r="AA138" i="2"/>
  <c r="Y138" i="2"/>
  <c r="W138" i="2"/>
  <c r="BK138" i="2"/>
  <c r="N138" i="2"/>
  <c r="BF138" i="2"/>
  <c r="BI137" i="2"/>
  <c r="BH137" i="2"/>
  <c r="BG137" i="2"/>
  <c r="BE137" i="2"/>
  <c r="AA137" i="2"/>
  <c r="AA136" i="2"/>
  <c r="Y137" i="2"/>
  <c r="Y136" i="2"/>
  <c r="W137" i="2"/>
  <c r="W136" i="2"/>
  <c r="BK137" i="2"/>
  <c r="BK136" i="2"/>
  <c r="N136" i="2"/>
  <c r="N91" i="2"/>
  <c r="N137" i="2"/>
  <c r="BF137" i="2"/>
  <c r="BI135" i="2"/>
  <c r="BH135" i="2"/>
  <c r="BG135" i="2"/>
  <c r="BE135" i="2"/>
  <c r="AA135" i="2"/>
  <c r="AA134" i="2"/>
  <c r="Y135" i="2"/>
  <c r="Y134" i="2"/>
  <c r="W135" i="2"/>
  <c r="W134" i="2"/>
  <c r="BK135" i="2"/>
  <c r="BK134" i="2"/>
  <c r="N134" i="2"/>
  <c r="N90" i="2"/>
  <c r="N135" i="2"/>
  <c r="BF135" i="2"/>
  <c r="BI133" i="2"/>
  <c r="BH133" i="2"/>
  <c r="BG133" i="2"/>
  <c r="BE133" i="2"/>
  <c r="AA133" i="2"/>
  <c r="Y133" i="2"/>
  <c r="W133" i="2"/>
  <c r="BK133" i="2"/>
  <c r="N133" i="2"/>
  <c r="BF133" i="2"/>
  <c r="BI132" i="2"/>
  <c r="BH132" i="2"/>
  <c r="BG132" i="2"/>
  <c r="BE132" i="2"/>
  <c r="AA132" i="2"/>
  <c r="Y132" i="2"/>
  <c r="W132" i="2"/>
  <c r="BK132" i="2"/>
  <c r="N132" i="2"/>
  <c r="BF132" i="2"/>
  <c r="BI131" i="2"/>
  <c r="BH131" i="2"/>
  <c r="BG131" i="2"/>
  <c r="BE131" i="2"/>
  <c r="AA131" i="2"/>
  <c r="Y131" i="2"/>
  <c r="W131" i="2"/>
  <c r="BK131" i="2"/>
  <c r="N131" i="2"/>
  <c r="BF131" i="2"/>
  <c r="BI130" i="2"/>
  <c r="BH130" i="2"/>
  <c r="BG130" i="2"/>
  <c r="BE130" i="2"/>
  <c r="AA130" i="2"/>
  <c r="Y130" i="2"/>
  <c r="W130" i="2"/>
  <c r="BK130" i="2"/>
  <c r="N130" i="2"/>
  <c r="BF130" i="2"/>
  <c r="BI129" i="2"/>
  <c r="BH129" i="2"/>
  <c r="BG129" i="2"/>
  <c r="BE129" i="2"/>
  <c r="AA129" i="2"/>
  <c r="Y129" i="2"/>
  <c r="W129" i="2"/>
  <c r="BK129" i="2"/>
  <c r="N129" i="2"/>
  <c r="BF129" i="2"/>
  <c r="BI128" i="2"/>
  <c r="BH128" i="2"/>
  <c r="BG128" i="2"/>
  <c r="BE128" i="2"/>
  <c r="AA128" i="2"/>
  <c r="Y128" i="2"/>
  <c r="W128" i="2"/>
  <c r="BK128" i="2"/>
  <c r="N128" i="2"/>
  <c r="BF128" i="2"/>
  <c r="BI127" i="2"/>
  <c r="BH127" i="2"/>
  <c r="H34" i="2"/>
  <c r="BC88" i="1"/>
  <c r="BC87" i="1"/>
  <c r="BG127" i="2"/>
  <c r="H33" i="2"/>
  <c r="BB88" i="1"/>
  <c r="BB87" i="1"/>
  <c r="BE127" i="2"/>
  <c r="AA127" i="2"/>
  <c r="AA126" i="2"/>
  <c r="AA125" i="2"/>
  <c r="AA124" i="2"/>
  <c r="Y127" i="2"/>
  <c r="Y126" i="2"/>
  <c r="Y125" i="2"/>
  <c r="Y124" i="2"/>
  <c r="W127" i="2"/>
  <c r="W126" i="2"/>
  <c r="W125" i="2"/>
  <c r="W124" i="2"/>
  <c r="AU88" i="1"/>
  <c r="AU87" i="1"/>
  <c r="BK127" i="2"/>
  <c r="BK126" i="2"/>
  <c r="N127" i="2"/>
  <c r="BF127" i="2"/>
  <c r="M121" i="2"/>
  <c r="F120" i="2"/>
  <c r="F118" i="2"/>
  <c r="F116" i="2"/>
  <c r="M27" i="2"/>
  <c r="AS88" i="1"/>
  <c r="M83" i="2"/>
  <c r="F82" i="2"/>
  <c r="F80" i="2"/>
  <c r="F78" i="2"/>
  <c r="O17" i="2"/>
  <c r="E17" i="2"/>
  <c r="M120" i="2"/>
  <c r="M82" i="2"/>
  <c r="O16" i="2"/>
  <c r="O14" i="2"/>
  <c r="E14" i="2"/>
  <c r="F121" i="2"/>
  <c r="F83" i="2"/>
  <c r="O13" i="2"/>
  <c r="O8" i="2"/>
  <c r="M118" i="2"/>
  <c r="M80" i="2"/>
  <c r="AK27" i="1"/>
  <c r="AS87" i="1"/>
  <c r="AM83" i="1"/>
  <c r="L83" i="1"/>
  <c r="AM82" i="1"/>
  <c r="L82" i="1"/>
  <c r="AM80" i="1"/>
  <c r="L80" i="1"/>
  <c r="L78" i="1"/>
  <c r="L77" i="1"/>
  <c r="H35" i="2"/>
  <c r="BD88" i="1"/>
  <c r="BD87" i="1"/>
  <c r="W35" i="1"/>
  <c r="M31" i="2"/>
  <c r="AV88" i="1"/>
  <c r="M32" i="2"/>
  <c r="AW88" i="1"/>
  <c r="H32" i="2"/>
  <c r="BA88" i="1"/>
  <c r="BA87" i="1"/>
  <c r="BK125" i="2"/>
  <c r="N126" i="2"/>
  <c r="N89" i="2"/>
  <c r="W33" i="1"/>
  <c r="AX87" i="1"/>
  <c r="AY87" i="1"/>
  <c r="W34" i="1"/>
  <c r="BK165" i="2"/>
  <c r="N165" i="2"/>
  <c r="N97" i="2"/>
  <c r="N166" i="2"/>
  <c r="N98" i="2"/>
  <c r="BK179" i="2"/>
  <c r="N179" i="2"/>
  <c r="N101" i="2"/>
  <c r="N180" i="2"/>
  <c r="N102" i="2"/>
  <c r="AT88" i="1"/>
  <c r="H31" i="2"/>
  <c r="AZ88" i="1"/>
  <c r="AZ87" i="1"/>
  <c r="AV87" i="1"/>
  <c r="W31" i="1"/>
  <c r="AW87" i="1"/>
  <c r="AK32" i="1"/>
  <c r="W32" i="1"/>
  <c r="BK124" i="2"/>
  <c r="N124" i="2"/>
  <c r="N87" i="2"/>
  <c r="N125" i="2"/>
  <c r="N88" i="2"/>
  <c r="M26" i="2"/>
  <c r="M29" i="2"/>
  <c r="L108" i="2"/>
  <c r="AK31" i="1"/>
  <c r="AT87" i="1"/>
  <c r="AG88" i="1"/>
  <c r="L37" i="2"/>
  <c r="AG87" i="1"/>
  <c r="AN88" i="1"/>
  <c r="AK26" i="1"/>
  <c r="AK29" i="1"/>
  <c r="AK37" i="1"/>
  <c r="AN87" i="1"/>
  <c r="AN92" i="1"/>
  <c r="AG92" i="1"/>
</calcChain>
</file>

<file path=xl/sharedStrings.xml><?xml version="1.0" encoding="utf-8"?>
<sst xmlns="http://schemas.openxmlformats.org/spreadsheetml/2006/main" count="976" uniqueCount="316">
  <si>
    <t>2012</t>
  </si>
  <si>
    <t>Hárok obsahuje:</t>
  </si>
  <si>
    <t>1) Súhrnný list stavby</t>
  </si>
  <si>
    <t>2) Rekapitulácia objektov</t>
  </si>
  <si>
    <t>2.0</t>
  </si>
  <si>
    <t/>
  </si>
  <si>
    <t>False</t>
  </si>
  <si>
    <t>optimalizované pre tlač zostáv vo formáte A4 - na výšku</t>
  </si>
  <si>
    <t>&gt;&gt;  skryté stĺpce  &lt;&lt;</t>
  </si>
  <si>
    <t>0,001</t>
  </si>
  <si>
    <t>20</t>
  </si>
  <si>
    <t>SÚHRNNÝ LIST STAVBY</t>
  </si>
  <si>
    <t>v ---  nižšie sa nachádzajú doplnkové a pomocné údaje k zostavám  --- v</t>
  </si>
  <si>
    <t>Kód:</t>
  </si>
  <si>
    <t>20190008</t>
  </si>
  <si>
    <t>Stavba:</t>
  </si>
  <si>
    <t>Úprava telesa rybníka Poprad Veľká</t>
  </si>
  <si>
    <t>JKSO:</t>
  </si>
  <si>
    <t>KS:</t>
  </si>
  <si>
    <t>Miesto:</t>
  </si>
  <si>
    <t>Poprad</t>
  </si>
  <si>
    <t>Dátum:</t>
  </si>
  <si>
    <t>Objednávateľ:</t>
  </si>
  <si>
    <t>IČO:</t>
  </si>
  <si>
    <t>AGRO FROST s.r.o., Trebišov</t>
  </si>
  <si>
    <t>IČO DPH:</t>
  </si>
  <si>
    <t>Zhotoviteľ:</t>
  </si>
  <si>
    <t xml:space="preserve"> </t>
  </si>
  <si>
    <t>Projektant:</t>
  </si>
  <si>
    <t>True</t>
  </si>
  <si>
    <t>0,01</t>
  </si>
  <si>
    <t>Spracovateľ:</t>
  </si>
  <si>
    <t>Ing. Lukšíková</t>
  </si>
  <si>
    <t>Poznámka:</t>
  </si>
  <si>
    <t>Náklady z rozpočtov</t>
  </si>
  <si>
    <t>Ostatné náklady zo súhrnného listu</t>
  </si>
  <si>
    <t>Cena bez DPH</t>
  </si>
  <si>
    <t>DPH</t>
  </si>
  <si>
    <t>základná</t>
  </si>
  <si>
    <t>z</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</si>
  <si>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</si>
  <si>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</si>
  <si>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</si>
  <si>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</si>
  <si>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</si>
  <si>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</si>
  <si>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</si>
  <si>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</si>
  <si>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</si>
  <si>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</si>
  <si>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</si>
  <si>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</si>
  <si>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</si>
  <si>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</si>
  <si>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</si>
  <si>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</si>
  <si>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Objekt</t>
  </si>
  <si>
    <t>Cena bez DPH [EUR]</t>
  </si>
  <si>
    <t>Cena s DPH [EUR]</t>
  </si>
  <si>
    <t>z toho Ostat.
náklady [EUR]</t>
  </si>
  <si>
    <t>DPH [EUR]</t>
  </si>
  <si>
    <t>Normohodiny [h]</t>
  </si>
  <si>
    <t>DPH základná [EUR]</t>
  </si>
  <si>
    <t>DPH znížená [EUR]</t>
  </si>
  <si>
    <t>DPH základná prenesená
[EUR]</t>
  </si>
  <si>
    <t>DPH znížená prenesená
[EUR]</t>
  </si>
  <si>
    <t>Základňa
DPH základná</t>
  </si>
  <si>
    <t>Základňa
DPH znížená</t>
  </si>
  <si>
    <t>Základňa
DPH zákl. prenesená</t>
  </si>
  <si>
    <t>Základňa
DPH zníž. prenesená</t>
  </si>
  <si>
    <t>Základňa
DPH nulová</t>
  </si>
  <si>
    <t>1) Náklady z rozpočtov</t>
  </si>
  <si>
    <t>D</t>
  </si>
  <si>
    <t>0</t>
  </si>
  <si>
    <t>IMPORT</t>
  </si>
  <si>
    <t>{d7f044bf-07ad-4022-805b-2be8b91e16f8}</t>
  </si>
  <si>
    <t>{00000000-0000-0000-0000-000000000000}</t>
  </si>
  <si>
    <t>/</t>
  </si>
  <si>
    <t>1</t>
  </si>
  <si>
    <t>###NOINSERT###</t>
  </si>
  <si>
    <t>2) Ostatné náklady zo súhrnného listu</t>
  </si>
  <si>
    <t>Percent. zadanie
[% nákladov rozpočtu]</t>
  </si>
  <si>
    <t>Zaradenie nákladov</t>
  </si>
  <si>
    <t>Celkové náklady za stavbu 1) + 2)</t>
  </si>
  <si>
    <t>1) Krycí list rozpočtu</t>
  </si>
  <si>
    <t>2) Rekapitulácia rozpočtu</t>
  </si>
  <si>
    <t>3) Rozpočet</t>
  </si>
  <si>
    <t>Späť na hárok:</t>
  </si>
  <si>
    <t>Rekapitulácia stavby</t>
  </si>
  <si>
    <t>KRYCÍ LIST ROZPOČTU</t>
  </si>
  <si>
    <t>Náklady z rozpočtu</t>
  </si>
  <si>
    <t>Ostatné náklady</t>
  </si>
  <si>
    <t>REKAPITULÁCIA ROZPOČTU</t>
  </si>
  <si>
    <t>Kód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</si>
  <si>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</si>
  <si>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</si>
  <si>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</si>
  <si>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</si>
  <si>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</si>
  <si>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</si>
  <si>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</si>
  <si>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</si>
  <si>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</si>
  <si>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8 - Rúrové vedenie</t>
  </si>
  <si>
    <t xml:space="preserve">    9 - Ostatné konštrukcie a práce-búranie</t>
  </si>
  <si>
    <t xml:space="preserve">    99 - Presun hmôt HSV</t>
  </si>
  <si>
    <t>PSV - Práce a dodávky PSV</t>
  </si>
  <si>
    <t xml:space="preserve">    711 - Izolácie proti vode a vlhkosti</t>
  </si>
  <si>
    <t xml:space="preserve">    733 - Prívodné a vypúšťacie potrubie</t>
  </si>
  <si>
    <t xml:space="preserve">    767 - Konštrukcie doplnkové kovové</t>
  </si>
  <si>
    <t>M - Práce a dodávky M</t>
  </si>
  <si>
    <t xml:space="preserve">    21-M - Elektromontáže</t>
  </si>
  <si>
    <t xml:space="preserve">    22-M - Montáže oznamovacích a zabezpečovacích zariadení</t>
  </si>
  <si>
    <t xml:space="preserve">    35-M - Montáž čerpadiel, kompresorov a vodohospodárskych zariadení</t>
  </si>
  <si>
    <t>2) Ostatné náklady</t>
  </si>
  <si>
    <t>ROZPOČET</t>
  </si>
  <si>
    <t>PČ</t>
  </si>
  <si>
    <t>Typ</t>
  </si>
  <si>
    <t>Popis</t>
  </si>
  <si>
    <t>MJ</t>
  </si>
  <si>
    <t>Množstvo</t>
  </si>
  <si>
    <t>J.cena [EUR]</t>
  </si>
  <si>
    <t>Poznámka</t>
  </si>
  <si>
    <t>J. Nh [h]</t>
  </si>
  <si>
    <t>Nh celkom [h]</t>
  </si>
  <si>
    <t>J. hmotnosť
[t]</t>
  </si>
  <si>
    <t>Hmotnosť
celkom [t]</t>
  </si>
  <si>
    <t>J. suť [t]</t>
  </si>
  <si>
    <t>Suť Celkom [t]</t>
  </si>
  <si>
    <t>ROZPOCET</t>
  </si>
  <si>
    <t>K</t>
  </si>
  <si>
    <t>114203104</t>
  </si>
  <si>
    <t>Rozobratie dlažby, zahádzky, rovnaniny vykonaných na sucho</t>
  </si>
  <si>
    <t>m3</t>
  </si>
  <si>
    <t>4</t>
  </si>
  <si>
    <t>2</t>
  </si>
  <si>
    <t>1198972470</t>
  </si>
  <si>
    <t>131201102</t>
  </si>
  <si>
    <t>Výkop nezapaženej jamy v hornine 3, nad 100 do 1000 m3</t>
  </si>
  <si>
    <t>1161511821</t>
  </si>
  <si>
    <t>3</t>
  </si>
  <si>
    <t>131201109</t>
  </si>
  <si>
    <t>Hĺbenie nezapažených jám a zárezov. Príplatok za lepivosť horniny 3</t>
  </si>
  <si>
    <t>-241193659</t>
  </si>
  <si>
    <t>162501122</t>
  </si>
  <si>
    <t>Vodorovné premiestnenie výkopku po spevnenej ceste z horniny tr.1-4, nad 100 do 1000 m3 na vzdialenosť do 3000 m</t>
  </si>
  <si>
    <t>-930066187</t>
  </si>
  <si>
    <t>5</t>
  </si>
  <si>
    <t>162501123</t>
  </si>
  <si>
    <t>Vodorovné premiestnenie výkopku po spevnenej ceste z horniny tr.1-4, nad 100 do 1000 m3, príplatok k cene za každých ďalšich a začatých 1000 m</t>
  </si>
  <si>
    <t>-1509602534</t>
  </si>
  <si>
    <t>6</t>
  </si>
  <si>
    <t>171209002</t>
  </si>
  <si>
    <t>Poplatok za skladovanie - zemina a kamenivo (17 05) ostatné</t>
  </si>
  <si>
    <t>t</t>
  </si>
  <si>
    <t>-1006919628</t>
  </si>
  <si>
    <t>7</t>
  </si>
  <si>
    <t>174101002</t>
  </si>
  <si>
    <t>Zásyp sypaninou so zhutnením jám, šachiet, rýh, zárezov alebo okolo objektov nad 100 do 1000 m3</t>
  </si>
  <si>
    <t>1736057371</t>
  </si>
  <si>
    <t>8</t>
  </si>
  <si>
    <t>271521111</t>
  </si>
  <si>
    <t>Vankúše zhutnené pod základy z kameniva hrubého drveného, frakcie 16 - 125 mm</t>
  </si>
  <si>
    <t>1397538032</t>
  </si>
  <si>
    <t>9</t>
  </si>
  <si>
    <t>380320001</t>
  </si>
  <si>
    <t>Úprava jestvujúceho funkčného objektu</t>
  </si>
  <si>
    <t>súb</t>
  </si>
  <si>
    <t>-32938862</t>
  </si>
  <si>
    <t>10</t>
  </si>
  <si>
    <t>380321533</t>
  </si>
  <si>
    <t>Kompletné konštr. zo železobetónu tr. C 30/37, hr. nad 300 mm</t>
  </si>
  <si>
    <t>1554556266</t>
  </si>
  <si>
    <t>11</t>
  </si>
  <si>
    <t>M</t>
  </si>
  <si>
    <t>245640002200</t>
  </si>
  <si>
    <t>kg</t>
  </si>
  <si>
    <t>-362010863</t>
  </si>
  <si>
    <t>12</t>
  </si>
  <si>
    <t>380356211</t>
  </si>
  <si>
    <t>Debnenie kompl. konštrukcií z plôch rovinných zhotovenie</t>
  </si>
  <si>
    <t>m2</t>
  </si>
  <si>
    <t>-1711314243</t>
  </si>
  <si>
    <t>13</t>
  </si>
  <si>
    <t>380356212</t>
  </si>
  <si>
    <t>Debnenie kompl. konštrukcií z plôch rovinných odstránenie</t>
  </si>
  <si>
    <t>68641847</t>
  </si>
  <si>
    <t>14</t>
  </si>
  <si>
    <t>380361006</t>
  </si>
  <si>
    <t>Výstuž komplet. konstrukcií z ocele 10505</t>
  </si>
  <si>
    <t>1579355897</t>
  </si>
  <si>
    <t>15</t>
  </si>
  <si>
    <t>132710000110</t>
  </si>
  <si>
    <t>1243622315</t>
  </si>
  <si>
    <t>16</t>
  </si>
  <si>
    <t>462451112</t>
  </si>
  <si>
    <t>Preliatie rovnaniny cementovou maltou MC-10</t>
  </si>
  <si>
    <t>1655598699</t>
  </si>
  <si>
    <t>17</t>
  </si>
  <si>
    <t>463212111</t>
  </si>
  <si>
    <t>Rovnanina z lomového kameňa, úprava vo svahoch s použ.pôv. kameňa</t>
  </si>
  <si>
    <t>1897410708</t>
  </si>
  <si>
    <t>18</t>
  </si>
  <si>
    <t>463212191</t>
  </si>
  <si>
    <t>Úprava líca rovnaniny</t>
  </si>
  <si>
    <t>1355186164</t>
  </si>
  <si>
    <t>19</t>
  </si>
  <si>
    <t>631313611</t>
  </si>
  <si>
    <t>Mazanina z betónu prostého (m3) tr. C 16/20 hr.nad 80 do 120 mm</t>
  </si>
  <si>
    <t>1833543681</t>
  </si>
  <si>
    <t>891311221</t>
  </si>
  <si>
    <t>Montáž vodovodnej armatúry na potrubí, posúvač v šachte s ručným kolieskom DN 150</t>
  </si>
  <si>
    <t>ks</t>
  </si>
  <si>
    <t>-1772602876</t>
  </si>
  <si>
    <t>21</t>
  </si>
  <si>
    <t>422210000710</t>
  </si>
  <si>
    <t>Posúvač uzatvárací DN 150, liatinový, typ S 13-111-606 P 3, PN 6, ručné koliesko</t>
  </si>
  <si>
    <t>603534845</t>
  </si>
  <si>
    <t>22</t>
  </si>
  <si>
    <t>891351111</t>
  </si>
  <si>
    <t>Montáž vodovodného posúvača s osadením zemnej súpravy (bez poklopov) DN 200</t>
  </si>
  <si>
    <t>-1431612992</t>
  </si>
  <si>
    <t>23</t>
  </si>
  <si>
    <t>422210001300</t>
  </si>
  <si>
    <t>-1451021010</t>
  </si>
  <si>
    <t>24</t>
  </si>
  <si>
    <t>422210002000</t>
  </si>
  <si>
    <t>Zemná súprava posúvačová teleskopická</t>
  </si>
  <si>
    <t>-1424240062</t>
  </si>
  <si>
    <t>25</t>
  </si>
  <si>
    <t>899401112</t>
  </si>
  <si>
    <t>Osadenie poklopu liatinového posúvačového</t>
  </si>
  <si>
    <t>-573033415</t>
  </si>
  <si>
    <t>26</t>
  </si>
  <si>
    <t>552410000100</t>
  </si>
  <si>
    <t>748962108</t>
  </si>
  <si>
    <t>27</t>
  </si>
  <si>
    <t>934956213</t>
  </si>
  <si>
    <t>Stavidlové hradenia pre reguláciu výšky vody v nádržiach</t>
  </si>
  <si>
    <t>197266401</t>
  </si>
  <si>
    <t>28</t>
  </si>
  <si>
    <t>953171091</t>
  </si>
  <si>
    <t>Montáž a dodávka oceľových roštov v mieste vypúšťacích potrubí</t>
  </si>
  <si>
    <t>1299931341</t>
  </si>
  <si>
    <t>29</t>
  </si>
  <si>
    <t>953943124</t>
  </si>
  <si>
    <t>Osadenie drobných kovových predmetov do betónu pred zabetónovaním, hmotnosti 15-50 kg/kus (bez dodávky)</t>
  </si>
  <si>
    <t>1020794921</t>
  </si>
  <si>
    <t>30</t>
  </si>
  <si>
    <t>5534390001</t>
  </si>
  <si>
    <t>Dodávka oceľových prvkov pre hradenie v mieste odtoku</t>
  </si>
  <si>
    <t>-694808668</t>
  </si>
  <si>
    <t>31</t>
  </si>
  <si>
    <t>998152121</t>
  </si>
  <si>
    <t>Presun hmôt pre obj.8152, 8153,8159,zvislá nosná konštr.monolitická betónová, výška do 3 m</t>
  </si>
  <si>
    <t>320825401</t>
  </si>
  <si>
    <t>32</t>
  </si>
  <si>
    <t>711712014</t>
  </si>
  <si>
    <t>Utesnenie pracovných škár napučiavacími pásmi</t>
  </si>
  <si>
    <t>m</t>
  </si>
  <si>
    <t>2050255392</t>
  </si>
  <si>
    <t>33</t>
  </si>
  <si>
    <t>711712021</t>
  </si>
  <si>
    <t>Ošetrenie pracov.škár hydroizolač. pružnou cement. stierkou s vytvorením fabionu, r.š. 500 mm</t>
  </si>
  <si>
    <t>882318863</t>
  </si>
  <si>
    <t>34</t>
  </si>
  <si>
    <t>998711201</t>
  </si>
  <si>
    <t>Presun hmôt pre izoláciu proti vode v objektoch výšky do 6 m</t>
  </si>
  <si>
    <t>%</t>
  </si>
  <si>
    <t>-1954160476</t>
  </si>
  <si>
    <t>35</t>
  </si>
  <si>
    <t>733121135</t>
  </si>
  <si>
    <t>Potrubie z rúrok hladkých bezšvových DN 150</t>
  </si>
  <si>
    <t>1162938382</t>
  </si>
  <si>
    <t>36</t>
  </si>
  <si>
    <t>733121139</t>
  </si>
  <si>
    <t>Potrubie z rúrok hladkých bezšvových DN 200</t>
  </si>
  <si>
    <t>-1852569493</t>
  </si>
  <si>
    <t>37</t>
  </si>
  <si>
    <t>733123134</t>
  </si>
  <si>
    <t>Príplatok za zhotovenie prípojky DN 150</t>
  </si>
  <si>
    <t>1811665061</t>
  </si>
  <si>
    <t>38</t>
  </si>
  <si>
    <t>733123135</t>
  </si>
  <si>
    <t>Príplatok za zhotovenie prípojky DN 200</t>
  </si>
  <si>
    <t>37261052</t>
  </si>
  <si>
    <t>39</t>
  </si>
  <si>
    <t>998733201</t>
  </si>
  <si>
    <t>Presun hmôt pre rozvody potrubia v objektoch výšky do 6 m</t>
  </si>
  <si>
    <t>941504431</t>
  </si>
  <si>
    <t>40</t>
  </si>
  <si>
    <t>767995110</t>
  </si>
  <si>
    <t>Montáž a dodávka oceľového zábradlia vrát. povrchovej úpravy</t>
  </si>
  <si>
    <t>-1948539462</t>
  </si>
  <si>
    <t>41</t>
  </si>
  <si>
    <t>998767201</t>
  </si>
  <si>
    <t>Presun hmôt pre kovové stavebné doplnkové konštrukcie v objektoch výšky do 6 m</t>
  </si>
  <si>
    <t>-599069334</t>
  </si>
  <si>
    <t>42</t>
  </si>
  <si>
    <t>21-M001</t>
  </si>
  <si>
    <t>Fotovoltaické zariadenie + záložné batérie</t>
  </si>
  <si>
    <t>64</t>
  </si>
  <si>
    <t>339675611</t>
  </si>
  <si>
    <t>43</t>
  </si>
  <si>
    <t>22-M001</t>
  </si>
  <si>
    <t>Zabezpečovacie zariadenie</t>
  </si>
  <si>
    <t>-193345617</t>
  </si>
  <si>
    <t>44</t>
  </si>
  <si>
    <t>35-M001</t>
  </si>
  <si>
    <t>Dúchadlo + technológia</t>
  </si>
  <si>
    <t>464597046</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</si>
  <si>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t>
  </si>
  <si>
    <t>Prísada do betónu XYPEX ADMIX C-1000 XA1000pal alebo ekvivalentný, kryštalická izolácia, HYDROSTOP alebo ekvivalentný</t>
  </si>
  <si>
    <t>Vlákna oceľové do betónu DRAMIX 4D 65/60 BG alebo ekvivalentný</t>
  </si>
  <si>
    <t>Poklop posúvačový Y 4504 alebo ekvivalentný</t>
  </si>
  <si>
    <t>Posúvač uzatvárací DN 200, liatinový, typ S 15-111-616 P 3, PN 16 alebo ekvivalentný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</si>
</sst>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x14ac:knownFonts="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sz val="10"/>
      <color rgb="FF464646"/>
      <name val="Trebuchet MS"/>
    </font>
    <font>
      <b/>
      <sz val="10"/>
      <name val="Trebuchet MS"/>
    </font>
    <font>
      <b/>
      <sz val="8"/>
      <color rgb="FF969696"/>
      <name val="Trebuchet MS"/>
    </font>
    <font>
      <b/>
      <sz val="10"/>
      <color rgb="FF464646"/>
      <name val="Trebuchet MS"/>
    </font>
    <font>
      <sz val="10"/>
      <color rgb="FF969696"/>
      <name val="Trebuchet MS"/>
    </font>
    <font>
      <b/>
      <sz val="9"/>
      <name val="Trebuchet MS"/>
    </font>
    <font>
      <sz val="12"/>
      <color rgb="FF969696"/>
      <name val="Trebuchet MS"/>
    </font>
    <font>
      <b/>
      <sz val="12"/>
      <color rgb="FF960000"/>
      <name val="Trebuchet MS"/>
    </font>
    <font>
      <sz val="18"/>
      <color theme="10"/>
      <name val="Wingdings 2"/>
      <charset val="2"/>
    </font>
    <font>
      <b/>
      <sz val="11"/>
      <color rgb="FF003366"/>
      <name val="Trebuchet MS"/>
    </font>
    <font>
      <sz val="11"/>
      <color rgb="FF003366"/>
      <name val="Trebuchet MS"/>
    </font>
    <font>
      <sz val="11"/>
      <color rgb="FF969696"/>
      <name val="Trebuchet MS"/>
    </font>
    <font>
      <b/>
      <sz val="12"/>
      <color rgb="FF800000"/>
      <name val="Trebuchet MS"/>
    </font>
    <font>
      <b/>
      <sz val="8"/>
      <color rgb="FF800000"/>
      <name val="Trebuchet MS"/>
    </font>
    <font>
      <sz val="8"/>
      <color rgb="FF960000"/>
      <name val="Trebuchet MS"/>
    </font>
    <font>
      <b/>
      <sz val="8"/>
      <name val="Trebuchet MS"/>
    </font>
    <font>
      <i/>
      <sz val="8"/>
      <color rgb="FF0000FF"/>
      <name val="Trebuchet MS"/>
    </font>
    <font>
      <u/>
      <sz val="11"/>
      <color theme="10"/>
      <name val="Calibri"/>
      <scheme val="minor"/>
    </font>
    <font>
      <i/>
      <sz val="8"/>
      <color rgb="FF0000FF"/>
      <name val="Trebuchet MS"/>
      <family val="2"/>
      <charset val="238"/>
    </font>
  </fonts>
  <fills count="6">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2" fillId="0" borderId="0" applyNumberFormat="0" applyFill="0" applyBorder="0" applyAlignment="0" applyProtection="0"/>
  </cellStyleXfs>
  <cellXfs count="22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2" borderId="0" xfId="0" applyFont="1" applyFill="1" applyAlignment="1" applyProtection="1">
      <alignment horizontal="left" vertical="center"/>
    </xf>
    <xf numFmtId="0" fontId="9" fillId="2" borderId="0" xfId="0" applyFont="1" applyFill="1" applyAlignment="1" applyProtection="1">
      <alignment vertical="center"/>
    </xf>
    <xf numFmtId="0" fontId="10" fillId="2" borderId="0" xfId="0" applyFont="1" applyFill="1" applyAlignment="1" applyProtection="1">
      <alignment horizontal="left" vertical="center"/>
    </xf>
    <xf numFmtId="0" fontId="11" fillId="2" borderId="0" xfId="1" applyFont="1" applyFill="1" applyAlignment="1" applyProtection="1">
      <alignment vertical="center"/>
    </xf>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4"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4" fillId="0" borderId="0" xfId="0" applyFont="1" applyBorder="1" applyAlignment="1">
      <alignment horizontal="left" vertical="center"/>
    </xf>
    <xf numFmtId="0" fontId="0" fillId="0" borderId="6" xfId="0" applyBorder="1"/>
    <xf numFmtId="0" fontId="15"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6" fillId="0" borderId="7" xfId="0" applyFont="1" applyBorder="1" applyAlignment="1">
      <alignment horizontal="left" vertical="center"/>
    </xf>
    <xf numFmtId="0" fontId="0" fillId="0" borderId="7"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164"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0" fillId="4" borderId="0" xfId="0" applyFont="1" applyFill="1" applyBorder="1" applyAlignment="1">
      <alignment vertical="center"/>
    </xf>
    <xf numFmtId="0" fontId="3" fillId="4" borderId="8" xfId="0" applyFont="1" applyFill="1" applyBorder="1" applyAlignment="1">
      <alignment horizontal="left" vertical="center"/>
    </xf>
    <xf numFmtId="0" fontId="0" fillId="4" borderId="9" xfId="0" applyFont="1" applyFill="1" applyBorder="1" applyAlignment="1">
      <alignment vertical="center"/>
    </xf>
    <xf numFmtId="0" fontId="3" fillId="4" borderId="9" xfId="0" applyFont="1" applyFill="1" applyBorder="1" applyAlignment="1">
      <alignment horizontal="center" vertical="center"/>
    </xf>
    <xf numFmtId="0" fontId="18"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xf numFmtId="0" fontId="0" fillId="0" borderId="15" xfId="0" applyBorder="1"/>
    <xf numFmtId="0" fontId="19" fillId="0" borderId="16" xfId="0" applyFont="1" applyBorder="1" applyAlignment="1">
      <alignment horizontal="left" vertical="center"/>
    </xf>
    <xf numFmtId="0" fontId="0" fillId="0" borderId="17" xfId="0" applyFont="1" applyBorder="1" applyAlignment="1">
      <alignment vertical="center"/>
    </xf>
    <xf numFmtId="0" fontId="19" fillId="0" borderId="17"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5" xfId="0" applyFont="1" applyBorder="1" applyAlignment="1">
      <alignment vertical="center"/>
    </xf>
    <xf numFmtId="0" fontId="20" fillId="0" borderId="0" xfId="0" applyFont="1" applyBorder="1" applyAlignment="1">
      <alignment vertical="center"/>
    </xf>
    <xf numFmtId="165" fontId="2" fillId="0" borderId="0" xfId="0" applyNumberFormat="1" applyFont="1" applyBorder="1" applyAlignment="1">
      <alignment horizontal="left" vertical="center"/>
    </xf>
    <xf numFmtId="0" fontId="0" fillId="0" borderId="15" xfId="0" applyFont="1" applyBorder="1" applyAlignment="1">
      <alignment vertical="center"/>
    </xf>
    <xf numFmtId="0" fontId="0" fillId="5" borderId="9" xfId="0" applyFont="1" applyFill="1" applyBorder="1" applyAlignment="1">
      <alignmen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11"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3" fillId="0" borderId="0" xfId="0" applyFont="1" applyAlignment="1">
      <alignment horizontal="left" vertical="center"/>
    </xf>
    <xf numFmtId="0" fontId="23" fillId="0" borderId="0" xfId="1" applyFont="1" applyAlignment="1">
      <alignment horizontal="center" vertical="center"/>
    </xf>
    <xf numFmtId="0" fontId="4" fillId="0" borderId="4"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4" fillId="0" borderId="5" xfId="0" applyFont="1" applyBorder="1" applyAlignment="1">
      <alignment vertical="center"/>
    </xf>
    <xf numFmtId="4" fontId="26" fillId="0" borderId="16" xfId="0" applyNumberFormat="1" applyFont="1" applyBorder="1" applyAlignment="1">
      <alignment vertical="center"/>
    </xf>
    <xf numFmtId="4" fontId="26" fillId="0" borderId="17" xfId="0" applyNumberFormat="1" applyFont="1" applyBorder="1" applyAlignment="1">
      <alignment vertical="center"/>
    </xf>
    <xf numFmtId="166" fontId="26" fillId="0" borderId="17" xfId="0" applyNumberFormat="1" applyFont="1" applyBorder="1" applyAlignment="1">
      <alignment vertical="center"/>
    </xf>
    <xf numFmtId="4" fontId="26" fillId="0" borderId="18" xfId="0" applyNumberFormat="1" applyFont="1" applyBorder="1" applyAlignment="1">
      <alignment vertical="center"/>
    </xf>
    <xf numFmtId="0" fontId="4" fillId="0" borderId="0" xfId="0" applyFont="1" applyAlignment="1">
      <alignment horizontal="left" vertical="center"/>
    </xf>
    <xf numFmtId="0" fontId="0" fillId="0" borderId="16" xfId="0" applyFont="1" applyBorder="1" applyAlignment="1">
      <alignment vertical="center"/>
    </xf>
    <xf numFmtId="0" fontId="22" fillId="5" borderId="0" xfId="0" applyFont="1" applyFill="1" applyBorder="1" applyAlignment="1">
      <alignment horizontal="left" vertical="center"/>
    </xf>
    <xf numFmtId="0" fontId="0" fillId="5" borderId="0" xfId="0" applyFont="1" applyFill="1" applyBorder="1" applyAlignment="1">
      <alignment vertical="center"/>
    </xf>
    <xf numFmtId="0" fontId="0" fillId="2" borderId="0" xfId="0" applyFill="1" applyProtection="1"/>
    <xf numFmtId="0" fontId="9" fillId="0" borderId="0" xfId="0" applyFont="1" applyBorder="1" applyAlignment="1">
      <alignment horizontal="left"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3" fillId="5" borderId="8" xfId="0" applyFont="1" applyFill="1" applyBorder="1" applyAlignment="1">
      <alignment horizontal="left" vertical="center"/>
    </xf>
    <xf numFmtId="0" fontId="3" fillId="5" borderId="9" xfId="0" applyFont="1" applyFill="1" applyBorder="1" applyAlignment="1">
      <alignment horizontal="right" vertical="center"/>
    </xf>
    <xf numFmtId="0" fontId="3" fillId="5" borderId="9" xfId="0" applyFont="1" applyFill="1" applyBorder="1" applyAlignment="1">
      <alignment horizontal="center" vertical="center"/>
    </xf>
    <xf numFmtId="0" fontId="27"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0" fillId="0" borderId="25" xfId="0" applyFont="1" applyBorder="1" applyAlignment="1">
      <alignment vertical="center"/>
    </xf>
    <xf numFmtId="0" fontId="14" fillId="0" borderId="25" xfId="0" applyFont="1" applyBorder="1" applyAlignment="1">
      <alignment horizontal="center" vertical="center"/>
    </xf>
    <xf numFmtId="0" fontId="0" fillId="0" borderId="4" xfId="0" applyFont="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0" fillId="0" borderId="5" xfId="0" applyFont="1" applyBorder="1" applyAlignment="1">
      <alignment horizontal="center" vertical="center" wrapText="1"/>
    </xf>
    <xf numFmtId="166" fontId="29" fillId="0" borderId="12" xfId="0" applyNumberFormat="1" applyFont="1" applyBorder="1" applyAlignment="1"/>
    <xf numFmtId="166" fontId="29" fillId="0" borderId="13" xfId="0" applyNumberFormat="1" applyFont="1" applyBorder="1" applyAlignment="1"/>
    <xf numFmtId="167" fontId="30" fillId="0" borderId="0" xfId="0" applyNumberFormat="1" applyFont="1" applyAlignment="1">
      <alignment vertical="center"/>
    </xf>
    <xf numFmtId="0" fontId="7" fillId="0" borderId="4" xfId="0" applyFont="1" applyBorder="1" applyAlignment="1"/>
    <xf numFmtId="0" fontId="7" fillId="0" borderId="0" xfId="0" applyFont="1" applyBorder="1" applyAlignment="1"/>
    <xf numFmtId="0" fontId="5" fillId="0" borderId="0" xfId="0" applyFont="1" applyBorder="1" applyAlignment="1">
      <alignment horizontal="left"/>
    </xf>
    <xf numFmtId="0" fontId="7" fillId="0" borderId="5" xfId="0" applyFont="1" applyBorder="1" applyAlignment="1"/>
    <xf numFmtId="0" fontId="7" fillId="0" borderId="14" xfId="0" applyFont="1" applyBorder="1" applyAlignment="1"/>
    <xf numFmtId="166" fontId="7" fillId="0" borderId="0" xfId="0" applyNumberFormat="1" applyFont="1" applyBorder="1" applyAlignment="1"/>
    <xf numFmtId="166" fontId="7" fillId="0" borderId="15" xfId="0" applyNumberFormat="1" applyFont="1" applyBorder="1" applyAlignment="1"/>
    <xf numFmtId="0" fontId="7" fillId="0" borderId="0" xfId="0" applyFont="1" applyAlignment="1">
      <alignment horizontal="left"/>
    </xf>
    <xf numFmtId="0" fontId="7" fillId="0" borderId="0" xfId="0" applyFont="1" applyAlignment="1">
      <alignment horizontal="center"/>
    </xf>
    <xf numFmtId="167" fontId="7" fillId="0" borderId="0" xfId="0" applyNumberFormat="1" applyFont="1" applyAlignment="1">
      <alignment vertical="center"/>
    </xf>
    <xf numFmtId="0" fontId="6" fillId="0" borderId="0" xfId="0" applyFont="1" applyBorder="1" applyAlignment="1">
      <alignment horizontal="left"/>
    </xf>
    <xf numFmtId="0" fontId="0" fillId="0" borderId="4"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7" fontId="0" fillId="0" borderId="25" xfId="0"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1" fillId="0" borderId="25" xfId="0" applyFont="1" applyBorder="1" applyAlignment="1">
      <alignment horizontal="left" vertical="center"/>
    </xf>
    <xf numFmtId="166" fontId="1" fillId="0" borderId="0" xfId="0" applyNumberFormat="1" applyFont="1" applyBorder="1" applyAlignment="1">
      <alignment vertical="center"/>
    </xf>
    <xf numFmtId="166" fontId="1" fillId="0" borderId="15" xfId="0" applyNumberFormat="1" applyFont="1" applyBorder="1" applyAlignment="1">
      <alignment vertical="center"/>
    </xf>
    <xf numFmtId="4" fontId="0" fillId="0" borderId="0" xfId="0" applyNumberFormat="1" applyFont="1" applyAlignment="1">
      <alignment vertical="center"/>
    </xf>
    <xf numFmtId="167" fontId="0" fillId="0" borderId="0" xfId="0" applyNumberFormat="1" applyFont="1" applyAlignment="1">
      <alignment vertical="center"/>
    </xf>
    <xf numFmtId="0" fontId="31" fillId="0" borderId="25" xfId="0" applyFont="1" applyBorder="1" applyAlignment="1" applyProtection="1">
      <alignment horizontal="center" vertical="center"/>
      <protection locked="0"/>
    </xf>
    <xf numFmtId="49" fontId="31" fillId="0" borderId="25" xfId="0" applyNumberFormat="1" applyFont="1" applyBorder="1" applyAlignment="1" applyProtection="1">
      <alignment horizontal="left" vertical="center" wrapText="1"/>
      <protection locked="0"/>
    </xf>
    <xf numFmtId="0" fontId="31" fillId="0" borderId="25" xfId="0" applyFont="1" applyBorder="1" applyAlignment="1" applyProtection="1">
      <alignment horizontal="center" vertical="center" wrapText="1"/>
      <protection locked="0"/>
    </xf>
    <xf numFmtId="167" fontId="31" fillId="0" borderId="25" xfId="0" applyNumberFormat="1" applyFont="1" applyBorder="1" applyAlignment="1" applyProtection="1">
      <alignment vertical="center"/>
      <protection locked="0"/>
    </xf>
    <xf numFmtId="0" fontId="1" fillId="0" borderId="17" xfId="0" applyFont="1" applyBorder="1" applyAlignment="1">
      <alignment horizontal="center" vertical="center"/>
    </xf>
    <xf numFmtId="166" fontId="1" fillId="0" borderId="17" xfId="0" applyNumberFormat="1" applyFont="1" applyBorder="1" applyAlignment="1">
      <alignment vertical="center"/>
    </xf>
    <xf numFmtId="166" fontId="1" fillId="0" borderId="18" xfId="0" applyNumberFormat="1" applyFont="1" applyBorder="1" applyAlignment="1">
      <alignment vertical="center"/>
    </xf>
    <xf numFmtId="164" fontId="1" fillId="0" borderId="0" xfId="0" applyNumberFormat="1" applyFont="1" applyBorder="1" applyAlignment="1">
      <alignment vertical="center"/>
    </xf>
    <xf numFmtId="0" fontId="1"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 fontId="16" fillId="0" borderId="7" xfId="0" applyNumberFormat="1" applyFont="1" applyBorder="1" applyAlignment="1">
      <alignment vertical="center"/>
    </xf>
    <xf numFmtId="0" fontId="0" fillId="0" borderId="7" xfId="0" applyFont="1" applyBorder="1" applyAlignment="1">
      <alignment vertical="center"/>
    </xf>
    <xf numFmtId="4" fontId="17" fillId="0" borderId="0" xfId="0" applyNumberFormat="1" applyFont="1" applyBorder="1" applyAlignment="1">
      <alignment vertical="center"/>
    </xf>
    <xf numFmtId="0" fontId="12" fillId="3" borderId="0" xfId="0" applyFont="1" applyFill="1" applyAlignment="1">
      <alignment horizontal="center" vertical="center"/>
    </xf>
    <xf numFmtId="0" fontId="0" fillId="0" borderId="0" xfId="0"/>
    <xf numFmtId="4" fontId="22" fillId="5" borderId="0" xfId="0" applyNumberFormat="1" applyFont="1" applyFill="1" applyBorder="1" applyAlignment="1">
      <alignment vertical="center"/>
    </xf>
    <xf numFmtId="4" fontId="22" fillId="0" borderId="0" xfId="0" applyNumberFormat="1" applyFont="1" applyBorder="1" applyAlignment="1">
      <alignment vertical="center"/>
    </xf>
    <xf numFmtId="0" fontId="2" fillId="0" borderId="0" xfId="0" applyFon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2" fillId="5" borderId="9" xfId="0" applyFont="1" applyFill="1" applyBorder="1" applyAlignment="1">
      <alignment horizontal="center"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4" fontId="25" fillId="0" borderId="0" xfId="0" applyNumberFormat="1" applyFont="1" applyBorder="1" applyAlignment="1">
      <alignment vertical="center"/>
    </xf>
    <xf numFmtId="0" fontId="25" fillId="0" borderId="0" xfId="0" applyFont="1" applyBorder="1" applyAlignment="1">
      <alignment vertical="center"/>
    </xf>
    <xf numFmtId="4" fontId="22" fillId="0" borderId="0" xfId="0" applyNumberFormat="1" applyFont="1" applyBorder="1" applyAlignment="1">
      <alignment horizontal="right" vertical="center"/>
    </xf>
    <xf numFmtId="0" fontId="2" fillId="0" borderId="0" xfId="0" applyFont="1" applyBorder="1" applyAlignment="1">
      <alignment horizontal="left" vertical="center" wrapText="1"/>
    </xf>
    <xf numFmtId="4" fontId="9" fillId="0" borderId="0" xfId="0" applyNumberFormat="1" applyFont="1" applyBorder="1" applyAlignment="1">
      <alignment vertical="center"/>
    </xf>
    <xf numFmtId="0" fontId="24" fillId="0" borderId="0" xfId="0" applyFont="1" applyBorder="1" applyAlignment="1">
      <alignment horizontal="left" vertical="center" wrapText="1"/>
    </xf>
    <xf numFmtId="0" fontId="3" fillId="4" borderId="9" xfId="0" applyFont="1" applyFill="1" applyBorder="1" applyAlignment="1">
      <alignment horizontal="left" vertical="center"/>
    </xf>
    <xf numFmtId="0" fontId="0" fillId="4" borderId="9" xfId="0" applyFont="1" applyFill="1" applyBorder="1" applyAlignment="1">
      <alignment vertical="center"/>
    </xf>
    <xf numFmtId="4" fontId="3" fillId="4" borderId="9" xfId="0" applyNumberFormat="1" applyFont="1" applyFill="1" applyBorder="1" applyAlignment="1">
      <alignment vertical="center"/>
    </xf>
    <xf numFmtId="0" fontId="0" fillId="4" borderId="10" xfId="0" applyFont="1" applyFill="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2" fillId="5" borderId="8" xfId="0" applyFont="1" applyFill="1" applyBorder="1" applyAlignment="1">
      <alignment horizontal="center" vertical="center"/>
    </xf>
    <xf numFmtId="0" fontId="0" fillId="0" borderId="0" xfId="0" applyAlignment="1">
      <alignment wrapText="1"/>
    </xf>
    <xf numFmtId="167" fontId="0" fillId="0" borderId="25" xfId="0" applyNumberFormat="1" applyFont="1" applyBorder="1" applyAlignment="1" applyProtection="1">
      <alignment vertical="center"/>
      <protection locked="0"/>
    </xf>
    <xf numFmtId="167" fontId="6" fillId="0" borderId="23" xfId="0" applyNumberFormat="1" applyFont="1" applyBorder="1" applyAlignment="1"/>
    <xf numFmtId="167" fontId="6" fillId="0" borderId="23" xfId="0" applyNumberFormat="1" applyFont="1" applyBorder="1" applyAlignment="1">
      <alignment vertical="center"/>
    </xf>
    <xf numFmtId="0" fontId="0" fillId="0" borderId="25"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167" fontId="31" fillId="0" borderId="25" xfId="0" applyNumberFormat="1" applyFont="1" applyBorder="1" applyAlignment="1" applyProtection="1">
      <alignment vertical="center"/>
      <protection locked="0"/>
    </xf>
    <xf numFmtId="0" fontId="2" fillId="5" borderId="23" xfId="0" applyFont="1" applyFill="1" applyBorder="1" applyAlignment="1">
      <alignment horizontal="center" vertical="center" wrapText="1"/>
    </xf>
    <xf numFmtId="0" fontId="33" fillId="0" borderId="25" xfId="0" applyFont="1" applyBorder="1" applyAlignment="1" applyProtection="1">
      <alignment horizontal="left" vertical="center" wrapText="1"/>
      <protection locked="0"/>
    </xf>
    <xf numFmtId="167" fontId="5" fillId="0" borderId="12" xfId="0" applyNumberFormat="1" applyFont="1" applyBorder="1" applyAlignment="1"/>
    <xf numFmtId="167" fontId="5" fillId="0" borderId="12" xfId="0" applyNumberFormat="1" applyFont="1" applyBorder="1" applyAlignment="1">
      <alignment vertical="center"/>
    </xf>
    <xf numFmtId="167" fontId="6" fillId="0" borderId="17" xfId="0" applyNumberFormat="1" applyFont="1" applyBorder="1" applyAlignment="1"/>
    <xf numFmtId="167" fontId="6" fillId="0" borderId="17" xfId="0" applyNumberFormat="1" applyFont="1" applyBorder="1" applyAlignment="1">
      <alignment vertical="center"/>
    </xf>
    <xf numFmtId="0" fontId="2" fillId="5" borderId="24" xfId="0" applyFont="1" applyFill="1" applyBorder="1" applyAlignment="1">
      <alignment horizontal="center" vertical="center" wrapText="1"/>
    </xf>
    <xf numFmtId="167" fontId="22" fillId="0" borderId="12" xfId="0" applyNumberFormat="1" applyFont="1" applyBorder="1" applyAlignment="1"/>
    <xf numFmtId="167" fontId="3" fillId="0" borderId="12" xfId="0" applyNumberFormat="1" applyFont="1" applyBorder="1" applyAlignment="1">
      <alignment vertical="center"/>
    </xf>
    <xf numFmtId="167" fontId="5" fillId="0" borderId="0" xfId="0" applyNumberFormat="1" applyFont="1" applyBorder="1" applyAlignment="1"/>
    <xf numFmtId="167" fontId="5" fillId="0" borderId="0" xfId="0" applyNumberFormat="1" applyFont="1" applyBorder="1" applyAlignment="1">
      <alignment vertical="center"/>
    </xf>
    <xf numFmtId="4" fontId="16" fillId="0" borderId="0" xfId="0" applyNumberFormat="1" applyFont="1" applyBorder="1" applyAlignment="1">
      <alignment vertical="center"/>
    </xf>
    <xf numFmtId="0" fontId="0" fillId="0" borderId="0" xfId="0" applyFont="1" applyBorder="1" applyAlignment="1">
      <alignment vertical="center"/>
    </xf>
    <xf numFmtId="4" fontId="1" fillId="0" borderId="0" xfId="0" applyNumberFormat="1" applyFont="1" applyBorder="1" applyAlignment="1">
      <alignment vertical="center"/>
    </xf>
    <xf numFmtId="4" fontId="3" fillId="5" borderId="9" xfId="0" applyNumberFormat="1" applyFont="1" applyFill="1" applyBorder="1" applyAlignment="1">
      <alignment vertical="center"/>
    </xf>
    <xf numFmtId="4" fontId="3" fillId="5" borderId="10" xfId="0" applyNumberFormat="1" applyFont="1" applyFill="1" applyBorder="1" applyAlignment="1">
      <alignment vertical="center"/>
    </xf>
    <xf numFmtId="0" fontId="2" fillId="5" borderId="0" xfId="0" applyFont="1" applyFill="1" applyBorder="1" applyAlignment="1">
      <alignment horizontal="center" vertical="center"/>
    </xf>
    <xf numFmtId="0" fontId="0" fillId="5" borderId="0" xfId="0" applyFont="1" applyFill="1" applyBorder="1" applyAlignment="1">
      <alignment vertical="center"/>
    </xf>
    <xf numFmtId="165" fontId="2" fillId="0" borderId="0" xfId="0" applyNumberFormat="1" applyFont="1" applyBorder="1" applyAlignment="1">
      <alignment horizontal="left" vertical="center"/>
    </xf>
    <xf numFmtId="4" fontId="6" fillId="0" borderId="0" xfId="0" applyNumberFormat="1" applyFont="1" applyBorder="1" applyAlignment="1">
      <alignment vertical="center"/>
    </xf>
    <xf numFmtId="0" fontId="6" fillId="0" borderId="0" xfId="0" applyFont="1" applyBorder="1" applyAlignment="1">
      <alignment vertical="center"/>
    </xf>
    <xf numFmtId="4" fontId="5" fillId="0" borderId="0" xfId="0" applyNumberFormat="1" applyFont="1" applyBorder="1" applyAlignment="1">
      <alignment vertical="center"/>
    </xf>
    <xf numFmtId="0" fontId="5" fillId="0" borderId="0" xfId="0" applyFont="1" applyBorder="1" applyAlignment="1">
      <alignment vertical="center"/>
    </xf>
    <xf numFmtId="4" fontId="27" fillId="0" borderId="0" xfId="0" applyNumberFormat="1" applyFont="1" applyBorder="1" applyAlignment="1">
      <alignment vertical="center"/>
    </xf>
    <xf numFmtId="4" fontId="28" fillId="0" borderId="0" xfId="0" applyNumberFormat="1" applyFont="1" applyBorder="1" applyAlignment="1">
      <alignment vertical="center"/>
    </xf>
    <xf numFmtId="0" fontId="11" fillId="2" borderId="0" xfId="1" applyFont="1" applyFill="1" applyAlignment="1" applyProtection="1">
      <alignment horizontal="center" vertical="center"/>
    </xf>
  </cellXfs>
  <cellStyles count="2">
    <cellStyle name="Hypertextové prepojenie" xfId="1" builtinId="8"/>
    <cellStyle name="Normálna" xfId="0" builtinId="0" customBuiltin="1"/>
  </cellStyles>
  <dxfs count="0"/>
  <tableStyles count="0"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s://www.kros.sk/"/>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93"/>
  <sheetViews>
    <sheetView showGridLines="0" zoomScaleNormal="202" workbookViewId="0">
      <pane ySplit="1" topLeftCell="A37" activePane="bottomLeft" state="frozen"/>
      <selection pane="bottomLeft" activeCell="I20" sqref="I20"/>
    </sheetView>
  </sheetViews>
  <sheetFormatPr baseColWidth="10" defaultColWidth="8.75" defaultRowHeight="11" x14ac:dyDescent="0.15"/>
  <cols>
    <col min="1" max="1" width="8.25" customWidth="1"/>
    <col min="2" max="2" width="1.75" customWidth="1"/>
    <col min="3" max="3" width="4.25" customWidth="1"/>
    <col min="4" max="33" width="2.5" customWidth="1"/>
    <col min="34" max="34" width="3.25" customWidth="1"/>
    <col min="35" max="37" width="2.5" customWidth="1"/>
    <col min="38" max="38" width="8.25" customWidth="1"/>
    <col min="39" max="39" width="3.25" customWidth="1"/>
    <col min="40" max="40" width="13.25" customWidth="1"/>
    <col min="41" max="41" width="7.5" customWidth="1"/>
    <col min="42" max="42" width="4.25" customWidth="1"/>
    <col min="43" max="43" width="1.75" customWidth="1"/>
    <col min="44" max="44" width="13.75" customWidth="1"/>
    <col min="45" max="46" width="25.75" hidden="1" customWidth="1"/>
    <col min="47" max="47" width="25" hidden="1" customWidth="1"/>
    <col min="48" max="52" width="21.75" hidden="1" customWidth="1"/>
    <col min="53" max="53" width="19.25" hidden="1" customWidth="1"/>
    <col min="54" max="54" width="25" hidden="1" customWidth="1"/>
    <col min="55" max="56" width="19.25" hidden="1" customWidth="1"/>
    <col min="57" max="57" width="66.5" customWidth="1"/>
    <col min="71" max="89" width="9.25" hidden="1"/>
  </cols>
  <sheetData>
    <row r="1" spans="1:73" ht="21.25" customHeight="1" x14ac:dyDescent="0.15">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1:73" ht="37" customHeight="1" x14ac:dyDescent="0.15">
      <c r="C2" s="152" t="s">
        <v>7</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R2" s="162" t="s">
        <v>8</v>
      </c>
      <c r="AS2" s="163"/>
      <c r="AT2" s="163"/>
      <c r="AU2" s="163"/>
      <c r="AV2" s="163"/>
      <c r="AW2" s="163"/>
      <c r="AX2" s="163"/>
      <c r="AY2" s="163"/>
      <c r="AZ2" s="163"/>
      <c r="BA2" s="163"/>
      <c r="BB2" s="163"/>
      <c r="BC2" s="163"/>
      <c r="BD2" s="163"/>
      <c r="BE2" s="163"/>
      <c r="BS2" s="18" t="s">
        <v>9</v>
      </c>
      <c r="BT2" s="18" t="s">
        <v>10</v>
      </c>
    </row>
    <row r="3" spans="1:73" ht="7" customHeight="1" x14ac:dyDescent="0.15">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9</v>
      </c>
      <c r="BT3" s="18" t="s">
        <v>10</v>
      </c>
    </row>
    <row r="4" spans="1:73" ht="37" customHeight="1" x14ac:dyDescent="0.15">
      <c r="B4" s="22"/>
      <c r="C4" s="154" t="s">
        <v>11</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23"/>
      <c r="AS4" s="17" t="s">
        <v>12</v>
      </c>
      <c r="BS4" s="18" t="s">
        <v>9</v>
      </c>
    </row>
    <row r="5" spans="1:73" ht="14.5" customHeight="1" x14ac:dyDescent="0.15">
      <c r="B5" s="22"/>
      <c r="C5" s="24"/>
      <c r="D5" s="25" t="s">
        <v>13</v>
      </c>
      <c r="E5" s="24"/>
      <c r="F5" s="24"/>
      <c r="G5" s="24"/>
      <c r="H5" s="24"/>
      <c r="I5" s="24"/>
      <c r="J5" s="24"/>
      <c r="K5" s="156" t="s">
        <v>14</v>
      </c>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24"/>
      <c r="AQ5" s="23"/>
      <c r="BS5" s="18" t="s">
        <v>9</v>
      </c>
    </row>
    <row r="6" spans="1:73" ht="37" customHeight="1" x14ac:dyDescent="0.15">
      <c r="B6" s="22"/>
      <c r="C6" s="24"/>
      <c r="D6" s="27" t="s">
        <v>15</v>
      </c>
      <c r="E6" s="24"/>
      <c r="F6" s="24"/>
      <c r="G6" s="24"/>
      <c r="H6" s="24"/>
      <c r="I6" s="24"/>
      <c r="J6" s="24"/>
      <c r="K6" s="158" t="s">
        <v>16</v>
      </c>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24"/>
      <c r="AQ6" s="23"/>
      <c r="BS6" s="18" t="s">
        <v>9</v>
      </c>
    </row>
    <row r="7" spans="1:73" ht="14.5" customHeight="1" x14ac:dyDescent="0.15">
      <c r="B7" s="22"/>
      <c r="C7" s="24"/>
      <c r="D7" s="28" t="s">
        <v>17</v>
      </c>
      <c r="E7" s="24"/>
      <c r="F7" s="24"/>
      <c r="G7" s="24"/>
      <c r="H7" s="24"/>
      <c r="I7" s="24"/>
      <c r="J7" s="24"/>
      <c r="K7" s="26" t="s">
        <v>5</v>
      </c>
      <c r="L7" s="24"/>
      <c r="M7" s="24"/>
      <c r="N7" s="24"/>
      <c r="O7" s="24"/>
      <c r="P7" s="24"/>
      <c r="Q7" s="24"/>
      <c r="R7" s="24"/>
      <c r="S7" s="24"/>
      <c r="T7" s="24"/>
      <c r="U7" s="24"/>
      <c r="V7" s="24"/>
      <c r="W7" s="24"/>
      <c r="X7" s="24"/>
      <c r="Y7" s="24"/>
      <c r="Z7" s="24"/>
      <c r="AA7" s="24"/>
      <c r="AB7" s="24"/>
      <c r="AC7" s="24"/>
      <c r="AD7" s="24"/>
      <c r="AE7" s="24"/>
      <c r="AF7" s="24"/>
      <c r="AG7" s="24"/>
      <c r="AH7" s="24"/>
      <c r="AI7" s="24"/>
      <c r="AJ7" s="24"/>
      <c r="AK7" s="28" t="s">
        <v>18</v>
      </c>
      <c r="AL7" s="24"/>
      <c r="AM7" s="24"/>
      <c r="AN7" s="26" t="s">
        <v>5</v>
      </c>
      <c r="AO7" s="24"/>
      <c r="AP7" s="24"/>
      <c r="AQ7" s="23"/>
      <c r="BS7" s="18" t="s">
        <v>9</v>
      </c>
    </row>
    <row r="8" spans="1:73" ht="14.5" customHeight="1" x14ac:dyDescent="0.15">
      <c r="B8" s="22"/>
      <c r="C8" s="24"/>
      <c r="D8" s="28" t="s">
        <v>19</v>
      </c>
      <c r="E8" s="24"/>
      <c r="F8" s="24"/>
      <c r="G8" s="24"/>
      <c r="H8" s="24"/>
      <c r="I8" s="24"/>
      <c r="J8" s="24"/>
      <c r="K8" s="26" t="s">
        <v>20</v>
      </c>
      <c r="L8" s="24"/>
      <c r="M8" s="24"/>
      <c r="N8" s="24"/>
      <c r="O8" s="24"/>
      <c r="P8" s="24"/>
      <c r="Q8" s="24"/>
      <c r="R8" s="24"/>
      <c r="S8" s="24"/>
      <c r="T8" s="24"/>
      <c r="U8" s="24"/>
      <c r="V8" s="24"/>
      <c r="W8" s="24"/>
      <c r="X8" s="24"/>
      <c r="Y8" s="24"/>
      <c r="Z8" s="24"/>
      <c r="AA8" s="24"/>
      <c r="AB8" s="24"/>
      <c r="AC8" s="24"/>
      <c r="AD8" s="24"/>
      <c r="AE8" s="24"/>
      <c r="AF8" s="24"/>
      <c r="AG8" s="24"/>
      <c r="AH8" s="24"/>
      <c r="AI8" s="24"/>
      <c r="AJ8" s="24"/>
      <c r="AK8" s="28" t="s">
        <v>21</v>
      </c>
      <c r="AL8" s="24"/>
      <c r="AM8" s="24"/>
      <c r="AN8" s="26"/>
      <c r="AO8" s="24"/>
      <c r="AP8" s="24"/>
      <c r="AQ8" s="23"/>
      <c r="BS8" s="18" t="s">
        <v>9</v>
      </c>
    </row>
    <row r="9" spans="1:73" ht="14.5" customHeight="1" x14ac:dyDescent="0.15">
      <c r="B9" s="22"/>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3"/>
      <c r="BS9" s="18" t="s">
        <v>9</v>
      </c>
    </row>
    <row r="10" spans="1:73" ht="14.5" customHeight="1" x14ac:dyDescent="0.15">
      <c r="B10" s="22"/>
      <c r="C10" s="24"/>
      <c r="D10" s="28" t="s">
        <v>22</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8" t="s">
        <v>23</v>
      </c>
      <c r="AL10" s="24"/>
      <c r="AM10" s="24"/>
      <c r="AN10" s="26" t="s">
        <v>5</v>
      </c>
      <c r="AO10" s="24"/>
      <c r="AP10" s="24"/>
      <c r="AQ10" s="23"/>
      <c r="BS10" s="18" t="s">
        <v>9</v>
      </c>
    </row>
    <row r="11" spans="1:73" ht="18.5" customHeight="1" x14ac:dyDescent="0.15">
      <c r="B11" s="22"/>
      <c r="C11" s="24"/>
      <c r="D11" s="24"/>
      <c r="E11" s="26" t="s">
        <v>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8" t="s">
        <v>25</v>
      </c>
      <c r="AL11" s="24"/>
      <c r="AM11" s="24"/>
      <c r="AN11" s="26" t="s">
        <v>5</v>
      </c>
      <c r="AO11" s="24"/>
      <c r="AP11" s="24"/>
      <c r="AQ11" s="23"/>
      <c r="BS11" s="18" t="s">
        <v>9</v>
      </c>
    </row>
    <row r="12" spans="1:73" ht="7" customHeight="1" x14ac:dyDescent="0.15">
      <c r="B12" s="22"/>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3"/>
      <c r="BS12" s="18" t="s">
        <v>9</v>
      </c>
    </row>
    <row r="13" spans="1:73" ht="14.5" customHeight="1" x14ac:dyDescent="0.15">
      <c r="B13" s="22"/>
      <c r="C13" s="24"/>
      <c r="D13" s="28" t="s">
        <v>26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8" t="s">
        <v>23</v>
      </c>
      <c r="AL13" s="24"/>
      <c r="AM13" s="24"/>
      <c r="AN13" s="26" t="s">
        <v>5</v>
      </c>
      <c r="AO13" s="24"/>
      <c r="AP13" s="24"/>
      <c r="AQ13" s="23"/>
      <c r="BS13" s="18" t="s">
        <v>9</v>
      </c>
    </row>
    <row r="14" spans="1:73" ht="12" x14ac:dyDescent="0.15">
      <c r="B14" s="22"/>
      <c r="C14" s="24"/>
      <c r="D14" s="24"/>
      <c r="E14" s="26" t="s">
        <v>27</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8" t="s">
        <v>25</v>
      </c>
      <c r="AL14" s="24"/>
      <c r="AM14" s="24"/>
      <c r="AN14" s="26" t="s">
        <v>5</v>
      </c>
      <c r="AO14" s="24"/>
      <c r="AP14" s="24"/>
      <c r="AQ14" s="23"/>
      <c r="BS14" s="18" t="s">
        <v>9</v>
      </c>
    </row>
    <row r="15" spans="1:73" ht="7" customHeight="1" x14ac:dyDescent="0.15">
      <c r="B15" s="2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3"/>
      <c r="BS15" s="18" t="s">
        <v>6</v>
      </c>
    </row>
    <row r="16" spans="1:73" ht="14.5" customHeight="1" x14ac:dyDescent="0.15">
      <c r="B16" s="22"/>
      <c r="C16" s="24"/>
      <c r="D16" s="28" t="s">
        <v>28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8" t="s">
        <v>23</v>
      </c>
      <c r="AL16" s="24"/>
      <c r="AM16" s="24"/>
      <c r="AN16" s="26" t="s">
        <v>5</v>
      </c>
      <c r="AO16" s="24"/>
      <c r="AP16" s="24"/>
      <c r="AQ16" s="23"/>
      <c r="BS16" s="18" t="s">
        <v>6</v>
      </c>
    </row>
    <row r="17" spans="2:71" ht="18.5" customHeight="1" x14ac:dyDescent="0.15">
      <c r="B17" s="22"/>
      <c r="C17" s="24"/>
      <c r="D17" s="24"/>
      <c r="E17" s="26" t="s">
        <v>27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8" t="s">
        <v>25</v>
      </c>
      <c r="AL17" s="24"/>
      <c r="AM17" s="24"/>
      <c r="AN17" s="26" t="s">
        <v>5</v>
      </c>
      <c r="AO17" s="24"/>
      <c r="AP17" s="24"/>
      <c r="AQ17" s="23"/>
      <c r="BS17" s="18" t="s">
        <v>29</v>
      </c>
    </row>
    <row r="18" spans="2:71" ht="7" customHeight="1" x14ac:dyDescent="0.15">
      <c r="B18" s="22"/>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3"/>
      <c r="BS18" s="18" t="s">
        <v>30</v>
      </c>
    </row>
    <row r="19" spans="2:71" ht="14.5" customHeight="1" x14ac:dyDescent="0.15">
      <c r="B19" s="22"/>
      <c r="C19" s="24"/>
      <c r="D19" s="28" t="s">
        <v>31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8" t="s">
        <v>23</v>
      </c>
      <c r="AL19" s="24"/>
      <c r="AM19" s="24"/>
      <c r="AN19" s="26" t="s">
        <v>5</v>
      </c>
      <c r="AO19" s="24"/>
      <c r="AP19" s="24"/>
      <c r="AQ19" s="23"/>
      <c r="BS19" s="18" t="s">
        <v>30</v>
      </c>
    </row>
    <row r="20" spans="2:71" ht="18.5" customHeight="1" x14ac:dyDescent="0.15">
      <c r="B20" s="22"/>
      <c r="C20" s="24"/>
      <c r="D20" s="24"/>
      <c r="E20" s="26" t="s">
        <v>32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8" t="s">
        <v>25</v>
      </c>
      <c r="AL20" s="24"/>
      <c r="AM20" s="24"/>
      <c r="AN20" s="26" t="s">
        <v>5</v>
      </c>
      <c r="AO20" s="24"/>
      <c r="AP20" s="24"/>
      <c r="AQ20" s="23"/>
    </row>
    <row r="21" spans="2:71" ht="7" customHeight="1" x14ac:dyDescent="0.15">
      <c r="B21" s="2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3"/>
    </row>
    <row r="22" spans="2:71" ht="12" x14ac:dyDescent="0.15">
      <c r="B22" s="22"/>
      <c r="C22" s="24"/>
      <c r="D22" s="28"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3"/>
    </row>
    <row r="23" spans="2:71" ht="16.5" customHeight="1" x14ac:dyDescent="0.15">
      <c r="B23" s="22"/>
      <c r="C23" s="24"/>
      <c r="D23" s="24"/>
      <c r="E23" s="177" t="s">
        <v>5</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24"/>
      <c r="AP23" s="24"/>
      <c r="AQ23" s="23"/>
    </row>
    <row r="24" spans="2:71" ht="7" customHeight="1" x14ac:dyDescent="0.15">
      <c r="B24" s="22"/>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3"/>
    </row>
    <row r="25" spans="2:71" ht="7" customHeight="1" x14ac:dyDescent="0.15">
      <c r="B25" s="22"/>
      <c r="C25" s="24"/>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4"/>
      <c r="AQ25" s="23"/>
    </row>
    <row r="26" spans="2:71" ht="14.5" customHeight="1" x14ac:dyDescent="0.15">
      <c r="B26" s="22"/>
      <c r="C26" s="24"/>
      <c r="D26" s="30" t="s">
        <v>34</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178">
        <f>ROUND(AG87,2)</f>
        <v>0</v>
      </c>
      <c r="AL26" s="157"/>
      <c r="AM26" s="157"/>
      <c r="AN26" s="157"/>
      <c r="AO26" s="157"/>
      <c r="AP26" s="24"/>
      <c r="AQ26" s="23"/>
    </row>
    <row r="27" spans="2:71" ht="14.5" customHeight="1" x14ac:dyDescent="0.15">
      <c r="B27" s="22"/>
      <c r="C27" s="24"/>
      <c r="D27" s="30" t="s">
        <v>35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178">
        <f>ROUND(AG90,2)</f>
        <v>0</v>
      </c>
      <c r="AL27" s="178"/>
      <c r="AM27" s="178"/>
      <c r="AN27" s="178"/>
      <c r="AO27" s="178"/>
      <c r="AP27" s="24"/>
      <c r="AQ27" s="23"/>
    </row>
    <row r="28" spans="2:71" s="1" customFormat="1" ht="7" customHeight="1" x14ac:dyDescent="0.15">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3"/>
    </row>
    <row r="29" spans="2:71" s="1" customFormat="1" ht="26" customHeight="1" x14ac:dyDescent="0.15">
      <c r="B29" s="31"/>
      <c r="C29" s="32"/>
      <c r="D29" s="34" t="s">
        <v>36</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159">
        <f>ROUND(AK26+AK27,2)</f>
        <v>0</v>
      </c>
      <c r="AL29" s="160"/>
      <c r="AM29" s="160"/>
      <c r="AN29" s="160"/>
      <c r="AO29" s="160"/>
      <c r="AP29" s="32"/>
      <c r="AQ29" s="33"/>
    </row>
    <row r="30" spans="2:71" s="1" customFormat="1" ht="7" customHeight="1" x14ac:dyDescent="0.15">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3"/>
    </row>
    <row r="31" spans="2:71" s="2" customFormat="1" ht="14.5" customHeight="1" x14ac:dyDescent="0.15">
      <c r="B31" s="36"/>
      <c r="C31" s="37"/>
      <c r="D31" s="38" t="s">
        <v>37</v>
      </c>
      <c r="E31" s="37"/>
      <c r="F31" s="38" t="s">
        <v>38</v>
      </c>
      <c r="G31" s="37"/>
      <c r="H31" s="37"/>
      <c r="I31" s="37"/>
      <c r="J31" s="37"/>
      <c r="K31" s="37"/>
      <c r="L31" s="150">
        <v>0.2</v>
      </c>
      <c r="M31" s="151"/>
      <c r="N31" s="151"/>
      <c r="O31" s="151"/>
      <c r="P31" s="37"/>
      <c r="Q31" s="37"/>
      <c r="R31" s="37"/>
      <c r="S31" s="37"/>
      <c r="T31" s="40" t="s">
        <v>39</v>
      </c>
      <c r="U31" s="37"/>
      <c r="V31" s="37"/>
      <c r="W31" s="161">
        <f>ROUND(AZ87+SUM(CD91),2)</f>
        <v>0</v>
      </c>
      <c r="X31" s="151"/>
      <c r="Y31" s="151"/>
      <c r="Z31" s="151"/>
      <c r="AA31" s="151"/>
      <c r="AB31" s="151"/>
      <c r="AC31" s="151"/>
      <c r="AD31" s="151"/>
      <c r="AE31" s="151"/>
      <c r="AF31" s="37"/>
      <c r="AG31" s="37"/>
      <c r="AH31" s="37"/>
      <c r="AI31" s="37"/>
      <c r="AJ31" s="37"/>
      <c r="AK31" s="161">
        <f>ROUND(AV87+SUM(BY91),2)</f>
        <v>0</v>
      </c>
      <c r="AL31" s="151"/>
      <c r="AM31" s="151"/>
      <c r="AN31" s="151"/>
      <c r="AO31" s="151"/>
      <c r="AP31" s="37"/>
      <c r="AQ31" s="41"/>
    </row>
    <row r="32" spans="2:71" s="2" customFormat="1" ht="14.5" customHeight="1" x14ac:dyDescent="0.15">
      <c r="B32" s="36"/>
      <c r="C32" s="37"/>
      <c r="D32" s="37"/>
      <c r="E32" s="37"/>
      <c r="F32" s="38" t="s">
        <v>40</v>
      </c>
      <c r="G32" s="37"/>
      <c r="H32" s="37"/>
      <c r="I32" s="37"/>
      <c r="J32" s="37"/>
      <c r="K32" s="37"/>
      <c r="L32" s="150">
        <v>0.2</v>
      </c>
      <c r="M32" s="151"/>
      <c r="N32" s="151"/>
      <c r="O32" s="151"/>
      <c r="P32" s="37"/>
      <c r="Q32" s="37"/>
      <c r="R32" s="37"/>
      <c r="S32" s="37"/>
      <c r="T32" s="40" t="s">
        <v>39</v>
      </c>
      <c r="U32" s="37"/>
      <c r="V32" s="37"/>
      <c r="W32" s="161">
        <f>ROUND(BA87+SUM(CE91),2)</f>
        <v>0</v>
      </c>
      <c r="X32" s="151"/>
      <c r="Y32" s="151"/>
      <c r="Z32" s="151"/>
      <c r="AA32" s="151"/>
      <c r="AB32" s="151"/>
      <c r="AC32" s="151"/>
      <c r="AD32" s="151"/>
      <c r="AE32" s="151"/>
      <c r="AF32" s="37"/>
      <c r="AG32" s="37"/>
      <c r="AH32" s="37"/>
      <c r="AI32" s="37"/>
      <c r="AJ32" s="37"/>
      <c r="AK32" s="161">
        <f>ROUND(AW87+SUM(BZ91),2)</f>
        <v>0</v>
      </c>
      <c r="AL32" s="151"/>
      <c r="AM32" s="151"/>
      <c r="AN32" s="151"/>
      <c r="AO32" s="151"/>
      <c r="AP32" s="37"/>
      <c r="AQ32" s="41"/>
    </row>
    <row r="33" spans="2:43" s="2" customFormat="1" ht="14.5" hidden="1" customHeight="1" x14ac:dyDescent="0.15">
      <c r="B33" s="36"/>
      <c r="C33" s="37"/>
      <c r="D33" s="37"/>
      <c r="E33" s="37"/>
      <c r="F33" s="38" t="s">
        <v>41</v>
      </c>
      <c r="G33" s="37"/>
      <c r="H33" s="37"/>
      <c r="I33" s="37"/>
      <c r="J33" s="37"/>
      <c r="K33" s="37"/>
      <c r="L33" s="150">
        <v>0.2</v>
      </c>
      <c r="M33" s="151"/>
      <c r="N33" s="151"/>
      <c r="O33" s="151"/>
      <c r="P33" s="37"/>
      <c r="Q33" s="37"/>
      <c r="R33" s="37"/>
      <c r="S33" s="37"/>
      <c r="T33" s="40" t="s">
        <v>39</v>
      </c>
      <c r="U33" s="37"/>
      <c r="V33" s="37"/>
      <c r="W33" s="161">
        <f>ROUND(BB87+SUM(CF91),2)</f>
        <v>0</v>
      </c>
      <c r="X33" s="151"/>
      <c r="Y33" s="151"/>
      <c r="Z33" s="151"/>
      <c r="AA33" s="151"/>
      <c r="AB33" s="151"/>
      <c r="AC33" s="151"/>
      <c r="AD33" s="151"/>
      <c r="AE33" s="151"/>
      <c r="AF33" s="37"/>
      <c r="AG33" s="37"/>
      <c r="AH33" s="37"/>
      <c r="AI33" s="37"/>
      <c r="AJ33" s="37"/>
      <c r="AK33" s="161">
        <v>0</v>
      </c>
      <c r="AL33" s="151"/>
      <c r="AM33" s="151"/>
      <c r="AN33" s="151"/>
      <c r="AO33" s="151"/>
      <c r="AP33" s="37"/>
      <c r="AQ33" s="41"/>
    </row>
    <row r="34" spans="2:43" s="2" customFormat="1" ht="14.5" hidden="1" customHeight="1" x14ac:dyDescent="0.15">
      <c r="B34" s="36"/>
      <c r="C34" s="37"/>
      <c r="D34" s="37"/>
      <c r="E34" s="37"/>
      <c r="F34" s="38" t="s">
        <v>42</v>
      </c>
      <c r="G34" s="37"/>
      <c r="H34" s="37"/>
      <c r="I34" s="37"/>
      <c r="J34" s="37"/>
      <c r="K34" s="37"/>
      <c r="L34" s="150">
        <v>0.2</v>
      </c>
      <c r="M34" s="151"/>
      <c r="N34" s="151"/>
      <c r="O34" s="151"/>
      <c r="P34" s="37"/>
      <c r="Q34" s="37"/>
      <c r="R34" s="37"/>
      <c r="S34" s="37"/>
      <c r="T34" s="40" t="s">
        <v>39</v>
      </c>
      <c r="U34" s="37"/>
      <c r="V34" s="37"/>
      <c r="W34" s="161">
        <f>ROUND(BC87+SUM(CG91),2)</f>
        <v>0</v>
      </c>
      <c r="X34" s="151"/>
      <c r="Y34" s="151"/>
      <c r="Z34" s="151"/>
      <c r="AA34" s="151"/>
      <c r="AB34" s="151"/>
      <c r="AC34" s="151"/>
      <c r="AD34" s="151"/>
      <c r="AE34" s="151"/>
      <c r="AF34" s="37"/>
      <c r="AG34" s="37"/>
      <c r="AH34" s="37"/>
      <c r="AI34" s="37"/>
      <c r="AJ34" s="37"/>
      <c r="AK34" s="161">
        <v>0</v>
      </c>
      <c r="AL34" s="151"/>
      <c r="AM34" s="151"/>
      <c r="AN34" s="151"/>
      <c r="AO34" s="151"/>
      <c r="AP34" s="37"/>
      <c r="AQ34" s="41"/>
    </row>
    <row r="35" spans="2:43" s="2" customFormat="1" ht="14.5" hidden="1" customHeight="1" x14ac:dyDescent="0.15">
      <c r="B35" s="36"/>
      <c r="C35" s="37"/>
      <c r="D35" s="37"/>
      <c r="E35" s="37"/>
      <c r="F35" s="38" t="s">
        <v>43</v>
      </c>
      <c r="G35" s="37"/>
      <c r="H35" s="37"/>
      <c r="I35" s="37"/>
      <c r="J35" s="37"/>
      <c r="K35" s="37"/>
      <c r="L35" s="150">
        <v>0</v>
      </c>
      <c r="M35" s="151"/>
      <c r="N35" s="151"/>
      <c r="O35" s="151"/>
      <c r="P35" s="37"/>
      <c r="Q35" s="37"/>
      <c r="R35" s="37"/>
      <c r="S35" s="37"/>
      <c r="T35" s="40" t="s">
        <v>39</v>
      </c>
      <c r="U35" s="37"/>
      <c r="V35" s="37"/>
      <c r="W35" s="161">
        <f>ROUND(BD87+SUM(CH91),2)</f>
        <v>0</v>
      </c>
      <c r="X35" s="151"/>
      <c r="Y35" s="151"/>
      <c r="Z35" s="151"/>
      <c r="AA35" s="151"/>
      <c r="AB35" s="151"/>
      <c r="AC35" s="151"/>
      <c r="AD35" s="151"/>
      <c r="AE35" s="151"/>
      <c r="AF35" s="37"/>
      <c r="AG35" s="37"/>
      <c r="AH35" s="37"/>
      <c r="AI35" s="37"/>
      <c r="AJ35" s="37"/>
      <c r="AK35" s="161">
        <v>0</v>
      </c>
      <c r="AL35" s="151"/>
      <c r="AM35" s="151"/>
      <c r="AN35" s="151"/>
      <c r="AO35" s="151"/>
      <c r="AP35" s="37"/>
      <c r="AQ35" s="41"/>
    </row>
    <row r="36" spans="2:43" s="1" customFormat="1" ht="7" customHeight="1" x14ac:dyDescent="0.15">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3"/>
    </row>
    <row r="37" spans="2:43" s="1" customFormat="1" ht="26" customHeight="1" x14ac:dyDescent="0.15">
      <c r="B37" s="31"/>
      <c r="C37" s="42"/>
      <c r="D37" s="43" t="s">
        <v>44</v>
      </c>
      <c r="E37" s="44"/>
      <c r="F37" s="44"/>
      <c r="G37" s="44"/>
      <c r="H37" s="44"/>
      <c r="I37" s="44"/>
      <c r="J37" s="44"/>
      <c r="K37" s="44"/>
      <c r="L37" s="44"/>
      <c r="M37" s="44"/>
      <c r="N37" s="44"/>
      <c r="O37" s="44"/>
      <c r="P37" s="44"/>
      <c r="Q37" s="44"/>
      <c r="R37" s="44"/>
      <c r="S37" s="44"/>
      <c r="T37" s="45" t="s">
        <v>45</v>
      </c>
      <c r="U37" s="44"/>
      <c r="V37" s="44"/>
      <c r="W37" s="44"/>
      <c r="X37" s="180" t="s">
        <v>46</v>
      </c>
      <c r="Y37" s="181"/>
      <c r="Z37" s="181"/>
      <c r="AA37" s="181"/>
      <c r="AB37" s="181"/>
      <c r="AC37" s="44"/>
      <c r="AD37" s="44"/>
      <c r="AE37" s="44"/>
      <c r="AF37" s="44"/>
      <c r="AG37" s="44"/>
      <c r="AH37" s="44"/>
      <c r="AI37" s="44"/>
      <c r="AJ37" s="44"/>
      <c r="AK37" s="182">
        <f>SUM(AK29:AK35)</f>
        <v>0</v>
      </c>
      <c r="AL37" s="181"/>
      <c r="AM37" s="181"/>
      <c r="AN37" s="181"/>
      <c r="AO37" s="183"/>
      <c r="AP37" s="42"/>
      <c r="AQ37" s="33"/>
    </row>
    <row r="38" spans="2:43" s="1" customFormat="1" ht="14.5" customHeight="1" x14ac:dyDescent="0.15">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3"/>
    </row>
    <row r="39" spans="2:43" x14ac:dyDescent="0.15">
      <c r="B39" s="2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
    </row>
    <row r="40" spans="2:43" x14ac:dyDescent="0.15">
      <c r="B40" s="2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
    </row>
    <row r="41" spans="2:43" x14ac:dyDescent="0.15">
      <c r="B41" s="2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3"/>
    </row>
    <row r="42" spans="2:43" x14ac:dyDescent="0.15">
      <c r="B42" s="2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3"/>
    </row>
    <row r="43" spans="2:43" x14ac:dyDescent="0.15">
      <c r="B43" s="2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3"/>
    </row>
    <row r="44" spans="2:43" x14ac:dyDescent="0.15">
      <c r="B44" s="2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3"/>
    </row>
    <row r="45" spans="2:43" x14ac:dyDescent="0.15">
      <c r="B45" s="2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3"/>
    </row>
    <row r="46" spans="2:43" x14ac:dyDescent="0.15">
      <c r="B46" s="2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3"/>
    </row>
    <row r="47" spans="2:43" x14ac:dyDescent="0.15">
      <c r="B47" s="2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3"/>
    </row>
    <row r="48" spans="2:43" x14ac:dyDescent="0.15">
      <c r="B48" s="2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3"/>
    </row>
    <row r="49" spans="2:43" s="1" customFormat="1" ht="13" x14ac:dyDescent="0.15">
      <c r="B49" s="31"/>
      <c r="C49" s="32"/>
      <c r="D49" s="46" t="s">
        <v>47</v>
      </c>
      <c r="E49" s="47"/>
      <c r="F49" s="47"/>
      <c r="G49" s="47"/>
      <c r="H49" s="47"/>
      <c r="I49" s="47"/>
      <c r="J49" s="47"/>
      <c r="K49" s="47"/>
      <c r="L49" s="47"/>
      <c r="M49" s="47"/>
      <c r="N49" s="47"/>
      <c r="O49" s="47"/>
      <c r="P49" s="47"/>
      <c r="Q49" s="47"/>
      <c r="R49" s="47"/>
      <c r="S49" s="47"/>
      <c r="T49" s="47"/>
      <c r="U49" s="47"/>
      <c r="V49" s="47"/>
      <c r="W49" s="47"/>
      <c r="X49" s="47"/>
      <c r="Y49" s="47"/>
      <c r="Z49" s="48"/>
      <c r="AA49" s="32"/>
      <c r="AB49" s="32"/>
      <c r="AC49" s="46" t="s">
        <v>48</v>
      </c>
      <c r="AD49" s="47"/>
      <c r="AE49" s="47"/>
      <c r="AF49" s="47"/>
      <c r="AG49" s="47"/>
      <c r="AH49" s="47"/>
      <c r="AI49" s="47"/>
      <c r="AJ49" s="47"/>
      <c r="AK49" s="47"/>
      <c r="AL49" s="47"/>
      <c r="AM49" s="47"/>
      <c r="AN49" s="47"/>
      <c r="AO49" s="48"/>
      <c r="AP49" s="32"/>
      <c r="AQ49" s="33"/>
    </row>
    <row r="50" spans="2:43" x14ac:dyDescent="0.15">
      <c r="B50" s="22"/>
      <c r="C50" s="24"/>
      <c r="D50" s="49"/>
      <c r="E50" s="24"/>
      <c r="F50" s="24"/>
      <c r="G50" s="24"/>
      <c r="H50" s="24"/>
      <c r="I50" s="24"/>
      <c r="J50" s="24"/>
      <c r="K50" s="24"/>
      <c r="L50" s="24"/>
      <c r="M50" s="24"/>
      <c r="N50" s="24"/>
      <c r="O50" s="24"/>
      <c r="P50" s="24"/>
      <c r="Q50" s="24"/>
      <c r="R50" s="24"/>
      <c r="S50" s="24"/>
      <c r="T50" s="24"/>
      <c r="U50" s="24"/>
      <c r="V50" s="24"/>
      <c r="W50" s="24"/>
      <c r="X50" s="24"/>
      <c r="Y50" s="24"/>
      <c r="Z50" s="50"/>
      <c r="AA50" s="24"/>
      <c r="AB50" s="24"/>
      <c r="AC50" s="49"/>
      <c r="AD50" s="24"/>
      <c r="AE50" s="24"/>
      <c r="AF50" s="24"/>
      <c r="AG50" s="24"/>
      <c r="AH50" s="24"/>
      <c r="AI50" s="24"/>
      <c r="AJ50" s="24"/>
      <c r="AK50" s="24"/>
      <c r="AL50" s="24"/>
      <c r="AM50" s="24"/>
      <c r="AN50" s="24"/>
      <c r="AO50" s="50"/>
      <c r="AP50" s="24"/>
      <c r="AQ50" s="23"/>
    </row>
    <row r="51" spans="2:43" x14ac:dyDescent="0.15">
      <c r="B51" s="22"/>
      <c r="C51" s="24"/>
      <c r="D51" s="49"/>
      <c r="E51" s="24"/>
      <c r="F51" s="24"/>
      <c r="G51" s="24"/>
      <c r="H51" s="24"/>
      <c r="I51" s="24"/>
      <c r="J51" s="24"/>
      <c r="K51" s="24"/>
      <c r="L51" s="24"/>
      <c r="M51" s="24"/>
      <c r="N51" s="24"/>
      <c r="O51" s="24"/>
      <c r="P51" s="24"/>
      <c r="Q51" s="24"/>
      <c r="R51" s="24"/>
      <c r="S51" s="24"/>
      <c r="T51" s="24"/>
      <c r="U51" s="24"/>
      <c r="V51" s="24"/>
      <c r="W51" s="24"/>
      <c r="X51" s="24"/>
      <c r="Y51" s="24"/>
      <c r="Z51" s="50"/>
      <c r="AA51" s="24"/>
      <c r="AB51" s="24"/>
      <c r="AC51" s="49"/>
      <c r="AD51" s="24"/>
      <c r="AE51" s="24"/>
      <c r="AF51" s="24"/>
      <c r="AG51" s="24"/>
      <c r="AH51" s="24"/>
      <c r="AI51" s="24"/>
      <c r="AJ51" s="24"/>
      <c r="AK51" s="24"/>
      <c r="AL51" s="24"/>
      <c r="AM51" s="24"/>
      <c r="AN51" s="24"/>
      <c r="AO51" s="50"/>
      <c r="AP51" s="24"/>
      <c r="AQ51" s="23"/>
    </row>
    <row r="52" spans="2:43" x14ac:dyDescent="0.15">
      <c r="B52" s="22"/>
      <c r="C52" s="24"/>
      <c r="D52" s="49"/>
      <c r="E52" s="24"/>
      <c r="F52" s="24"/>
      <c r="G52" s="24"/>
      <c r="H52" s="24"/>
      <c r="I52" s="24"/>
      <c r="J52" s="24"/>
      <c r="K52" s="24"/>
      <c r="L52" s="24"/>
      <c r="M52" s="24"/>
      <c r="N52" s="24"/>
      <c r="O52" s="24"/>
      <c r="P52" s="24"/>
      <c r="Q52" s="24"/>
      <c r="R52" s="24"/>
      <c r="S52" s="24"/>
      <c r="T52" s="24"/>
      <c r="U52" s="24"/>
      <c r="V52" s="24"/>
      <c r="W52" s="24"/>
      <c r="X52" s="24"/>
      <c r="Y52" s="24"/>
      <c r="Z52" s="50"/>
      <c r="AA52" s="24"/>
      <c r="AB52" s="24"/>
      <c r="AC52" s="49"/>
      <c r="AD52" s="24"/>
      <c r="AE52" s="24"/>
      <c r="AF52" s="24"/>
      <c r="AG52" s="24"/>
      <c r="AH52" s="24"/>
      <c r="AI52" s="24"/>
      <c r="AJ52" s="24"/>
      <c r="AK52" s="24"/>
      <c r="AL52" s="24"/>
      <c r="AM52" s="24"/>
      <c r="AN52" s="24"/>
      <c r="AO52" s="50"/>
      <c r="AP52" s="24"/>
      <c r="AQ52" s="23"/>
    </row>
    <row r="53" spans="2:43" x14ac:dyDescent="0.15">
      <c r="B53" s="22"/>
      <c r="C53" s="24"/>
      <c r="D53" s="49"/>
      <c r="E53" s="24"/>
      <c r="F53" s="24"/>
      <c r="G53" s="24"/>
      <c r="H53" s="24"/>
      <c r="I53" s="24"/>
      <c r="J53" s="24"/>
      <c r="K53" s="24"/>
      <c r="L53" s="24"/>
      <c r="M53" s="24"/>
      <c r="N53" s="24"/>
      <c r="O53" s="24"/>
      <c r="P53" s="24"/>
      <c r="Q53" s="24"/>
      <c r="R53" s="24"/>
      <c r="S53" s="24"/>
      <c r="T53" s="24"/>
      <c r="U53" s="24"/>
      <c r="V53" s="24"/>
      <c r="W53" s="24"/>
      <c r="X53" s="24"/>
      <c r="Y53" s="24"/>
      <c r="Z53" s="50"/>
      <c r="AA53" s="24"/>
      <c r="AB53" s="24"/>
      <c r="AC53" s="49"/>
      <c r="AD53" s="24"/>
      <c r="AE53" s="24"/>
      <c r="AF53" s="24"/>
      <c r="AG53" s="24"/>
      <c r="AH53" s="24"/>
      <c r="AI53" s="24"/>
      <c r="AJ53" s="24"/>
      <c r="AK53" s="24"/>
      <c r="AL53" s="24"/>
      <c r="AM53" s="24"/>
      <c r="AN53" s="24"/>
      <c r="AO53" s="50"/>
      <c r="AP53" s="24"/>
      <c r="AQ53" s="23"/>
    </row>
    <row r="54" spans="2:43" x14ac:dyDescent="0.15">
      <c r="B54" s="22"/>
      <c r="C54" s="24"/>
      <c r="D54" s="49"/>
      <c r="E54" s="24"/>
      <c r="F54" s="24"/>
      <c r="G54" s="24"/>
      <c r="H54" s="24"/>
      <c r="I54" s="24"/>
      <c r="J54" s="24"/>
      <c r="K54" s="24"/>
      <c r="L54" s="24"/>
      <c r="M54" s="24"/>
      <c r="N54" s="24"/>
      <c r="O54" s="24"/>
      <c r="P54" s="24"/>
      <c r="Q54" s="24"/>
      <c r="R54" s="24"/>
      <c r="S54" s="24"/>
      <c r="T54" s="24"/>
      <c r="U54" s="24"/>
      <c r="V54" s="24"/>
      <c r="W54" s="24"/>
      <c r="X54" s="24"/>
      <c r="Y54" s="24"/>
      <c r="Z54" s="50"/>
      <c r="AA54" s="24"/>
      <c r="AB54" s="24"/>
      <c r="AC54" s="49"/>
      <c r="AD54" s="24"/>
      <c r="AE54" s="24"/>
      <c r="AF54" s="24"/>
      <c r="AG54" s="24"/>
      <c r="AH54" s="24"/>
      <c r="AI54" s="24"/>
      <c r="AJ54" s="24"/>
      <c r="AK54" s="24"/>
      <c r="AL54" s="24"/>
      <c r="AM54" s="24"/>
      <c r="AN54" s="24"/>
      <c r="AO54" s="50"/>
      <c r="AP54" s="24"/>
      <c r="AQ54" s="23"/>
    </row>
    <row r="55" spans="2:43" x14ac:dyDescent="0.15">
      <c r="B55" s="22"/>
      <c r="C55" s="24"/>
      <c r="D55" s="49"/>
      <c r="E55" s="24"/>
      <c r="F55" s="24"/>
      <c r="G55" s="24"/>
      <c r="H55" s="24"/>
      <c r="I55" s="24"/>
      <c r="J55" s="24"/>
      <c r="K55" s="24"/>
      <c r="L55" s="24"/>
      <c r="M55" s="24"/>
      <c r="N55" s="24"/>
      <c r="O55" s="24"/>
      <c r="P55" s="24"/>
      <c r="Q55" s="24"/>
      <c r="R55" s="24"/>
      <c r="S55" s="24"/>
      <c r="T55" s="24"/>
      <c r="U55" s="24"/>
      <c r="V55" s="24"/>
      <c r="W55" s="24"/>
      <c r="X55" s="24"/>
      <c r="Y55" s="24"/>
      <c r="Z55" s="50"/>
      <c r="AA55" s="24"/>
      <c r="AB55" s="24"/>
      <c r="AC55" s="49"/>
      <c r="AD55" s="24"/>
      <c r="AE55" s="24"/>
      <c r="AF55" s="24"/>
      <c r="AG55" s="24"/>
      <c r="AH55" s="24"/>
      <c r="AI55" s="24"/>
      <c r="AJ55" s="24"/>
      <c r="AK55" s="24"/>
      <c r="AL55" s="24"/>
      <c r="AM55" s="24"/>
      <c r="AN55" s="24"/>
      <c r="AO55" s="50"/>
      <c r="AP55" s="24"/>
      <c r="AQ55" s="23"/>
    </row>
    <row r="56" spans="2:43" x14ac:dyDescent="0.15">
      <c r="B56" s="22"/>
      <c r="C56" s="24"/>
      <c r="D56" s="49"/>
      <c r="E56" s="24"/>
      <c r="F56" s="24"/>
      <c r="G56" s="24"/>
      <c r="H56" s="24"/>
      <c r="I56" s="24"/>
      <c r="J56" s="24"/>
      <c r="K56" s="24"/>
      <c r="L56" s="24"/>
      <c r="M56" s="24"/>
      <c r="N56" s="24"/>
      <c r="O56" s="24"/>
      <c r="P56" s="24"/>
      <c r="Q56" s="24"/>
      <c r="R56" s="24"/>
      <c r="S56" s="24"/>
      <c r="T56" s="24"/>
      <c r="U56" s="24"/>
      <c r="V56" s="24"/>
      <c r="W56" s="24"/>
      <c r="X56" s="24"/>
      <c r="Y56" s="24"/>
      <c r="Z56" s="50"/>
      <c r="AA56" s="24"/>
      <c r="AB56" s="24"/>
      <c r="AC56" s="49"/>
      <c r="AD56" s="24"/>
      <c r="AE56" s="24"/>
      <c r="AF56" s="24"/>
      <c r="AG56" s="24"/>
      <c r="AH56" s="24"/>
      <c r="AI56" s="24"/>
      <c r="AJ56" s="24"/>
      <c r="AK56" s="24"/>
      <c r="AL56" s="24"/>
      <c r="AM56" s="24"/>
      <c r="AN56" s="24"/>
      <c r="AO56" s="50"/>
      <c r="AP56" s="24"/>
      <c r="AQ56" s="23"/>
    </row>
    <row r="57" spans="2:43" x14ac:dyDescent="0.15">
      <c r="B57" s="22"/>
      <c r="C57" s="24"/>
      <c r="D57" s="49"/>
      <c r="E57" s="24"/>
      <c r="F57" s="24"/>
      <c r="G57" s="24"/>
      <c r="H57" s="24"/>
      <c r="I57" s="24"/>
      <c r="J57" s="24"/>
      <c r="K57" s="24"/>
      <c r="L57" s="24"/>
      <c r="M57" s="24"/>
      <c r="N57" s="24"/>
      <c r="O57" s="24"/>
      <c r="P57" s="24"/>
      <c r="Q57" s="24"/>
      <c r="R57" s="24"/>
      <c r="S57" s="24"/>
      <c r="T57" s="24"/>
      <c r="U57" s="24"/>
      <c r="V57" s="24"/>
      <c r="W57" s="24"/>
      <c r="X57" s="24"/>
      <c r="Y57" s="24"/>
      <c r="Z57" s="50"/>
      <c r="AA57" s="24"/>
      <c r="AB57" s="24"/>
      <c r="AC57" s="49"/>
      <c r="AD57" s="24"/>
      <c r="AE57" s="24"/>
      <c r="AF57" s="24"/>
      <c r="AG57" s="24"/>
      <c r="AH57" s="24"/>
      <c r="AI57" s="24"/>
      <c r="AJ57" s="24"/>
      <c r="AK57" s="24"/>
      <c r="AL57" s="24"/>
      <c r="AM57" s="24"/>
      <c r="AN57" s="24"/>
      <c r="AO57" s="50"/>
      <c r="AP57" s="24"/>
      <c r="AQ57" s="23"/>
    </row>
    <row r="58" spans="2:43" s="1" customFormat="1" ht="13" x14ac:dyDescent="0.15">
      <c r="B58" s="31"/>
      <c r="C58" s="32"/>
      <c r="D58" s="51" t="s">
        <v>49</v>
      </c>
      <c r="E58" s="52"/>
      <c r="F58" s="52"/>
      <c r="G58" s="52"/>
      <c r="H58" s="52"/>
      <c r="I58" s="52"/>
      <c r="J58" s="52"/>
      <c r="K58" s="52"/>
      <c r="L58" s="52"/>
      <c r="M58" s="52"/>
      <c r="N58" s="52"/>
      <c r="O58" s="52"/>
      <c r="P58" s="52"/>
      <c r="Q58" s="52"/>
      <c r="R58" s="53" t="s">
        <v>50</v>
      </c>
      <c r="S58" s="52"/>
      <c r="T58" s="52"/>
      <c r="U58" s="52"/>
      <c r="V58" s="52"/>
      <c r="W58" s="52"/>
      <c r="X58" s="52"/>
      <c r="Y58" s="52"/>
      <c r="Z58" s="54"/>
      <c r="AA58" s="32"/>
      <c r="AB58" s="32"/>
      <c r="AC58" s="51" t="s">
        <v>49</v>
      </c>
      <c r="AD58" s="52"/>
      <c r="AE58" s="52"/>
      <c r="AF58" s="52"/>
      <c r="AG58" s="52"/>
      <c r="AH58" s="52"/>
      <c r="AI58" s="52"/>
      <c r="AJ58" s="52"/>
      <c r="AK58" s="52"/>
      <c r="AL58" s="52"/>
      <c r="AM58" s="53" t="s">
        <v>50</v>
      </c>
      <c r="AN58" s="52"/>
      <c r="AO58" s="54"/>
      <c r="AP58" s="32"/>
      <c r="AQ58" s="33"/>
    </row>
    <row r="59" spans="2:43" x14ac:dyDescent="0.15">
      <c r="B59" s="2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3"/>
    </row>
    <row r="60" spans="2:43" s="1" customFormat="1" ht="13" x14ac:dyDescent="0.15">
      <c r="B60" s="31"/>
      <c r="C60" s="32"/>
      <c r="D60" s="46" t="s">
        <v>51</v>
      </c>
      <c r="E60" s="47"/>
      <c r="F60" s="47"/>
      <c r="G60" s="47"/>
      <c r="H60" s="47"/>
      <c r="I60" s="47"/>
      <c r="J60" s="47"/>
      <c r="K60" s="47"/>
      <c r="L60" s="47"/>
      <c r="M60" s="47"/>
      <c r="N60" s="47"/>
      <c r="O60" s="47"/>
      <c r="P60" s="47"/>
      <c r="Q60" s="47"/>
      <c r="R60" s="47"/>
      <c r="S60" s="47"/>
      <c r="T60" s="47"/>
      <c r="U60" s="47"/>
      <c r="V60" s="47"/>
      <c r="W60" s="47"/>
      <c r="X60" s="47"/>
      <c r="Y60" s="47"/>
      <c r="Z60" s="48"/>
      <c r="AA60" s="32"/>
      <c r="AB60" s="32"/>
      <c r="AC60" s="46" t="s">
        <v>52</v>
      </c>
      <c r="AD60" s="47"/>
      <c r="AE60" s="47"/>
      <c r="AF60" s="47"/>
      <c r="AG60" s="47"/>
      <c r="AH60" s="47"/>
      <c r="AI60" s="47"/>
      <c r="AJ60" s="47"/>
      <c r="AK60" s="47"/>
      <c r="AL60" s="47"/>
      <c r="AM60" s="47"/>
      <c r="AN60" s="47"/>
      <c r="AO60" s="48"/>
      <c r="AP60" s="32"/>
      <c r="AQ60" s="33"/>
    </row>
    <row r="61" spans="2:43" x14ac:dyDescent="0.15">
      <c r="B61" s="22"/>
      <c r="C61" s="24"/>
      <c r="D61" s="49"/>
      <c r="E61" s="24"/>
      <c r="F61" s="24"/>
      <c r="G61" s="24"/>
      <c r="H61" s="24"/>
      <c r="I61" s="24"/>
      <c r="J61" s="24"/>
      <c r="K61" s="24"/>
      <c r="L61" s="24"/>
      <c r="M61" s="24"/>
      <c r="N61" s="24"/>
      <c r="O61" s="24"/>
      <c r="P61" s="24"/>
      <c r="Q61" s="24"/>
      <c r="R61" s="24"/>
      <c r="S61" s="24"/>
      <c r="T61" s="24"/>
      <c r="U61" s="24"/>
      <c r="V61" s="24"/>
      <c r="W61" s="24"/>
      <c r="X61" s="24"/>
      <c r="Y61" s="24"/>
      <c r="Z61" s="50"/>
      <c r="AA61" s="24"/>
      <c r="AB61" s="24"/>
      <c r="AC61" s="49"/>
      <c r="AD61" s="24"/>
      <c r="AE61" s="24"/>
      <c r="AF61" s="24"/>
      <c r="AG61" s="24"/>
      <c r="AH61" s="24"/>
      <c r="AI61" s="24"/>
      <c r="AJ61" s="24"/>
      <c r="AK61" s="24"/>
      <c r="AL61" s="24"/>
      <c r="AM61" s="24"/>
      <c r="AN61" s="24"/>
      <c r="AO61" s="50"/>
      <c r="AP61" s="24"/>
      <c r="AQ61" s="23"/>
    </row>
    <row r="62" spans="2:43" x14ac:dyDescent="0.15">
      <c r="B62" s="22"/>
      <c r="C62" s="24"/>
      <c r="D62" s="49"/>
      <c r="E62" s="24"/>
      <c r="F62" s="24"/>
      <c r="G62" s="24"/>
      <c r="H62" s="24"/>
      <c r="I62" s="24"/>
      <c r="J62" s="24"/>
      <c r="K62" s="24"/>
      <c r="L62" s="24"/>
      <c r="M62" s="24"/>
      <c r="N62" s="24"/>
      <c r="O62" s="24"/>
      <c r="P62" s="24"/>
      <c r="Q62" s="24"/>
      <c r="R62" s="24"/>
      <c r="S62" s="24"/>
      <c r="T62" s="24"/>
      <c r="U62" s="24"/>
      <c r="V62" s="24"/>
      <c r="W62" s="24"/>
      <c r="X62" s="24"/>
      <c r="Y62" s="24"/>
      <c r="Z62" s="50"/>
      <c r="AA62" s="24"/>
      <c r="AB62" s="24"/>
      <c r="AC62" s="49"/>
      <c r="AD62" s="24"/>
      <c r="AE62" s="24"/>
      <c r="AF62" s="24"/>
      <c r="AG62" s="24"/>
      <c r="AH62" s="24"/>
      <c r="AI62" s="24"/>
      <c r="AJ62" s="24"/>
      <c r="AK62" s="24"/>
      <c r="AL62" s="24"/>
      <c r="AM62" s="24"/>
      <c r="AN62" s="24"/>
      <c r="AO62" s="50"/>
      <c r="AP62" s="24"/>
      <c r="AQ62" s="23"/>
    </row>
    <row r="63" spans="2:43" x14ac:dyDescent="0.15">
      <c r="B63" s="22"/>
      <c r="C63" s="24"/>
      <c r="D63" s="49"/>
      <c r="E63" s="24"/>
      <c r="F63" s="24"/>
      <c r="G63" s="24"/>
      <c r="H63" s="24"/>
      <c r="I63" s="24"/>
      <c r="J63" s="24"/>
      <c r="K63" s="24"/>
      <c r="L63" s="24"/>
      <c r="M63" s="24"/>
      <c r="N63" s="24"/>
      <c r="O63" s="24"/>
      <c r="P63" s="24"/>
      <c r="Q63" s="24"/>
      <c r="R63" s="24"/>
      <c r="S63" s="24"/>
      <c r="T63" s="24"/>
      <c r="U63" s="24"/>
      <c r="V63" s="24"/>
      <c r="W63" s="24"/>
      <c r="X63" s="24"/>
      <c r="Y63" s="24"/>
      <c r="Z63" s="50"/>
      <c r="AA63" s="24"/>
      <c r="AB63" s="24"/>
      <c r="AC63" s="49"/>
      <c r="AD63" s="24"/>
      <c r="AE63" s="24"/>
      <c r="AF63" s="24"/>
      <c r="AG63" s="24"/>
      <c r="AH63" s="24"/>
      <c r="AI63" s="24"/>
      <c r="AJ63" s="24"/>
      <c r="AK63" s="24"/>
      <c r="AL63" s="24"/>
      <c r="AM63" s="24"/>
      <c r="AN63" s="24"/>
      <c r="AO63" s="50"/>
      <c r="AP63" s="24"/>
      <c r="AQ63" s="23"/>
    </row>
    <row r="64" spans="2:43" x14ac:dyDescent="0.15">
      <c r="B64" s="22"/>
      <c r="C64" s="24"/>
      <c r="D64" s="49"/>
      <c r="E64" s="24"/>
      <c r="F64" s="24"/>
      <c r="G64" s="24"/>
      <c r="H64" s="24"/>
      <c r="I64" s="24"/>
      <c r="J64" s="24"/>
      <c r="K64" s="24"/>
      <c r="L64" s="24"/>
      <c r="M64" s="24"/>
      <c r="N64" s="24"/>
      <c r="O64" s="24"/>
      <c r="P64" s="24"/>
      <c r="Q64" s="24"/>
      <c r="R64" s="24"/>
      <c r="S64" s="24"/>
      <c r="T64" s="24"/>
      <c r="U64" s="24"/>
      <c r="V64" s="24"/>
      <c r="W64" s="24"/>
      <c r="X64" s="24"/>
      <c r="Y64" s="24"/>
      <c r="Z64" s="50"/>
      <c r="AA64" s="24"/>
      <c r="AB64" s="24"/>
      <c r="AC64" s="49"/>
      <c r="AD64" s="24"/>
      <c r="AE64" s="24"/>
      <c r="AF64" s="24"/>
      <c r="AG64" s="24"/>
      <c r="AH64" s="24"/>
      <c r="AI64" s="24"/>
      <c r="AJ64" s="24"/>
      <c r="AK64" s="24"/>
      <c r="AL64" s="24"/>
      <c r="AM64" s="24"/>
      <c r="AN64" s="24"/>
      <c r="AO64" s="50"/>
      <c r="AP64" s="24"/>
      <c r="AQ64" s="23"/>
    </row>
    <row r="65" spans="2:43" x14ac:dyDescent="0.15">
      <c r="B65" s="22"/>
      <c r="C65" s="24"/>
      <c r="D65" s="49"/>
      <c r="E65" s="24"/>
      <c r="F65" s="24"/>
      <c r="G65" s="24"/>
      <c r="H65" s="24"/>
      <c r="I65" s="24"/>
      <c r="J65" s="24"/>
      <c r="K65" s="24"/>
      <c r="L65" s="24"/>
      <c r="M65" s="24"/>
      <c r="N65" s="24"/>
      <c r="O65" s="24"/>
      <c r="P65" s="24"/>
      <c r="Q65" s="24"/>
      <c r="R65" s="24"/>
      <c r="S65" s="24"/>
      <c r="T65" s="24"/>
      <c r="U65" s="24"/>
      <c r="V65" s="24"/>
      <c r="W65" s="24"/>
      <c r="X65" s="24"/>
      <c r="Y65" s="24"/>
      <c r="Z65" s="50"/>
      <c r="AA65" s="24"/>
      <c r="AB65" s="24"/>
      <c r="AC65" s="49"/>
      <c r="AD65" s="24"/>
      <c r="AE65" s="24"/>
      <c r="AF65" s="24"/>
      <c r="AG65" s="24"/>
      <c r="AH65" s="24"/>
      <c r="AI65" s="24"/>
      <c r="AJ65" s="24"/>
      <c r="AK65" s="24"/>
      <c r="AL65" s="24"/>
      <c r="AM65" s="24"/>
      <c r="AN65" s="24"/>
      <c r="AO65" s="50"/>
      <c r="AP65" s="24"/>
      <c r="AQ65" s="23"/>
    </row>
    <row r="66" spans="2:43" x14ac:dyDescent="0.15">
      <c r="B66" s="22"/>
      <c r="C66" s="24"/>
      <c r="D66" s="49"/>
      <c r="E66" s="24"/>
      <c r="F66" s="24"/>
      <c r="G66" s="24"/>
      <c r="H66" s="24"/>
      <c r="I66" s="24"/>
      <c r="J66" s="24"/>
      <c r="K66" s="24"/>
      <c r="L66" s="24"/>
      <c r="M66" s="24"/>
      <c r="N66" s="24"/>
      <c r="O66" s="24"/>
      <c r="P66" s="24"/>
      <c r="Q66" s="24"/>
      <c r="R66" s="24"/>
      <c r="S66" s="24"/>
      <c r="T66" s="24"/>
      <c r="U66" s="24"/>
      <c r="V66" s="24"/>
      <c r="W66" s="24"/>
      <c r="X66" s="24"/>
      <c r="Y66" s="24"/>
      <c r="Z66" s="50"/>
      <c r="AA66" s="24"/>
      <c r="AB66" s="24"/>
      <c r="AC66" s="49"/>
      <c r="AD66" s="24"/>
      <c r="AE66" s="24"/>
      <c r="AF66" s="24"/>
      <c r="AG66" s="24"/>
      <c r="AH66" s="24"/>
      <c r="AI66" s="24"/>
      <c r="AJ66" s="24"/>
      <c r="AK66" s="24"/>
      <c r="AL66" s="24"/>
      <c r="AM66" s="24"/>
      <c r="AN66" s="24"/>
      <c r="AO66" s="50"/>
      <c r="AP66" s="24"/>
      <c r="AQ66" s="23"/>
    </row>
    <row r="67" spans="2:43" x14ac:dyDescent="0.15">
      <c r="B67" s="22"/>
      <c r="C67" s="24"/>
      <c r="D67" s="49"/>
      <c r="E67" s="24"/>
      <c r="F67" s="24"/>
      <c r="G67" s="24"/>
      <c r="H67" s="24"/>
      <c r="I67" s="24"/>
      <c r="J67" s="24"/>
      <c r="K67" s="24"/>
      <c r="L67" s="24"/>
      <c r="M67" s="24"/>
      <c r="N67" s="24"/>
      <c r="O67" s="24"/>
      <c r="P67" s="24"/>
      <c r="Q67" s="24"/>
      <c r="R67" s="24"/>
      <c r="S67" s="24"/>
      <c r="T67" s="24"/>
      <c r="U67" s="24"/>
      <c r="V67" s="24"/>
      <c r="W67" s="24"/>
      <c r="X67" s="24"/>
      <c r="Y67" s="24"/>
      <c r="Z67" s="50"/>
      <c r="AA67" s="24"/>
      <c r="AB67" s="24"/>
      <c r="AC67" s="49"/>
      <c r="AD67" s="24"/>
      <c r="AE67" s="24"/>
      <c r="AF67" s="24"/>
      <c r="AG67" s="24"/>
      <c r="AH67" s="24"/>
      <c r="AI67" s="24"/>
      <c r="AJ67" s="24"/>
      <c r="AK67" s="24"/>
      <c r="AL67" s="24"/>
      <c r="AM67" s="24"/>
      <c r="AN67" s="24"/>
      <c r="AO67" s="50"/>
      <c r="AP67" s="24"/>
      <c r="AQ67" s="23"/>
    </row>
    <row r="68" spans="2:43" x14ac:dyDescent="0.15">
      <c r="B68" s="22"/>
      <c r="C68" s="24"/>
      <c r="D68" s="49"/>
      <c r="E68" s="24"/>
      <c r="F68" s="24"/>
      <c r="G68" s="24"/>
      <c r="H68" s="24"/>
      <c r="I68" s="24"/>
      <c r="J68" s="24"/>
      <c r="K68" s="24"/>
      <c r="L68" s="24"/>
      <c r="M68" s="24"/>
      <c r="N68" s="24"/>
      <c r="O68" s="24"/>
      <c r="P68" s="24"/>
      <c r="Q68" s="24"/>
      <c r="R68" s="24"/>
      <c r="S68" s="24"/>
      <c r="T68" s="24"/>
      <c r="U68" s="24"/>
      <c r="V68" s="24"/>
      <c r="W68" s="24"/>
      <c r="X68" s="24"/>
      <c r="Y68" s="24"/>
      <c r="Z68" s="50"/>
      <c r="AA68" s="24"/>
      <c r="AB68" s="24"/>
      <c r="AC68" s="49"/>
      <c r="AD68" s="24"/>
      <c r="AE68" s="24"/>
      <c r="AF68" s="24"/>
      <c r="AG68" s="24"/>
      <c r="AH68" s="24"/>
      <c r="AI68" s="24"/>
      <c r="AJ68" s="24"/>
      <c r="AK68" s="24"/>
      <c r="AL68" s="24"/>
      <c r="AM68" s="24"/>
      <c r="AN68" s="24"/>
      <c r="AO68" s="50"/>
      <c r="AP68" s="24"/>
      <c r="AQ68" s="23"/>
    </row>
    <row r="69" spans="2:43" s="1" customFormat="1" ht="13" x14ac:dyDescent="0.15">
      <c r="B69" s="31"/>
      <c r="C69" s="32"/>
      <c r="D69" s="51" t="s">
        <v>49</v>
      </c>
      <c r="E69" s="52"/>
      <c r="F69" s="52"/>
      <c r="G69" s="52"/>
      <c r="H69" s="52"/>
      <c r="I69" s="52"/>
      <c r="J69" s="52"/>
      <c r="K69" s="52"/>
      <c r="L69" s="52"/>
      <c r="M69" s="52"/>
      <c r="N69" s="52"/>
      <c r="O69" s="52"/>
      <c r="P69" s="52"/>
      <c r="Q69" s="52"/>
      <c r="R69" s="53" t="s">
        <v>50</v>
      </c>
      <c r="S69" s="52"/>
      <c r="T69" s="52"/>
      <c r="U69" s="52"/>
      <c r="V69" s="52"/>
      <c r="W69" s="52"/>
      <c r="X69" s="52"/>
      <c r="Y69" s="52"/>
      <c r="Z69" s="54"/>
      <c r="AA69" s="32"/>
      <c r="AB69" s="32"/>
      <c r="AC69" s="51" t="s">
        <v>49</v>
      </c>
      <c r="AD69" s="52"/>
      <c r="AE69" s="52"/>
      <c r="AF69" s="52"/>
      <c r="AG69" s="52"/>
      <c r="AH69" s="52"/>
      <c r="AI69" s="52"/>
      <c r="AJ69" s="52"/>
      <c r="AK69" s="52"/>
      <c r="AL69" s="52"/>
      <c r="AM69" s="53" t="s">
        <v>50</v>
      </c>
      <c r="AN69" s="52"/>
      <c r="AO69" s="54"/>
      <c r="AP69" s="32"/>
      <c r="AQ69" s="33"/>
    </row>
    <row r="70" spans="2:43" s="1" customFormat="1" ht="7" customHeight="1" x14ac:dyDescent="0.15">
      <c r="B70" s="31"/>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3"/>
    </row>
    <row r="71" spans="2:43" s="1" customFormat="1" ht="7" customHeight="1" x14ac:dyDescent="0.15">
      <c r="B71" s="55"/>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7"/>
    </row>
    <row r="75" spans="2:43" s="1" customFormat="1" ht="7" customHeight="1" x14ac:dyDescent="0.15">
      <c r="B75" s="58"/>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60"/>
    </row>
    <row r="76" spans="2:43" s="1" customFormat="1" ht="37" customHeight="1" x14ac:dyDescent="0.15">
      <c r="B76" s="31"/>
      <c r="C76" s="154" t="s">
        <v>53</v>
      </c>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33"/>
    </row>
    <row r="77" spans="2:43" s="3" customFormat="1" ht="14.5" customHeight="1" x14ac:dyDescent="0.15">
      <c r="B77" s="61"/>
      <c r="C77" s="28" t="s">
        <v>13</v>
      </c>
      <c r="D77" s="62"/>
      <c r="E77" s="62"/>
      <c r="F77" s="62"/>
      <c r="G77" s="62"/>
      <c r="H77" s="62"/>
      <c r="I77" s="62"/>
      <c r="J77" s="62"/>
      <c r="K77" s="62"/>
      <c r="L77" s="62" t="str">
        <f>K5</f>
        <v>20190008</v>
      </c>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3"/>
    </row>
    <row r="78" spans="2:43" s="4" customFormat="1" ht="37" customHeight="1" x14ac:dyDescent="0.15">
      <c r="B78" s="64"/>
      <c r="C78" s="65" t="s">
        <v>15</v>
      </c>
      <c r="D78" s="66"/>
      <c r="E78" s="66"/>
      <c r="F78" s="66"/>
      <c r="G78" s="66"/>
      <c r="H78" s="66"/>
      <c r="I78" s="66"/>
      <c r="J78" s="66"/>
      <c r="K78" s="66"/>
      <c r="L78" s="184" t="str">
        <f>K6</f>
        <v>Úprava telesa rybníka Poprad Veľká</v>
      </c>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66"/>
      <c r="AQ78" s="67"/>
    </row>
    <row r="79" spans="2:43" s="1" customFormat="1" ht="7" customHeight="1" x14ac:dyDescent="0.15">
      <c r="B79" s="31"/>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3"/>
    </row>
    <row r="80" spans="2:43" s="1" customFormat="1" ht="12" x14ac:dyDescent="0.15">
      <c r="B80" s="31"/>
      <c r="C80" s="28" t="s">
        <v>19</v>
      </c>
      <c r="D80" s="32"/>
      <c r="E80" s="32"/>
      <c r="F80" s="32"/>
      <c r="G80" s="32"/>
      <c r="H80" s="32"/>
      <c r="I80" s="32"/>
      <c r="J80" s="32"/>
      <c r="K80" s="32"/>
      <c r="L80" s="68" t="str">
        <f>IF(K8="","",K8)</f>
        <v>Poprad</v>
      </c>
      <c r="M80" s="32"/>
      <c r="N80" s="32"/>
      <c r="O80" s="32"/>
      <c r="P80" s="32"/>
      <c r="Q80" s="32"/>
      <c r="R80" s="32"/>
      <c r="S80" s="32"/>
      <c r="T80" s="32"/>
      <c r="U80" s="32"/>
      <c r="V80" s="32"/>
      <c r="W80" s="32"/>
      <c r="X80" s="32"/>
      <c r="Y80" s="32"/>
      <c r="Z80" s="32"/>
      <c r="AA80" s="32"/>
      <c r="AB80" s="32"/>
      <c r="AC80" s="32"/>
      <c r="AD80" s="32"/>
      <c r="AE80" s="32"/>
      <c r="AF80" s="32"/>
      <c r="AG80" s="32"/>
      <c r="AH80" s="32"/>
      <c r="AI80" s="28" t="s">
        <v>21</v>
      </c>
      <c r="AJ80" s="32"/>
      <c r="AK80" s="32"/>
      <c r="AL80" s="32"/>
      <c r="AM80" s="69" t="str">
        <f>IF(AN8= "","",AN8)</f>
        <v/>
      </c>
      <c r="AN80" s="32"/>
      <c r="AO80" s="32"/>
      <c r="AP80" s="32"/>
      <c r="AQ80" s="33"/>
    </row>
    <row r="81" spans="1:76" s="1" customFormat="1" ht="7" customHeight="1" x14ac:dyDescent="0.15">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3"/>
    </row>
    <row r="82" spans="1:76" s="1" customFormat="1" ht="12" x14ac:dyDescent="0.15">
      <c r="B82" s="31"/>
      <c r="C82" s="28" t="s">
        <v>22</v>
      </c>
      <c r="D82" s="32"/>
      <c r="E82" s="32"/>
      <c r="F82" s="32"/>
      <c r="G82" s="32"/>
      <c r="H82" s="32"/>
      <c r="I82" s="32"/>
      <c r="J82" s="32"/>
      <c r="K82" s="32"/>
      <c r="L82" s="62" t="str">
        <f>IF(E11= "","",E11)</f>
        <v>AGRO FROST s.r.o., Trebišov</v>
      </c>
      <c r="M82" s="32"/>
      <c r="N82" s="32"/>
      <c r="O82" s="32"/>
      <c r="P82" s="32"/>
      <c r="Q82" s="32"/>
      <c r="R82" s="32"/>
      <c r="S82" s="32"/>
      <c r="T82" s="32"/>
      <c r="U82" s="32"/>
      <c r="V82" s="32"/>
      <c r="W82" s="32"/>
      <c r="X82" s="32"/>
      <c r="Y82" s="32"/>
      <c r="Z82" s="32"/>
      <c r="AA82" s="32"/>
      <c r="AB82" s="32"/>
      <c r="AC82" s="32"/>
      <c r="AD82" s="32"/>
      <c r="AE82" s="32"/>
      <c r="AF82" s="32"/>
      <c r="AG82" s="32"/>
      <c r="AH82" s="32"/>
      <c r="AI82" s="28" t="s">
        <v>28</v>
      </c>
      <c r="AJ82" s="32"/>
      <c r="AK82" s="32"/>
      <c r="AL82" s="32"/>
      <c r="AM82" s="166" t="str">
        <f>IF(E17="","",E17)</f>
        <v xml:space="preserve"> </v>
      </c>
      <c r="AN82" s="166"/>
      <c r="AO82" s="166"/>
      <c r="AP82" s="166"/>
      <c r="AQ82" s="33"/>
      <c r="AS82" s="167" t="s">
        <v>54</v>
      </c>
      <c r="AT82" s="168"/>
      <c r="AU82" s="47"/>
      <c r="AV82" s="47"/>
      <c r="AW82" s="47"/>
      <c r="AX82" s="47"/>
      <c r="AY82" s="47"/>
      <c r="AZ82" s="47"/>
      <c r="BA82" s="47"/>
      <c r="BB82" s="47"/>
      <c r="BC82" s="47"/>
      <c r="BD82" s="48"/>
    </row>
    <row r="83" spans="1:76" s="1" customFormat="1" ht="12" x14ac:dyDescent="0.15">
      <c r="B83" s="31"/>
      <c r="C83" s="28" t="s">
        <v>26</v>
      </c>
      <c r="D83" s="32"/>
      <c r="E83" s="32"/>
      <c r="F83" s="32"/>
      <c r="G83" s="32"/>
      <c r="H83" s="32"/>
      <c r="I83" s="32"/>
      <c r="J83" s="32"/>
      <c r="K83" s="32"/>
      <c r="L83" s="62" t="str">
        <f>IF(E14="","",E14)</f>
        <v xml:space="preserve"> </v>
      </c>
      <c r="M83" s="32"/>
      <c r="N83" s="32"/>
      <c r="O83" s="32"/>
      <c r="P83" s="32"/>
      <c r="Q83" s="32"/>
      <c r="R83" s="32"/>
      <c r="S83" s="32"/>
      <c r="T83" s="32"/>
      <c r="U83" s="32"/>
      <c r="V83" s="32"/>
      <c r="W83" s="32"/>
      <c r="X83" s="32"/>
      <c r="Y83" s="32"/>
      <c r="Z83" s="32"/>
      <c r="AA83" s="32"/>
      <c r="AB83" s="32"/>
      <c r="AC83" s="32"/>
      <c r="AD83" s="32"/>
      <c r="AE83" s="32"/>
      <c r="AF83" s="32"/>
      <c r="AG83" s="32"/>
      <c r="AH83" s="32"/>
      <c r="AI83" s="28" t="s">
        <v>31</v>
      </c>
      <c r="AJ83" s="32"/>
      <c r="AK83" s="32"/>
      <c r="AL83" s="32"/>
      <c r="AM83" s="166" t="str">
        <f>IF(E20="","",E20)</f>
        <v>Ing. Lukšíková</v>
      </c>
      <c r="AN83" s="166"/>
      <c r="AO83" s="166"/>
      <c r="AP83" s="166"/>
      <c r="AQ83" s="33"/>
      <c r="AS83" s="169"/>
      <c r="AT83" s="170"/>
      <c r="AU83" s="32"/>
      <c r="AV83" s="32"/>
      <c r="AW83" s="32"/>
      <c r="AX83" s="32"/>
      <c r="AY83" s="32"/>
      <c r="AZ83" s="32"/>
      <c r="BA83" s="32"/>
      <c r="BB83" s="32"/>
      <c r="BC83" s="32"/>
      <c r="BD83" s="70"/>
    </row>
    <row r="84" spans="1:76" s="1" customFormat="1" ht="10.75" customHeight="1" x14ac:dyDescent="0.15">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3"/>
      <c r="AS84" s="169"/>
      <c r="AT84" s="170"/>
      <c r="AU84" s="32"/>
      <c r="AV84" s="32"/>
      <c r="AW84" s="32"/>
      <c r="AX84" s="32"/>
      <c r="AY84" s="32"/>
      <c r="AZ84" s="32"/>
      <c r="BA84" s="32"/>
      <c r="BB84" s="32"/>
      <c r="BC84" s="32"/>
      <c r="BD84" s="70"/>
    </row>
    <row r="85" spans="1:76" s="1" customFormat="1" ht="29.25" customHeight="1" x14ac:dyDescent="0.15">
      <c r="B85" s="31"/>
      <c r="C85" s="186" t="s">
        <v>55</v>
      </c>
      <c r="D85" s="172"/>
      <c r="E85" s="172"/>
      <c r="F85" s="172"/>
      <c r="G85" s="172"/>
      <c r="H85" s="71"/>
      <c r="I85" s="171" t="s">
        <v>56</v>
      </c>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1" t="s">
        <v>57</v>
      </c>
      <c r="AH85" s="172"/>
      <c r="AI85" s="172"/>
      <c r="AJ85" s="172"/>
      <c r="AK85" s="172"/>
      <c r="AL85" s="172"/>
      <c r="AM85" s="172"/>
      <c r="AN85" s="171" t="s">
        <v>58</v>
      </c>
      <c r="AO85" s="172"/>
      <c r="AP85" s="173"/>
      <c r="AQ85" s="33"/>
      <c r="AS85" s="72" t="s">
        <v>59</v>
      </c>
      <c r="AT85" s="73" t="s">
        <v>60</v>
      </c>
      <c r="AU85" s="73" t="s">
        <v>61</v>
      </c>
      <c r="AV85" s="73" t="s">
        <v>62</v>
      </c>
      <c r="AW85" s="73" t="s">
        <v>63</v>
      </c>
      <c r="AX85" s="73" t="s">
        <v>64</v>
      </c>
      <c r="AY85" s="73" t="s">
        <v>65</v>
      </c>
      <c r="AZ85" s="73" t="s">
        <v>66</v>
      </c>
      <c r="BA85" s="73" t="s">
        <v>67</v>
      </c>
      <c r="BB85" s="73" t="s">
        <v>68</v>
      </c>
      <c r="BC85" s="73" t="s">
        <v>69</v>
      </c>
      <c r="BD85" s="74" t="s">
        <v>70</v>
      </c>
    </row>
    <row r="86" spans="1:76" s="1" customFormat="1" ht="10.75" customHeight="1" x14ac:dyDescent="0.15">
      <c r="B86" s="3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3"/>
      <c r="AS86" s="75"/>
      <c r="AT86" s="47"/>
      <c r="AU86" s="47"/>
      <c r="AV86" s="47"/>
      <c r="AW86" s="47"/>
      <c r="AX86" s="47"/>
      <c r="AY86" s="47"/>
      <c r="AZ86" s="47"/>
      <c r="BA86" s="47"/>
      <c r="BB86" s="47"/>
      <c r="BC86" s="47"/>
      <c r="BD86" s="48"/>
    </row>
    <row r="87" spans="1:76" s="4" customFormat="1" ht="32.5" customHeight="1" x14ac:dyDescent="0.15">
      <c r="B87" s="64"/>
      <c r="C87" s="76" t="s">
        <v>71</v>
      </c>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176">
        <f>ROUND(AG88,2)</f>
        <v>0</v>
      </c>
      <c r="AH87" s="176"/>
      <c r="AI87" s="176"/>
      <c r="AJ87" s="176"/>
      <c r="AK87" s="176"/>
      <c r="AL87" s="176"/>
      <c r="AM87" s="176"/>
      <c r="AN87" s="165">
        <f>SUM(AG87,AT87)</f>
        <v>0</v>
      </c>
      <c r="AO87" s="165"/>
      <c r="AP87" s="165"/>
      <c r="AQ87" s="67"/>
      <c r="AS87" s="78">
        <f>ROUND(AS88,2)</f>
        <v>0</v>
      </c>
      <c r="AT87" s="79">
        <f>ROUND(SUM(AV87:AW87),2)</f>
        <v>0</v>
      </c>
      <c r="AU87" s="80">
        <f>ROUND(AU88,5)</f>
        <v>5133.7851199999996</v>
      </c>
      <c r="AV87" s="79">
        <f>ROUND(AZ87*L31,2)</f>
        <v>0</v>
      </c>
      <c r="AW87" s="79">
        <f>ROUND(BA87*L32,2)</f>
        <v>0</v>
      </c>
      <c r="AX87" s="79">
        <f>ROUND(BB87*L31,2)</f>
        <v>0</v>
      </c>
      <c r="AY87" s="79">
        <f>ROUND(BC87*L32,2)</f>
        <v>0</v>
      </c>
      <c r="AZ87" s="79">
        <f>ROUND(AZ88,2)</f>
        <v>0</v>
      </c>
      <c r="BA87" s="79">
        <f>ROUND(BA88,2)</f>
        <v>0</v>
      </c>
      <c r="BB87" s="79">
        <f>ROUND(BB88,2)</f>
        <v>0</v>
      </c>
      <c r="BC87" s="79">
        <f>ROUND(BC88,2)</f>
        <v>0</v>
      </c>
      <c r="BD87" s="81">
        <f>ROUND(BD88,2)</f>
        <v>0</v>
      </c>
      <c r="BS87" s="82" t="s">
        <v>72</v>
      </c>
      <c r="BT87" s="82" t="s">
        <v>73</v>
      </c>
      <c r="BV87" s="82" t="s">
        <v>74</v>
      </c>
      <c r="BW87" s="82" t="s">
        <v>75</v>
      </c>
      <c r="BX87" s="82" t="s">
        <v>76</v>
      </c>
    </row>
    <row r="88" spans="1:76" s="5" customFormat="1" ht="31.5" customHeight="1" x14ac:dyDescent="0.15">
      <c r="A88" s="83" t="s">
        <v>77</v>
      </c>
      <c r="B88" s="84"/>
      <c r="C88" s="85"/>
      <c r="D88" s="179" t="s">
        <v>14</v>
      </c>
      <c r="E88" s="179"/>
      <c r="F88" s="179"/>
      <c r="G88" s="179"/>
      <c r="H88" s="179"/>
      <c r="I88" s="86"/>
      <c r="J88" s="179" t="s">
        <v>16</v>
      </c>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4">
        <f>'20190008 - Úprava telesa ...'!M29</f>
        <v>0</v>
      </c>
      <c r="AH88" s="175"/>
      <c r="AI88" s="175"/>
      <c r="AJ88" s="175"/>
      <c r="AK88" s="175"/>
      <c r="AL88" s="175"/>
      <c r="AM88" s="175"/>
      <c r="AN88" s="174">
        <f>SUM(AG88,AT88)</f>
        <v>0</v>
      </c>
      <c r="AO88" s="175"/>
      <c r="AP88" s="175"/>
      <c r="AQ88" s="87"/>
      <c r="AS88" s="88">
        <f>'20190008 - Úprava telesa ...'!M27</f>
        <v>0</v>
      </c>
      <c r="AT88" s="89">
        <f>ROUND(SUM(AV88:AW88),2)</f>
        <v>0</v>
      </c>
      <c r="AU88" s="90">
        <f>'20190008 - Úprava telesa ...'!W124</f>
        <v>5133.7851179999998</v>
      </c>
      <c r="AV88" s="89">
        <f>'20190008 - Úprava telesa ...'!M31</f>
        <v>0</v>
      </c>
      <c r="AW88" s="89">
        <f>'20190008 - Úprava telesa ...'!M32</f>
        <v>0</v>
      </c>
      <c r="AX88" s="89">
        <f>'20190008 - Úprava telesa ...'!M33</f>
        <v>0</v>
      </c>
      <c r="AY88" s="89">
        <f>'20190008 - Úprava telesa ...'!M34</f>
        <v>0</v>
      </c>
      <c r="AZ88" s="89">
        <f>'20190008 - Úprava telesa ...'!H31</f>
        <v>0</v>
      </c>
      <c r="BA88" s="89">
        <f>'20190008 - Úprava telesa ...'!H32</f>
        <v>0</v>
      </c>
      <c r="BB88" s="89">
        <f>'20190008 - Úprava telesa ...'!H33</f>
        <v>0</v>
      </c>
      <c r="BC88" s="89">
        <f>'20190008 - Úprava telesa ...'!H34</f>
        <v>0</v>
      </c>
      <c r="BD88" s="91">
        <f>'20190008 - Úprava telesa ...'!H35</f>
        <v>0</v>
      </c>
      <c r="BT88" s="92" t="s">
        <v>78</v>
      </c>
      <c r="BU88" s="92" t="s">
        <v>79</v>
      </c>
      <c r="BV88" s="92" t="s">
        <v>74</v>
      </c>
      <c r="BW88" s="92" t="s">
        <v>75</v>
      </c>
      <c r="BX88" s="92" t="s">
        <v>76</v>
      </c>
    </row>
    <row r="89" spans="1:76" x14ac:dyDescent="0.15">
      <c r="B89" s="22"/>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3"/>
    </row>
    <row r="90" spans="1:76" s="1" customFormat="1" ht="30" customHeight="1" x14ac:dyDescent="0.15">
      <c r="B90" s="31"/>
      <c r="C90" s="76" t="s">
        <v>80</v>
      </c>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165">
        <v>0</v>
      </c>
      <c r="AH90" s="165"/>
      <c r="AI90" s="165"/>
      <c r="AJ90" s="165"/>
      <c r="AK90" s="165"/>
      <c r="AL90" s="165"/>
      <c r="AM90" s="165"/>
      <c r="AN90" s="165">
        <v>0</v>
      </c>
      <c r="AO90" s="165"/>
      <c r="AP90" s="165"/>
      <c r="AQ90" s="33"/>
      <c r="AS90" s="72" t="s">
        <v>81</v>
      </c>
      <c r="AT90" s="73" t="s">
        <v>82</v>
      </c>
      <c r="AU90" s="73" t="s">
        <v>37</v>
      </c>
      <c r="AV90" s="74" t="s">
        <v>60</v>
      </c>
    </row>
    <row r="91" spans="1:76" s="1" customFormat="1" ht="10.75" customHeight="1" x14ac:dyDescent="0.15">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3"/>
      <c r="AS91" s="93"/>
      <c r="AT91" s="52"/>
      <c r="AU91" s="52"/>
      <c r="AV91" s="54"/>
    </row>
    <row r="92" spans="1:76" s="1" customFormat="1" ht="30" customHeight="1" x14ac:dyDescent="0.15">
      <c r="B92" s="31"/>
      <c r="C92" s="94" t="s">
        <v>83</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164">
        <f>ROUND(AG87+AG90,2)</f>
        <v>0</v>
      </c>
      <c r="AH92" s="164"/>
      <c r="AI92" s="164"/>
      <c r="AJ92" s="164"/>
      <c r="AK92" s="164"/>
      <c r="AL92" s="164"/>
      <c r="AM92" s="164"/>
      <c r="AN92" s="164">
        <f>AN87+AN90</f>
        <v>0</v>
      </c>
      <c r="AO92" s="164"/>
      <c r="AP92" s="164"/>
      <c r="AQ92" s="33"/>
    </row>
    <row r="93" spans="1:76" s="1" customFormat="1" ht="7" customHeight="1" x14ac:dyDescent="0.15">
      <c r="B93" s="55"/>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7"/>
    </row>
  </sheetData>
  <mergeCells count="45">
    <mergeCell ref="AK34:AO34"/>
    <mergeCell ref="D88:H88"/>
    <mergeCell ref="J88:AF88"/>
    <mergeCell ref="W35:AE35"/>
    <mergeCell ref="AK35:AO35"/>
    <mergeCell ref="X37:AB37"/>
    <mergeCell ref="AK37:AO37"/>
    <mergeCell ref="AN87:AP87"/>
    <mergeCell ref="C76:AP76"/>
    <mergeCell ref="L78:AO78"/>
    <mergeCell ref="C85:G85"/>
    <mergeCell ref="I85:AF85"/>
    <mergeCell ref="L35:O35"/>
    <mergeCell ref="AR2:BE2"/>
    <mergeCell ref="AG92:AM92"/>
    <mergeCell ref="AG90:AM90"/>
    <mergeCell ref="AM82:AP82"/>
    <mergeCell ref="AS82:AT84"/>
    <mergeCell ref="AM83:AP83"/>
    <mergeCell ref="AG85:AM85"/>
    <mergeCell ref="AN85:AP85"/>
    <mergeCell ref="AN88:AP88"/>
    <mergeCell ref="AG88:AM88"/>
    <mergeCell ref="AG87:AM87"/>
    <mergeCell ref="AN90:AP90"/>
    <mergeCell ref="AN92:AP92"/>
    <mergeCell ref="E23:AN23"/>
    <mergeCell ref="AK26:AO26"/>
    <mergeCell ref="AK27:AO27"/>
    <mergeCell ref="L33:O33"/>
    <mergeCell ref="L31:O31"/>
    <mergeCell ref="L32:O32"/>
    <mergeCell ref="L34:O34"/>
    <mergeCell ref="C2:AP2"/>
    <mergeCell ref="C4:AP4"/>
    <mergeCell ref="K5:AO5"/>
    <mergeCell ref="K6:AO6"/>
    <mergeCell ref="AK29:AO29"/>
    <mergeCell ref="W31:AE31"/>
    <mergeCell ref="AK31:AO31"/>
    <mergeCell ref="W32:AE32"/>
    <mergeCell ref="AK32:AO32"/>
    <mergeCell ref="W33:AE33"/>
    <mergeCell ref="AK33:AO33"/>
    <mergeCell ref="W34:AE34"/>
  </mergeCells>
  <hyperlinks>
    <hyperlink ref="K1:S1" location="C2" display="1) Súhrnný list stavby" xr:uid="{00000000-0004-0000-0000-000000000000}"/>
    <hyperlink ref="W1:AF1" location="C87" display="2) Rekapitulácia objektov" xr:uid="{00000000-0004-0000-0000-000001000000}"/>
    <hyperlink ref="A88" location="'20190008 - Úprava telesa ...'!C2" display="/" xr:uid="{00000000-0004-0000-0000-000002000000}"/>
  </hyperlinks>
  <pageMargins left="0.59055118110236227" right="0.59055118110236227" top="0.51181102362204722" bottom="0.47244094488188981" header="0" footer="0"/>
  <pageSetup paperSize="9" scale="95" fitToHeight="100" orientation="portrait" blackAndWhite="1" horizontalDpi="300" verticalDpi="300"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98"/>
  <sheetViews>
    <sheetView showGridLines="0" tabSelected="1" zoomScale="108" zoomScaleNormal="178" workbookViewId="0">
      <pane ySplit="1" topLeftCell="A184" activePane="bottomLeft" state="frozen"/>
      <selection pane="bottomLeft" activeCell="F139" sqref="F139:I139"/>
    </sheetView>
  </sheetViews>
  <sheetFormatPr baseColWidth="10" defaultColWidth="8.75" defaultRowHeight="11" x14ac:dyDescent="0.15"/>
  <cols>
    <col min="1" max="1" width="8.25" customWidth="1"/>
    <col min="2" max="2" width="1.75" customWidth="1"/>
    <col min="3" max="4" width="4.25" customWidth="1"/>
    <col min="5" max="5" width="17.25" customWidth="1"/>
    <col min="6" max="7" width="11.25" customWidth="1"/>
    <col min="8" max="8" width="12.5" customWidth="1"/>
    <col min="9" max="9" width="7" customWidth="1"/>
    <col min="10" max="10" width="5.25" customWidth="1"/>
    <col min="11" max="11" width="11.5" customWidth="1"/>
    <col min="12" max="12" width="12" customWidth="1"/>
    <col min="13" max="14" width="6" customWidth="1"/>
    <col min="15" max="15" width="2" customWidth="1"/>
    <col min="16" max="16" width="12.5" customWidth="1"/>
    <col min="17" max="17" width="4.25" customWidth="1"/>
    <col min="18" max="18" width="1.75" customWidth="1"/>
    <col min="19" max="19" width="8.25" customWidth="1"/>
    <col min="20" max="20" width="29.75" hidden="1" customWidth="1"/>
    <col min="21" max="21" width="16.25" hidden="1" customWidth="1"/>
    <col min="22" max="22" width="12.25" hidden="1" customWidth="1"/>
    <col min="23" max="23" width="16.25" hidden="1" customWidth="1"/>
    <col min="24" max="24" width="12.25" hidden="1" customWidth="1"/>
    <col min="25" max="25" width="15" hidden="1" customWidth="1"/>
    <col min="26" max="26" width="11" hidden="1" customWidth="1"/>
    <col min="27" max="27" width="15" hidden="1" customWidth="1"/>
    <col min="28" max="28" width="16.25" hidden="1" customWidth="1"/>
    <col min="29" max="29" width="11" customWidth="1"/>
    <col min="30" max="30" width="15" customWidth="1"/>
    <col min="31" max="31" width="16.25" customWidth="1"/>
    <col min="44" max="65" width="9.25" hidden="1"/>
  </cols>
  <sheetData>
    <row r="1" spans="1:66" ht="21.75" customHeight="1" x14ac:dyDescent="0.15">
      <c r="A1" s="96"/>
      <c r="B1" s="11"/>
      <c r="C1" s="11"/>
      <c r="D1" s="12" t="s">
        <v>1</v>
      </c>
      <c r="E1" s="11"/>
      <c r="F1" s="13" t="s">
        <v>84</v>
      </c>
      <c r="G1" s="13"/>
      <c r="H1" s="219" t="s">
        <v>85</v>
      </c>
      <c r="I1" s="219"/>
      <c r="J1" s="219"/>
      <c r="K1" s="219"/>
      <c r="L1" s="13" t="s">
        <v>86</v>
      </c>
      <c r="M1" s="11"/>
      <c r="N1" s="11"/>
      <c r="O1" s="12" t="s">
        <v>87</v>
      </c>
      <c r="P1" s="11"/>
      <c r="Q1" s="11"/>
      <c r="R1" s="11"/>
      <c r="S1" s="13" t="s">
        <v>88</v>
      </c>
      <c r="T1" s="13"/>
      <c r="U1" s="96"/>
      <c r="V1" s="96"/>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7" customHeight="1" x14ac:dyDescent="0.15">
      <c r="C2" s="152" t="s">
        <v>7</v>
      </c>
      <c r="D2" s="153"/>
      <c r="E2" s="153"/>
      <c r="F2" s="153"/>
      <c r="G2" s="153"/>
      <c r="H2" s="153"/>
      <c r="I2" s="153"/>
      <c r="J2" s="153"/>
      <c r="K2" s="153"/>
      <c r="L2" s="153"/>
      <c r="M2" s="153"/>
      <c r="N2" s="153"/>
      <c r="O2" s="153"/>
      <c r="P2" s="153"/>
      <c r="Q2" s="153"/>
      <c r="S2" s="162" t="s">
        <v>8</v>
      </c>
      <c r="T2" s="163"/>
      <c r="U2" s="163"/>
      <c r="V2" s="163"/>
      <c r="W2" s="163"/>
      <c r="X2" s="163"/>
      <c r="Y2" s="163"/>
      <c r="Z2" s="163"/>
      <c r="AA2" s="163"/>
      <c r="AB2" s="163"/>
      <c r="AC2" s="163"/>
      <c r="AT2" s="18" t="s">
        <v>75</v>
      </c>
    </row>
    <row r="3" spans="1:66" ht="7" customHeight="1" x14ac:dyDescent="0.15">
      <c r="B3" s="19"/>
      <c r="C3" s="20"/>
      <c r="D3" s="20"/>
      <c r="E3" s="20"/>
      <c r="F3" s="20"/>
      <c r="G3" s="20"/>
      <c r="H3" s="20"/>
      <c r="I3" s="20"/>
      <c r="J3" s="20"/>
      <c r="K3" s="20"/>
      <c r="L3" s="20"/>
      <c r="M3" s="20"/>
      <c r="N3" s="20"/>
      <c r="O3" s="20"/>
      <c r="P3" s="20"/>
      <c r="Q3" s="20"/>
      <c r="R3" s="21"/>
      <c r="AT3" s="18" t="s">
        <v>73</v>
      </c>
    </row>
    <row r="4" spans="1:66" ht="37" customHeight="1" x14ac:dyDescent="0.15">
      <c r="B4" s="22"/>
      <c r="C4" s="154" t="s">
        <v>89</v>
      </c>
      <c r="D4" s="155"/>
      <c r="E4" s="155"/>
      <c r="F4" s="155"/>
      <c r="G4" s="155"/>
      <c r="H4" s="155"/>
      <c r="I4" s="155"/>
      <c r="J4" s="155"/>
      <c r="K4" s="155"/>
      <c r="L4" s="155"/>
      <c r="M4" s="155"/>
      <c r="N4" s="155"/>
      <c r="O4" s="155"/>
      <c r="P4" s="155"/>
      <c r="Q4" s="155"/>
      <c r="R4" s="23"/>
      <c r="T4" s="17" t="s">
        <v>12</v>
      </c>
      <c r="AT4" s="18" t="s">
        <v>6</v>
      </c>
    </row>
    <row r="5" spans="1:66" ht="7" customHeight="1" x14ac:dyDescent="0.15">
      <c r="B5" s="22"/>
      <c r="C5" s="24"/>
      <c r="D5" s="24"/>
      <c r="E5" s="24"/>
      <c r="F5" s="24"/>
      <c r="G5" s="24"/>
      <c r="H5" s="24"/>
      <c r="I5" s="24"/>
      <c r="J5" s="24"/>
      <c r="K5" s="24"/>
      <c r="L5" s="24"/>
      <c r="M5" s="24"/>
      <c r="N5" s="24"/>
      <c r="O5" s="24"/>
      <c r="P5" s="24"/>
      <c r="Q5" s="24"/>
      <c r="R5" s="23"/>
    </row>
    <row r="6" spans="1:66" s="1" customFormat="1" ht="32.75" customHeight="1" x14ac:dyDescent="0.15">
      <c r="B6" s="31"/>
      <c r="C6" s="32"/>
      <c r="D6" s="27" t="s">
        <v>15</v>
      </c>
      <c r="E6" s="32"/>
      <c r="F6" s="158" t="s">
        <v>16</v>
      </c>
      <c r="G6" s="206"/>
      <c r="H6" s="206"/>
      <c r="I6" s="206"/>
      <c r="J6" s="206"/>
      <c r="K6" s="206"/>
      <c r="L6" s="206"/>
      <c r="M6" s="206"/>
      <c r="N6" s="206"/>
      <c r="O6" s="206"/>
      <c r="P6" s="206"/>
      <c r="Q6" s="32"/>
      <c r="R6" s="33"/>
    </row>
    <row r="7" spans="1:66" s="1" customFormat="1" ht="14.5" customHeight="1" x14ac:dyDescent="0.15">
      <c r="B7" s="31"/>
      <c r="C7" s="32"/>
      <c r="D7" s="28" t="s">
        <v>17</v>
      </c>
      <c r="E7" s="32"/>
      <c r="F7" s="26" t="s">
        <v>5</v>
      </c>
      <c r="G7" s="32"/>
      <c r="H7" s="32"/>
      <c r="I7" s="32"/>
      <c r="J7" s="32"/>
      <c r="K7" s="32"/>
      <c r="L7" s="32"/>
      <c r="M7" s="28" t="s">
        <v>18</v>
      </c>
      <c r="N7" s="32"/>
      <c r="O7" s="26" t="s">
        <v>5</v>
      </c>
      <c r="P7" s="32"/>
      <c r="Q7" s="32"/>
      <c r="R7" s="33"/>
    </row>
    <row r="8" spans="1:66" s="1" customFormat="1" ht="14.5" customHeight="1" x14ac:dyDescent="0.15">
      <c r="B8" s="31"/>
      <c r="C8" s="32"/>
      <c r="D8" s="28" t="s">
        <v>19</v>
      </c>
      <c r="E8" s="32"/>
      <c r="F8" s="26" t="s">
        <v>20</v>
      </c>
      <c r="G8" s="32"/>
      <c r="H8" s="32"/>
      <c r="I8" s="32"/>
      <c r="J8" s="32"/>
      <c r="K8" s="32"/>
      <c r="L8" s="32"/>
      <c r="M8" s="28" t="s">
        <v>21</v>
      </c>
      <c r="N8" s="32"/>
      <c r="O8" s="212">
        <f>'Rekapitulácia stavby'!AN8</f>
        <v>0</v>
      </c>
      <c r="P8" s="212"/>
      <c r="Q8" s="32"/>
      <c r="R8" s="33"/>
    </row>
    <row r="9" spans="1:66" s="1" customFormat="1" ht="10.75" customHeight="1" x14ac:dyDescent="0.15">
      <c r="B9" s="31"/>
      <c r="C9" s="32"/>
      <c r="D9" s="32"/>
      <c r="E9" s="32"/>
      <c r="F9" s="32"/>
      <c r="G9" s="32"/>
      <c r="H9" s="32"/>
      <c r="I9" s="32"/>
      <c r="J9" s="32"/>
      <c r="K9" s="32"/>
      <c r="L9" s="32"/>
      <c r="M9" s="32"/>
      <c r="N9" s="32"/>
      <c r="O9" s="32"/>
      <c r="P9" s="32"/>
      <c r="Q9" s="32"/>
      <c r="R9" s="33"/>
    </row>
    <row r="10" spans="1:66" s="1" customFormat="1" ht="14.5" customHeight="1" x14ac:dyDescent="0.15">
      <c r="B10" s="31"/>
      <c r="C10" s="32"/>
      <c r="D10" s="28" t="s">
        <v>22</v>
      </c>
      <c r="E10" s="32"/>
      <c r="F10" s="32"/>
      <c r="G10" s="32"/>
      <c r="H10" s="32"/>
      <c r="I10" s="32"/>
      <c r="J10" s="32"/>
      <c r="K10" s="32"/>
      <c r="L10" s="32"/>
      <c r="M10" s="28" t="s">
        <v>23</v>
      </c>
      <c r="N10" s="32"/>
      <c r="O10" s="156" t="s">
        <v>5</v>
      </c>
      <c r="P10" s="156"/>
      <c r="Q10" s="32"/>
      <c r="R10" s="33"/>
    </row>
    <row r="11" spans="1:66" s="1" customFormat="1" ht="18" customHeight="1" x14ac:dyDescent="0.15">
      <c r="B11" s="31"/>
      <c r="C11" s="32"/>
      <c r="D11" s="32"/>
      <c r="E11" s="26" t="s">
        <v>24</v>
      </c>
      <c r="F11" s="32"/>
      <c r="G11" s="32"/>
      <c r="H11" s="32"/>
      <c r="I11" s="32"/>
      <c r="J11" s="32"/>
      <c r="K11" s="32"/>
      <c r="L11" s="32"/>
      <c r="M11" s="28" t="s">
        <v>25</v>
      </c>
      <c r="N11" s="32"/>
      <c r="O11" s="156" t="s">
        <v>5</v>
      </c>
      <c r="P11" s="156"/>
      <c r="Q11" s="32"/>
      <c r="R11" s="33"/>
    </row>
    <row r="12" spans="1:66" s="1" customFormat="1" ht="7" customHeight="1" x14ac:dyDescent="0.15">
      <c r="B12" s="31"/>
      <c r="C12" s="32"/>
      <c r="D12" s="32"/>
      <c r="E12" s="32"/>
      <c r="F12" s="32"/>
      <c r="G12" s="32"/>
      <c r="H12" s="32"/>
      <c r="I12" s="32"/>
      <c r="J12" s="32"/>
      <c r="K12" s="32"/>
      <c r="L12" s="32"/>
      <c r="M12" s="32"/>
      <c r="N12" s="32"/>
      <c r="O12" s="32"/>
      <c r="P12" s="32"/>
      <c r="Q12" s="32"/>
      <c r="R12" s="33"/>
    </row>
    <row r="13" spans="1:66" s="1" customFormat="1" ht="14.5" customHeight="1" x14ac:dyDescent="0.15">
      <c r="B13" s="31"/>
      <c r="C13" s="32"/>
      <c r="D13" s="28" t="s">
        <v>26</v>
      </c>
      <c r="E13" s="32"/>
      <c r="F13" s="32"/>
      <c r="G13" s="32"/>
      <c r="H13" s="32"/>
      <c r="I13" s="32"/>
      <c r="J13" s="32"/>
      <c r="K13" s="32"/>
      <c r="L13" s="32"/>
      <c r="M13" s="28" t="s">
        <v>23</v>
      </c>
      <c r="N13" s="32"/>
      <c r="O13" s="156" t="str">
        <f>IF('Rekapitulácia stavby'!AN13="","",'Rekapitulácia stavby'!AN13)</f>
        <v/>
      </c>
      <c r="P13" s="156"/>
      <c r="Q13" s="32"/>
      <c r="R13" s="33"/>
    </row>
    <row r="14" spans="1:66" s="1" customFormat="1" ht="18" customHeight="1" x14ac:dyDescent="0.15">
      <c r="B14" s="31"/>
      <c r="C14" s="32"/>
      <c r="D14" s="32"/>
      <c r="E14" s="26" t="str">
        <f>IF('Rekapitulácia stavby'!E14="","",'Rekapitulácia stavby'!E14)</f>
        <v xml:space="preserve"> </v>
      </c>
      <c r="F14" s="32"/>
      <c r="G14" s="32"/>
      <c r="H14" s="32"/>
      <c r="I14" s="32"/>
      <c r="J14" s="32"/>
      <c r="K14" s="32"/>
      <c r="L14" s="32"/>
      <c r="M14" s="28" t="s">
        <v>25</v>
      </c>
      <c r="N14" s="32"/>
      <c r="O14" s="156" t="str">
        <f>IF('Rekapitulácia stavby'!AN14="","",'Rekapitulácia stavby'!AN14)</f>
        <v/>
      </c>
      <c r="P14" s="156"/>
      <c r="Q14" s="32"/>
      <c r="R14" s="33"/>
    </row>
    <row r="15" spans="1:66" s="1" customFormat="1" ht="7" customHeight="1" x14ac:dyDescent="0.15">
      <c r="B15" s="31"/>
      <c r="C15" s="32"/>
      <c r="D15" s="32"/>
      <c r="E15" s="32"/>
      <c r="F15" s="32"/>
      <c r="G15" s="32"/>
      <c r="H15" s="32"/>
      <c r="I15" s="32"/>
      <c r="J15" s="32"/>
      <c r="K15" s="32"/>
      <c r="L15" s="32"/>
      <c r="M15" s="32"/>
      <c r="N15" s="32"/>
      <c r="O15" s="32"/>
      <c r="P15" s="32"/>
      <c r="Q15" s="32"/>
      <c r="R15" s="33"/>
    </row>
    <row r="16" spans="1:66" s="1" customFormat="1" ht="14.5" customHeight="1" x14ac:dyDescent="0.15">
      <c r="B16" s="31"/>
      <c r="C16" s="32"/>
      <c r="D16" s="28" t="s">
        <v>28</v>
      </c>
      <c r="E16" s="32"/>
      <c r="F16" s="32"/>
      <c r="G16" s="32"/>
      <c r="H16" s="32"/>
      <c r="I16" s="32"/>
      <c r="J16" s="32"/>
      <c r="K16" s="32"/>
      <c r="L16" s="32"/>
      <c r="M16" s="28" t="s">
        <v>23</v>
      </c>
      <c r="N16" s="32"/>
      <c r="O16" s="156" t="str">
        <f>IF('Rekapitulácia stavby'!AN16="","",'Rekapitulácia stavby'!AN16)</f>
        <v/>
      </c>
      <c r="P16" s="156"/>
      <c r="Q16" s="32"/>
      <c r="R16" s="33"/>
    </row>
    <row r="17" spans="2:18" s="1" customFormat="1" ht="18" customHeight="1" x14ac:dyDescent="0.15">
      <c r="B17" s="31"/>
      <c r="C17" s="32"/>
      <c r="D17" s="32"/>
      <c r="E17" s="26" t="str">
        <f>IF('Rekapitulácia stavby'!E17="","",'Rekapitulácia stavby'!E17)</f>
        <v xml:space="preserve"> </v>
      </c>
      <c r="F17" s="32"/>
      <c r="G17" s="32"/>
      <c r="H17" s="32"/>
      <c r="I17" s="32"/>
      <c r="J17" s="32"/>
      <c r="K17" s="32"/>
      <c r="L17" s="32"/>
      <c r="M17" s="28" t="s">
        <v>25</v>
      </c>
      <c r="N17" s="32"/>
      <c r="O17" s="156" t="str">
        <f>IF('Rekapitulácia stavby'!AN17="","",'Rekapitulácia stavby'!AN17)</f>
        <v/>
      </c>
      <c r="P17" s="156"/>
      <c r="Q17" s="32"/>
      <c r="R17" s="33"/>
    </row>
    <row r="18" spans="2:18" s="1" customFormat="1" ht="7" customHeight="1" x14ac:dyDescent="0.15">
      <c r="B18" s="31"/>
      <c r="C18" s="32"/>
      <c r="D18" s="32"/>
      <c r="E18" s="32"/>
      <c r="F18" s="32"/>
      <c r="G18" s="32"/>
      <c r="H18" s="32"/>
      <c r="I18" s="32"/>
      <c r="J18" s="32"/>
      <c r="K18" s="32"/>
      <c r="L18" s="32"/>
      <c r="M18" s="32"/>
      <c r="N18" s="32"/>
      <c r="O18" s="32"/>
      <c r="P18" s="32"/>
      <c r="Q18" s="32"/>
      <c r="R18" s="33"/>
    </row>
    <row r="19" spans="2:18" s="1" customFormat="1" ht="14.5" customHeight="1" x14ac:dyDescent="0.15">
      <c r="B19" s="31"/>
      <c r="C19" s="32"/>
      <c r="D19" s="28" t="s">
        <v>31</v>
      </c>
      <c r="E19" s="32"/>
      <c r="F19" s="32"/>
      <c r="G19" s="32"/>
      <c r="H19" s="32"/>
      <c r="I19" s="32"/>
      <c r="J19" s="32"/>
      <c r="K19" s="32"/>
      <c r="L19" s="32"/>
      <c r="M19" s="28" t="s">
        <v>23</v>
      </c>
      <c r="N19" s="32"/>
      <c r="O19" s="156" t="s">
        <v>5</v>
      </c>
      <c r="P19" s="156"/>
      <c r="Q19" s="32"/>
      <c r="R19" s="33"/>
    </row>
    <row r="20" spans="2:18" s="1" customFormat="1" ht="18" customHeight="1" x14ac:dyDescent="0.15">
      <c r="B20" s="31"/>
      <c r="C20" s="32"/>
      <c r="D20" s="32"/>
      <c r="E20" s="26" t="s">
        <v>32</v>
      </c>
      <c r="F20" s="32"/>
      <c r="G20" s="32"/>
      <c r="H20" s="32"/>
      <c r="I20" s="32"/>
      <c r="J20" s="32"/>
      <c r="K20" s="32"/>
      <c r="L20" s="32"/>
      <c r="M20" s="28" t="s">
        <v>25</v>
      </c>
      <c r="N20" s="32"/>
      <c r="O20" s="156" t="s">
        <v>5</v>
      </c>
      <c r="P20" s="156"/>
      <c r="Q20" s="32"/>
      <c r="R20" s="33"/>
    </row>
    <row r="21" spans="2:18" s="1" customFormat="1" ht="7" customHeight="1" x14ac:dyDescent="0.15">
      <c r="B21" s="31"/>
      <c r="C21" s="32"/>
      <c r="D21" s="32"/>
      <c r="E21" s="32"/>
      <c r="F21" s="32"/>
      <c r="G21" s="32"/>
      <c r="H21" s="32"/>
      <c r="I21" s="32"/>
      <c r="J21" s="32"/>
      <c r="K21" s="32"/>
      <c r="L21" s="32"/>
      <c r="M21" s="32"/>
      <c r="N21" s="32"/>
      <c r="O21" s="32"/>
      <c r="P21" s="32"/>
      <c r="Q21" s="32"/>
      <c r="R21" s="33"/>
    </row>
    <row r="22" spans="2:18" s="1" customFormat="1" ht="14.5" customHeight="1" x14ac:dyDescent="0.15">
      <c r="B22" s="31"/>
      <c r="C22" s="32"/>
      <c r="D22" s="28" t="s">
        <v>33</v>
      </c>
      <c r="E22" s="32"/>
      <c r="F22" s="32"/>
      <c r="G22" s="32"/>
      <c r="H22" s="32"/>
      <c r="I22" s="32"/>
      <c r="J22" s="32"/>
      <c r="K22" s="32"/>
      <c r="L22" s="32"/>
      <c r="M22" s="32"/>
      <c r="N22" s="32"/>
      <c r="O22" s="32"/>
      <c r="P22" s="32"/>
      <c r="Q22" s="32"/>
      <c r="R22" s="33"/>
    </row>
    <row r="23" spans="2:18" s="1" customFormat="1" ht="16.5" customHeight="1" x14ac:dyDescent="0.15">
      <c r="B23" s="31"/>
      <c r="C23" s="32"/>
      <c r="D23" s="32"/>
      <c r="E23" s="177" t="s">
        <v>5</v>
      </c>
      <c r="F23" s="177"/>
      <c r="G23" s="177"/>
      <c r="H23" s="177"/>
      <c r="I23" s="177"/>
      <c r="J23" s="177"/>
      <c r="K23" s="177"/>
      <c r="L23" s="177"/>
      <c r="M23" s="32"/>
      <c r="N23" s="32"/>
      <c r="O23" s="32"/>
      <c r="P23" s="32"/>
      <c r="Q23" s="32"/>
      <c r="R23" s="33"/>
    </row>
    <row r="24" spans="2:18" s="1" customFormat="1" ht="7" customHeight="1" x14ac:dyDescent="0.15">
      <c r="B24" s="31"/>
      <c r="C24" s="32"/>
      <c r="D24" s="32"/>
      <c r="E24" s="32"/>
      <c r="F24" s="32"/>
      <c r="G24" s="32"/>
      <c r="H24" s="32"/>
      <c r="I24" s="32"/>
      <c r="J24" s="32"/>
      <c r="K24" s="32"/>
      <c r="L24" s="32"/>
      <c r="M24" s="32"/>
      <c r="N24" s="32"/>
      <c r="O24" s="32"/>
      <c r="P24" s="32"/>
      <c r="Q24" s="32"/>
      <c r="R24" s="33"/>
    </row>
    <row r="25" spans="2:18" s="1" customFormat="1" ht="7" customHeight="1" x14ac:dyDescent="0.15">
      <c r="B25" s="31"/>
      <c r="C25" s="32"/>
      <c r="D25" s="47"/>
      <c r="E25" s="47"/>
      <c r="F25" s="47"/>
      <c r="G25" s="47"/>
      <c r="H25" s="47"/>
      <c r="I25" s="47"/>
      <c r="J25" s="47"/>
      <c r="K25" s="47"/>
      <c r="L25" s="47"/>
      <c r="M25" s="47"/>
      <c r="N25" s="47"/>
      <c r="O25" s="47"/>
      <c r="P25" s="47"/>
      <c r="Q25" s="32"/>
      <c r="R25" s="33"/>
    </row>
    <row r="26" spans="2:18" s="1" customFormat="1" ht="14.5" customHeight="1" x14ac:dyDescent="0.15">
      <c r="B26" s="31"/>
      <c r="C26" s="32"/>
      <c r="D26" s="97" t="s">
        <v>90</v>
      </c>
      <c r="E26" s="32"/>
      <c r="F26" s="32"/>
      <c r="G26" s="32"/>
      <c r="H26" s="32"/>
      <c r="I26" s="32"/>
      <c r="J26" s="32"/>
      <c r="K26" s="32"/>
      <c r="L26" s="32"/>
      <c r="M26" s="178">
        <f>N87</f>
        <v>0</v>
      </c>
      <c r="N26" s="178"/>
      <c r="O26" s="178"/>
      <c r="P26" s="178"/>
      <c r="Q26" s="32"/>
      <c r="R26" s="33"/>
    </row>
    <row r="27" spans="2:18" s="1" customFormat="1" ht="14.5" customHeight="1" x14ac:dyDescent="0.15">
      <c r="B27" s="31"/>
      <c r="C27" s="32"/>
      <c r="D27" s="30" t="s">
        <v>91</v>
      </c>
      <c r="E27" s="32"/>
      <c r="F27" s="32"/>
      <c r="G27" s="32"/>
      <c r="H27" s="32"/>
      <c r="I27" s="32"/>
      <c r="J27" s="32"/>
      <c r="K27" s="32"/>
      <c r="L27" s="32"/>
      <c r="M27" s="178">
        <f>N106</f>
        <v>0</v>
      </c>
      <c r="N27" s="178"/>
      <c r="O27" s="178"/>
      <c r="P27" s="178"/>
      <c r="Q27" s="32"/>
      <c r="R27" s="33"/>
    </row>
    <row r="28" spans="2:18" s="1" customFormat="1" ht="7" customHeight="1" x14ac:dyDescent="0.15">
      <c r="B28" s="31"/>
      <c r="C28" s="32"/>
      <c r="D28" s="32"/>
      <c r="E28" s="32"/>
      <c r="F28" s="32"/>
      <c r="G28" s="32"/>
      <c r="H28" s="32"/>
      <c r="I28" s="32"/>
      <c r="J28" s="32"/>
      <c r="K28" s="32"/>
      <c r="L28" s="32"/>
      <c r="M28" s="32"/>
      <c r="N28" s="32"/>
      <c r="O28" s="32"/>
      <c r="P28" s="32"/>
      <c r="Q28" s="32"/>
      <c r="R28" s="33"/>
    </row>
    <row r="29" spans="2:18" s="1" customFormat="1" ht="25.25" customHeight="1" x14ac:dyDescent="0.15">
      <c r="B29" s="31"/>
      <c r="C29" s="32"/>
      <c r="D29" s="98" t="s">
        <v>36</v>
      </c>
      <c r="E29" s="32"/>
      <c r="F29" s="32"/>
      <c r="G29" s="32"/>
      <c r="H29" s="32"/>
      <c r="I29" s="32"/>
      <c r="J29" s="32"/>
      <c r="K29" s="32"/>
      <c r="L29" s="32"/>
      <c r="M29" s="205">
        <f>ROUND(M26+M27,2)</f>
        <v>0</v>
      </c>
      <c r="N29" s="206"/>
      <c r="O29" s="206"/>
      <c r="P29" s="206"/>
      <c r="Q29" s="32"/>
      <c r="R29" s="33"/>
    </row>
    <row r="30" spans="2:18" s="1" customFormat="1" ht="7" customHeight="1" x14ac:dyDescent="0.15">
      <c r="B30" s="31"/>
      <c r="C30" s="32"/>
      <c r="D30" s="47"/>
      <c r="E30" s="47"/>
      <c r="F30" s="47"/>
      <c r="G30" s="47"/>
      <c r="H30" s="47"/>
      <c r="I30" s="47"/>
      <c r="J30" s="47"/>
      <c r="K30" s="47"/>
      <c r="L30" s="47"/>
      <c r="M30" s="47"/>
      <c r="N30" s="47"/>
      <c r="O30" s="47"/>
      <c r="P30" s="47"/>
      <c r="Q30" s="32"/>
      <c r="R30" s="33"/>
    </row>
    <row r="31" spans="2:18" s="1" customFormat="1" ht="14.5" customHeight="1" x14ac:dyDescent="0.15">
      <c r="B31" s="31"/>
      <c r="C31" s="32"/>
      <c r="D31" s="38" t="s">
        <v>37</v>
      </c>
      <c r="E31" s="38" t="s">
        <v>38</v>
      </c>
      <c r="F31" s="39">
        <v>0.2</v>
      </c>
      <c r="G31" s="99" t="s">
        <v>39</v>
      </c>
      <c r="H31" s="207">
        <f>ROUND((SUM(BE106:BE107)+SUM(BE124:BE185)), 2)</f>
        <v>0</v>
      </c>
      <c r="I31" s="206"/>
      <c r="J31" s="206"/>
      <c r="K31" s="32"/>
      <c r="L31" s="32"/>
      <c r="M31" s="207">
        <f>ROUND(ROUND((SUM(BE106:BE107)+SUM(BE124:BE185)), 2)*F31, 2)</f>
        <v>0</v>
      </c>
      <c r="N31" s="206"/>
      <c r="O31" s="206"/>
      <c r="P31" s="206"/>
      <c r="Q31" s="32"/>
      <c r="R31" s="33"/>
    </row>
    <row r="32" spans="2:18" s="1" customFormat="1" ht="14.5" customHeight="1" x14ac:dyDescent="0.15">
      <c r="B32" s="31"/>
      <c r="C32" s="32"/>
      <c r="D32" s="32"/>
      <c r="E32" s="38" t="s">
        <v>40</v>
      </c>
      <c r="F32" s="39">
        <v>0.2</v>
      </c>
      <c r="G32" s="99" t="s">
        <v>39</v>
      </c>
      <c r="H32" s="207">
        <f>ROUND((SUM(BF106:BF107)+SUM(BF124:BF185)), 2)</f>
        <v>0</v>
      </c>
      <c r="I32" s="206"/>
      <c r="J32" s="206"/>
      <c r="K32" s="32"/>
      <c r="L32" s="32"/>
      <c r="M32" s="207">
        <f>ROUND(ROUND((SUM(BF106:BF107)+SUM(BF124:BF185)), 2)*F32, 2)</f>
        <v>0</v>
      </c>
      <c r="N32" s="206"/>
      <c r="O32" s="206"/>
      <c r="P32" s="206"/>
      <c r="Q32" s="32"/>
      <c r="R32" s="33"/>
    </row>
    <row r="33" spans="2:18" s="1" customFormat="1" ht="14.5" hidden="1" customHeight="1" x14ac:dyDescent="0.15">
      <c r="B33" s="31"/>
      <c r="C33" s="32"/>
      <c r="D33" s="32"/>
      <c r="E33" s="38" t="s">
        <v>41</v>
      </c>
      <c r="F33" s="39">
        <v>0.2</v>
      </c>
      <c r="G33" s="99" t="s">
        <v>39</v>
      </c>
      <c r="H33" s="207">
        <f>ROUND((SUM(BG106:BG107)+SUM(BG124:BG185)), 2)</f>
        <v>0</v>
      </c>
      <c r="I33" s="206"/>
      <c r="J33" s="206"/>
      <c r="K33" s="32"/>
      <c r="L33" s="32"/>
      <c r="M33" s="207">
        <v>0</v>
      </c>
      <c r="N33" s="206"/>
      <c r="O33" s="206"/>
      <c r="P33" s="206"/>
      <c r="Q33" s="32"/>
      <c r="R33" s="33"/>
    </row>
    <row r="34" spans="2:18" s="1" customFormat="1" ht="14.5" hidden="1" customHeight="1" x14ac:dyDescent="0.15">
      <c r="B34" s="31"/>
      <c r="C34" s="32"/>
      <c r="D34" s="32"/>
      <c r="E34" s="38" t="s">
        <v>42</v>
      </c>
      <c r="F34" s="39">
        <v>0.2</v>
      </c>
      <c r="G34" s="99" t="s">
        <v>39</v>
      </c>
      <c r="H34" s="207">
        <f>ROUND((SUM(BH106:BH107)+SUM(BH124:BH185)), 2)</f>
        <v>0</v>
      </c>
      <c r="I34" s="206"/>
      <c r="J34" s="206"/>
      <c r="K34" s="32"/>
      <c r="L34" s="32"/>
      <c r="M34" s="207">
        <v>0</v>
      </c>
      <c r="N34" s="206"/>
      <c r="O34" s="206"/>
      <c r="P34" s="206"/>
      <c r="Q34" s="32"/>
      <c r="R34" s="33"/>
    </row>
    <row r="35" spans="2:18" s="1" customFormat="1" ht="14.5" hidden="1" customHeight="1" x14ac:dyDescent="0.15">
      <c r="B35" s="31"/>
      <c r="C35" s="32"/>
      <c r="D35" s="32"/>
      <c r="E35" s="38" t="s">
        <v>43</v>
      </c>
      <c r="F35" s="39">
        <v>0</v>
      </c>
      <c r="G35" s="99" t="s">
        <v>39</v>
      </c>
      <c r="H35" s="207">
        <f>ROUND((SUM(BI106:BI107)+SUM(BI124:BI185)), 2)</f>
        <v>0</v>
      </c>
      <c r="I35" s="206"/>
      <c r="J35" s="206"/>
      <c r="K35" s="32"/>
      <c r="L35" s="32"/>
      <c r="M35" s="207">
        <v>0</v>
      </c>
      <c r="N35" s="206"/>
      <c r="O35" s="206"/>
      <c r="P35" s="206"/>
      <c r="Q35" s="32"/>
      <c r="R35" s="33"/>
    </row>
    <row r="36" spans="2:18" s="1" customFormat="1" ht="7" customHeight="1" x14ac:dyDescent="0.15">
      <c r="B36" s="31"/>
      <c r="C36" s="32"/>
      <c r="D36" s="32"/>
      <c r="E36" s="32"/>
      <c r="F36" s="32"/>
      <c r="G36" s="32"/>
      <c r="H36" s="32"/>
      <c r="I36" s="32"/>
      <c r="J36" s="32"/>
      <c r="K36" s="32"/>
      <c r="L36" s="32"/>
      <c r="M36" s="32"/>
      <c r="N36" s="32"/>
      <c r="O36" s="32"/>
      <c r="P36" s="32"/>
      <c r="Q36" s="32"/>
      <c r="R36" s="33"/>
    </row>
    <row r="37" spans="2:18" s="1" customFormat="1" ht="25.25" customHeight="1" x14ac:dyDescent="0.15">
      <c r="B37" s="31"/>
      <c r="C37" s="95"/>
      <c r="D37" s="100" t="s">
        <v>44</v>
      </c>
      <c r="E37" s="71"/>
      <c r="F37" s="71"/>
      <c r="G37" s="101" t="s">
        <v>45</v>
      </c>
      <c r="H37" s="102" t="s">
        <v>46</v>
      </c>
      <c r="I37" s="71"/>
      <c r="J37" s="71"/>
      <c r="K37" s="71"/>
      <c r="L37" s="208">
        <f>SUM(M29:M35)</f>
        <v>0</v>
      </c>
      <c r="M37" s="208"/>
      <c r="N37" s="208"/>
      <c r="O37" s="208"/>
      <c r="P37" s="209"/>
      <c r="Q37" s="95"/>
      <c r="R37" s="33"/>
    </row>
    <row r="38" spans="2:18" s="1" customFormat="1" ht="14.5" customHeight="1" x14ac:dyDescent="0.15">
      <c r="B38" s="31"/>
      <c r="C38" s="32"/>
      <c r="D38" s="32"/>
      <c r="E38" s="32"/>
      <c r="F38" s="32"/>
      <c r="G38" s="32"/>
      <c r="H38" s="32"/>
      <c r="I38" s="32"/>
      <c r="J38" s="32"/>
      <c r="K38" s="32"/>
      <c r="L38" s="32"/>
      <c r="M38" s="32"/>
      <c r="N38" s="32"/>
      <c r="O38" s="32"/>
      <c r="P38" s="32"/>
      <c r="Q38" s="32"/>
      <c r="R38" s="33"/>
    </row>
    <row r="39" spans="2:18" s="1" customFormat="1" ht="14.5" customHeight="1" x14ac:dyDescent="0.15">
      <c r="B39" s="31"/>
      <c r="C39" s="32"/>
      <c r="D39" s="32"/>
      <c r="E39" s="32"/>
      <c r="F39" s="32"/>
      <c r="G39" s="32"/>
      <c r="H39" s="32"/>
      <c r="I39" s="32"/>
      <c r="J39" s="32"/>
      <c r="K39" s="32"/>
      <c r="L39" s="32"/>
      <c r="M39" s="32"/>
      <c r="N39" s="32"/>
      <c r="O39" s="32"/>
      <c r="P39" s="32"/>
      <c r="Q39" s="32"/>
      <c r="R39" s="33"/>
    </row>
    <row r="40" spans="2:18" x14ac:dyDescent="0.15">
      <c r="B40" s="22"/>
      <c r="C40" s="24"/>
      <c r="D40" s="24"/>
      <c r="E40" s="24"/>
      <c r="F40" s="24"/>
      <c r="G40" s="24"/>
      <c r="H40" s="24"/>
      <c r="I40" s="24"/>
      <c r="J40" s="24"/>
      <c r="K40" s="24"/>
      <c r="L40" s="24"/>
      <c r="M40" s="24"/>
      <c r="N40" s="24"/>
      <c r="O40" s="24"/>
      <c r="P40" s="24"/>
      <c r="Q40" s="24"/>
      <c r="R40" s="23"/>
    </row>
    <row r="41" spans="2:18" x14ac:dyDescent="0.15">
      <c r="B41" s="22"/>
      <c r="C41" s="24"/>
      <c r="D41" s="24"/>
      <c r="E41" s="24"/>
      <c r="F41" s="24"/>
      <c r="G41" s="24"/>
      <c r="H41" s="24"/>
      <c r="I41" s="24"/>
      <c r="J41" s="24"/>
      <c r="K41" s="24"/>
      <c r="L41" s="24"/>
      <c r="M41" s="24"/>
      <c r="N41" s="24"/>
      <c r="O41" s="24"/>
      <c r="P41" s="24"/>
      <c r="Q41" s="24"/>
      <c r="R41" s="23"/>
    </row>
    <row r="42" spans="2:18" x14ac:dyDescent="0.15">
      <c r="B42" s="22"/>
      <c r="C42" s="24"/>
      <c r="D42" s="24"/>
      <c r="E42" s="24"/>
      <c r="F42" s="24"/>
      <c r="G42" s="24"/>
      <c r="H42" s="24"/>
      <c r="I42" s="24"/>
      <c r="J42" s="24"/>
      <c r="K42" s="24"/>
      <c r="L42" s="24"/>
      <c r="M42" s="24"/>
      <c r="N42" s="24"/>
      <c r="O42" s="24"/>
      <c r="P42" s="24"/>
      <c r="Q42" s="24"/>
      <c r="R42" s="23"/>
    </row>
    <row r="43" spans="2:18" x14ac:dyDescent="0.15">
      <c r="B43" s="22"/>
      <c r="C43" s="24"/>
      <c r="D43" s="24"/>
      <c r="E43" s="24"/>
      <c r="F43" s="24"/>
      <c r="G43" s="24"/>
      <c r="H43" s="24"/>
      <c r="I43" s="24"/>
      <c r="J43" s="24"/>
      <c r="K43" s="24"/>
      <c r="L43" s="24"/>
      <c r="M43" s="24"/>
      <c r="N43" s="24"/>
      <c r="O43" s="24"/>
      <c r="P43" s="24"/>
      <c r="Q43" s="24"/>
      <c r="R43" s="23"/>
    </row>
    <row r="44" spans="2:18" x14ac:dyDescent="0.15">
      <c r="B44" s="22"/>
      <c r="C44" s="24"/>
      <c r="D44" s="24"/>
      <c r="E44" s="24"/>
      <c r="F44" s="24"/>
      <c r="G44" s="24"/>
      <c r="H44" s="24"/>
      <c r="I44" s="24"/>
      <c r="J44" s="24"/>
      <c r="K44" s="24"/>
      <c r="L44" s="24"/>
      <c r="M44" s="24"/>
      <c r="N44" s="24"/>
      <c r="O44" s="24"/>
      <c r="P44" s="24"/>
      <c r="Q44" s="24"/>
      <c r="R44" s="23"/>
    </row>
    <row r="45" spans="2:18" x14ac:dyDescent="0.15">
      <c r="B45" s="22"/>
      <c r="C45" s="24"/>
      <c r="D45" s="24"/>
      <c r="E45" s="24"/>
      <c r="F45" s="24"/>
      <c r="G45" s="24"/>
      <c r="H45" s="24"/>
      <c r="I45" s="24"/>
      <c r="J45" s="24"/>
      <c r="K45" s="24"/>
      <c r="L45" s="24"/>
      <c r="M45" s="24"/>
      <c r="N45" s="24"/>
      <c r="O45" s="24"/>
      <c r="P45" s="24"/>
      <c r="Q45" s="24"/>
      <c r="R45" s="23"/>
    </row>
    <row r="46" spans="2:18" x14ac:dyDescent="0.15">
      <c r="B46" s="22"/>
      <c r="C46" s="24"/>
      <c r="D46" s="24"/>
      <c r="E46" s="24"/>
      <c r="F46" s="24"/>
      <c r="G46" s="24"/>
      <c r="H46" s="24"/>
      <c r="I46" s="24"/>
      <c r="J46" s="24"/>
      <c r="K46" s="24"/>
      <c r="L46" s="24"/>
      <c r="M46" s="24"/>
      <c r="N46" s="24"/>
      <c r="O46" s="24"/>
      <c r="P46" s="24"/>
      <c r="Q46" s="24"/>
      <c r="R46" s="23"/>
    </row>
    <row r="47" spans="2:18" x14ac:dyDescent="0.15">
      <c r="B47" s="22"/>
      <c r="C47" s="24"/>
      <c r="D47" s="24"/>
      <c r="E47" s="24"/>
      <c r="F47" s="24"/>
      <c r="G47" s="24"/>
      <c r="H47" s="24"/>
      <c r="I47" s="24"/>
      <c r="J47" s="24"/>
      <c r="K47" s="24"/>
      <c r="L47" s="24"/>
      <c r="M47" s="24"/>
      <c r="N47" s="24"/>
      <c r="O47" s="24"/>
      <c r="P47" s="24"/>
      <c r="Q47" s="24"/>
      <c r="R47" s="23"/>
    </row>
    <row r="48" spans="2:18" x14ac:dyDescent="0.15">
      <c r="B48" s="22"/>
      <c r="C48" s="24"/>
      <c r="D48" s="24"/>
      <c r="E48" s="24"/>
      <c r="F48" s="24"/>
      <c r="G48" s="24"/>
      <c r="H48" s="24"/>
      <c r="I48" s="24"/>
      <c r="J48" s="24"/>
      <c r="K48" s="24"/>
      <c r="L48" s="24"/>
      <c r="M48" s="24"/>
      <c r="N48" s="24"/>
      <c r="O48" s="24"/>
      <c r="P48" s="24"/>
      <c r="Q48" s="24"/>
      <c r="R48" s="23"/>
    </row>
    <row r="49" spans="2:18" x14ac:dyDescent="0.15">
      <c r="B49" s="22"/>
      <c r="C49" s="24"/>
      <c r="D49" s="24"/>
      <c r="E49" s="24"/>
      <c r="F49" s="24"/>
      <c r="G49" s="24"/>
      <c r="H49" s="24"/>
      <c r="I49" s="24"/>
      <c r="J49" s="24"/>
      <c r="K49" s="24"/>
      <c r="L49" s="24"/>
      <c r="M49" s="24"/>
      <c r="N49" s="24"/>
      <c r="O49" s="24"/>
      <c r="P49" s="24"/>
      <c r="Q49" s="24"/>
      <c r="R49" s="23"/>
    </row>
    <row r="50" spans="2:18" s="1" customFormat="1" ht="13" x14ac:dyDescent="0.15">
      <c r="B50" s="31"/>
      <c r="C50" s="32"/>
      <c r="D50" s="46" t="s">
        <v>47</v>
      </c>
      <c r="E50" s="47"/>
      <c r="F50" s="47"/>
      <c r="G50" s="47"/>
      <c r="H50" s="48"/>
      <c r="I50" s="32"/>
      <c r="J50" s="46" t="s">
        <v>48</v>
      </c>
      <c r="K50" s="47"/>
      <c r="L50" s="47"/>
      <c r="M50" s="47"/>
      <c r="N50" s="47"/>
      <c r="O50" s="47"/>
      <c r="P50" s="48"/>
      <c r="Q50" s="32"/>
      <c r="R50" s="33"/>
    </row>
    <row r="51" spans="2:18" x14ac:dyDescent="0.15">
      <c r="B51" s="22"/>
      <c r="C51" s="24"/>
      <c r="D51" s="49"/>
      <c r="E51" s="24"/>
      <c r="F51" s="24"/>
      <c r="G51" s="24"/>
      <c r="H51" s="50"/>
      <c r="I51" s="24"/>
      <c r="J51" s="49"/>
      <c r="K51" s="24"/>
      <c r="L51" s="24"/>
      <c r="M51" s="24"/>
      <c r="N51" s="24"/>
      <c r="O51" s="24"/>
      <c r="P51" s="50"/>
      <c r="Q51" s="24"/>
      <c r="R51" s="23"/>
    </row>
    <row r="52" spans="2:18" x14ac:dyDescent="0.15">
      <c r="B52" s="22"/>
      <c r="C52" s="24"/>
      <c r="D52" s="49"/>
      <c r="E52" s="24"/>
      <c r="F52" s="24"/>
      <c r="G52" s="24"/>
      <c r="H52" s="50"/>
      <c r="I52" s="24"/>
      <c r="J52" s="49"/>
      <c r="K52" s="24"/>
      <c r="L52" s="24"/>
      <c r="M52" s="24"/>
      <c r="N52" s="24"/>
      <c r="O52" s="24"/>
      <c r="P52" s="50"/>
      <c r="Q52" s="24"/>
      <c r="R52" s="23"/>
    </row>
    <row r="53" spans="2:18" x14ac:dyDescent="0.15">
      <c r="B53" s="22"/>
      <c r="C53" s="24"/>
      <c r="D53" s="49"/>
      <c r="E53" s="24"/>
      <c r="F53" s="24"/>
      <c r="G53" s="24"/>
      <c r="H53" s="50"/>
      <c r="I53" s="24"/>
      <c r="J53" s="49"/>
      <c r="K53" s="24"/>
      <c r="L53" s="24"/>
      <c r="M53" s="24"/>
      <c r="N53" s="24"/>
      <c r="O53" s="24"/>
      <c r="P53" s="50"/>
      <c r="Q53" s="24"/>
      <c r="R53" s="23"/>
    </row>
    <row r="54" spans="2:18" x14ac:dyDescent="0.15">
      <c r="B54" s="22"/>
      <c r="C54" s="24"/>
      <c r="D54" s="49"/>
      <c r="E54" s="24"/>
      <c r="F54" s="24"/>
      <c r="G54" s="24"/>
      <c r="H54" s="50"/>
      <c r="I54" s="24"/>
      <c r="J54" s="49"/>
      <c r="K54" s="24"/>
      <c r="L54" s="24"/>
      <c r="M54" s="24"/>
      <c r="N54" s="24"/>
      <c r="O54" s="24"/>
      <c r="P54" s="50"/>
      <c r="Q54" s="24"/>
      <c r="R54" s="23"/>
    </row>
    <row r="55" spans="2:18" x14ac:dyDescent="0.15">
      <c r="B55" s="22"/>
      <c r="C55" s="24"/>
      <c r="D55" s="49"/>
      <c r="E55" s="24"/>
      <c r="F55" s="24"/>
      <c r="G55" s="24"/>
      <c r="H55" s="50"/>
      <c r="I55" s="24"/>
      <c r="J55" s="49"/>
      <c r="K55" s="24"/>
      <c r="L55" s="24"/>
      <c r="M55" s="24"/>
      <c r="N55" s="24"/>
      <c r="O55" s="24"/>
      <c r="P55" s="50"/>
      <c r="Q55" s="24"/>
      <c r="R55" s="23"/>
    </row>
    <row r="56" spans="2:18" x14ac:dyDescent="0.15">
      <c r="B56" s="22"/>
      <c r="C56" s="24"/>
      <c r="D56" s="49"/>
      <c r="E56" s="24"/>
      <c r="F56" s="24"/>
      <c r="G56" s="24"/>
      <c r="H56" s="50"/>
      <c r="I56" s="24"/>
      <c r="J56" s="49"/>
      <c r="K56" s="24"/>
      <c r="L56" s="24"/>
      <c r="M56" s="24"/>
      <c r="N56" s="24"/>
      <c r="O56" s="24"/>
      <c r="P56" s="50"/>
      <c r="Q56" s="24"/>
      <c r="R56" s="23"/>
    </row>
    <row r="57" spans="2:18" x14ac:dyDescent="0.15">
      <c r="B57" s="22"/>
      <c r="C57" s="24"/>
      <c r="D57" s="49"/>
      <c r="E57" s="24"/>
      <c r="F57" s="24"/>
      <c r="G57" s="24"/>
      <c r="H57" s="50"/>
      <c r="I57" s="24"/>
      <c r="J57" s="49"/>
      <c r="K57" s="24"/>
      <c r="L57" s="24"/>
      <c r="M57" s="24"/>
      <c r="N57" s="24"/>
      <c r="O57" s="24"/>
      <c r="P57" s="50"/>
      <c r="Q57" s="24"/>
      <c r="R57" s="23"/>
    </row>
    <row r="58" spans="2:18" x14ac:dyDescent="0.15">
      <c r="B58" s="22"/>
      <c r="C58" s="24"/>
      <c r="D58" s="49"/>
      <c r="E58" s="24"/>
      <c r="F58" s="24"/>
      <c r="G58" s="24"/>
      <c r="H58" s="50"/>
      <c r="I58" s="24"/>
      <c r="J58" s="49"/>
      <c r="K58" s="24"/>
      <c r="L58" s="24"/>
      <c r="M58" s="24"/>
      <c r="N58" s="24"/>
      <c r="O58" s="24"/>
      <c r="P58" s="50"/>
      <c r="Q58" s="24"/>
      <c r="R58" s="23"/>
    </row>
    <row r="59" spans="2:18" s="1" customFormat="1" ht="13" x14ac:dyDescent="0.15">
      <c r="B59" s="31"/>
      <c r="C59" s="32"/>
      <c r="D59" s="51" t="s">
        <v>49</v>
      </c>
      <c r="E59" s="52"/>
      <c r="F59" s="52"/>
      <c r="G59" s="53" t="s">
        <v>50</v>
      </c>
      <c r="H59" s="54"/>
      <c r="I59" s="32"/>
      <c r="J59" s="51" t="s">
        <v>49</v>
      </c>
      <c r="K59" s="52"/>
      <c r="L59" s="52"/>
      <c r="M59" s="52"/>
      <c r="N59" s="53" t="s">
        <v>50</v>
      </c>
      <c r="O59" s="52"/>
      <c r="P59" s="54"/>
      <c r="Q59" s="32"/>
      <c r="R59" s="33"/>
    </row>
    <row r="60" spans="2:18" x14ac:dyDescent="0.15">
      <c r="B60" s="22"/>
      <c r="C60" s="24"/>
      <c r="D60" s="24"/>
      <c r="E60" s="24"/>
      <c r="F60" s="24"/>
      <c r="G60" s="24"/>
      <c r="H60" s="24"/>
      <c r="I60" s="24"/>
      <c r="J60" s="24"/>
      <c r="K60" s="24"/>
      <c r="L60" s="24"/>
      <c r="M60" s="24"/>
      <c r="N60" s="24"/>
      <c r="O60" s="24"/>
      <c r="P60" s="24"/>
      <c r="Q60" s="24"/>
      <c r="R60" s="23"/>
    </row>
    <row r="61" spans="2:18" s="1" customFormat="1" ht="13" x14ac:dyDescent="0.15">
      <c r="B61" s="31"/>
      <c r="C61" s="32"/>
      <c r="D61" s="46" t="s">
        <v>51</v>
      </c>
      <c r="E61" s="47"/>
      <c r="F61" s="47"/>
      <c r="G61" s="47"/>
      <c r="H61" s="48"/>
      <c r="I61" s="32"/>
      <c r="J61" s="46" t="s">
        <v>52</v>
      </c>
      <c r="K61" s="47"/>
      <c r="L61" s="47"/>
      <c r="M61" s="47"/>
      <c r="N61" s="47"/>
      <c r="O61" s="47"/>
      <c r="P61" s="48"/>
      <c r="Q61" s="32"/>
      <c r="R61" s="33"/>
    </row>
    <row r="62" spans="2:18" x14ac:dyDescent="0.15">
      <c r="B62" s="22"/>
      <c r="C62" s="24"/>
      <c r="D62" s="49"/>
      <c r="E62" s="24"/>
      <c r="F62" s="24"/>
      <c r="G62" s="24"/>
      <c r="H62" s="50"/>
      <c r="I62" s="24"/>
      <c r="J62" s="49"/>
      <c r="K62" s="24"/>
      <c r="L62" s="24"/>
      <c r="M62" s="24"/>
      <c r="N62" s="24"/>
      <c r="O62" s="24"/>
      <c r="P62" s="50"/>
      <c r="Q62" s="24"/>
      <c r="R62" s="23"/>
    </row>
    <row r="63" spans="2:18" x14ac:dyDescent="0.15">
      <c r="B63" s="22"/>
      <c r="C63" s="24"/>
      <c r="D63" s="49"/>
      <c r="E63" s="24"/>
      <c r="F63" s="24"/>
      <c r="G63" s="24"/>
      <c r="H63" s="50"/>
      <c r="I63" s="24"/>
      <c r="J63" s="49"/>
      <c r="K63" s="24"/>
      <c r="L63" s="24"/>
      <c r="M63" s="24"/>
      <c r="N63" s="24"/>
      <c r="O63" s="24"/>
      <c r="P63" s="50"/>
      <c r="Q63" s="24"/>
      <c r="R63" s="23"/>
    </row>
    <row r="64" spans="2:18" x14ac:dyDescent="0.15">
      <c r="B64" s="22"/>
      <c r="C64" s="24"/>
      <c r="D64" s="49"/>
      <c r="E64" s="24"/>
      <c r="F64" s="24"/>
      <c r="G64" s="24"/>
      <c r="H64" s="50"/>
      <c r="I64" s="24"/>
      <c r="J64" s="49"/>
      <c r="K64" s="24"/>
      <c r="L64" s="24"/>
      <c r="M64" s="24"/>
      <c r="N64" s="24"/>
      <c r="O64" s="24"/>
      <c r="P64" s="50"/>
      <c r="Q64" s="24"/>
      <c r="R64" s="23"/>
    </row>
    <row r="65" spans="2:18" x14ac:dyDescent="0.15">
      <c r="B65" s="22"/>
      <c r="C65" s="24"/>
      <c r="D65" s="49"/>
      <c r="E65" s="24"/>
      <c r="F65" s="24"/>
      <c r="G65" s="24"/>
      <c r="H65" s="50"/>
      <c r="I65" s="24"/>
      <c r="J65" s="49"/>
      <c r="K65" s="24"/>
      <c r="L65" s="24"/>
      <c r="M65" s="24"/>
      <c r="N65" s="24"/>
      <c r="O65" s="24"/>
      <c r="P65" s="50"/>
      <c r="Q65" s="24"/>
      <c r="R65" s="23"/>
    </row>
    <row r="66" spans="2:18" x14ac:dyDescent="0.15">
      <c r="B66" s="22"/>
      <c r="C66" s="24"/>
      <c r="D66" s="49"/>
      <c r="E66" s="24"/>
      <c r="F66" s="24"/>
      <c r="G66" s="24"/>
      <c r="H66" s="50"/>
      <c r="I66" s="24"/>
      <c r="J66" s="49"/>
      <c r="K66" s="24"/>
      <c r="L66" s="24"/>
      <c r="M66" s="24"/>
      <c r="N66" s="24"/>
      <c r="O66" s="24"/>
      <c r="P66" s="50"/>
      <c r="Q66" s="24"/>
      <c r="R66" s="23"/>
    </row>
    <row r="67" spans="2:18" x14ac:dyDescent="0.15">
      <c r="B67" s="22"/>
      <c r="C67" s="24"/>
      <c r="D67" s="49"/>
      <c r="E67" s="24"/>
      <c r="F67" s="24"/>
      <c r="G67" s="24"/>
      <c r="H67" s="50"/>
      <c r="I67" s="24"/>
      <c r="J67" s="49"/>
      <c r="K67" s="24"/>
      <c r="L67" s="24"/>
      <c r="M67" s="24"/>
      <c r="N67" s="24"/>
      <c r="O67" s="24"/>
      <c r="P67" s="50"/>
      <c r="Q67" s="24"/>
      <c r="R67" s="23"/>
    </row>
    <row r="68" spans="2:18" x14ac:dyDescent="0.15">
      <c r="B68" s="22"/>
      <c r="C68" s="24"/>
      <c r="D68" s="49"/>
      <c r="E68" s="24"/>
      <c r="F68" s="24"/>
      <c r="G68" s="24"/>
      <c r="H68" s="50"/>
      <c r="I68" s="24"/>
      <c r="J68" s="49"/>
      <c r="K68" s="24"/>
      <c r="L68" s="24"/>
      <c r="M68" s="24"/>
      <c r="N68" s="24"/>
      <c r="O68" s="24"/>
      <c r="P68" s="50"/>
      <c r="Q68" s="24"/>
      <c r="R68" s="23"/>
    </row>
    <row r="69" spans="2:18" x14ac:dyDescent="0.15">
      <c r="B69" s="22"/>
      <c r="C69" s="24"/>
      <c r="D69" s="49"/>
      <c r="E69" s="24"/>
      <c r="F69" s="24"/>
      <c r="G69" s="24"/>
      <c r="H69" s="50"/>
      <c r="I69" s="24"/>
      <c r="J69" s="49"/>
      <c r="K69" s="24"/>
      <c r="L69" s="24"/>
      <c r="M69" s="24"/>
      <c r="N69" s="24"/>
      <c r="O69" s="24"/>
      <c r="P69" s="50"/>
      <c r="Q69" s="24"/>
      <c r="R69" s="23"/>
    </row>
    <row r="70" spans="2:18" s="1" customFormat="1" ht="13" x14ac:dyDescent="0.15">
      <c r="B70" s="31"/>
      <c r="C70" s="32"/>
      <c r="D70" s="51" t="s">
        <v>49</v>
      </c>
      <c r="E70" s="52"/>
      <c r="F70" s="52"/>
      <c r="G70" s="53" t="s">
        <v>50</v>
      </c>
      <c r="H70" s="54"/>
      <c r="I70" s="32"/>
      <c r="J70" s="51" t="s">
        <v>49</v>
      </c>
      <c r="K70" s="52"/>
      <c r="L70" s="52"/>
      <c r="M70" s="52"/>
      <c r="N70" s="53" t="s">
        <v>50</v>
      </c>
      <c r="O70" s="52"/>
      <c r="P70" s="54"/>
      <c r="Q70" s="32"/>
      <c r="R70" s="33"/>
    </row>
    <row r="71" spans="2:18" s="1" customFormat="1" ht="14.5" customHeight="1" x14ac:dyDescent="0.15">
      <c r="B71" s="55"/>
      <c r="C71" s="56"/>
      <c r="D71" s="56"/>
      <c r="E71" s="56"/>
      <c r="F71" s="56"/>
      <c r="G71" s="56"/>
      <c r="H71" s="56"/>
      <c r="I71" s="56"/>
      <c r="J71" s="56"/>
      <c r="K71" s="56"/>
      <c r="L71" s="56"/>
      <c r="M71" s="56"/>
      <c r="N71" s="56"/>
      <c r="O71" s="56"/>
      <c r="P71" s="56"/>
      <c r="Q71" s="56"/>
      <c r="R71" s="57"/>
    </row>
    <row r="75" spans="2:18" s="1" customFormat="1" ht="7" customHeight="1" x14ac:dyDescent="0.15">
      <c r="B75" s="58"/>
      <c r="C75" s="59"/>
      <c r="D75" s="59"/>
      <c r="E75" s="59"/>
      <c r="F75" s="59"/>
      <c r="G75" s="59"/>
      <c r="H75" s="59"/>
      <c r="I75" s="59"/>
      <c r="J75" s="59"/>
      <c r="K75" s="59"/>
      <c r="L75" s="59"/>
      <c r="M75" s="59"/>
      <c r="N75" s="59"/>
      <c r="O75" s="59"/>
      <c r="P75" s="59"/>
      <c r="Q75" s="59"/>
      <c r="R75" s="60"/>
    </row>
    <row r="76" spans="2:18" s="1" customFormat="1" ht="37" customHeight="1" x14ac:dyDescent="0.15">
      <c r="B76" s="31"/>
      <c r="C76" s="154" t="s">
        <v>92</v>
      </c>
      <c r="D76" s="155"/>
      <c r="E76" s="155"/>
      <c r="F76" s="155"/>
      <c r="G76" s="155"/>
      <c r="H76" s="155"/>
      <c r="I76" s="155"/>
      <c r="J76" s="155"/>
      <c r="K76" s="155"/>
      <c r="L76" s="155"/>
      <c r="M76" s="155"/>
      <c r="N76" s="155"/>
      <c r="O76" s="155"/>
      <c r="P76" s="155"/>
      <c r="Q76" s="155"/>
      <c r="R76" s="33"/>
    </row>
    <row r="77" spans="2:18" s="1" customFormat="1" ht="7" customHeight="1" x14ac:dyDescent="0.15">
      <c r="B77" s="31"/>
      <c r="C77" s="32"/>
      <c r="D77" s="32"/>
      <c r="E77" s="32"/>
      <c r="F77" s="32"/>
      <c r="G77" s="32"/>
      <c r="H77" s="32"/>
      <c r="I77" s="32"/>
      <c r="J77" s="32"/>
      <c r="K77" s="32"/>
      <c r="L77" s="32"/>
      <c r="M77" s="32"/>
      <c r="N77" s="32"/>
      <c r="O77" s="32"/>
      <c r="P77" s="32"/>
      <c r="Q77" s="32"/>
      <c r="R77" s="33"/>
    </row>
    <row r="78" spans="2:18" s="1" customFormat="1" ht="37" customHeight="1" x14ac:dyDescent="0.15">
      <c r="B78" s="31"/>
      <c r="C78" s="65" t="s">
        <v>15</v>
      </c>
      <c r="D78" s="32"/>
      <c r="E78" s="32"/>
      <c r="F78" s="184" t="str">
        <f>F6</f>
        <v>Úprava telesa rybníka Poprad Veľká</v>
      </c>
      <c r="G78" s="206"/>
      <c r="H78" s="206"/>
      <c r="I78" s="206"/>
      <c r="J78" s="206"/>
      <c r="K78" s="206"/>
      <c r="L78" s="206"/>
      <c r="M78" s="206"/>
      <c r="N78" s="206"/>
      <c r="O78" s="206"/>
      <c r="P78" s="206"/>
      <c r="Q78" s="32"/>
      <c r="R78" s="33"/>
    </row>
    <row r="79" spans="2:18" s="1" customFormat="1" ht="7" customHeight="1" x14ac:dyDescent="0.15">
      <c r="B79" s="31"/>
      <c r="C79" s="32"/>
      <c r="D79" s="32"/>
      <c r="E79" s="32"/>
      <c r="F79" s="32"/>
      <c r="G79" s="32"/>
      <c r="H79" s="32"/>
      <c r="I79" s="32"/>
      <c r="J79" s="32"/>
      <c r="K79" s="32"/>
      <c r="L79" s="32"/>
      <c r="M79" s="32"/>
      <c r="N79" s="32"/>
      <c r="O79" s="32"/>
      <c r="P79" s="32"/>
      <c r="Q79" s="32"/>
      <c r="R79" s="33"/>
    </row>
    <row r="80" spans="2:18" s="1" customFormat="1" ht="18" customHeight="1" x14ac:dyDescent="0.15">
      <c r="B80" s="31"/>
      <c r="C80" s="28" t="s">
        <v>19</v>
      </c>
      <c r="D80" s="32"/>
      <c r="E80" s="32"/>
      <c r="F80" s="26" t="str">
        <f>F8</f>
        <v>Poprad</v>
      </c>
      <c r="G80" s="32"/>
      <c r="H80" s="32"/>
      <c r="I80" s="32"/>
      <c r="J80" s="32"/>
      <c r="K80" s="28" t="s">
        <v>21</v>
      </c>
      <c r="L80" s="32"/>
      <c r="M80" s="212">
        <f>IF(O8="","",O8)</f>
        <v>0</v>
      </c>
      <c r="N80" s="212"/>
      <c r="O80" s="212"/>
      <c r="P80" s="212"/>
      <c r="Q80" s="32"/>
      <c r="R80" s="33"/>
    </row>
    <row r="81" spans="2:47" s="1" customFormat="1" ht="7" customHeight="1" x14ac:dyDescent="0.15">
      <c r="B81" s="31"/>
      <c r="C81" s="32"/>
      <c r="D81" s="32"/>
      <c r="E81" s="32"/>
      <c r="F81" s="32"/>
      <c r="G81" s="32"/>
      <c r="H81" s="32"/>
      <c r="I81" s="32"/>
      <c r="J81" s="32"/>
      <c r="K81" s="32"/>
      <c r="L81" s="32"/>
      <c r="M81" s="32"/>
      <c r="N81" s="32"/>
      <c r="O81" s="32"/>
      <c r="P81" s="32"/>
      <c r="Q81" s="32"/>
      <c r="R81" s="33"/>
    </row>
    <row r="82" spans="2:47" s="1" customFormat="1" ht="12" x14ac:dyDescent="0.15">
      <c r="B82" s="31"/>
      <c r="C82" s="28" t="s">
        <v>22</v>
      </c>
      <c r="D82" s="32"/>
      <c r="E82" s="32"/>
      <c r="F82" s="26" t="str">
        <f>E11</f>
        <v>AGRO FROST s.r.o., Trebišov</v>
      </c>
      <c r="G82" s="32"/>
      <c r="H82" s="32"/>
      <c r="I82" s="32"/>
      <c r="J82" s="32"/>
      <c r="K82" s="28" t="s">
        <v>28</v>
      </c>
      <c r="L82" s="32"/>
      <c r="M82" s="156" t="str">
        <f>E17</f>
        <v xml:space="preserve"> </v>
      </c>
      <c r="N82" s="156"/>
      <c r="O82" s="156"/>
      <c r="P82" s="156"/>
      <c r="Q82" s="156"/>
      <c r="R82" s="33"/>
    </row>
    <row r="83" spans="2:47" s="1" customFormat="1" ht="14.5" customHeight="1" x14ac:dyDescent="0.15">
      <c r="B83" s="31"/>
      <c r="C83" s="28" t="s">
        <v>26</v>
      </c>
      <c r="D83" s="32"/>
      <c r="E83" s="32"/>
      <c r="F83" s="26" t="str">
        <f>IF(E14="","",E14)</f>
        <v xml:space="preserve"> </v>
      </c>
      <c r="G83" s="32"/>
      <c r="H83" s="32"/>
      <c r="I83" s="32"/>
      <c r="J83" s="32"/>
      <c r="K83" s="28" t="s">
        <v>31</v>
      </c>
      <c r="L83" s="32"/>
      <c r="M83" s="156" t="str">
        <f>E20</f>
        <v>Ing. Lukšíková</v>
      </c>
      <c r="N83" s="156"/>
      <c r="O83" s="156"/>
      <c r="P83" s="156"/>
      <c r="Q83" s="156"/>
      <c r="R83" s="33"/>
    </row>
    <row r="84" spans="2:47" s="1" customFormat="1" ht="10.25" customHeight="1" x14ac:dyDescent="0.15">
      <c r="B84" s="31"/>
      <c r="C84" s="32"/>
      <c r="D84" s="32"/>
      <c r="E84" s="32"/>
      <c r="F84" s="32"/>
      <c r="G84" s="32"/>
      <c r="H84" s="32"/>
      <c r="I84" s="32"/>
      <c r="J84" s="32"/>
      <c r="K84" s="32"/>
      <c r="L84" s="32"/>
      <c r="M84" s="32"/>
      <c r="N84" s="32"/>
      <c r="O84" s="32"/>
      <c r="P84" s="32"/>
      <c r="Q84" s="32"/>
      <c r="R84" s="33"/>
    </row>
    <row r="85" spans="2:47" s="1" customFormat="1" ht="29.25" customHeight="1" x14ac:dyDescent="0.15">
      <c r="B85" s="31"/>
      <c r="C85" s="210" t="s">
        <v>93</v>
      </c>
      <c r="D85" s="211"/>
      <c r="E85" s="211"/>
      <c r="F85" s="211"/>
      <c r="G85" s="211"/>
      <c r="H85" s="95"/>
      <c r="I85" s="95"/>
      <c r="J85" s="95"/>
      <c r="K85" s="95"/>
      <c r="L85" s="95"/>
      <c r="M85" s="95"/>
      <c r="N85" s="210" t="s">
        <v>94</v>
      </c>
      <c r="O85" s="211"/>
      <c r="P85" s="211"/>
      <c r="Q85" s="211"/>
      <c r="R85" s="33"/>
    </row>
    <row r="86" spans="2:47" s="1" customFormat="1" ht="10.25" customHeight="1" x14ac:dyDescent="0.15">
      <c r="B86" s="31"/>
      <c r="C86" s="32"/>
      <c r="D86" s="32"/>
      <c r="E86" s="32"/>
      <c r="F86" s="32"/>
      <c r="G86" s="32"/>
      <c r="H86" s="32"/>
      <c r="I86" s="32"/>
      <c r="J86" s="32"/>
      <c r="K86" s="32"/>
      <c r="L86" s="32"/>
      <c r="M86" s="32"/>
      <c r="N86" s="32"/>
      <c r="O86" s="32"/>
      <c r="P86" s="32"/>
      <c r="Q86" s="32"/>
      <c r="R86" s="33"/>
    </row>
    <row r="87" spans="2:47" s="1" customFormat="1" ht="29.25" customHeight="1" x14ac:dyDescent="0.15">
      <c r="B87" s="31"/>
      <c r="C87" s="103" t="s">
        <v>95</v>
      </c>
      <c r="D87" s="32"/>
      <c r="E87" s="32"/>
      <c r="F87" s="32"/>
      <c r="G87" s="32"/>
      <c r="H87" s="32"/>
      <c r="I87" s="32"/>
      <c r="J87" s="32"/>
      <c r="K87" s="32"/>
      <c r="L87" s="32"/>
      <c r="M87" s="32"/>
      <c r="N87" s="165">
        <f>N124</f>
        <v>0</v>
      </c>
      <c r="O87" s="217"/>
      <c r="P87" s="217"/>
      <c r="Q87" s="217"/>
      <c r="R87" s="33"/>
      <c r="AU87" s="18" t="s">
        <v>96</v>
      </c>
    </row>
    <row r="88" spans="2:47" s="6" customFormat="1" ht="25" customHeight="1" x14ac:dyDescent="0.15">
      <c r="B88" s="104"/>
      <c r="C88" s="105"/>
      <c r="D88" s="106" t="s">
        <v>97</v>
      </c>
      <c r="E88" s="105"/>
      <c r="F88" s="105"/>
      <c r="G88" s="105"/>
      <c r="H88" s="105"/>
      <c r="I88" s="105"/>
      <c r="J88" s="105"/>
      <c r="K88" s="105"/>
      <c r="L88" s="105"/>
      <c r="M88" s="105"/>
      <c r="N88" s="215">
        <f>N125</f>
        <v>0</v>
      </c>
      <c r="O88" s="216"/>
      <c r="P88" s="216"/>
      <c r="Q88" s="216"/>
      <c r="R88" s="107"/>
    </row>
    <row r="89" spans="2:47" s="7" customFormat="1" ht="20" customHeight="1" x14ac:dyDescent="0.15">
      <c r="B89" s="108"/>
      <c r="C89" s="109"/>
      <c r="D89" s="110" t="s">
        <v>98</v>
      </c>
      <c r="E89" s="109"/>
      <c r="F89" s="109"/>
      <c r="G89" s="109"/>
      <c r="H89" s="109"/>
      <c r="I89" s="109"/>
      <c r="J89" s="109"/>
      <c r="K89" s="109"/>
      <c r="L89" s="109"/>
      <c r="M89" s="109"/>
      <c r="N89" s="213">
        <f>N126</f>
        <v>0</v>
      </c>
      <c r="O89" s="214"/>
      <c r="P89" s="214"/>
      <c r="Q89" s="214"/>
      <c r="R89" s="111"/>
    </row>
    <row r="90" spans="2:47" s="7" customFormat="1" ht="20" customHeight="1" x14ac:dyDescent="0.15">
      <c r="B90" s="108"/>
      <c r="C90" s="109"/>
      <c r="D90" s="110" t="s">
        <v>99</v>
      </c>
      <c r="E90" s="109"/>
      <c r="F90" s="109"/>
      <c r="G90" s="109"/>
      <c r="H90" s="109"/>
      <c r="I90" s="109"/>
      <c r="J90" s="109"/>
      <c r="K90" s="109"/>
      <c r="L90" s="109"/>
      <c r="M90" s="109"/>
      <c r="N90" s="213">
        <f>N134</f>
        <v>0</v>
      </c>
      <c r="O90" s="214"/>
      <c r="P90" s="214"/>
      <c r="Q90" s="214"/>
      <c r="R90" s="111"/>
    </row>
    <row r="91" spans="2:47" s="7" customFormat="1" ht="20" customHeight="1" x14ac:dyDescent="0.15">
      <c r="B91" s="108"/>
      <c r="C91" s="109"/>
      <c r="D91" s="110" t="s">
        <v>100</v>
      </c>
      <c r="E91" s="109"/>
      <c r="F91" s="109"/>
      <c r="G91" s="109"/>
      <c r="H91" s="109"/>
      <c r="I91" s="109"/>
      <c r="J91" s="109"/>
      <c r="K91" s="109"/>
      <c r="L91" s="109"/>
      <c r="M91" s="109"/>
      <c r="N91" s="213">
        <f>N136</f>
        <v>0</v>
      </c>
      <c r="O91" s="214"/>
      <c r="P91" s="214"/>
      <c r="Q91" s="214"/>
      <c r="R91" s="111"/>
    </row>
    <row r="92" spans="2:47" s="7" customFormat="1" ht="20" customHeight="1" x14ac:dyDescent="0.15">
      <c r="B92" s="108"/>
      <c r="C92" s="109"/>
      <c r="D92" s="110" t="s">
        <v>101</v>
      </c>
      <c r="E92" s="109"/>
      <c r="F92" s="109"/>
      <c r="G92" s="109"/>
      <c r="H92" s="109"/>
      <c r="I92" s="109"/>
      <c r="J92" s="109"/>
      <c r="K92" s="109"/>
      <c r="L92" s="109"/>
      <c r="M92" s="109"/>
      <c r="N92" s="213">
        <f>N144</f>
        <v>0</v>
      </c>
      <c r="O92" s="214"/>
      <c r="P92" s="214"/>
      <c r="Q92" s="214"/>
      <c r="R92" s="111"/>
    </row>
    <row r="93" spans="2:47" s="7" customFormat="1" ht="20" customHeight="1" x14ac:dyDescent="0.15">
      <c r="B93" s="108"/>
      <c r="C93" s="109"/>
      <c r="D93" s="110" t="s">
        <v>102</v>
      </c>
      <c r="E93" s="109"/>
      <c r="F93" s="109"/>
      <c r="G93" s="109"/>
      <c r="H93" s="109"/>
      <c r="I93" s="109"/>
      <c r="J93" s="109"/>
      <c r="K93" s="109"/>
      <c r="L93" s="109"/>
      <c r="M93" s="109"/>
      <c r="N93" s="213">
        <f>N148</f>
        <v>0</v>
      </c>
      <c r="O93" s="214"/>
      <c r="P93" s="214"/>
      <c r="Q93" s="214"/>
      <c r="R93" s="111"/>
    </row>
    <row r="94" spans="2:47" s="7" customFormat="1" ht="20" customHeight="1" x14ac:dyDescent="0.15">
      <c r="B94" s="108"/>
      <c r="C94" s="109"/>
      <c r="D94" s="110" t="s">
        <v>103</v>
      </c>
      <c r="E94" s="109"/>
      <c r="F94" s="109"/>
      <c r="G94" s="109"/>
      <c r="H94" s="109"/>
      <c r="I94" s="109"/>
      <c r="J94" s="109"/>
      <c r="K94" s="109"/>
      <c r="L94" s="109"/>
      <c r="M94" s="109"/>
      <c r="N94" s="213">
        <f>N150</f>
        <v>0</v>
      </c>
      <c r="O94" s="214"/>
      <c r="P94" s="214"/>
      <c r="Q94" s="214"/>
      <c r="R94" s="111"/>
    </row>
    <row r="95" spans="2:47" s="7" customFormat="1" ht="20" customHeight="1" x14ac:dyDescent="0.15">
      <c r="B95" s="108"/>
      <c r="C95" s="109"/>
      <c r="D95" s="110" t="s">
        <v>104</v>
      </c>
      <c r="E95" s="109"/>
      <c r="F95" s="109"/>
      <c r="G95" s="109"/>
      <c r="H95" s="109"/>
      <c r="I95" s="109"/>
      <c r="J95" s="109"/>
      <c r="K95" s="109"/>
      <c r="L95" s="109"/>
      <c r="M95" s="109"/>
      <c r="N95" s="213">
        <f>N158</f>
        <v>0</v>
      </c>
      <c r="O95" s="214"/>
      <c r="P95" s="214"/>
      <c r="Q95" s="214"/>
      <c r="R95" s="111"/>
    </row>
    <row r="96" spans="2:47" s="7" customFormat="1" ht="20" customHeight="1" x14ac:dyDescent="0.15">
      <c r="B96" s="108"/>
      <c r="C96" s="109"/>
      <c r="D96" s="110" t="s">
        <v>105</v>
      </c>
      <c r="E96" s="109"/>
      <c r="F96" s="109"/>
      <c r="G96" s="109"/>
      <c r="H96" s="109"/>
      <c r="I96" s="109"/>
      <c r="J96" s="109"/>
      <c r="K96" s="109"/>
      <c r="L96" s="109"/>
      <c r="M96" s="109"/>
      <c r="N96" s="213">
        <f>N163</f>
        <v>0</v>
      </c>
      <c r="O96" s="214"/>
      <c r="P96" s="214"/>
      <c r="Q96" s="214"/>
      <c r="R96" s="111"/>
    </row>
    <row r="97" spans="2:21" s="6" customFormat="1" ht="25" customHeight="1" x14ac:dyDescent="0.15">
      <c r="B97" s="104"/>
      <c r="C97" s="105"/>
      <c r="D97" s="106" t="s">
        <v>106</v>
      </c>
      <c r="E97" s="105"/>
      <c r="F97" s="105"/>
      <c r="G97" s="105"/>
      <c r="H97" s="105"/>
      <c r="I97" s="105"/>
      <c r="J97" s="105"/>
      <c r="K97" s="105"/>
      <c r="L97" s="105"/>
      <c r="M97" s="105"/>
      <c r="N97" s="215">
        <f>N165</f>
        <v>0</v>
      </c>
      <c r="O97" s="216"/>
      <c r="P97" s="216"/>
      <c r="Q97" s="216"/>
      <c r="R97" s="107"/>
    </row>
    <row r="98" spans="2:21" s="7" customFormat="1" ht="20" customHeight="1" x14ac:dyDescent="0.15">
      <c r="B98" s="108"/>
      <c r="C98" s="109"/>
      <c r="D98" s="110" t="s">
        <v>107</v>
      </c>
      <c r="E98" s="109"/>
      <c r="F98" s="109"/>
      <c r="G98" s="109"/>
      <c r="H98" s="109"/>
      <c r="I98" s="109"/>
      <c r="J98" s="109"/>
      <c r="K98" s="109"/>
      <c r="L98" s="109"/>
      <c r="M98" s="109"/>
      <c r="N98" s="213">
        <f>N166</f>
        <v>0</v>
      </c>
      <c r="O98" s="214"/>
      <c r="P98" s="214"/>
      <c r="Q98" s="214"/>
      <c r="R98" s="111"/>
    </row>
    <row r="99" spans="2:21" s="7" customFormat="1" ht="20" customHeight="1" x14ac:dyDescent="0.15">
      <c r="B99" s="108"/>
      <c r="C99" s="109"/>
      <c r="D99" s="110" t="s">
        <v>108</v>
      </c>
      <c r="E99" s="109"/>
      <c r="F99" s="109"/>
      <c r="G99" s="109"/>
      <c r="H99" s="109"/>
      <c r="I99" s="109"/>
      <c r="J99" s="109"/>
      <c r="K99" s="109"/>
      <c r="L99" s="109"/>
      <c r="M99" s="109"/>
      <c r="N99" s="213">
        <f>N170</f>
        <v>0</v>
      </c>
      <c r="O99" s="214"/>
      <c r="P99" s="214"/>
      <c r="Q99" s="214"/>
      <c r="R99" s="111"/>
    </row>
    <row r="100" spans="2:21" s="7" customFormat="1" ht="20" customHeight="1" x14ac:dyDescent="0.15">
      <c r="B100" s="108"/>
      <c r="C100" s="109"/>
      <c r="D100" s="110" t="s">
        <v>109</v>
      </c>
      <c r="E100" s="109"/>
      <c r="F100" s="109"/>
      <c r="G100" s="109"/>
      <c r="H100" s="109"/>
      <c r="I100" s="109"/>
      <c r="J100" s="109"/>
      <c r="K100" s="109"/>
      <c r="L100" s="109"/>
      <c r="M100" s="109"/>
      <c r="N100" s="213">
        <f>N176</f>
        <v>0</v>
      </c>
      <c r="O100" s="214"/>
      <c r="P100" s="214"/>
      <c r="Q100" s="214"/>
      <c r="R100" s="111"/>
    </row>
    <row r="101" spans="2:21" s="6" customFormat="1" ht="25" customHeight="1" x14ac:dyDescent="0.15">
      <c r="B101" s="104"/>
      <c r="C101" s="105"/>
      <c r="D101" s="106" t="s">
        <v>110</v>
      </c>
      <c r="E101" s="105"/>
      <c r="F101" s="105"/>
      <c r="G101" s="105"/>
      <c r="H101" s="105"/>
      <c r="I101" s="105"/>
      <c r="J101" s="105"/>
      <c r="K101" s="105"/>
      <c r="L101" s="105"/>
      <c r="M101" s="105"/>
      <c r="N101" s="215">
        <f>N179</f>
        <v>0</v>
      </c>
      <c r="O101" s="216"/>
      <c r="P101" s="216"/>
      <c r="Q101" s="216"/>
      <c r="R101" s="107"/>
    </row>
    <row r="102" spans="2:21" s="7" customFormat="1" ht="20" customHeight="1" x14ac:dyDescent="0.15">
      <c r="B102" s="108"/>
      <c r="C102" s="109"/>
      <c r="D102" s="110" t="s">
        <v>111</v>
      </c>
      <c r="E102" s="109"/>
      <c r="F102" s="109"/>
      <c r="G102" s="109"/>
      <c r="H102" s="109"/>
      <c r="I102" s="109"/>
      <c r="J102" s="109"/>
      <c r="K102" s="109"/>
      <c r="L102" s="109"/>
      <c r="M102" s="109"/>
      <c r="N102" s="213">
        <f>N180</f>
        <v>0</v>
      </c>
      <c r="O102" s="214"/>
      <c r="P102" s="214"/>
      <c r="Q102" s="214"/>
      <c r="R102" s="111"/>
    </row>
    <row r="103" spans="2:21" s="7" customFormat="1" ht="20" customHeight="1" x14ac:dyDescent="0.15">
      <c r="B103" s="108"/>
      <c r="C103" s="109"/>
      <c r="D103" s="110" t="s">
        <v>112</v>
      </c>
      <c r="E103" s="109"/>
      <c r="F103" s="109"/>
      <c r="G103" s="109"/>
      <c r="H103" s="109"/>
      <c r="I103" s="109"/>
      <c r="J103" s="109"/>
      <c r="K103" s="109"/>
      <c r="L103" s="109"/>
      <c r="M103" s="109"/>
      <c r="N103" s="213">
        <f>N182</f>
        <v>0</v>
      </c>
      <c r="O103" s="214"/>
      <c r="P103" s="214"/>
      <c r="Q103" s="214"/>
      <c r="R103" s="111"/>
    </row>
    <row r="104" spans="2:21" s="7" customFormat="1" ht="20" customHeight="1" x14ac:dyDescent="0.15">
      <c r="B104" s="108"/>
      <c r="C104" s="109"/>
      <c r="D104" s="110" t="s">
        <v>113</v>
      </c>
      <c r="E104" s="109"/>
      <c r="F104" s="109"/>
      <c r="G104" s="109"/>
      <c r="H104" s="109"/>
      <c r="I104" s="109"/>
      <c r="J104" s="109"/>
      <c r="K104" s="109"/>
      <c r="L104" s="109"/>
      <c r="M104" s="109"/>
      <c r="N104" s="213">
        <f>N184</f>
        <v>0</v>
      </c>
      <c r="O104" s="214"/>
      <c r="P104" s="214"/>
      <c r="Q104" s="214"/>
      <c r="R104" s="111"/>
    </row>
    <row r="105" spans="2:21" s="1" customFormat="1" ht="21.75" customHeight="1" x14ac:dyDescent="0.15">
      <c r="B105" s="31"/>
      <c r="C105" s="32"/>
      <c r="D105" s="32"/>
      <c r="E105" s="32"/>
      <c r="F105" s="32"/>
      <c r="G105" s="32"/>
      <c r="H105" s="32"/>
      <c r="I105" s="32"/>
      <c r="J105" s="32"/>
      <c r="K105" s="32"/>
      <c r="L105" s="32"/>
      <c r="M105" s="32"/>
      <c r="N105" s="32"/>
      <c r="O105" s="32"/>
      <c r="P105" s="32"/>
      <c r="Q105" s="32"/>
      <c r="R105" s="33"/>
    </row>
    <row r="106" spans="2:21" s="1" customFormat="1" ht="29.25" customHeight="1" x14ac:dyDescent="0.15">
      <c r="B106" s="31"/>
      <c r="C106" s="103" t="s">
        <v>114</v>
      </c>
      <c r="D106" s="32"/>
      <c r="E106" s="32"/>
      <c r="F106" s="32"/>
      <c r="G106" s="32"/>
      <c r="H106" s="32"/>
      <c r="I106" s="32"/>
      <c r="J106" s="32"/>
      <c r="K106" s="32"/>
      <c r="L106" s="32"/>
      <c r="M106" s="32"/>
      <c r="N106" s="217">
        <v>0</v>
      </c>
      <c r="O106" s="218"/>
      <c r="P106" s="218"/>
      <c r="Q106" s="218"/>
      <c r="R106" s="33"/>
      <c r="T106" s="112"/>
      <c r="U106" s="113" t="s">
        <v>37</v>
      </c>
    </row>
    <row r="107" spans="2:21" s="1" customFormat="1" ht="18" customHeight="1" x14ac:dyDescent="0.15">
      <c r="B107" s="31"/>
      <c r="C107" s="32"/>
      <c r="D107" s="32"/>
      <c r="E107" s="32"/>
      <c r="F107" s="32"/>
      <c r="G107" s="32"/>
      <c r="H107" s="32"/>
      <c r="I107" s="32"/>
      <c r="J107" s="32"/>
      <c r="K107" s="32"/>
      <c r="L107" s="32"/>
      <c r="M107" s="32"/>
      <c r="N107" s="32"/>
      <c r="O107" s="32"/>
      <c r="P107" s="32"/>
      <c r="Q107" s="32"/>
      <c r="R107" s="33"/>
    </row>
    <row r="108" spans="2:21" s="1" customFormat="1" ht="29.25" customHeight="1" x14ac:dyDescent="0.15">
      <c r="B108" s="31"/>
      <c r="C108" s="94" t="s">
        <v>83</v>
      </c>
      <c r="D108" s="95"/>
      <c r="E108" s="95"/>
      <c r="F108" s="95"/>
      <c r="G108" s="95"/>
      <c r="H108" s="95"/>
      <c r="I108" s="95"/>
      <c r="J108" s="95"/>
      <c r="K108" s="95"/>
      <c r="L108" s="164">
        <f>ROUND(SUM(N87+N106),2)</f>
        <v>0</v>
      </c>
      <c r="M108" s="164"/>
      <c r="N108" s="164"/>
      <c r="O108" s="164"/>
      <c r="P108" s="164"/>
      <c r="Q108" s="164"/>
      <c r="R108" s="33"/>
    </row>
    <row r="109" spans="2:21" s="1" customFormat="1" ht="7" customHeight="1" x14ac:dyDescent="0.15">
      <c r="B109" s="55"/>
      <c r="C109" s="56"/>
      <c r="D109" s="56"/>
      <c r="E109" s="56"/>
      <c r="F109" s="56"/>
      <c r="G109" s="56"/>
      <c r="H109" s="56"/>
      <c r="I109" s="56"/>
      <c r="J109" s="56"/>
      <c r="K109" s="56"/>
      <c r="L109" s="56"/>
      <c r="M109" s="56"/>
      <c r="N109" s="56"/>
      <c r="O109" s="56"/>
      <c r="P109" s="56"/>
      <c r="Q109" s="56"/>
      <c r="R109" s="57"/>
    </row>
    <row r="113" spans="2:65" s="1" customFormat="1" ht="7" customHeight="1" x14ac:dyDescent="0.15">
      <c r="B113" s="58"/>
      <c r="C113" s="59"/>
      <c r="D113" s="59"/>
      <c r="E113" s="59"/>
      <c r="F113" s="59"/>
      <c r="G113" s="59"/>
      <c r="H113" s="59"/>
      <c r="I113" s="59"/>
      <c r="J113" s="59"/>
      <c r="K113" s="59"/>
      <c r="L113" s="59"/>
      <c r="M113" s="59"/>
      <c r="N113" s="59"/>
      <c r="O113" s="59"/>
      <c r="P113" s="59"/>
      <c r="Q113" s="59"/>
      <c r="R113" s="60"/>
    </row>
    <row r="114" spans="2:65" s="1" customFormat="1" ht="37" customHeight="1" x14ac:dyDescent="0.15">
      <c r="B114" s="31"/>
      <c r="C114" s="154" t="s">
        <v>115</v>
      </c>
      <c r="D114" s="206"/>
      <c r="E114" s="206"/>
      <c r="F114" s="206"/>
      <c r="G114" s="206"/>
      <c r="H114" s="206"/>
      <c r="I114" s="206"/>
      <c r="J114" s="206"/>
      <c r="K114" s="206"/>
      <c r="L114" s="206"/>
      <c r="M114" s="206"/>
      <c r="N114" s="206"/>
      <c r="O114" s="206"/>
      <c r="P114" s="206"/>
      <c r="Q114" s="206"/>
      <c r="R114" s="33"/>
    </row>
    <row r="115" spans="2:65" s="1" customFormat="1" ht="7" customHeight="1" x14ac:dyDescent="0.15">
      <c r="B115" s="31"/>
      <c r="C115" s="32"/>
      <c r="D115" s="32"/>
      <c r="E115" s="32"/>
      <c r="F115" s="32"/>
      <c r="G115" s="32"/>
      <c r="H115" s="32"/>
      <c r="I115" s="32"/>
      <c r="J115" s="32"/>
      <c r="K115" s="32"/>
      <c r="L115" s="32"/>
      <c r="M115" s="32"/>
      <c r="N115" s="32"/>
      <c r="O115" s="32"/>
      <c r="P115" s="32"/>
      <c r="Q115" s="32"/>
      <c r="R115" s="33"/>
    </row>
    <row r="116" spans="2:65" s="1" customFormat="1" ht="37" customHeight="1" x14ac:dyDescent="0.15">
      <c r="B116" s="31"/>
      <c r="C116" s="65" t="s">
        <v>15</v>
      </c>
      <c r="D116" s="32"/>
      <c r="E116" s="32"/>
      <c r="F116" s="184" t="str">
        <f>F6</f>
        <v>Úprava telesa rybníka Poprad Veľká</v>
      </c>
      <c r="G116" s="206"/>
      <c r="H116" s="206"/>
      <c r="I116" s="206"/>
      <c r="J116" s="206"/>
      <c r="K116" s="206"/>
      <c r="L116" s="206"/>
      <c r="M116" s="206"/>
      <c r="N116" s="206"/>
      <c r="O116" s="206"/>
      <c r="P116" s="206"/>
      <c r="Q116" s="32"/>
      <c r="R116" s="33"/>
    </row>
    <row r="117" spans="2:65" s="1" customFormat="1" ht="7" customHeight="1" x14ac:dyDescent="0.15">
      <c r="B117" s="31"/>
      <c r="C117" s="32"/>
      <c r="D117" s="32"/>
      <c r="E117" s="32"/>
      <c r="F117" s="32"/>
      <c r="G117" s="32"/>
      <c r="H117" s="32"/>
      <c r="I117" s="32"/>
      <c r="J117" s="32"/>
      <c r="K117" s="32"/>
      <c r="L117" s="32"/>
      <c r="M117" s="32"/>
      <c r="N117" s="32"/>
      <c r="O117" s="32"/>
      <c r="P117" s="32"/>
      <c r="Q117" s="32"/>
      <c r="R117" s="33"/>
    </row>
    <row r="118" spans="2:65" s="1" customFormat="1" ht="18" customHeight="1" x14ac:dyDescent="0.15">
      <c r="B118" s="31"/>
      <c r="C118" s="28" t="s">
        <v>19</v>
      </c>
      <c r="D118" s="32"/>
      <c r="E118" s="32"/>
      <c r="F118" s="26" t="str">
        <f>F8</f>
        <v>Poprad</v>
      </c>
      <c r="G118" s="32"/>
      <c r="H118" s="32"/>
      <c r="I118" s="32"/>
      <c r="J118" s="32"/>
      <c r="K118" s="28" t="s">
        <v>21</v>
      </c>
      <c r="L118" s="32"/>
      <c r="M118" s="212">
        <f>IF(O8="","",O8)</f>
        <v>0</v>
      </c>
      <c r="N118" s="212"/>
      <c r="O118" s="212"/>
      <c r="P118" s="212"/>
      <c r="Q118" s="32"/>
      <c r="R118" s="33"/>
    </row>
    <row r="119" spans="2:65" s="1" customFormat="1" ht="7" customHeight="1" x14ac:dyDescent="0.15">
      <c r="B119" s="31"/>
      <c r="C119" s="32"/>
      <c r="D119" s="32"/>
      <c r="E119" s="32"/>
      <c r="F119" s="32"/>
      <c r="G119" s="32"/>
      <c r="H119" s="32"/>
      <c r="I119" s="32"/>
      <c r="J119" s="32"/>
      <c r="K119" s="32"/>
      <c r="L119" s="32"/>
      <c r="M119" s="32"/>
      <c r="N119" s="32"/>
      <c r="O119" s="32"/>
      <c r="P119" s="32"/>
      <c r="Q119" s="32"/>
      <c r="R119" s="33"/>
    </row>
    <row r="120" spans="2:65" s="1" customFormat="1" ht="12" x14ac:dyDescent="0.15">
      <c r="B120" s="31"/>
      <c r="C120" s="28" t="s">
        <v>22</v>
      </c>
      <c r="D120" s="32"/>
      <c r="E120" s="32"/>
      <c r="F120" s="26" t="str">
        <f>E11</f>
        <v>AGRO FROST s.r.o., Trebišov</v>
      </c>
      <c r="G120" s="32"/>
      <c r="H120" s="32"/>
      <c r="I120" s="32"/>
      <c r="J120" s="32"/>
      <c r="K120" s="28" t="s">
        <v>28</v>
      </c>
      <c r="L120" s="32"/>
      <c r="M120" s="156" t="str">
        <f>E17</f>
        <v xml:space="preserve"> </v>
      </c>
      <c r="N120" s="156"/>
      <c r="O120" s="156"/>
      <c r="P120" s="156"/>
      <c r="Q120" s="156"/>
      <c r="R120" s="33"/>
    </row>
    <row r="121" spans="2:65" s="1" customFormat="1" ht="14.5" customHeight="1" x14ac:dyDescent="0.15">
      <c r="B121" s="31"/>
      <c r="C121" s="28" t="s">
        <v>26</v>
      </c>
      <c r="D121" s="32"/>
      <c r="E121" s="32"/>
      <c r="F121" s="26" t="str">
        <f>IF(E14="","",E14)</f>
        <v xml:space="preserve"> </v>
      </c>
      <c r="G121" s="32"/>
      <c r="H121" s="32"/>
      <c r="I121" s="32"/>
      <c r="J121" s="32"/>
      <c r="K121" s="28" t="s">
        <v>31</v>
      </c>
      <c r="L121" s="32"/>
      <c r="M121" s="156" t="str">
        <f>E20</f>
        <v>Ing. Lukšíková</v>
      </c>
      <c r="N121" s="156"/>
      <c r="O121" s="156"/>
      <c r="P121" s="156"/>
      <c r="Q121" s="156"/>
      <c r="R121" s="33"/>
    </row>
    <row r="122" spans="2:65" s="1" customFormat="1" ht="10.25" customHeight="1" x14ac:dyDescent="0.15">
      <c r="B122" s="31"/>
      <c r="C122" s="32"/>
      <c r="D122" s="32"/>
      <c r="E122" s="32"/>
      <c r="F122" s="32"/>
      <c r="G122" s="32"/>
      <c r="H122" s="32"/>
      <c r="I122" s="32"/>
      <c r="J122" s="32"/>
      <c r="K122" s="32"/>
      <c r="L122" s="32"/>
      <c r="M122" s="32"/>
      <c r="N122" s="32"/>
      <c r="O122" s="32"/>
      <c r="P122" s="32"/>
      <c r="Q122" s="32"/>
      <c r="R122" s="33"/>
    </row>
    <row r="123" spans="2:65" s="8" customFormat="1" ht="29.25" customHeight="1" x14ac:dyDescent="0.15">
      <c r="B123" s="114"/>
      <c r="C123" s="115" t="s">
        <v>116</v>
      </c>
      <c r="D123" s="116" t="s">
        <v>117</v>
      </c>
      <c r="E123" s="116" t="s">
        <v>55</v>
      </c>
      <c r="F123" s="194" t="s">
        <v>118</v>
      </c>
      <c r="G123" s="194"/>
      <c r="H123" s="194"/>
      <c r="I123" s="194"/>
      <c r="J123" s="116" t="s">
        <v>119</v>
      </c>
      <c r="K123" s="116" t="s">
        <v>120</v>
      </c>
      <c r="L123" s="194" t="s">
        <v>121</v>
      </c>
      <c r="M123" s="194"/>
      <c r="N123" s="194" t="s">
        <v>94</v>
      </c>
      <c r="O123" s="194"/>
      <c r="P123" s="194"/>
      <c r="Q123" s="200"/>
      <c r="R123" s="117"/>
      <c r="T123" s="72" t="s">
        <v>122</v>
      </c>
      <c r="U123" s="73" t="s">
        <v>37</v>
      </c>
      <c r="V123" s="73" t="s">
        <v>123</v>
      </c>
      <c r="W123" s="73" t="s">
        <v>124</v>
      </c>
      <c r="X123" s="73" t="s">
        <v>125</v>
      </c>
      <c r="Y123" s="73" t="s">
        <v>126</v>
      </c>
      <c r="Z123" s="73" t="s">
        <v>127</v>
      </c>
      <c r="AA123" s="74" t="s">
        <v>128</v>
      </c>
    </row>
    <row r="124" spans="2:65" s="1" customFormat="1" ht="29.25" customHeight="1" x14ac:dyDescent="0.2">
      <c r="B124" s="31"/>
      <c r="C124" s="76" t="s">
        <v>90</v>
      </c>
      <c r="D124" s="32"/>
      <c r="E124" s="32"/>
      <c r="F124" s="32"/>
      <c r="G124" s="32"/>
      <c r="H124" s="32"/>
      <c r="I124" s="32"/>
      <c r="J124" s="32"/>
      <c r="K124" s="32"/>
      <c r="L124" s="32"/>
      <c r="M124" s="32"/>
      <c r="N124" s="201">
        <f>BK124</f>
        <v>0</v>
      </c>
      <c r="O124" s="202"/>
      <c r="P124" s="202"/>
      <c r="Q124" s="202"/>
      <c r="R124" s="33"/>
      <c r="T124" s="75"/>
      <c r="U124" s="47"/>
      <c r="V124" s="47"/>
      <c r="W124" s="118">
        <f>W125+W165+W179</f>
        <v>5133.7851179999998</v>
      </c>
      <c r="X124" s="47"/>
      <c r="Y124" s="118">
        <f>Y125+Y165+Y179</f>
        <v>1458.3930999000002</v>
      </c>
      <c r="Z124" s="47"/>
      <c r="AA124" s="119">
        <f>AA125+AA165+AA179</f>
        <v>0</v>
      </c>
      <c r="AT124" s="18" t="s">
        <v>72</v>
      </c>
      <c r="AU124" s="18" t="s">
        <v>96</v>
      </c>
      <c r="BK124" s="120">
        <f>BK125+BK165+BK179</f>
        <v>0</v>
      </c>
    </row>
    <row r="125" spans="2:65" s="9" customFormat="1" ht="37.25" customHeight="1" x14ac:dyDescent="0.2">
      <c r="B125" s="121"/>
      <c r="C125" s="122"/>
      <c r="D125" s="123" t="s">
        <v>97</v>
      </c>
      <c r="E125" s="123"/>
      <c r="F125" s="123"/>
      <c r="G125" s="123"/>
      <c r="H125" s="123"/>
      <c r="I125" s="123"/>
      <c r="J125" s="123"/>
      <c r="K125" s="123"/>
      <c r="L125" s="123"/>
      <c r="M125" s="123"/>
      <c r="N125" s="203">
        <f>BK125</f>
        <v>0</v>
      </c>
      <c r="O125" s="204"/>
      <c r="P125" s="204"/>
      <c r="Q125" s="204"/>
      <c r="R125" s="124"/>
      <c r="T125" s="125"/>
      <c r="U125" s="122"/>
      <c r="V125" s="122"/>
      <c r="W125" s="126">
        <f>W126+W134+W136+W144+W148+W150+W158+W163</f>
        <v>4906.7661179999996</v>
      </c>
      <c r="X125" s="122"/>
      <c r="Y125" s="126">
        <f>Y126+Y134+Y136+Y144+Y148+Y150+Y158+Y163</f>
        <v>1454.7659499000001</v>
      </c>
      <c r="Z125" s="122"/>
      <c r="AA125" s="127">
        <f>AA126+AA134+AA136+AA144+AA148+AA150+AA158+AA163</f>
        <v>0</v>
      </c>
      <c r="AR125" s="128" t="s">
        <v>78</v>
      </c>
      <c r="AT125" s="129" t="s">
        <v>72</v>
      </c>
      <c r="AU125" s="129" t="s">
        <v>73</v>
      </c>
      <c r="AY125" s="128" t="s">
        <v>129</v>
      </c>
      <c r="BK125" s="130">
        <f>BK126+BK134+BK136+BK144+BK148+BK150+BK158+BK163</f>
        <v>0</v>
      </c>
    </row>
    <row r="126" spans="2:65" s="9" customFormat="1" ht="20" customHeight="1" x14ac:dyDescent="0.15">
      <c r="B126" s="121"/>
      <c r="C126" s="122"/>
      <c r="D126" s="131" t="s">
        <v>98</v>
      </c>
      <c r="E126" s="131"/>
      <c r="F126" s="131"/>
      <c r="G126" s="131"/>
      <c r="H126" s="131"/>
      <c r="I126" s="131"/>
      <c r="J126" s="131"/>
      <c r="K126" s="131"/>
      <c r="L126" s="131"/>
      <c r="M126" s="131"/>
      <c r="N126" s="198">
        <f>BK126</f>
        <v>0</v>
      </c>
      <c r="O126" s="199"/>
      <c r="P126" s="199"/>
      <c r="Q126" s="199"/>
      <c r="R126" s="124"/>
      <c r="T126" s="125"/>
      <c r="U126" s="122"/>
      <c r="V126" s="122"/>
      <c r="W126" s="126">
        <f>SUM(W127:W133)</f>
        <v>232.32234400000004</v>
      </c>
      <c r="X126" s="122"/>
      <c r="Y126" s="126">
        <f>SUM(Y127:Y133)</f>
        <v>0</v>
      </c>
      <c r="Z126" s="122"/>
      <c r="AA126" s="127">
        <f>SUM(AA127:AA133)</f>
        <v>0</v>
      </c>
      <c r="AR126" s="128" t="s">
        <v>78</v>
      </c>
      <c r="AT126" s="129" t="s">
        <v>72</v>
      </c>
      <c r="AU126" s="129" t="s">
        <v>78</v>
      </c>
      <c r="AY126" s="128" t="s">
        <v>129</v>
      </c>
      <c r="BK126" s="130">
        <f>SUM(BK127:BK133)</f>
        <v>0</v>
      </c>
    </row>
    <row r="127" spans="2:65" s="1" customFormat="1" ht="25.5" customHeight="1" x14ac:dyDescent="0.15">
      <c r="B127" s="132"/>
      <c r="C127" s="133" t="s">
        <v>78</v>
      </c>
      <c r="D127" s="133" t="s">
        <v>130</v>
      </c>
      <c r="E127" s="134" t="s">
        <v>131</v>
      </c>
      <c r="F127" s="191" t="s">
        <v>132</v>
      </c>
      <c r="G127" s="191"/>
      <c r="H127" s="191"/>
      <c r="I127" s="191"/>
      <c r="J127" s="135" t="s">
        <v>133</v>
      </c>
      <c r="K127" s="136">
        <v>191.64</v>
      </c>
      <c r="L127" s="188">
        <v>0</v>
      </c>
      <c r="M127" s="188"/>
      <c r="N127" s="188">
        <f t="shared" ref="N127:N133" si="0">ROUND(L127*K127,3)</f>
        <v>0</v>
      </c>
      <c r="O127" s="188"/>
      <c r="P127" s="188"/>
      <c r="Q127" s="188"/>
      <c r="R127" s="137"/>
      <c r="T127" s="138" t="s">
        <v>5</v>
      </c>
      <c r="U127" s="40" t="s">
        <v>40</v>
      </c>
      <c r="V127" s="139">
        <v>0.21299999999999999</v>
      </c>
      <c r="W127" s="139">
        <f t="shared" ref="W127:W133" si="1">V127*K127</f>
        <v>40.819319999999998</v>
      </c>
      <c r="X127" s="139">
        <v>0</v>
      </c>
      <c r="Y127" s="139">
        <f t="shared" ref="Y127:Y133" si="2">X127*K127</f>
        <v>0</v>
      </c>
      <c r="Z127" s="139">
        <v>0</v>
      </c>
      <c r="AA127" s="140">
        <f t="shared" ref="AA127:AA133" si="3">Z127*K127</f>
        <v>0</v>
      </c>
      <c r="AR127" s="18" t="s">
        <v>134</v>
      </c>
      <c r="AT127" s="18" t="s">
        <v>130</v>
      </c>
      <c r="AU127" s="18" t="s">
        <v>135</v>
      </c>
      <c r="AY127" s="18" t="s">
        <v>129</v>
      </c>
      <c r="BE127" s="141">
        <f t="shared" ref="BE127:BE133" si="4">IF(U127="základná",N127,0)</f>
        <v>0</v>
      </c>
      <c r="BF127" s="141">
        <f t="shared" ref="BF127:BF133" si="5">IF(U127="znížená",N127,0)</f>
        <v>0</v>
      </c>
      <c r="BG127" s="141">
        <f t="shared" ref="BG127:BG133" si="6">IF(U127="zákl. prenesená",N127,0)</f>
        <v>0</v>
      </c>
      <c r="BH127" s="141">
        <f t="shared" ref="BH127:BH133" si="7">IF(U127="zníž. prenesená",N127,0)</f>
        <v>0</v>
      </c>
      <c r="BI127" s="141">
        <f t="shared" ref="BI127:BI133" si="8">IF(U127="nulová",N127,0)</f>
        <v>0</v>
      </c>
      <c r="BJ127" s="18" t="s">
        <v>135</v>
      </c>
      <c r="BK127" s="142">
        <f t="shared" ref="BK127:BK133" si="9">ROUND(L127*K127,3)</f>
        <v>0</v>
      </c>
      <c r="BL127" s="18" t="s">
        <v>134</v>
      </c>
      <c r="BM127" s="18" t="s">
        <v>136</v>
      </c>
    </row>
    <row r="128" spans="2:65" s="1" customFormat="1" ht="25.5" customHeight="1" x14ac:dyDescent="0.15">
      <c r="B128" s="132"/>
      <c r="C128" s="133" t="s">
        <v>135</v>
      </c>
      <c r="D128" s="133" t="s">
        <v>130</v>
      </c>
      <c r="E128" s="134" t="s">
        <v>137</v>
      </c>
      <c r="F128" s="191" t="s">
        <v>138</v>
      </c>
      <c r="G128" s="191"/>
      <c r="H128" s="191"/>
      <c r="I128" s="191"/>
      <c r="J128" s="135" t="s">
        <v>133</v>
      </c>
      <c r="K128" s="136">
        <v>311.44</v>
      </c>
      <c r="L128" s="188">
        <v>0</v>
      </c>
      <c r="M128" s="188"/>
      <c r="N128" s="188">
        <f t="shared" si="0"/>
        <v>0</v>
      </c>
      <c r="O128" s="188"/>
      <c r="P128" s="188"/>
      <c r="Q128" s="188"/>
      <c r="R128" s="137"/>
      <c r="T128" s="138" t="s">
        <v>5</v>
      </c>
      <c r="U128" s="40" t="s">
        <v>40</v>
      </c>
      <c r="V128" s="139">
        <v>0.433</v>
      </c>
      <c r="W128" s="139">
        <f t="shared" si="1"/>
        <v>134.85352</v>
      </c>
      <c r="X128" s="139">
        <v>0</v>
      </c>
      <c r="Y128" s="139">
        <f t="shared" si="2"/>
        <v>0</v>
      </c>
      <c r="Z128" s="139">
        <v>0</v>
      </c>
      <c r="AA128" s="140">
        <f t="shared" si="3"/>
        <v>0</v>
      </c>
      <c r="AR128" s="18" t="s">
        <v>134</v>
      </c>
      <c r="AT128" s="18" t="s">
        <v>130</v>
      </c>
      <c r="AU128" s="18" t="s">
        <v>135</v>
      </c>
      <c r="AY128" s="18" t="s">
        <v>129</v>
      </c>
      <c r="BE128" s="141">
        <f t="shared" si="4"/>
        <v>0</v>
      </c>
      <c r="BF128" s="141">
        <f t="shared" si="5"/>
        <v>0</v>
      </c>
      <c r="BG128" s="141">
        <f t="shared" si="6"/>
        <v>0</v>
      </c>
      <c r="BH128" s="141">
        <f t="shared" si="7"/>
        <v>0</v>
      </c>
      <c r="BI128" s="141">
        <f t="shared" si="8"/>
        <v>0</v>
      </c>
      <c r="BJ128" s="18" t="s">
        <v>135</v>
      </c>
      <c r="BK128" s="142">
        <f t="shared" si="9"/>
        <v>0</v>
      </c>
      <c r="BL128" s="18" t="s">
        <v>134</v>
      </c>
      <c r="BM128" s="18" t="s">
        <v>139</v>
      </c>
    </row>
    <row r="129" spans="2:65" s="1" customFormat="1" ht="25.5" customHeight="1" x14ac:dyDescent="0.15">
      <c r="B129" s="132"/>
      <c r="C129" s="133" t="s">
        <v>140</v>
      </c>
      <c r="D129" s="133" t="s">
        <v>130</v>
      </c>
      <c r="E129" s="134" t="s">
        <v>141</v>
      </c>
      <c r="F129" s="191" t="s">
        <v>142</v>
      </c>
      <c r="G129" s="191"/>
      <c r="H129" s="191"/>
      <c r="I129" s="191"/>
      <c r="J129" s="135" t="s">
        <v>133</v>
      </c>
      <c r="K129" s="136">
        <v>93.432000000000002</v>
      </c>
      <c r="L129" s="188">
        <v>0</v>
      </c>
      <c r="M129" s="188"/>
      <c r="N129" s="188">
        <f t="shared" si="0"/>
        <v>0</v>
      </c>
      <c r="O129" s="188"/>
      <c r="P129" s="188"/>
      <c r="Q129" s="188"/>
      <c r="R129" s="137"/>
      <c r="T129" s="138" t="s">
        <v>5</v>
      </c>
      <c r="U129" s="40" t="s">
        <v>40</v>
      </c>
      <c r="V129" s="139">
        <v>4.2000000000000003E-2</v>
      </c>
      <c r="W129" s="139">
        <f t="shared" si="1"/>
        <v>3.9241440000000005</v>
      </c>
      <c r="X129" s="139">
        <v>0</v>
      </c>
      <c r="Y129" s="139">
        <f t="shared" si="2"/>
        <v>0</v>
      </c>
      <c r="Z129" s="139">
        <v>0</v>
      </c>
      <c r="AA129" s="140">
        <f t="shared" si="3"/>
        <v>0</v>
      </c>
      <c r="AR129" s="18" t="s">
        <v>134</v>
      </c>
      <c r="AT129" s="18" t="s">
        <v>130</v>
      </c>
      <c r="AU129" s="18" t="s">
        <v>135</v>
      </c>
      <c r="AY129" s="18" t="s">
        <v>129</v>
      </c>
      <c r="BE129" s="141">
        <f t="shared" si="4"/>
        <v>0</v>
      </c>
      <c r="BF129" s="141">
        <f t="shared" si="5"/>
        <v>0</v>
      </c>
      <c r="BG129" s="141">
        <f t="shared" si="6"/>
        <v>0</v>
      </c>
      <c r="BH129" s="141">
        <f t="shared" si="7"/>
        <v>0</v>
      </c>
      <c r="BI129" s="141">
        <f t="shared" si="8"/>
        <v>0</v>
      </c>
      <c r="BJ129" s="18" t="s">
        <v>135</v>
      </c>
      <c r="BK129" s="142">
        <f t="shared" si="9"/>
        <v>0</v>
      </c>
      <c r="BL129" s="18" t="s">
        <v>134</v>
      </c>
      <c r="BM129" s="18" t="s">
        <v>143</v>
      </c>
    </row>
    <row r="130" spans="2:65" s="1" customFormat="1" ht="51" customHeight="1" x14ac:dyDescent="0.15">
      <c r="B130" s="132"/>
      <c r="C130" s="133" t="s">
        <v>134</v>
      </c>
      <c r="D130" s="133" t="s">
        <v>130</v>
      </c>
      <c r="E130" s="134" t="s">
        <v>144</v>
      </c>
      <c r="F130" s="191" t="s">
        <v>145</v>
      </c>
      <c r="G130" s="191"/>
      <c r="H130" s="191"/>
      <c r="I130" s="191"/>
      <c r="J130" s="135" t="s">
        <v>133</v>
      </c>
      <c r="K130" s="136">
        <v>169.04</v>
      </c>
      <c r="L130" s="188">
        <v>0</v>
      </c>
      <c r="M130" s="188"/>
      <c r="N130" s="188">
        <f t="shared" si="0"/>
        <v>0</v>
      </c>
      <c r="O130" s="188"/>
      <c r="P130" s="188"/>
      <c r="Q130" s="188"/>
      <c r="R130" s="137"/>
      <c r="T130" s="138" t="s">
        <v>5</v>
      </c>
      <c r="U130" s="40" t="s">
        <v>40</v>
      </c>
      <c r="V130" s="139">
        <v>5.3999999999999999E-2</v>
      </c>
      <c r="W130" s="139">
        <f t="shared" si="1"/>
        <v>9.1281599999999994</v>
      </c>
      <c r="X130" s="139">
        <v>0</v>
      </c>
      <c r="Y130" s="139">
        <f t="shared" si="2"/>
        <v>0</v>
      </c>
      <c r="Z130" s="139">
        <v>0</v>
      </c>
      <c r="AA130" s="140">
        <f t="shared" si="3"/>
        <v>0</v>
      </c>
      <c r="AR130" s="18" t="s">
        <v>134</v>
      </c>
      <c r="AT130" s="18" t="s">
        <v>130</v>
      </c>
      <c r="AU130" s="18" t="s">
        <v>135</v>
      </c>
      <c r="AY130" s="18" t="s">
        <v>129</v>
      </c>
      <c r="BE130" s="141">
        <f t="shared" si="4"/>
        <v>0</v>
      </c>
      <c r="BF130" s="141">
        <f t="shared" si="5"/>
        <v>0</v>
      </c>
      <c r="BG130" s="141">
        <f t="shared" si="6"/>
        <v>0</v>
      </c>
      <c r="BH130" s="141">
        <f t="shared" si="7"/>
        <v>0</v>
      </c>
      <c r="BI130" s="141">
        <f t="shared" si="8"/>
        <v>0</v>
      </c>
      <c r="BJ130" s="18" t="s">
        <v>135</v>
      </c>
      <c r="BK130" s="142">
        <f t="shared" si="9"/>
        <v>0</v>
      </c>
      <c r="BL130" s="18" t="s">
        <v>134</v>
      </c>
      <c r="BM130" s="18" t="s">
        <v>146</v>
      </c>
    </row>
    <row r="131" spans="2:65" s="1" customFormat="1" ht="51" customHeight="1" x14ac:dyDescent="0.15">
      <c r="B131" s="132"/>
      <c r="C131" s="133" t="s">
        <v>147</v>
      </c>
      <c r="D131" s="133" t="s">
        <v>130</v>
      </c>
      <c r="E131" s="134" t="s">
        <v>148</v>
      </c>
      <c r="F131" s="191" t="s">
        <v>149</v>
      </c>
      <c r="G131" s="191"/>
      <c r="H131" s="191"/>
      <c r="I131" s="191"/>
      <c r="J131" s="135" t="s">
        <v>133</v>
      </c>
      <c r="K131" s="136">
        <v>2197.52</v>
      </c>
      <c r="L131" s="188">
        <v>0</v>
      </c>
      <c r="M131" s="188"/>
      <c r="N131" s="188">
        <f t="shared" si="0"/>
        <v>0</v>
      </c>
      <c r="O131" s="188"/>
      <c r="P131" s="188"/>
      <c r="Q131" s="188"/>
      <c r="R131" s="137"/>
      <c r="T131" s="138" t="s">
        <v>5</v>
      </c>
      <c r="U131" s="40" t="s">
        <v>40</v>
      </c>
      <c r="V131" s="139">
        <v>5.0000000000000001E-3</v>
      </c>
      <c r="W131" s="139">
        <f t="shared" si="1"/>
        <v>10.9876</v>
      </c>
      <c r="X131" s="139">
        <v>0</v>
      </c>
      <c r="Y131" s="139">
        <f t="shared" si="2"/>
        <v>0</v>
      </c>
      <c r="Z131" s="139">
        <v>0</v>
      </c>
      <c r="AA131" s="140">
        <f t="shared" si="3"/>
        <v>0</v>
      </c>
      <c r="AR131" s="18" t="s">
        <v>134</v>
      </c>
      <c r="AT131" s="18" t="s">
        <v>130</v>
      </c>
      <c r="AU131" s="18" t="s">
        <v>135</v>
      </c>
      <c r="AY131" s="18" t="s">
        <v>129</v>
      </c>
      <c r="BE131" s="141">
        <f t="shared" si="4"/>
        <v>0</v>
      </c>
      <c r="BF131" s="141">
        <f t="shared" si="5"/>
        <v>0</v>
      </c>
      <c r="BG131" s="141">
        <f t="shared" si="6"/>
        <v>0</v>
      </c>
      <c r="BH131" s="141">
        <f t="shared" si="7"/>
        <v>0</v>
      </c>
      <c r="BI131" s="141">
        <f t="shared" si="8"/>
        <v>0</v>
      </c>
      <c r="BJ131" s="18" t="s">
        <v>135</v>
      </c>
      <c r="BK131" s="142">
        <f t="shared" si="9"/>
        <v>0</v>
      </c>
      <c r="BL131" s="18" t="s">
        <v>134</v>
      </c>
      <c r="BM131" s="18" t="s">
        <v>150</v>
      </c>
    </row>
    <row r="132" spans="2:65" s="1" customFormat="1" ht="25.5" customHeight="1" x14ac:dyDescent="0.15">
      <c r="B132" s="132"/>
      <c r="C132" s="133" t="s">
        <v>151</v>
      </c>
      <c r="D132" s="133" t="s">
        <v>130</v>
      </c>
      <c r="E132" s="134" t="s">
        <v>152</v>
      </c>
      <c r="F132" s="191" t="s">
        <v>153</v>
      </c>
      <c r="G132" s="191"/>
      <c r="H132" s="191"/>
      <c r="I132" s="191"/>
      <c r="J132" s="135" t="s">
        <v>154</v>
      </c>
      <c r="K132" s="136">
        <v>304.27199999999999</v>
      </c>
      <c r="L132" s="188">
        <v>0</v>
      </c>
      <c r="M132" s="188"/>
      <c r="N132" s="188">
        <f t="shared" si="0"/>
        <v>0</v>
      </c>
      <c r="O132" s="188"/>
      <c r="P132" s="188"/>
      <c r="Q132" s="188"/>
      <c r="R132" s="137"/>
      <c r="T132" s="138" t="s">
        <v>5</v>
      </c>
      <c r="U132" s="40" t="s">
        <v>40</v>
      </c>
      <c r="V132" s="139">
        <v>0</v>
      </c>
      <c r="W132" s="139">
        <f t="shared" si="1"/>
        <v>0</v>
      </c>
      <c r="X132" s="139">
        <v>0</v>
      </c>
      <c r="Y132" s="139">
        <f t="shared" si="2"/>
        <v>0</v>
      </c>
      <c r="Z132" s="139">
        <v>0</v>
      </c>
      <c r="AA132" s="140">
        <f t="shared" si="3"/>
        <v>0</v>
      </c>
      <c r="AR132" s="18" t="s">
        <v>134</v>
      </c>
      <c r="AT132" s="18" t="s">
        <v>130</v>
      </c>
      <c r="AU132" s="18" t="s">
        <v>135</v>
      </c>
      <c r="AY132" s="18" t="s">
        <v>129</v>
      </c>
      <c r="BE132" s="141">
        <f t="shared" si="4"/>
        <v>0</v>
      </c>
      <c r="BF132" s="141">
        <f t="shared" si="5"/>
        <v>0</v>
      </c>
      <c r="BG132" s="141">
        <f t="shared" si="6"/>
        <v>0</v>
      </c>
      <c r="BH132" s="141">
        <f t="shared" si="7"/>
        <v>0</v>
      </c>
      <c r="BI132" s="141">
        <f t="shared" si="8"/>
        <v>0</v>
      </c>
      <c r="BJ132" s="18" t="s">
        <v>135</v>
      </c>
      <c r="BK132" s="142">
        <f t="shared" si="9"/>
        <v>0</v>
      </c>
      <c r="BL132" s="18" t="s">
        <v>134</v>
      </c>
      <c r="BM132" s="18" t="s">
        <v>155</v>
      </c>
    </row>
    <row r="133" spans="2:65" s="1" customFormat="1" ht="38.25" customHeight="1" x14ac:dyDescent="0.15">
      <c r="B133" s="132"/>
      <c r="C133" s="133" t="s">
        <v>156</v>
      </c>
      <c r="D133" s="133" t="s">
        <v>130</v>
      </c>
      <c r="E133" s="134" t="s">
        <v>157</v>
      </c>
      <c r="F133" s="191" t="s">
        <v>158</v>
      </c>
      <c r="G133" s="191"/>
      <c r="H133" s="191"/>
      <c r="I133" s="191"/>
      <c r="J133" s="135" t="s">
        <v>133</v>
      </c>
      <c r="K133" s="136">
        <v>142.4</v>
      </c>
      <c r="L133" s="188">
        <v>0</v>
      </c>
      <c r="M133" s="188"/>
      <c r="N133" s="188">
        <f t="shared" si="0"/>
        <v>0</v>
      </c>
      <c r="O133" s="188"/>
      <c r="P133" s="188"/>
      <c r="Q133" s="188"/>
      <c r="R133" s="137"/>
      <c r="T133" s="138" t="s">
        <v>5</v>
      </c>
      <c r="U133" s="40" t="s">
        <v>40</v>
      </c>
      <c r="V133" s="139">
        <v>0.22900000000000001</v>
      </c>
      <c r="W133" s="139">
        <f t="shared" si="1"/>
        <v>32.6096</v>
      </c>
      <c r="X133" s="139">
        <v>0</v>
      </c>
      <c r="Y133" s="139">
        <f t="shared" si="2"/>
        <v>0</v>
      </c>
      <c r="Z133" s="139">
        <v>0</v>
      </c>
      <c r="AA133" s="140">
        <f t="shared" si="3"/>
        <v>0</v>
      </c>
      <c r="AR133" s="18" t="s">
        <v>134</v>
      </c>
      <c r="AT133" s="18" t="s">
        <v>130</v>
      </c>
      <c r="AU133" s="18" t="s">
        <v>135</v>
      </c>
      <c r="AY133" s="18" t="s">
        <v>129</v>
      </c>
      <c r="BE133" s="141">
        <f t="shared" si="4"/>
        <v>0</v>
      </c>
      <c r="BF133" s="141">
        <f t="shared" si="5"/>
        <v>0</v>
      </c>
      <c r="BG133" s="141">
        <f t="shared" si="6"/>
        <v>0</v>
      </c>
      <c r="BH133" s="141">
        <f t="shared" si="7"/>
        <v>0</v>
      </c>
      <c r="BI133" s="141">
        <f t="shared" si="8"/>
        <v>0</v>
      </c>
      <c r="BJ133" s="18" t="s">
        <v>135</v>
      </c>
      <c r="BK133" s="142">
        <f t="shared" si="9"/>
        <v>0</v>
      </c>
      <c r="BL133" s="18" t="s">
        <v>134</v>
      </c>
      <c r="BM133" s="18" t="s">
        <v>159</v>
      </c>
    </row>
    <row r="134" spans="2:65" s="9" customFormat="1" ht="29.75" customHeight="1" x14ac:dyDescent="0.15">
      <c r="B134" s="121"/>
      <c r="C134" s="122"/>
      <c r="D134" s="131" t="s">
        <v>99</v>
      </c>
      <c r="E134" s="131"/>
      <c r="F134" s="131"/>
      <c r="G134" s="131"/>
      <c r="H134" s="131"/>
      <c r="I134" s="131"/>
      <c r="J134" s="131"/>
      <c r="K134" s="131"/>
      <c r="L134" s="131"/>
      <c r="M134" s="131"/>
      <c r="N134" s="189">
        <f>BK134</f>
        <v>0</v>
      </c>
      <c r="O134" s="190"/>
      <c r="P134" s="190"/>
      <c r="Q134" s="190"/>
      <c r="R134" s="124"/>
      <c r="T134" s="125"/>
      <c r="U134" s="122"/>
      <c r="V134" s="122"/>
      <c r="W134" s="126">
        <f>W135</f>
        <v>31.94772</v>
      </c>
      <c r="X134" s="122"/>
      <c r="Y134" s="126">
        <f>Y135</f>
        <v>63.343559999999997</v>
      </c>
      <c r="Z134" s="122"/>
      <c r="AA134" s="127">
        <f>AA135</f>
        <v>0</v>
      </c>
      <c r="AR134" s="128" t="s">
        <v>78</v>
      </c>
      <c r="AT134" s="129" t="s">
        <v>72</v>
      </c>
      <c r="AU134" s="129" t="s">
        <v>78</v>
      </c>
      <c r="AY134" s="128" t="s">
        <v>129</v>
      </c>
      <c r="BK134" s="130">
        <f>BK135</f>
        <v>0</v>
      </c>
    </row>
    <row r="135" spans="2:65" s="1" customFormat="1" ht="25.5" customHeight="1" x14ac:dyDescent="0.15">
      <c r="B135" s="132"/>
      <c r="C135" s="133" t="s">
        <v>160</v>
      </c>
      <c r="D135" s="133" t="s">
        <v>130</v>
      </c>
      <c r="E135" s="134" t="s">
        <v>161</v>
      </c>
      <c r="F135" s="191" t="s">
        <v>162</v>
      </c>
      <c r="G135" s="191"/>
      <c r="H135" s="191"/>
      <c r="I135" s="191"/>
      <c r="J135" s="135" t="s">
        <v>133</v>
      </c>
      <c r="K135" s="136">
        <v>30.66</v>
      </c>
      <c r="L135" s="188">
        <v>0</v>
      </c>
      <c r="M135" s="188"/>
      <c r="N135" s="188">
        <f>ROUND(L135*K135,3)</f>
        <v>0</v>
      </c>
      <c r="O135" s="188"/>
      <c r="P135" s="188"/>
      <c r="Q135" s="188"/>
      <c r="R135" s="137"/>
      <c r="T135" s="138" t="s">
        <v>5</v>
      </c>
      <c r="U135" s="40" t="s">
        <v>40</v>
      </c>
      <c r="V135" s="139">
        <v>1.042</v>
      </c>
      <c r="W135" s="139">
        <f>V135*K135</f>
        <v>31.94772</v>
      </c>
      <c r="X135" s="139">
        <v>2.0659999999999998</v>
      </c>
      <c r="Y135" s="139">
        <f>X135*K135</f>
        <v>63.343559999999997</v>
      </c>
      <c r="Z135" s="139">
        <v>0</v>
      </c>
      <c r="AA135" s="140">
        <f>Z135*K135</f>
        <v>0</v>
      </c>
      <c r="AR135" s="18" t="s">
        <v>134</v>
      </c>
      <c r="AT135" s="18" t="s">
        <v>130</v>
      </c>
      <c r="AU135" s="18" t="s">
        <v>135</v>
      </c>
      <c r="AY135" s="18" t="s">
        <v>129</v>
      </c>
      <c r="BE135" s="141">
        <f>IF(U135="základná",N135,0)</f>
        <v>0</v>
      </c>
      <c r="BF135" s="141">
        <f>IF(U135="znížená",N135,0)</f>
        <v>0</v>
      </c>
      <c r="BG135" s="141">
        <f>IF(U135="zákl. prenesená",N135,0)</f>
        <v>0</v>
      </c>
      <c r="BH135" s="141">
        <f>IF(U135="zníž. prenesená",N135,0)</f>
        <v>0</v>
      </c>
      <c r="BI135" s="141">
        <f>IF(U135="nulová",N135,0)</f>
        <v>0</v>
      </c>
      <c r="BJ135" s="18" t="s">
        <v>135</v>
      </c>
      <c r="BK135" s="142">
        <f>ROUND(L135*K135,3)</f>
        <v>0</v>
      </c>
      <c r="BL135" s="18" t="s">
        <v>134</v>
      </c>
      <c r="BM135" s="18" t="s">
        <v>163</v>
      </c>
    </row>
    <row r="136" spans="2:65" s="9" customFormat="1" ht="29.75" customHeight="1" x14ac:dyDescent="0.15">
      <c r="B136" s="121"/>
      <c r="C136" s="122"/>
      <c r="D136" s="131" t="s">
        <v>100</v>
      </c>
      <c r="E136" s="131"/>
      <c r="F136" s="131"/>
      <c r="G136" s="131"/>
      <c r="H136" s="131"/>
      <c r="I136" s="131"/>
      <c r="J136" s="131"/>
      <c r="K136" s="131"/>
      <c r="L136" s="131"/>
      <c r="M136" s="131"/>
      <c r="N136" s="189">
        <f>BK136</f>
        <v>0</v>
      </c>
      <c r="O136" s="190"/>
      <c r="P136" s="190"/>
      <c r="Q136" s="190"/>
      <c r="R136" s="124"/>
      <c r="T136" s="125"/>
      <c r="U136" s="122"/>
      <c r="V136" s="122"/>
      <c r="W136" s="126">
        <f>SUM(W137:W143)</f>
        <v>2523.2369899999999</v>
      </c>
      <c r="X136" s="122"/>
      <c r="Y136" s="126">
        <f>SUM(Y137:Y143)</f>
        <v>1035.9416442000002</v>
      </c>
      <c r="Z136" s="122"/>
      <c r="AA136" s="127">
        <f>SUM(AA137:AA143)</f>
        <v>0</v>
      </c>
      <c r="AR136" s="128" t="s">
        <v>78</v>
      </c>
      <c r="AT136" s="129" t="s">
        <v>72</v>
      </c>
      <c r="AU136" s="129" t="s">
        <v>78</v>
      </c>
      <c r="AY136" s="128" t="s">
        <v>129</v>
      </c>
      <c r="BK136" s="130">
        <f>SUM(BK137:BK143)</f>
        <v>0</v>
      </c>
    </row>
    <row r="137" spans="2:65" s="1" customFormat="1" ht="16.5" customHeight="1" x14ac:dyDescent="0.15">
      <c r="B137" s="132"/>
      <c r="C137" s="133" t="s">
        <v>164</v>
      </c>
      <c r="D137" s="133" t="s">
        <v>130</v>
      </c>
      <c r="E137" s="134" t="s">
        <v>165</v>
      </c>
      <c r="F137" s="191" t="s">
        <v>166</v>
      </c>
      <c r="G137" s="191"/>
      <c r="H137" s="191"/>
      <c r="I137" s="191"/>
      <c r="J137" s="135" t="s">
        <v>167</v>
      </c>
      <c r="K137" s="136">
        <v>1</v>
      </c>
      <c r="L137" s="188">
        <v>0</v>
      </c>
      <c r="M137" s="188"/>
      <c r="N137" s="188">
        <f t="shared" ref="N137:N143" si="10">ROUND(L137*K137,3)</f>
        <v>0</v>
      </c>
      <c r="O137" s="188"/>
      <c r="P137" s="188"/>
      <c r="Q137" s="188"/>
      <c r="R137" s="137"/>
      <c r="T137" s="138" t="s">
        <v>5</v>
      </c>
      <c r="U137" s="40" t="s">
        <v>40</v>
      </c>
      <c r="V137" s="139">
        <v>0</v>
      </c>
      <c r="W137" s="139">
        <f t="shared" ref="W137:W143" si="11">V137*K137</f>
        <v>0</v>
      </c>
      <c r="X137" s="139">
        <v>0</v>
      </c>
      <c r="Y137" s="139">
        <f t="shared" ref="Y137:Y143" si="12">X137*K137</f>
        <v>0</v>
      </c>
      <c r="Z137" s="139">
        <v>0</v>
      </c>
      <c r="AA137" s="140">
        <f t="shared" ref="AA137:AA143" si="13">Z137*K137</f>
        <v>0</v>
      </c>
      <c r="AR137" s="18" t="s">
        <v>134</v>
      </c>
      <c r="AT137" s="18" t="s">
        <v>130</v>
      </c>
      <c r="AU137" s="18" t="s">
        <v>135</v>
      </c>
      <c r="AY137" s="18" t="s">
        <v>129</v>
      </c>
      <c r="BE137" s="141">
        <f t="shared" ref="BE137:BE143" si="14">IF(U137="základná",N137,0)</f>
        <v>0</v>
      </c>
      <c r="BF137" s="141">
        <f t="shared" ref="BF137:BF143" si="15">IF(U137="znížená",N137,0)</f>
        <v>0</v>
      </c>
      <c r="BG137" s="141">
        <f t="shared" ref="BG137:BG143" si="16">IF(U137="zákl. prenesená",N137,0)</f>
        <v>0</v>
      </c>
      <c r="BH137" s="141">
        <f t="shared" ref="BH137:BH143" si="17">IF(U137="zníž. prenesená",N137,0)</f>
        <v>0</v>
      </c>
      <c r="BI137" s="141">
        <f t="shared" ref="BI137:BI143" si="18">IF(U137="nulová",N137,0)</f>
        <v>0</v>
      </c>
      <c r="BJ137" s="18" t="s">
        <v>135</v>
      </c>
      <c r="BK137" s="142">
        <f t="shared" ref="BK137:BK143" si="19">ROUND(L137*K137,3)</f>
        <v>0</v>
      </c>
      <c r="BL137" s="18" t="s">
        <v>134</v>
      </c>
      <c r="BM137" s="18" t="s">
        <v>168</v>
      </c>
    </row>
    <row r="138" spans="2:65" s="1" customFormat="1" ht="25.5" customHeight="1" x14ac:dyDescent="0.15">
      <c r="B138" s="132"/>
      <c r="C138" s="133" t="s">
        <v>169</v>
      </c>
      <c r="D138" s="133" t="s">
        <v>130</v>
      </c>
      <c r="E138" s="134" t="s">
        <v>170</v>
      </c>
      <c r="F138" s="191" t="s">
        <v>171</v>
      </c>
      <c r="G138" s="191"/>
      <c r="H138" s="191"/>
      <c r="I138" s="191"/>
      <c r="J138" s="135" t="s">
        <v>133</v>
      </c>
      <c r="K138" s="136">
        <v>413.48</v>
      </c>
      <c r="L138" s="188">
        <v>0</v>
      </c>
      <c r="M138" s="188"/>
      <c r="N138" s="188">
        <f t="shared" si="10"/>
        <v>0</v>
      </c>
      <c r="O138" s="188"/>
      <c r="P138" s="188"/>
      <c r="Q138" s="188"/>
      <c r="R138" s="137"/>
      <c r="T138" s="138" t="s">
        <v>5</v>
      </c>
      <c r="U138" s="40" t="s">
        <v>40</v>
      </c>
      <c r="V138" s="139">
        <v>1.006</v>
      </c>
      <c r="W138" s="139">
        <f t="shared" si="11"/>
        <v>415.96088000000003</v>
      </c>
      <c r="X138" s="139">
        <v>2.3575599999999999</v>
      </c>
      <c r="Y138" s="139">
        <f t="shared" si="12"/>
        <v>974.80390880000004</v>
      </c>
      <c r="Z138" s="139">
        <v>0</v>
      </c>
      <c r="AA138" s="140">
        <f t="shared" si="13"/>
        <v>0</v>
      </c>
      <c r="AR138" s="18" t="s">
        <v>134</v>
      </c>
      <c r="AT138" s="18" t="s">
        <v>130</v>
      </c>
      <c r="AU138" s="18" t="s">
        <v>135</v>
      </c>
      <c r="AY138" s="18" t="s">
        <v>129</v>
      </c>
      <c r="BE138" s="141">
        <f t="shared" si="14"/>
        <v>0</v>
      </c>
      <c r="BF138" s="141">
        <f t="shared" si="15"/>
        <v>0</v>
      </c>
      <c r="BG138" s="141">
        <f t="shared" si="16"/>
        <v>0</v>
      </c>
      <c r="BH138" s="141">
        <f t="shared" si="17"/>
        <v>0</v>
      </c>
      <c r="BI138" s="141">
        <f t="shared" si="18"/>
        <v>0</v>
      </c>
      <c r="BJ138" s="18" t="s">
        <v>135</v>
      </c>
      <c r="BK138" s="142">
        <f t="shared" si="19"/>
        <v>0</v>
      </c>
      <c r="BL138" s="18" t="s">
        <v>134</v>
      </c>
      <c r="BM138" s="18" t="s">
        <v>172</v>
      </c>
    </row>
    <row r="139" spans="2:65" s="1" customFormat="1" ht="40.5" customHeight="1" x14ac:dyDescent="0.15">
      <c r="B139" s="132"/>
      <c r="C139" s="143" t="s">
        <v>173</v>
      </c>
      <c r="D139" s="143" t="s">
        <v>174</v>
      </c>
      <c r="E139" s="144" t="s">
        <v>175</v>
      </c>
      <c r="F139" s="195" t="s">
        <v>312</v>
      </c>
      <c r="G139" s="192"/>
      <c r="H139" s="192"/>
      <c r="I139" s="192"/>
      <c r="J139" s="145" t="s">
        <v>176</v>
      </c>
      <c r="K139" s="146">
        <v>2894.36</v>
      </c>
      <c r="L139" s="193">
        <v>0</v>
      </c>
      <c r="M139" s="193"/>
      <c r="N139" s="193">
        <f t="shared" si="10"/>
        <v>0</v>
      </c>
      <c r="O139" s="188"/>
      <c r="P139" s="188"/>
      <c r="Q139" s="188"/>
      <c r="R139" s="137"/>
      <c r="T139" s="138" t="s">
        <v>5</v>
      </c>
      <c r="U139" s="40" t="s">
        <v>40</v>
      </c>
      <c r="V139" s="139">
        <v>0</v>
      </c>
      <c r="W139" s="139">
        <f t="shared" si="11"/>
        <v>0</v>
      </c>
      <c r="X139" s="139">
        <v>1E-3</v>
      </c>
      <c r="Y139" s="139">
        <f t="shared" si="12"/>
        <v>2.8943600000000003</v>
      </c>
      <c r="Z139" s="139">
        <v>0</v>
      </c>
      <c r="AA139" s="140">
        <f t="shared" si="13"/>
        <v>0</v>
      </c>
      <c r="AR139" s="18" t="s">
        <v>160</v>
      </c>
      <c r="AT139" s="18" t="s">
        <v>174</v>
      </c>
      <c r="AU139" s="18" t="s">
        <v>135</v>
      </c>
      <c r="AY139" s="18" t="s">
        <v>129</v>
      </c>
      <c r="BE139" s="141">
        <f t="shared" si="14"/>
        <v>0</v>
      </c>
      <c r="BF139" s="141">
        <f t="shared" si="15"/>
        <v>0</v>
      </c>
      <c r="BG139" s="141">
        <f t="shared" si="16"/>
        <v>0</v>
      </c>
      <c r="BH139" s="141">
        <f t="shared" si="17"/>
        <v>0</v>
      </c>
      <c r="BI139" s="141">
        <f t="shared" si="18"/>
        <v>0</v>
      </c>
      <c r="BJ139" s="18" t="s">
        <v>135</v>
      </c>
      <c r="BK139" s="142">
        <f t="shared" si="19"/>
        <v>0</v>
      </c>
      <c r="BL139" s="18" t="s">
        <v>134</v>
      </c>
      <c r="BM139" s="18" t="s">
        <v>177</v>
      </c>
    </row>
    <row r="140" spans="2:65" s="1" customFormat="1" ht="25.5" customHeight="1" x14ac:dyDescent="0.15">
      <c r="B140" s="132"/>
      <c r="C140" s="133" t="s">
        <v>178</v>
      </c>
      <c r="D140" s="133" t="s">
        <v>130</v>
      </c>
      <c r="E140" s="134" t="s">
        <v>179</v>
      </c>
      <c r="F140" s="191" t="s">
        <v>180</v>
      </c>
      <c r="G140" s="191"/>
      <c r="H140" s="191"/>
      <c r="I140" s="191"/>
      <c r="J140" s="135" t="s">
        <v>181</v>
      </c>
      <c r="K140" s="136">
        <v>1024.8</v>
      </c>
      <c r="L140" s="188">
        <v>0</v>
      </c>
      <c r="M140" s="188"/>
      <c r="N140" s="188">
        <f t="shared" si="10"/>
        <v>0</v>
      </c>
      <c r="O140" s="188"/>
      <c r="P140" s="188"/>
      <c r="Q140" s="188"/>
      <c r="R140" s="137"/>
      <c r="T140" s="138" t="s">
        <v>5</v>
      </c>
      <c r="U140" s="40" t="s">
        <v>40</v>
      </c>
      <c r="V140" s="139">
        <v>0.91800000000000004</v>
      </c>
      <c r="W140" s="139">
        <f t="shared" si="11"/>
        <v>940.76639999999998</v>
      </c>
      <c r="X140" s="139">
        <v>4.2199999999999998E-3</v>
      </c>
      <c r="Y140" s="139">
        <f t="shared" si="12"/>
        <v>4.3246559999999992</v>
      </c>
      <c r="Z140" s="139">
        <v>0</v>
      </c>
      <c r="AA140" s="140">
        <f t="shared" si="13"/>
        <v>0</v>
      </c>
      <c r="AR140" s="18" t="s">
        <v>134</v>
      </c>
      <c r="AT140" s="18" t="s">
        <v>130</v>
      </c>
      <c r="AU140" s="18" t="s">
        <v>135</v>
      </c>
      <c r="AY140" s="18" t="s">
        <v>129</v>
      </c>
      <c r="BE140" s="141">
        <f t="shared" si="14"/>
        <v>0</v>
      </c>
      <c r="BF140" s="141">
        <f t="shared" si="15"/>
        <v>0</v>
      </c>
      <c r="BG140" s="141">
        <f t="shared" si="16"/>
        <v>0</v>
      </c>
      <c r="BH140" s="141">
        <f t="shared" si="17"/>
        <v>0</v>
      </c>
      <c r="BI140" s="141">
        <f t="shared" si="18"/>
        <v>0</v>
      </c>
      <c r="BJ140" s="18" t="s">
        <v>135</v>
      </c>
      <c r="BK140" s="142">
        <f t="shared" si="19"/>
        <v>0</v>
      </c>
      <c r="BL140" s="18" t="s">
        <v>134</v>
      </c>
      <c r="BM140" s="18" t="s">
        <v>182</v>
      </c>
    </row>
    <row r="141" spans="2:65" s="1" customFormat="1" ht="25.5" customHeight="1" x14ac:dyDescent="0.15">
      <c r="B141" s="132"/>
      <c r="C141" s="133" t="s">
        <v>183</v>
      </c>
      <c r="D141" s="133" t="s">
        <v>130</v>
      </c>
      <c r="E141" s="134" t="s">
        <v>184</v>
      </c>
      <c r="F141" s="191" t="s">
        <v>185</v>
      </c>
      <c r="G141" s="191"/>
      <c r="H141" s="191"/>
      <c r="I141" s="191"/>
      <c r="J141" s="135" t="s">
        <v>181</v>
      </c>
      <c r="K141" s="136">
        <v>1024.8</v>
      </c>
      <c r="L141" s="188">
        <v>0</v>
      </c>
      <c r="M141" s="188"/>
      <c r="N141" s="188">
        <f t="shared" si="10"/>
        <v>0</v>
      </c>
      <c r="O141" s="188"/>
      <c r="P141" s="188"/>
      <c r="Q141" s="188"/>
      <c r="R141" s="137"/>
      <c r="T141" s="138" t="s">
        <v>5</v>
      </c>
      <c r="U141" s="40" t="s">
        <v>40</v>
      </c>
      <c r="V141" s="139">
        <v>0.32100000000000001</v>
      </c>
      <c r="W141" s="139">
        <f t="shared" si="11"/>
        <v>328.96080000000001</v>
      </c>
      <c r="X141" s="139">
        <v>0</v>
      </c>
      <c r="Y141" s="139">
        <f t="shared" si="12"/>
        <v>0</v>
      </c>
      <c r="Z141" s="139">
        <v>0</v>
      </c>
      <c r="AA141" s="140">
        <f t="shared" si="13"/>
        <v>0</v>
      </c>
      <c r="AR141" s="18" t="s">
        <v>134</v>
      </c>
      <c r="AT141" s="18" t="s">
        <v>130</v>
      </c>
      <c r="AU141" s="18" t="s">
        <v>135</v>
      </c>
      <c r="AY141" s="18" t="s">
        <v>129</v>
      </c>
      <c r="BE141" s="141">
        <f t="shared" si="14"/>
        <v>0</v>
      </c>
      <c r="BF141" s="141">
        <f t="shared" si="15"/>
        <v>0</v>
      </c>
      <c r="BG141" s="141">
        <f t="shared" si="16"/>
        <v>0</v>
      </c>
      <c r="BH141" s="141">
        <f t="shared" si="17"/>
        <v>0</v>
      </c>
      <c r="BI141" s="141">
        <f t="shared" si="18"/>
        <v>0</v>
      </c>
      <c r="BJ141" s="18" t="s">
        <v>135</v>
      </c>
      <c r="BK141" s="142">
        <f t="shared" si="19"/>
        <v>0</v>
      </c>
      <c r="BL141" s="18" t="s">
        <v>134</v>
      </c>
      <c r="BM141" s="18" t="s">
        <v>186</v>
      </c>
    </row>
    <row r="142" spans="2:65" s="1" customFormat="1" ht="16.5" customHeight="1" x14ac:dyDescent="0.15">
      <c r="B142" s="132"/>
      <c r="C142" s="133" t="s">
        <v>187</v>
      </c>
      <c r="D142" s="133" t="s">
        <v>130</v>
      </c>
      <c r="E142" s="134" t="s">
        <v>188</v>
      </c>
      <c r="F142" s="191" t="s">
        <v>189</v>
      </c>
      <c r="G142" s="191"/>
      <c r="H142" s="191"/>
      <c r="I142" s="191"/>
      <c r="J142" s="135" t="s">
        <v>154</v>
      </c>
      <c r="K142" s="136">
        <v>40.985999999999997</v>
      </c>
      <c r="L142" s="188">
        <v>0</v>
      </c>
      <c r="M142" s="188"/>
      <c r="N142" s="188">
        <f t="shared" si="10"/>
        <v>0</v>
      </c>
      <c r="O142" s="188"/>
      <c r="P142" s="188"/>
      <c r="Q142" s="188"/>
      <c r="R142" s="137"/>
      <c r="T142" s="138" t="s">
        <v>5</v>
      </c>
      <c r="U142" s="40" t="s">
        <v>40</v>
      </c>
      <c r="V142" s="139">
        <v>20.434999999999999</v>
      </c>
      <c r="W142" s="139">
        <f t="shared" si="11"/>
        <v>837.54890999999986</v>
      </c>
      <c r="X142" s="139">
        <v>1.0128999999999999</v>
      </c>
      <c r="Y142" s="139">
        <f t="shared" si="12"/>
        <v>41.51471939999999</v>
      </c>
      <c r="Z142" s="139">
        <v>0</v>
      </c>
      <c r="AA142" s="140">
        <f t="shared" si="13"/>
        <v>0</v>
      </c>
      <c r="AR142" s="18" t="s">
        <v>134</v>
      </c>
      <c r="AT142" s="18" t="s">
        <v>130</v>
      </c>
      <c r="AU142" s="18" t="s">
        <v>135</v>
      </c>
      <c r="AY142" s="18" t="s">
        <v>129</v>
      </c>
      <c r="BE142" s="141">
        <f t="shared" si="14"/>
        <v>0</v>
      </c>
      <c r="BF142" s="141">
        <f t="shared" si="15"/>
        <v>0</v>
      </c>
      <c r="BG142" s="141">
        <f t="shared" si="16"/>
        <v>0</v>
      </c>
      <c r="BH142" s="141">
        <f t="shared" si="17"/>
        <v>0</v>
      </c>
      <c r="BI142" s="141">
        <f t="shared" si="18"/>
        <v>0</v>
      </c>
      <c r="BJ142" s="18" t="s">
        <v>135</v>
      </c>
      <c r="BK142" s="142">
        <f t="shared" si="19"/>
        <v>0</v>
      </c>
      <c r="BL142" s="18" t="s">
        <v>134</v>
      </c>
      <c r="BM142" s="18" t="s">
        <v>190</v>
      </c>
    </row>
    <row r="143" spans="2:65" s="1" customFormat="1" ht="25.5" customHeight="1" x14ac:dyDescent="0.15">
      <c r="B143" s="132"/>
      <c r="C143" s="143" t="s">
        <v>191</v>
      </c>
      <c r="D143" s="143" t="s">
        <v>174</v>
      </c>
      <c r="E143" s="144" t="s">
        <v>192</v>
      </c>
      <c r="F143" s="195" t="s">
        <v>313</v>
      </c>
      <c r="G143" s="192"/>
      <c r="H143" s="192"/>
      <c r="I143" s="192"/>
      <c r="J143" s="145" t="s">
        <v>154</v>
      </c>
      <c r="K143" s="146">
        <v>12.404</v>
      </c>
      <c r="L143" s="193">
        <v>0</v>
      </c>
      <c r="M143" s="193"/>
      <c r="N143" s="193">
        <f t="shared" si="10"/>
        <v>0</v>
      </c>
      <c r="O143" s="188"/>
      <c r="P143" s="188"/>
      <c r="Q143" s="188"/>
      <c r="R143" s="137"/>
      <c r="T143" s="138" t="s">
        <v>5</v>
      </c>
      <c r="U143" s="40" t="s">
        <v>40</v>
      </c>
      <c r="V143" s="139">
        <v>0</v>
      </c>
      <c r="W143" s="139">
        <f t="shared" si="11"/>
        <v>0</v>
      </c>
      <c r="X143" s="139">
        <v>1</v>
      </c>
      <c r="Y143" s="139">
        <f t="shared" si="12"/>
        <v>12.404</v>
      </c>
      <c r="Z143" s="139">
        <v>0</v>
      </c>
      <c r="AA143" s="140">
        <f t="shared" si="13"/>
        <v>0</v>
      </c>
      <c r="AR143" s="18" t="s">
        <v>160</v>
      </c>
      <c r="AT143" s="18" t="s">
        <v>174</v>
      </c>
      <c r="AU143" s="18" t="s">
        <v>135</v>
      </c>
      <c r="AY143" s="18" t="s">
        <v>129</v>
      </c>
      <c r="BE143" s="141">
        <f t="shared" si="14"/>
        <v>0</v>
      </c>
      <c r="BF143" s="141">
        <f t="shared" si="15"/>
        <v>0</v>
      </c>
      <c r="BG143" s="141">
        <f t="shared" si="16"/>
        <v>0</v>
      </c>
      <c r="BH143" s="141">
        <f t="shared" si="17"/>
        <v>0</v>
      </c>
      <c r="BI143" s="141">
        <f t="shared" si="18"/>
        <v>0</v>
      </c>
      <c r="BJ143" s="18" t="s">
        <v>135</v>
      </c>
      <c r="BK143" s="142">
        <f t="shared" si="19"/>
        <v>0</v>
      </c>
      <c r="BL143" s="18" t="s">
        <v>134</v>
      </c>
      <c r="BM143" s="18" t="s">
        <v>193</v>
      </c>
    </row>
    <row r="144" spans="2:65" s="9" customFormat="1" ht="29.75" customHeight="1" x14ac:dyDescent="0.15">
      <c r="B144" s="121"/>
      <c r="C144" s="122"/>
      <c r="D144" s="131" t="s">
        <v>101</v>
      </c>
      <c r="E144" s="131"/>
      <c r="F144" s="131"/>
      <c r="G144" s="131"/>
      <c r="H144" s="131"/>
      <c r="I144" s="131"/>
      <c r="J144" s="131"/>
      <c r="K144" s="131"/>
      <c r="L144" s="131"/>
      <c r="M144" s="131"/>
      <c r="N144" s="189">
        <f>BK144</f>
        <v>0</v>
      </c>
      <c r="O144" s="190"/>
      <c r="P144" s="190"/>
      <c r="Q144" s="190"/>
      <c r="R144" s="124"/>
      <c r="T144" s="125"/>
      <c r="U144" s="122"/>
      <c r="V144" s="122"/>
      <c r="W144" s="126">
        <f>SUM(W145:W147)</f>
        <v>1055.7896819999999</v>
      </c>
      <c r="X144" s="122"/>
      <c r="Y144" s="126">
        <f>SUM(Y145:Y147)</f>
        <v>216.9234477</v>
      </c>
      <c r="Z144" s="122"/>
      <c r="AA144" s="127">
        <f>SUM(AA145:AA147)</f>
        <v>0</v>
      </c>
      <c r="AR144" s="128" t="s">
        <v>78</v>
      </c>
      <c r="AT144" s="129" t="s">
        <v>72</v>
      </c>
      <c r="AU144" s="129" t="s">
        <v>78</v>
      </c>
      <c r="AY144" s="128" t="s">
        <v>129</v>
      </c>
      <c r="BK144" s="130">
        <f>SUM(BK145:BK147)</f>
        <v>0</v>
      </c>
    </row>
    <row r="145" spans="2:65" s="1" customFormat="1" ht="25.5" customHeight="1" x14ac:dyDescent="0.15">
      <c r="B145" s="132"/>
      <c r="C145" s="133" t="s">
        <v>194</v>
      </c>
      <c r="D145" s="133" t="s">
        <v>130</v>
      </c>
      <c r="E145" s="134" t="s">
        <v>195</v>
      </c>
      <c r="F145" s="191" t="s">
        <v>196</v>
      </c>
      <c r="G145" s="191"/>
      <c r="H145" s="191"/>
      <c r="I145" s="191"/>
      <c r="J145" s="135" t="s">
        <v>133</v>
      </c>
      <c r="K145" s="136">
        <v>39.905999999999999</v>
      </c>
      <c r="L145" s="188">
        <v>0</v>
      </c>
      <c r="M145" s="188"/>
      <c r="N145" s="188">
        <f>ROUND(L145*K145,3)</f>
        <v>0</v>
      </c>
      <c r="O145" s="188"/>
      <c r="P145" s="188"/>
      <c r="Q145" s="188"/>
      <c r="R145" s="137"/>
      <c r="T145" s="138" t="s">
        <v>5</v>
      </c>
      <c r="U145" s="40" t="s">
        <v>40</v>
      </c>
      <c r="V145" s="139">
        <v>1.377</v>
      </c>
      <c r="W145" s="139">
        <f>V145*K145</f>
        <v>54.950561999999998</v>
      </c>
      <c r="X145" s="139">
        <v>2.2270500000000002</v>
      </c>
      <c r="Y145" s="139">
        <f>X145*K145</f>
        <v>88.8726573</v>
      </c>
      <c r="Z145" s="139">
        <v>0</v>
      </c>
      <c r="AA145" s="140">
        <f>Z145*K145</f>
        <v>0</v>
      </c>
      <c r="AR145" s="18" t="s">
        <v>134</v>
      </c>
      <c r="AT145" s="18" t="s">
        <v>130</v>
      </c>
      <c r="AU145" s="18" t="s">
        <v>135</v>
      </c>
      <c r="AY145" s="18" t="s">
        <v>129</v>
      </c>
      <c r="BE145" s="141">
        <f>IF(U145="základná",N145,0)</f>
        <v>0</v>
      </c>
      <c r="BF145" s="141">
        <f>IF(U145="znížená",N145,0)</f>
        <v>0</v>
      </c>
      <c r="BG145" s="141">
        <f>IF(U145="zákl. prenesená",N145,0)</f>
        <v>0</v>
      </c>
      <c r="BH145" s="141">
        <f>IF(U145="zníž. prenesená",N145,0)</f>
        <v>0</v>
      </c>
      <c r="BI145" s="141">
        <f>IF(U145="nulová",N145,0)</f>
        <v>0</v>
      </c>
      <c r="BJ145" s="18" t="s">
        <v>135</v>
      </c>
      <c r="BK145" s="142">
        <f>ROUND(L145*K145,3)</f>
        <v>0</v>
      </c>
      <c r="BL145" s="18" t="s">
        <v>134</v>
      </c>
      <c r="BM145" s="18" t="s">
        <v>197</v>
      </c>
    </row>
    <row r="146" spans="2:65" s="1" customFormat="1" ht="25.5" customHeight="1" x14ac:dyDescent="0.15">
      <c r="B146" s="132"/>
      <c r="C146" s="133" t="s">
        <v>198</v>
      </c>
      <c r="D146" s="133" t="s">
        <v>130</v>
      </c>
      <c r="E146" s="134" t="s">
        <v>199</v>
      </c>
      <c r="F146" s="191" t="s">
        <v>200</v>
      </c>
      <c r="G146" s="191"/>
      <c r="H146" s="191"/>
      <c r="I146" s="191"/>
      <c r="J146" s="135" t="s">
        <v>133</v>
      </c>
      <c r="K146" s="136">
        <v>61.44</v>
      </c>
      <c r="L146" s="188">
        <v>0</v>
      </c>
      <c r="M146" s="188"/>
      <c r="N146" s="188">
        <f>ROUND(L146*K146,3)</f>
        <v>0</v>
      </c>
      <c r="O146" s="188"/>
      <c r="P146" s="188"/>
      <c r="Q146" s="188"/>
      <c r="R146" s="137"/>
      <c r="T146" s="138" t="s">
        <v>5</v>
      </c>
      <c r="U146" s="40" t="s">
        <v>40</v>
      </c>
      <c r="V146" s="139">
        <v>2.2229999999999999</v>
      </c>
      <c r="W146" s="139">
        <f>V146*K146</f>
        <v>136.58112</v>
      </c>
      <c r="X146" s="139">
        <v>2.0841599999999998</v>
      </c>
      <c r="Y146" s="139">
        <f>X146*K146</f>
        <v>128.05079039999998</v>
      </c>
      <c r="Z146" s="139">
        <v>0</v>
      </c>
      <c r="AA146" s="140">
        <f>Z146*K146</f>
        <v>0</v>
      </c>
      <c r="AR146" s="18" t="s">
        <v>134</v>
      </c>
      <c r="AT146" s="18" t="s">
        <v>130</v>
      </c>
      <c r="AU146" s="18" t="s">
        <v>135</v>
      </c>
      <c r="AY146" s="18" t="s">
        <v>129</v>
      </c>
      <c r="BE146" s="141">
        <f>IF(U146="základná",N146,0)</f>
        <v>0</v>
      </c>
      <c r="BF146" s="141">
        <f>IF(U146="znížená",N146,0)</f>
        <v>0</v>
      </c>
      <c r="BG146" s="141">
        <f>IF(U146="zákl. prenesená",N146,0)</f>
        <v>0</v>
      </c>
      <c r="BH146" s="141">
        <f>IF(U146="zníž. prenesená",N146,0)</f>
        <v>0</v>
      </c>
      <c r="BI146" s="141">
        <f>IF(U146="nulová",N146,0)</f>
        <v>0</v>
      </c>
      <c r="BJ146" s="18" t="s">
        <v>135</v>
      </c>
      <c r="BK146" s="142">
        <f>ROUND(L146*K146,3)</f>
        <v>0</v>
      </c>
      <c r="BL146" s="18" t="s">
        <v>134</v>
      </c>
      <c r="BM146" s="18" t="s">
        <v>201</v>
      </c>
    </row>
    <row r="147" spans="2:65" s="1" customFormat="1" ht="16.5" customHeight="1" x14ac:dyDescent="0.15">
      <c r="B147" s="132"/>
      <c r="C147" s="133" t="s">
        <v>202</v>
      </c>
      <c r="D147" s="133" t="s">
        <v>130</v>
      </c>
      <c r="E147" s="134" t="s">
        <v>203</v>
      </c>
      <c r="F147" s="191" t="s">
        <v>204</v>
      </c>
      <c r="G147" s="191"/>
      <c r="H147" s="191"/>
      <c r="I147" s="191"/>
      <c r="J147" s="135" t="s">
        <v>181</v>
      </c>
      <c r="K147" s="136">
        <v>1986.8</v>
      </c>
      <c r="L147" s="188">
        <v>0</v>
      </c>
      <c r="M147" s="188"/>
      <c r="N147" s="188">
        <f>ROUND(L147*K147,3)</f>
        <v>0</v>
      </c>
      <c r="O147" s="188"/>
      <c r="P147" s="188"/>
      <c r="Q147" s="188"/>
      <c r="R147" s="137"/>
      <c r="T147" s="138" t="s">
        <v>5</v>
      </c>
      <c r="U147" s="40" t="s">
        <v>40</v>
      </c>
      <c r="V147" s="139">
        <v>0.435</v>
      </c>
      <c r="W147" s="139">
        <f>V147*K147</f>
        <v>864.25799999999992</v>
      </c>
      <c r="X147" s="139">
        <v>0</v>
      </c>
      <c r="Y147" s="139">
        <f>X147*K147</f>
        <v>0</v>
      </c>
      <c r="Z147" s="139">
        <v>0</v>
      </c>
      <c r="AA147" s="140">
        <f>Z147*K147</f>
        <v>0</v>
      </c>
      <c r="AR147" s="18" t="s">
        <v>134</v>
      </c>
      <c r="AT147" s="18" t="s">
        <v>130</v>
      </c>
      <c r="AU147" s="18" t="s">
        <v>135</v>
      </c>
      <c r="AY147" s="18" t="s">
        <v>129</v>
      </c>
      <c r="BE147" s="141">
        <f>IF(U147="základná",N147,0)</f>
        <v>0</v>
      </c>
      <c r="BF147" s="141">
        <f>IF(U147="znížená",N147,0)</f>
        <v>0</v>
      </c>
      <c r="BG147" s="141">
        <f>IF(U147="zákl. prenesená",N147,0)</f>
        <v>0</v>
      </c>
      <c r="BH147" s="141">
        <f>IF(U147="zníž. prenesená",N147,0)</f>
        <v>0</v>
      </c>
      <c r="BI147" s="141">
        <f>IF(U147="nulová",N147,0)</f>
        <v>0</v>
      </c>
      <c r="BJ147" s="18" t="s">
        <v>135</v>
      </c>
      <c r="BK147" s="142">
        <f>ROUND(L147*K147,3)</f>
        <v>0</v>
      </c>
      <c r="BL147" s="18" t="s">
        <v>134</v>
      </c>
      <c r="BM147" s="18" t="s">
        <v>205</v>
      </c>
    </row>
    <row r="148" spans="2:65" s="9" customFormat="1" ht="29.75" customHeight="1" x14ac:dyDescent="0.15">
      <c r="B148" s="121"/>
      <c r="C148" s="122"/>
      <c r="D148" s="131" t="s">
        <v>102</v>
      </c>
      <c r="E148" s="131"/>
      <c r="F148" s="131"/>
      <c r="G148" s="131"/>
      <c r="H148" s="131"/>
      <c r="I148" s="131"/>
      <c r="J148" s="131"/>
      <c r="K148" s="131"/>
      <c r="L148" s="131"/>
      <c r="M148" s="131"/>
      <c r="N148" s="189">
        <f>BK148</f>
        <v>0</v>
      </c>
      <c r="O148" s="190"/>
      <c r="P148" s="190"/>
      <c r="Q148" s="190"/>
      <c r="R148" s="124"/>
      <c r="T148" s="125"/>
      <c r="U148" s="122"/>
      <c r="V148" s="122"/>
      <c r="W148" s="126">
        <f>W149</f>
        <v>157.53108</v>
      </c>
      <c r="X148" s="122"/>
      <c r="Y148" s="126">
        <f>Y149</f>
        <v>134.5403724</v>
      </c>
      <c r="Z148" s="122"/>
      <c r="AA148" s="127">
        <f>AA149</f>
        <v>0</v>
      </c>
      <c r="AR148" s="128" t="s">
        <v>78</v>
      </c>
      <c r="AT148" s="129" t="s">
        <v>72</v>
      </c>
      <c r="AU148" s="129" t="s">
        <v>78</v>
      </c>
      <c r="AY148" s="128" t="s">
        <v>129</v>
      </c>
      <c r="BK148" s="130">
        <f>BK149</f>
        <v>0</v>
      </c>
    </row>
    <row r="149" spans="2:65" s="1" customFormat="1" ht="25.5" customHeight="1" x14ac:dyDescent="0.15">
      <c r="B149" s="132"/>
      <c r="C149" s="133" t="s">
        <v>206</v>
      </c>
      <c r="D149" s="133" t="s">
        <v>130</v>
      </c>
      <c r="E149" s="134" t="s">
        <v>207</v>
      </c>
      <c r="F149" s="191" t="s">
        <v>208</v>
      </c>
      <c r="G149" s="191"/>
      <c r="H149" s="191"/>
      <c r="I149" s="191"/>
      <c r="J149" s="135" t="s">
        <v>133</v>
      </c>
      <c r="K149" s="136">
        <v>61.32</v>
      </c>
      <c r="L149" s="188">
        <v>0</v>
      </c>
      <c r="M149" s="188"/>
      <c r="N149" s="188">
        <f>ROUND(L149*K149,3)</f>
        <v>0</v>
      </c>
      <c r="O149" s="188"/>
      <c r="P149" s="188"/>
      <c r="Q149" s="188"/>
      <c r="R149" s="137"/>
      <c r="T149" s="138" t="s">
        <v>5</v>
      </c>
      <c r="U149" s="40" t="s">
        <v>40</v>
      </c>
      <c r="V149" s="139">
        <v>2.569</v>
      </c>
      <c r="W149" s="139">
        <f>V149*K149</f>
        <v>157.53108</v>
      </c>
      <c r="X149" s="139">
        <v>2.19407</v>
      </c>
      <c r="Y149" s="139">
        <f>X149*K149</f>
        <v>134.5403724</v>
      </c>
      <c r="Z149" s="139">
        <v>0</v>
      </c>
      <c r="AA149" s="140">
        <f>Z149*K149</f>
        <v>0</v>
      </c>
      <c r="AR149" s="18" t="s">
        <v>134</v>
      </c>
      <c r="AT149" s="18" t="s">
        <v>130</v>
      </c>
      <c r="AU149" s="18" t="s">
        <v>135</v>
      </c>
      <c r="AY149" s="18" t="s">
        <v>129</v>
      </c>
      <c r="BE149" s="141">
        <f>IF(U149="základná",N149,0)</f>
        <v>0</v>
      </c>
      <c r="BF149" s="141">
        <f>IF(U149="znížená",N149,0)</f>
        <v>0</v>
      </c>
      <c r="BG149" s="141">
        <f>IF(U149="zákl. prenesená",N149,0)</f>
        <v>0</v>
      </c>
      <c r="BH149" s="141">
        <f>IF(U149="zníž. prenesená",N149,0)</f>
        <v>0</v>
      </c>
      <c r="BI149" s="141">
        <f>IF(U149="nulová",N149,0)</f>
        <v>0</v>
      </c>
      <c r="BJ149" s="18" t="s">
        <v>135</v>
      </c>
      <c r="BK149" s="142">
        <f>ROUND(L149*K149,3)</f>
        <v>0</v>
      </c>
      <c r="BL149" s="18" t="s">
        <v>134</v>
      </c>
      <c r="BM149" s="18" t="s">
        <v>209</v>
      </c>
    </row>
    <row r="150" spans="2:65" s="9" customFormat="1" ht="29.75" customHeight="1" x14ac:dyDescent="0.15">
      <c r="B150" s="121"/>
      <c r="C150" s="122"/>
      <c r="D150" s="131" t="s">
        <v>103</v>
      </c>
      <c r="E150" s="131"/>
      <c r="F150" s="131"/>
      <c r="G150" s="131"/>
      <c r="H150" s="131"/>
      <c r="I150" s="131"/>
      <c r="J150" s="131"/>
      <c r="K150" s="131"/>
      <c r="L150" s="131"/>
      <c r="M150" s="131"/>
      <c r="N150" s="189">
        <f>BK150</f>
        <v>0</v>
      </c>
      <c r="O150" s="190"/>
      <c r="P150" s="190"/>
      <c r="Q150" s="190"/>
      <c r="R150" s="124"/>
      <c r="T150" s="125"/>
      <c r="U150" s="122"/>
      <c r="V150" s="122"/>
      <c r="W150" s="126">
        <f>SUM(W151:W157)</f>
        <v>33.738</v>
      </c>
      <c r="X150" s="122"/>
      <c r="Y150" s="126">
        <f>SUM(Y151:Y157)</f>
        <v>2.7946200000000001</v>
      </c>
      <c r="Z150" s="122"/>
      <c r="AA150" s="127">
        <f>SUM(AA151:AA157)</f>
        <v>0</v>
      </c>
      <c r="AR150" s="128" t="s">
        <v>78</v>
      </c>
      <c r="AT150" s="129" t="s">
        <v>72</v>
      </c>
      <c r="AU150" s="129" t="s">
        <v>78</v>
      </c>
      <c r="AY150" s="128" t="s">
        <v>129</v>
      </c>
      <c r="BK150" s="130">
        <f>SUM(BK151:BK157)</f>
        <v>0</v>
      </c>
    </row>
    <row r="151" spans="2:65" s="1" customFormat="1" ht="38.25" customHeight="1" x14ac:dyDescent="0.15">
      <c r="B151" s="132"/>
      <c r="C151" s="133" t="s">
        <v>10</v>
      </c>
      <c r="D151" s="133" t="s">
        <v>130</v>
      </c>
      <c r="E151" s="134" t="s">
        <v>210</v>
      </c>
      <c r="F151" s="191" t="s">
        <v>211</v>
      </c>
      <c r="G151" s="191"/>
      <c r="H151" s="191"/>
      <c r="I151" s="191"/>
      <c r="J151" s="135" t="s">
        <v>212</v>
      </c>
      <c r="K151" s="136">
        <v>6</v>
      </c>
      <c r="L151" s="188">
        <v>0</v>
      </c>
      <c r="M151" s="188"/>
      <c r="N151" s="188">
        <f t="shared" ref="N151:N157" si="20">ROUND(L151*K151,3)</f>
        <v>0</v>
      </c>
      <c r="O151" s="188"/>
      <c r="P151" s="188"/>
      <c r="Q151" s="188"/>
      <c r="R151" s="137"/>
      <c r="T151" s="138" t="s">
        <v>5</v>
      </c>
      <c r="U151" s="40" t="s">
        <v>40</v>
      </c>
      <c r="V151" s="139">
        <v>1.466</v>
      </c>
      <c r="W151" s="139">
        <f t="shared" ref="W151:W157" si="21">V151*K151</f>
        <v>8.7959999999999994</v>
      </c>
      <c r="X151" s="139">
        <v>2.7899999999999999E-3</v>
      </c>
      <c r="Y151" s="139">
        <f t="shared" ref="Y151:Y157" si="22">X151*K151</f>
        <v>1.6739999999999998E-2</v>
      </c>
      <c r="Z151" s="139">
        <v>0</v>
      </c>
      <c r="AA151" s="140">
        <f t="shared" ref="AA151:AA157" si="23">Z151*K151</f>
        <v>0</v>
      </c>
      <c r="AR151" s="18" t="s">
        <v>134</v>
      </c>
      <c r="AT151" s="18" t="s">
        <v>130</v>
      </c>
      <c r="AU151" s="18" t="s">
        <v>135</v>
      </c>
      <c r="AY151" s="18" t="s">
        <v>129</v>
      </c>
      <c r="BE151" s="141">
        <f t="shared" ref="BE151:BE157" si="24">IF(U151="základná",N151,0)</f>
        <v>0</v>
      </c>
      <c r="BF151" s="141">
        <f t="shared" ref="BF151:BF157" si="25">IF(U151="znížená",N151,0)</f>
        <v>0</v>
      </c>
      <c r="BG151" s="141">
        <f t="shared" ref="BG151:BG157" si="26">IF(U151="zákl. prenesená",N151,0)</f>
        <v>0</v>
      </c>
      <c r="BH151" s="141">
        <f t="shared" ref="BH151:BH157" si="27">IF(U151="zníž. prenesená",N151,0)</f>
        <v>0</v>
      </c>
      <c r="BI151" s="141">
        <f t="shared" ref="BI151:BI157" si="28">IF(U151="nulová",N151,0)</f>
        <v>0</v>
      </c>
      <c r="BJ151" s="18" t="s">
        <v>135</v>
      </c>
      <c r="BK151" s="142">
        <f t="shared" ref="BK151:BK157" si="29">ROUND(L151*K151,3)</f>
        <v>0</v>
      </c>
      <c r="BL151" s="18" t="s">
        <v>134</v>
      </c>
      <c r="BM151" s="18" t="s">
        <v>213</v>
      </c>
    </row>
    <row r="152" spans="2:65" s="1" customFormat="1" ht="25.5" customHeight="1" x14ac:dyDescent="0.15">
      <c r="B152" s="132"/>
      <c r="C152" s="143" t="s">
        <v>214</v>
      </c>
      <c r="D152" s="143" t="s">
        <v>174</v>
      </c>
      <c r="E152" s="144" t="s">
        <v>215</v>
      </c>
      <c r="F152" s="192" t="s">
        <v>216</v>
      </c>
      <c r="G152" s="192"/>
      <c r="H152" s="192"/>
      <c r="I152" s="192"/>
      <c r="J152" s="145" t="s">
        <v>212</v>
      </c>
      <c r="K152" s="146">
        <v>6</v>
      </c>
      <c r="L152" s="193">
        <v>0</v>
      </c>
      <c r="M152" s="193"/>
      <c r="N152" s="193">
        <f t="shared" si="20"/>
        <v>0</v>
      </c>
      <c r="O152" s="188"/>
      <c r="P152" s="188"/>
      <c r="Q152" s="188"/>
      <c r="R152" s="137"/>
      <c r="T152" s="138" t="s">
        <v>5</v>
      </c>
      <c r="U152" s="40" t="s">
        <v>40</v>
      </c>
      <c r="V152" s="139">
        <v>0</v>
      </c>
      <c r="W152" s="139">
        <f t="shared" si="21"/>
        <v>0</v>
      </c>
      <c r="X152" s="139">
        <v>4.9000000000000002E-2</v>
      </c>
      <c r="Y152" s="139">
        <f t="shared" si="22"/>
        <v>0.29400000000000004</v>
      </c>
      <c r="Z152" s="139">
        <v>0</v>
      </c>
      <c r="AA152" s="140">
        <f t="shared" si="23"/>
        <v>0</v>
      </c>
      <c r="AR152" s="18" t="s">
        <v>160</v>
      </c>
      <c r="AT152" s="18" t="s">
        <v>174</v>
      </c>
      <c r="AU152" s="18" t="s">
        <v>135</v>
      </c>
      <c r="AY152" s="18" t="s">
        <v>129</v>
      </c>
      <c r="BE152" s="141">
        <f t="shared" si="24"/>
        <v>0</v>
      </c>
      <c r="BF152" s="141">
        <f t="shared" si="25"/>
        <v>0</v>
      </c>
      <c r="BG152" s="141">
        <f t="shared" si="26"/>
        <v>0</v>
      </c>
      <c r="BH152" s="141">
        <f t="shared" si="27"/>
        <v>0</v>
      </c>
      <c r="BI152" s="141">
        <f t="shared" si="28"/>
        <v>0</v>
      </c>
      <c r="BJ152" s="18" t="s">
        <v>135</v>
      </c>
      <c r="BK152" s="142">
        <f t="shared" si="29"/>
        <v>0</v>
      </c>
      <c r="BL152" s="18" t="s">
        <v>134</v>
      </c>
      <c r="BM152" s="18" t="s">
        <v>217</v>
      </c>
    </row>
    <row r="153" spans="2:65" s="1" customFormat="1" ht="25.5" customHeight="1" x14ac:dyDescent="0.15">
      <c r="B153" s="132"/>
      <c r="C153" s="133" t="s">
        <v>218</v>
      </c>
      <c r="D153" s="133" t="s">
        <v>130</v>
      </c>
      <c r="E153" s="134" t="s">
        <v>219</v>
      </c>
      <c r="F153" s="191" t="s">
        <v>220</v>
      </c>
      <c r="G153" s="191"/>
      <c r="H153" s="191"/>
      <c r="I153" s="191"/>
      <c r="J153" s="135" t="s">
        <v>212</v>
      </c>
      <c r="K153" s="136">
        <v>6</v>
      </c>
      <c r="L153" s="188">
        <v>0</v>
      </c>
      <c r="M153" s="188"/>
      <c r="N153" s="188">
        <f t="shared" si="20"/>
        <v>0</v>
      </c>
      <c r="O153" s="188"/>
      <c r="P153" s="188"/>
      <c r="Q153" s="188"/>
      <c r="R153" s="137"/>
      <c r="T153" s="138" t="s">
        <v>5</v>
      </c>
      <c r="U153" s="40" t="s">
        <v>40</v>
      </c>
      <c r="V153" s="139">
        <v>2.5249999999999999</v>
      </c>
      <c r="W153" s="139">
        <f t="shared" si="21"/>
        <v>15.149999999999999</v>
      </c>
      <c r="X153" s="139">
        <v>2.82E-3</v>
      </c>
      <c r="Y153" s="139">
        <f t="shared" si="22"/>
        <v>1.6920000000000001E-2</v>
      </c>
      <c r="Z153" s="139">
        <v>0</v>
      </c>
      <c r="AA153" s="140">
        <f t="shared" si="23"/>
        <v>0</v>
      </c>
      <c r="AR153" s="18" t="s">
        <v>134</v>
      </c>
      <c r="AT153" s="18" t="s">
        <v>130</v>
      </c>
      <c r="AU153" s="18" t="s">
        <v>135</v>
      </c>
      <c r="AY153" s="18" t="s">
        <v>129</v>
      </c>
      <c r="BE153" s="141">
        <f t="shared" si="24"/>
        <v>0</v>
      </c>
      <c r="BF153" s="141">
        <f t="shared" si="25"/>
        <v>0</v>
      </c>
      <c r="BG153" s="141">
        <f t="shared" si="26"/>
        <v>0</v>
      </c>
      <c r="BH153" s="141">
        <f t="shared" si="27"/>
        <v>0</v>
      </c>
      <c r="BI153" s="141">
        <f t="shared" si="28"/>
        <v>0</v>
      </c>
      <c r="BJ153" s="18" t="s">
        <v>135</v>
      </c>
      <c r="BK153" s="142">
        <f t="shared" si="29"/>
        <v>0</v>
      </c>
      <c r="BL153" s="18" t="s">
        <v>134</v>
      </c>
      <c r="BM153" s="18" t="s">
        <v>221</v>
      </c>
    </row>
    <row r="154" spans="2:65" s="1" customFormat="1" ht="25.5" customHeight="1" x14ac:dyDescent="0.15">
      <c r="B154" s="132"/>
      <c r="C154" s="143" t="s">
        <v>222</v>
      </c>
      <c r="D154" s="143" t="s">
        <v>174</v>
      </c>
      <c r="E154" s="144" t="s">
        <v>223</v>
      </c>
      <c r="F154" s="195" t="s">
        <v>315</v>
      </c>
      <c r="G154" s="192"/>
      <c r="H154" s="192"/>
      <c r="I154" s="192"/>
      <c r="J154" s="145" t="s">
        <v>212</v>
      </c>
      <c r="K154" s="146">
        <v>6</v>
      </c>
      <c r="L154" s="193">
        <v>0</v>
      </c>
      <c r="M154" s="193"/>
      <c r="N154" s="193">
        <f t="shared" si="20"/>
        <v>0</v>
      </c>
      <c r="O154" s="188"/>
      <c r="P154" s="188"/>
      <c r="Q154" s="188"/>
      <c r="R154" s="137"/>
      <c r="T154" s="138" t="s">
        <v>5</v>
      </c>
      <c r="U154" s="40" t="s">
        <v>40</v>
      </c>
      <c r="V154" s="139">
        <v>0</v>
      </c>
      <c r="W154" s="139">
        <f t="shared" si="21"/>
        <v>0</v>
      </c>
      <c r="X154" s="139">
        <v>0.14199999999999999</v>
      </c>
      <c r="Y154" s="139">
        <f t="shared" si="22"/>
        <v>0.85199999999999987</v>
      </c>
      <c r="Z154" s="139">
        <v>0</v>
      </c>
      <c r="AA154" s="140">
        <f t="shared" si="23"/>
        <v>0</v>
      </c>
      <c r="AR154" s="18" t="s">
        <v>160</v>
      </c>
      <c r="AT154" s="18" t="s">
        <v>174</v>
      </c>
      <c r="AU154" s="18" t="s">
        <v>135</v>
      </c>
      <c r="AY154" s="18" t="s">
        <v>129</v>
      </c>
      <c r="BE154" s="141">
        <f t="shared" si="24"/>
        <v>0</v>
      </c>
      <c r="BF154" s="141">
        <f t="shared" si="25"/>
        <v>0</v>
      </c>
      <c r="BG154" s="141">
        <f t="shared" si="26"/>
        <v>0</v>
      </c>
      <c r="BH154" s="141">
        <f t="shared" si="27"/>
        <v>0</v>
      </c>
      <c r="BI154" s="141">
        <f t="shared" si="28"/>
        <v>0</v>
      </c>
      <c r="BJ154" s="18" t="s">
        <v>135</v>
      </c>
      <c r="BK154" s="142">
        <f t="shared" si="29"/>
        <v>0</v>
      </c>
      <c r="BL154" s="18" t="s">
        <v>134</v>
      </c>
      <c r="BM154" s="18" t="s">
        <v>224</v>
      </c>
    </row>
    <row r="155" spans="2:65" s="1" customFormat="1" ht="16.5" customHeight="1" x14ac:dyDescent="0.15">
      <c r="B155" s="132"/>
      <c r="C155" s="143" t="s">
        <v>225</v>
      </c>
      <c r="D155" s="143" t="s">
        <v>174</v>
      </c>
      <c r="E155" s="144" t="s">
        <v>226</v>
      </c>
      <c r="F155" s="192" t="s">
        <v>227</v>
      </c>
      <c r="G155" s="192"/>
      <c r="H155" s="192"/>
      <c r="I155" s="192"/>
      <c r="J155" s="145" t="s">
        <v>212</v>
      </c>
      <c r="K155" s="146">
        <v>6</v>
      </c>
      <c r="L155" s="193">
        <v>0</v>
      </c>
      <c r="M155" s="193"/>
      <c r="N155" s="193">
        <f t="shared" si="20"/>
        <v>0</v>
      </c>
      <c r="O155" s="188"/>
      <c r="P155" s="188"/>
      <c r="Q155" s="188"/>
      <c r="R155" s="137"/>
      <c r="T155" s="138" t="s">
        <v>5</v>
      </c>
      <c r="U155" s="40" t="s">
        <v>40</v>
      </c>
      <c r="V155" s="139">
        <v>0</v>
      </c>
      <c r="W155" s="139">
        <f t="shared" si="21"/>
        <v>0</v>
      </c>
      <c r="X155" s="139">
        <v>9.4999999999999998E-3</v>
      </c>
      <c r="Y155" s="139">
        <f t="shared" si="22"/>
        <v>5.6999999999999995E-2</v>
      </c>
      <c r="Z155" s="139">
        <v>0</v>
      </c>
      <c r="AA155" s="140">
        <f t="shared" si="23"/>
        <v>0</v>
      </c>
      <c r="AR155" s="18" t="s">
        <v>160</v>
      </c>
      <c r="AT155" s="18" t="s">
        <v>174</v>
      </c>
      <c r="AU155" s="18" t="s">
        <v>135</v>
      </c>
      <c r="AY155" s="18" t="s">
        <v>129</v>
      </c>
      <c r="BE155" s="141">
        <f t="shared" si="24"/>
        <v>0</v>
      </c>
      <c r="BF155" s="141">
        <f t="shared" si="25"/>
        <v>0</v>
      </c>
      <c r="BG155" s="141">
        <f t="shared" si="26"/>
        <v>0</v>
      </c>
      <c r="BH155" s="141">
        <f t="shared" si="27"/>
        <v>0</v>
      </c>
      <c r="BI155" s="141">
        <f t="shared" si="28"/>
        <v>0</v>
      </c>
      <c r="BJ155" s="18" t="s">
        <v>135</v>
      </c>
      <c r="BK155" s="142">
        <f t="shared" si="29"/>
        <v>0</v>
      </c>
      <c r="BL155" s="18" t="s">
        <v>134</v>
      </c>
      <c r="BM155" s="18" t="s">
        <v>228</v>
      </c>
    </row>
    <row r="156" spans="2:65" s="1" customFormat="1" ht="16.5" customHeight="1" x14ac:dyDescent="0.15">
      <c r="B156" s="132"/>
      <c r="C156" s="133" t="s">
        <v>229</v>
      </c>
      <c r="D156" s="133" t="s">
        <v>130</v>
      </c>
      <c r="E156" s="134" t="s">
        <v>230</v>
      </c>
      <c r="F156" s="191" t="s">
        <v>231</v>
      </c>
      <c r="G156" s="191"/>
      <c r="H156" s="191"/>
      <c r="I156" s="191"/>
      <c r="J156" s="135" t="s">
        <v>212</v>
      </c>
      <c r="K156" s="136">
        <v>12</v>
      </c>
      <c r="L156" s="188">
        <v>0</v>
      </c>
      <c r="M156" s="188"/>
      <c r="N156" s="188">
        <f t="shared" si="20"/>
        <v>0</v>
      </c>
      <c r="O156" s="188"/>
      <c r="P156" s="188"/>
      <c r="Q156" s="188"/>
      <c r="R156" s="137"/>
      <c r="T156" s="138" t="s">
        <v>5</v>
      </c>
      <c r="U156" s="40" t="s">
        <v>40</v>
      </c>
      <c r="V156" s="139">
        <v>0.81599999999999995</v>
      </c>
      <c r="W156" s="139">
        <f t="shared" si="21"/>
        <v>9.7919999999999998</v>
      </c>
      <c r="X156" s="139">
        <v>0.11383</v>
      </c>
      <c r="Y156" s="139">
        <f t="shared" si="22"/>
        <v>1.3659600000000001</v>
      </c>
      <c r="Z156" s="139">
        <v>0</v>
      </c>
      <c r="AA156" s="140">
        <f t="shared" si="23"/>
        <v>0</v>
      </c>
      <c r="AR156" s="18" t="s">
        <v>134</v>
      </c>
      <c r="AT156" s="18" t="s">
        <v>130</v>
      </c>
      <c r="AU156" s="18" t="s">
        <v>135</v>
      </c>
      <c r="AY156" s="18" t="s">
        <v>129</v>
      </c>
      <c r="BE156" s="141">
        <f t="shared" si="24"/>
        <v>0</v>
      </c>
      <c r="BF156" s="141">
        <f t="shared" si="25"/>
        <v>0</v>
      </c>
      <c r="BG156" s="141">
        <f t="shared" si="26"/>
        <v>0</v>
      </c>
      <c r="BH156" s="141">
        <f t="shared" si="27"/>
        <v>0</v>
      </c>
      <c r="BI156" s="141">
        <f t="shared" si="28"/>
        <v>0</v>
      </c>
      <c r="BJ156" s="18" t="s">
        <v>135</v>
      </c>
      <c r="BK156" s="142">
        <f t="shared" si="29"/>
        <v>0</v>
      </c>
      <c r="BL156" s="18" t="s">
        <v>134</v>
      </c>
      <c r="BM156" s="18" t="s">
        <v>232</v>
      </c>
    </row>
    <row r="157" spans="2:65" s="1" customFormat="1" ht="16.5" customHeight="1" x14ac:dyDescent="0.15">
      <c r="B157" s="132"/>
      <c r="C157" s="143" t="s">
        <v>233</v>
      </c>
      <c r="D157" s="143" t="s">
        <v>174</v>
      </c>
      <c r="E157" s="144" t="s">
        <v>234</v>
      </c>
      <c r="F157" s="195" t="s">
        <v>314</v>
      </c>
      <c r="G157" s="192"/>
      <c r="H157" s="192"/>
      <c r="I157" s="192"/>
      <c r="J157" s="145" t="s">
        <v>212</v>
      </c>
      <c r="K157" s="146">
        <v>12</v>
      </c>
      <c r="L157" s="193">
        <v>0</v>
      </c>
      <c r="M157" s="193"/>
      <c r="N157" s="193">
        <f t="shared" si="20"/>
        <v>0</v>
      </c>
      <c r="O157" s="188"/>
      <c r="P157" s="188"/>
      <c r="Q157" s="188"/>
      <c r="R157" s="137"/>
      <c r="T157" s="138" t="s">
        <v>5</v>
      </c>
      <c r="U157" s="40" t="s">
        <v>40</v>
      </c>
      <c r="V157" s="139">
        <v>0</v>
      </c>
      <c r="W157" s="139">
        <f t="shared" si="21"/>
        <v>0</v>
      </c>
      <c r="X157" s="139">
        <v>1.6E-2</v>
      </c>
      <c r="Y157" s="139">
        <f t="shared" si="22"/>
        <v>0.192</v>
      </c>
      <c r="Z157" s="139">
        <v>0</v>
      </c>
      <c r="AA157" s="140">
        <f t="shared" si="23"/>
        <v>0</v>
      </c>
      <c r="AR157" s="18" t="s">
        <v>160</v>
      </c>
      <c r="AT157" s="18" t="s">
        <v>174</v>
      </c>
      <c r="AU157" s="18" t="s">
        <v>135</v>
      </c>
      <c r="AY157" s="18" t="s">
        <v>129</v>
      </c>
      <c r="BE157" s="141">
        <f t="shared" si="24"/>
        <v>0</v>
      </c>
      <c r="BF157" s="141">
        <f t="shared" si="25"/>
        <v>0</v>
      </c>
      <c r="BG157" s="141">
        <f t="shared" si="26"/>
        <v>0</v>
      </c>
      <c r="BH157" s="141">
        <f t="shared" si="27"/>
        <v>0</v>
      </c>
      <c r="BI157" s="141">
        <f t="shared" si="28"/>
        <v>0</v>
      </c>
      <c r="BJ157" s="18" t="s">
        <v>135</v>
      </c>
      <c r="BK157" s="142">
        <f t="shared" si="29"/>
        <v>0</v>
      </c>
      <c r="BL157" s="18" t="s">
        <v>134</v>
      </c>
      <c r="BM157" s="18" t="s">
        <v>235</v>
      </c>
    </row>
    <row r="158" spans="2:65" s="9" customFormat="1" ht="29.75" customHeight="1" x14ac:dyDescent="0.15">
      <c r="B158" s="121"/>
      <c r="C158" s="122"/>
      <c r="D158" s="131" t="s">
        <v>104</v>
      </c>
      <c r="E158" s="131"/>
      <c r="F158" s="131"/>
      <c r="G158" s="131"/>
      <c r="H158" s="131"/>
      <c r="I158" s="131"/>
      <c r="J158" s="131"/>
      <c r="K158" s="131"/>
      <c r="L158" s="131"/>
      <c r="M158" s="131"/>
      <c r="N158" s="189">
        <f>BK158</f>
        <v>0</v>
      </c>
      <c r="O158" s="190"/>
      <c r="P158" s="190"/>
      <c r="Q158" s="190"/>
      <c r="R158" s="124"/>
      <c r="T158" s="125"/>
      <c r="U158" s="122"/>
      <c r="V158" s="122"/>
      <c r="W158" s="126">
        <f>SUM(W159:W162)</f>
        <v>32.800319999999999</v>
      </c>
      <c r="X158" s="122"/>
      <c r="Y158" s="126">
        <f>SUM(Y159:Y162)</f>
        <v>1.2223056000000001</v>
      </c>
      <c r="Z158" s="122"/>
      <c r="AA158" s="127">
        <f>SUM(AA159:AA162)</f>
        <v>0</v>
      </c>
      <c r="AR158" s="128" t="s">
        <v>78</v>
      </c>
      <c r="AT158" s="129" t="s">
        <v>72</v>
      </c>
      <c r="AU158" s="129" t="s">
        <v>78</v>
      </c>
      <c r="AY158" s="128" t="s">
        <v>129</v>
      </c>
      <c r="BK158" s="130">
        <f>SUM(BK159:BK162)</f>
        <v>0</v>
      </c>
    </row>
    <row r="159" spans="2:65" s="1" customFormat="1" ht="25.5" customHeight="1" x14ac:dyDescent="0.15">
      <c r="B159" s="132"/>
      <c r="C159" s="133" t="s">
        <v>236</v>
      </c>
      <c r="D159" s="133" t="s">
        <v>130</v>
      </c>
      <c r="E159" s="134" t="s">
        <v>237</v>
      </c>
      <c r="F159" s="191" t="s">
        <v>238</v>
      </c>
      <c r="G159" s="191"/>
      <c r="H159" s="191"/>
      <c r="I159" s="191"/>
      <c r="J159" s="135" t="s">
        <v>181</v>
      </c>
      <c r="K159" s="136">
        <v>4.32</v>
      </c>
      <c r="L159" s="188">
        <v>0</v>
      </c>
      <c r="M159" s="188"/>
      <c r="N159" s="188">
        <f>ROUND(L159*K159,3)</f>
        <v>0</v>
      </c>
      <c r="O159" s="188"/>
      <c r="P159" s="188"/>
      <c r="Q159" s="188"/>
      <c r="R159" s="137"/>
      <c r="T159" s="138" t="s">
        <v>5</v>
      </c>
      <c r="U159" s="40" t="s">
        <v>40</v>
      </c>
      <c r="V159" s="139">
        <v>5.851</v>
      </c>
      <c r="W159" s="139">
        <f>V159*K159</f>
        <v>25.276320000000002</v>
      </c>
      <c r="X159" s="139">
        <v>5.4579999999999997E-2</v>
      </c>
      <c r="Y159" s="139">
        <f>X159*K159</f>
        <v>0.23578560000000001</v>
      </c>
      <c r="Z159" s="139">
        <v>0</v>
      </c>
      <c r="AA159" s="140">
        <f>Z159*K159</f>
        <v>0</v>
      </c>
      <c r="AR159" s="18" t="s">
        <v>134</v>
      </c>
      <c r="AT159" s="18" t="s">
        <v>130</v>
      </c>
      <c r="AU159" s="18" t="s">
        <v>135</v>
      </c>
      <c r="AY159" s="18" t="s">
        <v>129</v>
      </c>
      <c r="BE159" s="141">
        <f>IF(U159="základná",N159,0)</f>
        <v>0</v>
      </c>
      <c r="BF159" s="141">
        <f>IF(U159="znížená",N159,0)</f>
        <v>0</v>
      </c>
      <c r="BG159" s="141">
        <f>IF(U159="zákl. prenesená",N159,0)</f>
        <v>0</v>
      </c>
      <c r="BH159" s="141">
        <f>IF(U159="zníž. prenesená",N159,0)</f>
        <v>0</v>
      </c>
      <c r="BI159" s="141">
        <f>IF(U159="nulová",N159,0)</f>
        <v>0</v>
      </c>
      <c r="BJ159" s="18" t="s">
        <v>135</v>
      </c>
      <c r="BK159" s="142">
        <f>ROUND(L159*K159,3)</f>
        <v>0</v>
      </c>
      <c r="BL159" s="18" t="s">
        <v>134</v>
      </c>
      <c r="BM159" s="18" t="s">
        <v>239</v>
      </c>
    </row>
    <row r="160" spans="2:65" s="1" customFormat="1" ht="25.5" customHeight="1" x14ac:dyDescent="0.15">
      <c r="B160" s="132"/>
      <c r="C160" s="133" t="s">
        <v>240</v>
      </c>
      <c r="D160" s="133" t="s">
        <v>130</v>
      </c>
      <c r="E160" s="134" t="s">
        <v>241</v>
      </c>
      <c r="F160" s="191" t="s">
        <v>242</v>
      </c>
      <c r="G160" s="191"/>
      <c r="H160" s="191"/>
      <c r="I160" s="191"/>
      <c r="J160" s="135" t="s">
        <v>212</v>
      </c>
      <c r="K160" s="136">
        <v>6</v>
      </c>
      <c r="L160" s="188">
        <v>0</v>
      </c>
      <c r="M160" s="188"/>
      <c r="N160" s="188">
        <f>ROUND(L160*K160,3)</f>
        <v>0</v>
      </c>
      <c r="O160" s="188"/>
      <c r="P160" s="188"/>
      <c r="Q160" s="188"/>
      <c r="R160" s="137"/>
      <c r="T160" s="138" t="s">
        <v>5</v>
      </c>
      <c r="U160" s="40" t="s">
        <v>40</v>
      </c>
      <c r="V160" s="139">
        <v>0.12</v>
      </c>
      <c r="W160" s="139">
        <f>V160*K160</f>
        <v>0.72</v>
      </c>
      <c r="X160" s="139">
        <v>1.58E-3</v>
      </c>
      <c r="Y160" s="139">
        <f>X160*K160</f>
        <v>9.4800000000000006E-3</v>
      </c>
      <c r="Z160" s="139">
        <v>0</v>
      </c>
      <c r="AA160" s="140">
        <f>Z160*K160</f>
        <v>0</v>
      </c>
      <c r="AR160" s="18" t="s">
        <v>134</v>
      </c>
      <c r="AT160" s="18" t="s">
        <v>130</v>
      </c>
      <c r="AU160" s="18" t="s">
        <v>135</v>
      </c>
      <c r="AY160" s="18" t="s">
        <v>129</v>
      </c>
      <c r="BE160" s="141">
        <f>IF(U160="základná",N160,0)</f>
        <v>0</v>
      </c>
      <c r="BF160" s="141">
        <f>IF(U160="znížená",N160,0)</f>
        <v>0</v>
      </c>
      <c r="BG160" s="141">
        <f>IF(U160="zákl. prenesená",N160,0)</f>
        <v>0</v>
      </c>
      <c r="BH160" s="141">
        <f>IF(U160="zníž. prenesená",N160,0)</f>
        <v>0</v>
      </c>
      <c r="BI160" s="141">
        <f>IF(U160="nulová",N160,0)</f>
        <v>0</v>
      </c>
      <c r="BJ160" s="18" t="s">
        <v>135</v>
      </c>
      <c r="BK160" s="142">
        <f>ROUND(L160*K160,3)</f>
        <v>0</v>
      </c>
      <c r="BL160" s="18" t="s">
        <v>134</v>
      </c>
      <c r="BM160" s="18" t="s">
        <v>243</v>
      </c>
    </row>
    <row r="161" spans="2:65" s="1" customFormat="1" ht="38.25" customHeight="1" x14ac:dyDescent="0.15">
      <c r="B161" s="132"/>
      <c r="C161" s="133" t="s">
        <v>244</v>
      </c>
      <c r="D161" s="133" t="s">
        <v>130</v>
      </c>
      <c r="E161" s="134" t="s">
        <v>245</v>
      </c>
      <c r="F161" s="191" t="s">
        <v>246</v>
      </c>
      <c r="G161" s="191"/>
      <c r="H161" s="191"/>
      <c r="I161" s="191"/>
      <c r="J161" s="135" t="s">
        <v>212</v>
      </c>
      <c r="K161" s="136">
        <v>6</v>
      </c>
      <c r="L161" s="188">
        <v>0</v>
      </c>
      <c r="M161" s="188"/>
      <c r="N161" s="188">
        <f>ROUND(L161*K161,3)</f>
        <v>0</v>
      </c>
      <c r="O161" s="188"/>
      <c r="P161" s="188"/>
      <c r="Q161" s="188"/>
      <c r="R161" s="137"/>
      <c r="T161" s="138" t="s">
        <v>5</v>
      </c>
      <c r="U161" s="40" t="s">
        <v>40</v>
      </c>
      <c r="V161" s="139">
        <v>1.1339999999999999</v>
      </c>
      <c r="W161" s="139">
        <f>V161*K161</f>
        <v>6.8039999999999994</v>
      </c>
      <c r="X161" s="139">
        <v>4.4000000000000002E-4</v>
      </c>
      <c r="Y161" s="139">
        <f>X161*K161</f>
        <v>2.64E-3</v>
      </c>
      <c r="Z161" s="139">
        <v>0</v>
      </c>
      <c r="AA161" s="140">
        <f>Z161*K161</f>
        <v>0</v>
      </c>
      <c r="AR161" s="18" t="s">
        <v>134</v>
      </c>
      <c r="AT161" s="18" t="s">
        <v>130</v>
      </c>
      <c r="AU161" s="18" t="s">
        <v>135</v>
      </c>
      <c r="AY161" s="18" t="s">
        <v>129</v>
      </c>
      <c r="BE161" s="141">
        <f>IF(U161="základná",N161,0)</f>
        <v>0</v>
      </c>
      <c r="BF161" s="141">
        <f>IF(U161="znížená",N161,0)</f>
        <v>0</v>
      </c>
      <c r="BG161" s="141">
        <f>IF(U161="zákl. prenesená",N161,0)</f>
        <v>0</v>
      </c>
      <c r="BH161" s="141">
        <f>IF(U161="zníž. prenesená",N161,0)</f>
        <v>0</v>
      </c>
      <c r="BI161" s="141">
        <f>IF(U161="nulová",N161,0)</f>
        <v>0</v>
      </c>
      <c r="BJ161" s="18" t="s">
        <v>135</v>
      </c>
      <c r="BK161" s="142">
        <f>ROUND(L161*K161,3)</f>
        <v>0</v>
      </c>
      <c r="BL161" s="18" t="s">
        <v>134</v>
      </c>
      <c r="BM161" s="18" t="s">
        <v>247</v>
      </c>
    </row>
    <row r="162" spans="2:65" s="1" customFormat="1" ht="25.5" customHeight="1" x14ac:dyDescent="0.15">
      <c r="B162" s="132"/>
      <c r="C162" s="143" t="s">
        <v>248</v>
      </c>
      <c r="D162" s="143" t="s">
        <v>174</v>
      </c>
      <c r="E162" s="144" t="s">
        <v>249</v>
      </c>
      <c r="F162" s="192" t="s">
        <v>250</v>
      </c>
      <c r="G162" s="192"/>
      <c r="H162" s="192"/>
      <c r="I162" s="192"/>
      <c r="J162" s="145" t="s">
        <v>176</v>
      </c>
      <c r="K162" s="146">
        <v>120</v>
      </c>
      <c r="L162" s="193">
        <v>0</v>
      </c>
      <c r="M162" s="193"/>
      <c r="N162" s="193">
        <f>ROUND(L162*K162,3)</f>
        <v>0</v>
      </c>
      <c r="O162" s="188"/>
      <c r="P162" s="188"/>
      <c r="Q162" s="188"/>
      <c r="R162" s="137"/>
      <c r="T162" s="138" t="s">
        <v>5</v>
      </c>
      <c r="U162" s="40" t="s">
        <v>40</v>
      </c>
      <c r="V162" s="139">
        <v>0</v>
      </c>
      <c r="W162" s="139">
        <f>V162*K162</f>
        <v>0</v>
      </c>
      <c r="X162" s="139">
        <v>8.1200000000000005E-3</v>
      </c>
      <c r="Y162" s="139">
        <f>X162*K162</f>
        <v>0.97440000000000004</v>
      </c>
      <c r="Z162" s="139">
        <v>0</v>
      </c>
      <c r="AA162" s="140">
        <f>Z162*K162</f>
        <v>0</v>
      </c>
      <c r="AR162" s="18" t="s">
        <v>160</v>
      </c>
      <c r="AT162" s="18" t="s">
        <v>174</v>
      </c>
      <c r="AU162" s="18" t="s">
        <v>135</v>
      </c>
      <c r="AY162" s="18" t="s">
        <v>129</v>
      </c>
      <c r="BE162" s="141">
        <f>IF(U162="základná",N162,0)</f>
        <v>0</v>
      </c>
      <c r="BF162" s="141">
        <f>IF(U162="znížená",N162,0)</f>
        <v>0</v>
      </c>
      <c r="BG162" s="141">
        <f>IF(U162="zákl. prenesená",N162,0)</f>
        <v>0</v>
      </c>
      <c r="BH162" s="141">
        <f>IF(U162="zníž. prenesená",N162,0)</f>
        <v>0</v>
      </c>
      <c r="BI162" s="141">
        <f>IF(U162="nulová",N162,0)</f>
        <v>0</v>
      </c>
      <c r="BJ162" s="18" t="s">
        <v>135</v>
      </c>
      <c r="BK162" s="142">
        <f>ROUND(L162*K162,3)</f>
        <v>0</v>
      </c>
      <c r="BL162" s="18" t="s">
        <v>134</v>
      </c>
      <c r="BM162" s="18" t="s">
        <v>251</v>
      </c>
    </row>
    <row r="163" spans="2:65" s="9" customFormat="1" ht="29.75" customHeight="1" x14ac:dyDescent="0.15">
      <c r="B163" s="121"/>
      <c r="C163" s="122"/>
      <c r="D163" s="131" t="s">
        <v>105</v>
      </c>
      <c r="E163" s="131"/>
      <c r="F163" s="131"/>
      <c r="G163" s="131"/>
      <c r="H163" s="131"/>
      <c r="I163" s="131"/>
      <c r="J163" s="131"/>
      <c r="K163" s="131"/>
      <c r="L163" s="131"/>
      <c r="M163" s="131"/>
      <c r="N163" s="189">
        <f>BK163</f>
        <v>0</v>
      </c>
      <c r="O163" s="190"/>
      <c r="P163" s="190"/>
      <c r="Q163" s="190"/>
      <c r="R163" s="124"/>
      <c r="T163" s="125"/>
      <c r="U163" s="122"/>
      <c r="V163" s="122"/>
      <c r="W163" s="126">
        <f>W164</f>
        <v>839.39998200000002</v>
      </c>
      <c r="X163" s="122"/>
      <c r="Y163" s="126">
        <f>Y164</f>
        <v>0</v>
      </c>
      <c r="Z163" s="122"/>
      <c r="AA163" s="127">
        <f>AA164</f>
        <v>0</v>
      </c>
      <c r="AR163" s="128" t="s">
        <v>78</v>
      </c>
      <c r="AT163" s="129" t="s">
        <v>72</v>
      </c>
      <c r="AU163" s="129" t="s">
        <v>78</v>
      </c>
      <c r="AY163" s="128" t="s">
        <v>129</v>
      </c>
      <c r="BK163" s="130">
        <f>BK164</f>
        <v>0</v>
      </c>
    </row>
    <row r="164" spans="2:65" s="1" customFormat="1" ht="38.25" customHeight="1" x14ac:dyDescent="0.15">
      <c r="B164" s="132"/>
      <c r="C164" s="133" t="s">
        <v>252</v>
      </c>
      <c r="D164" s="133" t="s">
        <v>130</v>
      </c>
      <c r="E164" s="134" t="s">
        <v>253</v>
      </c>
      <c r="F164" s="191" t="s">
        <v>254</v>
      </c>
      <c r="G164" s="191"/>
      <c r="H164" s="191"/>
      <c r="I164" s="191"/>
      <c r="J164" s="135" t="s">
        <v>154</v>
      </c>
      <c r="K164" s="136">
        <v>1454.7660000000001</v>
      </c>
      <c r="L164" s="188">
        <v>0</v>
      </c>
      <c r="M164" s="188"/>
      <c r="N164" s="188">
        <f>ROUND(L164*K164,3)</f>
        <v>0</v>
      </c>
      <c r="O164" s="188"/>
      <c r="P164" s="188"/>
      <c r="Q164" s="188"/>
      <c r="R164" s="137"/>
      <c r="T164" s="138" t="s">
        <v>5</v>
      </c>
      <c r="U164" s="40" t="s">
        <v>40</v>
      </c>
      <c r="V164" s="139">
        <v>0.57699999999999996</v>
      </c>
      <c r="W164" s="139">
        <f>V164*K164</f>
        <v>839.39998200000002</v>
      </c>
      <c r="X164" s="139">
        <v>0</v>
      </c>
      <c r="Y164" s="139">
        <f>X164*K164</f>
        <v>0</v>
      </c>
      <c r="Z164" s="139">
        <v>0</v>
      </c>
      <c r="AA164" s="140">
        <f>Z164*K164</f>
        <v>0</v>
      </c>
      <c r="AR164" s="18" t="s">
        <v>134</v>
      </c>
      <c r="AT164" s="18" t="s">
        <v>130</v>
      </c>
      <c r="AU164" s="18" t="s">
        <v>135</v>
      </c>
      <c r="AY164" s="18" t="s">
        <v>129</v>
      </c>
      <c r="BE164" s="141">
        <f>IF(U164="základná",N164,0)</f>
        <v>0</v>
      </c>
      <c r="BF164" s="141">
        <f>IF(U164="znížená",N164,0)</f>
        <v>0</v>
      </c>
      <c r="BG164" s="141">
        <f>IF(U164="zákl. prenesená",N164,0)</f>
        <v>0</v>
      </c>
      <c r="BH164" s="141">
        <f>IF(U164="zníž. prenesená",N164,0)</f>
        <v>0</v>
      </c>
      <c r="BI164" s="141">
        <f>IF(U164="nulová",N164,0)</f>
        <v>0</v>
      </c>
      <c r="BJ164" s="18" t="s">
        <v>135</v>
      </c>
      <c r="BK164" s="142">
        <f>ROUND(L164*K164,3)</f>
        <v>0</v>
      </c>
      <c r="BL164" s="18" t="s">
        <v>134</v>
      </c>
      <c r="BM164" s="18" t="s">
        <v>255</v>
      </c>
    </row>
    <row r="165" spans="2:65" s="9" customFormat="1" ht="37.25" customHeight="1" x14ac:dyDescent="0.2">
      <c r="B165" s="121"/>
      <c r="C165" s="122"/>
      <c r="D165" s="123" t="s">
        <v>106</v>
      </c>
      <c r="E165" s="123"/>
      <c r="F165" s="123"/>
      <c r="G165" s="123"/>
      <c r="H165" s="123"/>
      <c r="I165" s="123"/>
      <c r="J165" s="123"/>
      <c r="K165" s="123"/>
      <c r="L165" s="123"/>
      <c r="M165" s="123"/>
      <c r="N165" s="196">
        <f>BK165</f>
        <v>0</v>
      </c>
      <c r="O165" s="197"/>
      <c r="P165" s="197"/>
      <c r="Q165" s="197"/>
      <c r="R165" s="124"/>
      <c r="T165" s="125"/>
      <c r="U165" s="122"/>
      <c r="V165" s="122"/>
      <c r="W165" s="126">
        <f>W166+W170+W176</f>
        <v>227.01900000000001</v>
      </c>
      <c r="X165" s="122"/>
      <c r="Y165" s="126">
        <f>Y166+Y170+Y176</f>
        <v>3.6271500000000003</v>
      </c>
      <c r="Z165" s="122"/>
      <c r="AA165" s="127">
        <f>AA166+AA170+AA176</f>
        <v>0</v>
      </c>
      <c r="AR165" s="128" t="s">
        <v>135</v>
      </c>
      <c r="AT165" s="129" t="s">
        <v>72</v>
      </c>
      <c r="AU165" s="129" t="s">
        <v>73</v>
      </c>
      <c r="AY165" s="128" t="s">
        <v>129</v>
      </c>
      <c r="BK165" s="130">
        <f>BK166+BK170+BK176</f>
        <v>0</v>
      </c>
    </row>
    <row r="166" spans="2:65" s="9" customFormat="1" ht="20" customHeight="1" x14ac:dyDescent="0.15">
      <c r="B166" s="121"/>
      <c r="C166" s="122"/>
      <c r="D166" s="131" t="s">
        <v>107</v>
      </c>
      <c r="E166" s="131"/>
      <c r="F166" s="131"/>
      <c r="G166" s="131"/>
      <c r="H166" s="131"/>
      <c r="I166" s="131"/>
      <c r="J166" s="131"/>
      <c r="K166" s="131"/>
      <c r="L166" s="131"/>
      <c r="M166" s="131"/>
      <c r="N166" s="198">
        <f>BK166</f>
        <v>0</v>
      </c>
      <c r="O166" s="199"/>
      <c r="P166" s="199"/>
      <c r="Q166" s="199"/>
      <c r="R166" s="124"/>
      <c r="T166" s="125"/>
      <c r="U166" s="122"/>
      <c r="V166" s="122"/>
      <c r="W166" s="126">
        <f>SUM(W167:W169)</f>
        <v>35.332000000000001</v>
      </c>
      <c r="X166" s="122"/>
      <c r="Y166" s="126">
        <f>SUM(Y167:Y169)</f>
        <v>0.76795999999999998</v>
      </c>
      <c r="Z166" s="122"/>
      <c r="AA166" s="127">
        <f>SUM(AA167:AA169)</f>
        <v>0</v>
      </c>
      <c r="AR166" s="128" t="s">
        <v>135</v>
      </c>
      <c r="AT166" s="129" t="s">
        <v>72</v>
      </c>
      <c r="AU166" s="129" t="s">
        <v>78</v>
      </c>
      <c r="AY166" s="128" t="s">
        <v>129</v>
      </c>
      <c r="BK166" s="130">
        <f>SUM(BK167:BK169)</f>
        <v>0</v>
      </c>
    </row>
    <row r="167" spans="2:65" s="1" customFormat="1" ht="25.5" customHeight="1" x14ac:dyDescent="0.15">
      <c r="B167" s="132"/>
      <c r="C167" s="133" t="s">
        <v>256</v>
      </c>
      <c r="D167" s="133" t="s">
        <v>130</v>
      </c>
      <c r="E167" s="134" t="s">
        <v>257</v>
      </c>
      <c r="F167" s="191" t="s">
        <v>258</v>
      </c>
      <c r="G167" s="191"/>
      <c r="H167" s="191"/>
      <c r="I167" s="191"/>
      <c r="J167" s="135" t="s">
        <v>259</v>
      </c>
      <c r="K167" s="136">
        <v>146</v>
      </c>
      <c r="L167" s="188">
        <v>0</v>
      </c>
      <c r="M167" s="188"/>
      <c r="N167" s="188">
        <f>ROUND(L167*K167,3)</f>
        <v>0</v>
      </c>
      <c r="O167" s="188"/>
      <c r="P167" s="188"/>
      <c r="Q167" s="188"/>
      <c r="R167" s="137"/>
      <c r="T167" s="138" t="s">
        <v>5</v>
      </c>
      <c r="U167" s="40" t="s">
        <v>40</v>
      </c>
      <c r="V167" s="139">
        <v>0.04</v>
      </c>
      <c r="W167" s="139">
        <f>V167*K167</f>
        <v>5.84</v>
      </c>
      <c r="X167" s="139">
        <v>2.5999999999999998E-4</v>
      </c>
      <c r="Y167" s="139">
        <f>X167*K167</f>
        <v>3.7959999999999994E-2</v>
      </c>
      <c r="Z167" s="139">
        <v>0</v>
      </c>
      <c r="AA167" s="140">
        <f>Z167*K167</f>
        <v>0</v>
      </c>
      <c r="AR167" s="18" t="s">
        <v>194</v>
      </c>
      <c r="AT167" s="18" t="s">
        <v>130</v>
      </c>
      <c r="AU167" s="18" t="s">
        <v>135</v>
      </c>
      <c r="AY167" s="18" t="s">
        <v>129</v>
      </c>
      <c r="BE167" s="141">
        <f>IF(U167="základná",N167,0)</f>
        <v>0</v>
      </c>
      <c r="BF167" s="141">
        <f>IF(U167="znížená",N167,0)</f>
        <v>0</v>
      </c>
      <c r="BG167" s="141">
        <f>IF(U167="zákl. prenesená",N167,0)</f>
        <v>0</v>
      </c>
      <c r="BH167" s="141">
        <f>IF(U167="zníž. prenesená",N167,0)</f>
        <v>0</v>
      </c>
      <c r="BI167" s="141">
        <f>IF(U167="nulová",N167,0)</f>
        <v>0</v>
      </c>
      <c r="BJ167" s="18" t="s">
        <v>135</v>
      </c>
      <c r="BK167" s="142">
        <f>ROUND(L167*K167,3)</f>
        <v>0</v>
      </c>
      <c r="BL167" s="18" t="s">
        <v>194</v>
      </c>
      <c r="BM167" s="18" t="s">
        <v>260</v>
      </c>
    </row>
    <row r="168" spans="2:65" s="1" customFormat="1" ht="38.25" customHeight="1" x14ac:dyDescent="0.15">
      <c r="B168" s="132"/>
      <c r="C168" s="133" t="s">
        <v>261</v>
      </c>
      <c r="D168" s="133" t="s">
        <v>130</v>
      </c>
      <c r="E168" s="134" t="s">
        <v>262</v>
      </c>
      <c r="F168" s="191" t="s">
        <v>263</v>
      </c>
      <c r="G168" s="191"/>
      <c r="H168" s="191"/>
      <c r="I168" s="191"/>
      <c r="J168" s="135" t="s">
        <v>259</v>
      </c>
      <c r="K168" s="136">
        <v>292</v>
      </c>
      <c r="L168" s="188">
        <v>0</v>
      </c>
      <c r="M168" s="188"/>
      <c r="N168" s="188">
        <f>ROUND(L168*K168,3)</f>
        <v>0</v>
      </c>
      <c r="O168" s="188"/>
      <c r="P168" s="188"/>
      <c r="Q168" s="188"/>
      <c r="R168" s="137"/>
      <c r="T168" s="138" t="s">
        <v>5</v>
      </c>
      <c r="U168" s="40" t="s">
        <v>40</v>
      </c>
      <c r="V168" s="139">
        <v>0.10100000000000001</v>
      </c>
      <c r="W168" s="139">
        <f>V168*K168</f>
        <v>29.492000000000001</v>
      </c>
      <c r="X168" s="139">
        <v>2.5000000000000001E-3</v>
      </c>
      <c r="Y168" s="139">
        <f>X168*K168</f>
        <v>0.73</v>
      </c>
      <c r="Z168" s="139">
        <v>0</v>
      </c>
      <c r="AA168" s="140">
        <f>Z168*K168</f>
        <v>0</v>
      </c>
      <c r="AR168" s="18" t="s">
        <v>194</v>
      </c>
      <c r="AT168" s="18" t="s">
        <v>130</v>
      </c>
      <c r="AU168" s="18" t="s">
        <v>135</v>
      </c>
      <c r="AY168" s="18" t="s">
        <v>129</v>
      </c>
      <c r="BE168" s="141">
        <f>IF(U168="základná",N168,0)</f>
        <v>0</v>
      </c>
      <c r="BF168" s="141">
        <f>IF(U168="znížená",N168,0)</f>
        <v>0</v>
      </c>
      <c r="BG168" s="141">
        <f>IF(U168="zákl. prenesená",N168,0)</f>
        <v>0</v>
      </c>
      <c r="BH168" s="141">
        <f>IF(U168="zníž. prenesená",N168,0)</f>
        <v>0</v>
      </c>
      <c r="BI168" s="141">
        <f>IF(U168="nulová",N168,0)</f>
        <v>0</v>
      </c>
      <c r="BJ168" s="18" t="s">
        <v>135</v>
      </c>
      <c r="BK168" s="142">
        <f>ROUND(L168*K168,3)</f>
        <v>0</v>
      </c>
      <c r="BL168" s="18" t="s">
        <v>194</v>
      </c>
      <c r="BM168" s="18" t="s">
        <v>264</v>
      </c>
    </row>
    <row r="169" spans="2:65" s="1" customFormat="1" ht="25.5" customHeight="1" x14ac:dyDescent="0.15">
      <c r="B169" s="132"/>
      <c r="C169" s="133" t="s">
        <v>265</v>
      </c>
      <c r="D169" s="133" t="s">
        <v>130</v>
      </c>
      <c r="E169" s="134" t="s">
        <v>266</v>
      </c>
      <c r="F169" s="191" t="s">
        <v>267</v>
      </c>
      <c r="G169" s="191"/>
      <c r="H169" s="191"/>
      <c r="I169" s="191"/>
      <c r="J169" s="135" t="s">
        <v>268</v>
      </c>
      <c r="K169" s="136">
        <v>42.722999999999999</v>
      </c>
      <c r="L169" s="188">
        <v>0</v>
      </c>
      <c r="M169" s="188"/>
      <c r="N169" s="188">
        <f>ROUND(L169*K169,3)</f>
        <v>0</v>
      </c>
      <c r="O169" s="188"/>
      <c r="P169" s="188"/>
      <c r="Q169" s="188"/>
      <c r="R169" s="137"/>
      <c r="T169" s="138" t="s">
        <v>5</v>
      </c>
      <c r="U169" s="40" t="s">
        <v>40</v>
      </c>
      <c r="V169" s="139">
        <v>0</v>
      </c>
      <c r="W169" s="139">
        <f>V169*K169</f>
        <v>0</v>
      </c>
      <c r="X169" s="139">
        <v>0</v>
      </c>
      <c r="Y169" s="139">
        <f>X169*K169</f>
        <v>0</v>
      </c>
      <c r="Z169" s="139">
        <v>0</v>
      </c>
      <c r="AA169" s="140">
        <f>Z169*K169</f>
        <v>0</v>
      </c>
      <c r="AR169" s="18" t="s">
        <v>194</v>
      </c>
      <c r="AT169" s="18" t="s">
        <v>130</v>
      </c>
      <c r="AU169" s="18" t="s">
        <v>135</v>
      </c>
      <c r="AY169" s="18" t="s">
        <v>129</v>
      </c>
      <c r="BE169" s="141">
        <f>IF(U169="základná",N169,0)</f>
        <v>0</v>
      </c>
      <c r="BF169" s="141">
        <f>IF(U169="znížená",N169,0)</f>
        <v>0</v>
      </c>
      <c r="BG169" s="141">
        <f>IF(U169="zákl. prenesená",N169,0)</f>
        <v>0</v>
      </c>
      <c r="BH169" s="141">
        <f>IF(U169="zníž. prenesená",N169,0)</f>
        <v>0</v>
      </c>
      <c r="BI169" s="141">
        <f>IF(U169="nulová",N169,0)</f>
        <v>0</v>
      </c>
      <c r="BJ169" s="18" t="s">
        <v>135</v>
      </c>
      <c r="BK169" s="142">
        <f>ROUND(L169*K169,3)</f>
        <v>0</v>
      </c>
      <c r="BL169" s="18" t="s">
        <v>194</v>
      </c>
      <c r="BM169" s="18" t="s">
        <v>269</v>
      </c>
    </row>
    <row r="170" spans="2:65" s="9" customFormat="1" ht="29.75" customHeight="1" x14ac:dyDescent="0.15">
      <c r="B170" s="121"/>
      <c r="C170" s="122"/>
      <c r="D170" s="131" t="s">
        <v>108</v>
      </c>
      <c r="E170" s="131"/>
      <c r="F170" s="131"/>
      <c r="G170" s="131"/>
      <c r="H170" s="131"/>
      <c r="I170" s="131"/>
      <c r="J170" s="131"/>
      <c r="K170" s="131"/>
      <c r="L170" s="131"/>
      <c r="M170" s="131"/>
      <c r="N170" s="189">
        <f>BK170</f>
        <v>0</v>
      </c>
      <c r="O170" s="190"/>
      <c r="P170" s="190"/>
      <c r="Q170" s="190"/>
      <c r="R170" s="124"/>
      <c r="T170" s="125"/>
      <c r="U170" s="122"/>
      <c r="V170" s="122"/>
      <c r="W170" s="126">
        <f>SUM(W171:W175)</f>
        <v>187.595</v>
      </c>
      <c r="X170" s="122"/>
      <c r="Y170" s="126">
        <f>SUM(Y171:Y175)</f>
        <v>2.8529900000000001</v>
      </c>
      <c r="Z170" s="122"/>
      <c r="AA170" s="127">
        <f>SUM(AA171:AA175)</f>
        <v>0</v>
      </c>
      <c r="AR170" s="128" t="s">
        <v>135</v>
      </c>
      <c r="AT170" s="129" t="s">
        <v>72</v>
      </c>
      <c r="AU170" s="129" t="s">
        <v>78</v>
      </c>
      <c r="AY170" s="128" t="s">
        <v>129</v>
      </c>
      <c r="BK170" s="130">
        <f>SUM(BK171:BK175)</f>
        <v>0</v>
      </c>
    </row>
    <row r="171" spans="2:65" s="1" customFormat="1" ht="25.5" customHeight="1" x14ac:dyDescent="0.15">
      <c r="B171" s="132"/>
      <c r="C171" s="133" t="s">
        <v>270</v>
      </c>
      <c r="D171" s="133" t="s">
        <v>130</v>
      </c>
      <c r="E171" s="134" t="s">
        <v>271</v>
      </c>
      <c r="F171" s="191" t="s">
        <v>272</v>
      </c>
      <c r="G171" s="191"/>
      <c r="H171" s="191"/>
      <c r="I171" s="191"/>
      <c r="J171" s="135" t="s">
        <v>259</v>
      </c>
      <c r="K171" s="136">
        <v>47</v>
      </c>
      <c r="L171" s="188">
        <v>0</v>
      </c>
      <c r="M171" s="188"/>
      <c r="N171" s="188">
        <f>ROUND(L171*K171,3)</f>
        <v>0</v>
      </c>
      <c r="O171" s="188"/>
      <c r="P171" s="188"/>
      <c r="Q171" s="188"/>
      <c r="R171" s="137"/>
      <c r="T171" s="138" t="s">
        <v>5</v>
      </c>
      <c r="U171" s="40" t="s">
        <v>40</v>
      </c>
      <c r="V171" s="139">
        <v>1.117</v>
      </c>
      <c r="W171" s="139">
        <f>V171*K171</f>
        <v>52.499000000000002</v>
      </c>
      <c r="X171" s="139">
        <v>2.1250000000000002E-2</v>
      </c>
      <c r="Y171" s="139">
        <f>X171*K171</f>
        <v>0.99875000000000003</v>
      </c>
      <c r="Z171" s="139">
        <v>0</v>
      </c>
      <c r="AA171" s="140">
        <f>Z171*K171</f>
        <v>0</v>
      </c>
      <c r="AR171" s="18" t="s">
        <v>194</v>
      </c>
      <c r="AT171" s="18" t="s">
        <v>130</v>
      </c>
      <c r="AU171" s="18" t="s">
        <v>135</v>
      </c>
      <c r="AY171" s="18" t="s">
        <v>129</v>
      </c>
      <c r="BE171" s="141">
        <f>IF(U171="základná",N171,0)</f>
        <v>0</v>
      </c>
      <c r="BF171" s="141">
        <f>IF(U171="znížená",N171,0)</f>
        <v>0</v>
      </c>
      <c r="BG171" s="141">
        <f>IF(U171="zákl. prenesená",N171,0)</f>
        <v>0</v>
      </c>
      <c r="BH171" s="141">
        <f>IF(U171="zníž. prenesená",N171,0)</f>
        <v>0</v>
      </c>
      <c r="BI171" s="141">
        <f>IF(U171="nulová",N171,0)</f>
        <v>0</v>
      </c>
      <c r="BJ171" s="18" t="s">
        <v>135</v>
      </c>
      <c r="BK171" s="142">
        <f>ROUND(L171*K171,3)</f>
        <v>0</v>
      </c>
      <c r="BL171" s="18" t="s">
        <v>194</v>
      </c>
      <c r="BM171" s="18" t="s">
        <v>273</v>
      </c>
    </row>
    <row r="172" spans="2:65" s="1" customFormat="1" ht="25.5" customHeight="1" x14ac:dyDescent="0.15">
      <c r="B172" s="132"/>
      <c r="C172" s="133" t="s">
        <v>274</v>
      </c>
      <c r="D172" s="133" t="s">
        <v>130</v>
      </c>
      <c r="E172" s="134" t="s">
        <v>275</v>
      </c>
      <c r="F172" s="191" t="s">
        <v>276</v>
      </c>
      <c r="G172" s="191"/>
      <c r="H172" s="191"/>
      <c r="I172" s="191"/>
      <c r="J172" s="135" t="s">
        <v>259</v>
      </c>
      <c r="K172" s="136">
        <v>48</v>
      </c>
      <c r="L172" s="188">
        <v>0</v>
      </c>
      <c r="M172" s="188"/>
      <c r="N172" s="188">
        <f>ROUND(L172*K172,3)</f>
        <v>0</v>
      </c>
      <c r="O172" s="188"/>
      <c r="P172" s="188"/>
      <c r="Q172" s="188"/>
      <c r="R172" s="137"/>
      <c r="T172" s="138" t="s">
        <v>5</v>
      </c>
      <c r="U172" s="40" t="s">
        <v>40</v>
      </c>
      <c r="V172" s="139">
        <v>1.5680000000000001</v>
      </c>
      <c r="W172" s="139">
        <f>V172*K172</f>
        <v>75.26400000000001</v>
      </c>
      <c r="X172" s="139">
        <v>3.8629999999999998E-2</v>
      </c>
      <c r="Y172" s="139">
        <f>X172*K172</f>
        <v>1.8542399999999999</v>
      </c>
      <c r="Z172" s="139">
        <v>0</v>
      </c>
      <c r="AA172" s="140">
        <f>Z172*K172</f>
        <v>0</v>
      </c>
      <c r="AR172" s="18" t="s">
        <v>194</v>
      </c>
      <c r="AT172" s="18" t="s">
        <v>130</v>
      </c>
      <c r="AU172" s="18" t="s">
        <v>135</v>
      </c>
      <c r="AY172" s="18" t="s">
        <v>129</v>
      </c>
      <c r="BE172" s="141">
        <f>IF(U172="základná",N172,0)</f>
        <v>0</v>
      </c>
      <c r="BF172" s="141">
        <f>IF(U172="znížená",N172,0)</f>
        <v>0</v>
      </c>
      <c r="BG172" s="141">
        <f>IF(U172="zákl. prenesená",N172,0)</f>
        <v>0</v>
      </c>
      <c r="BH172" s="141">
        <f>IF(U172="zníž. prenesená",N172,0)</f>
        <v>0</v>
      </c>
      <c r="BI172" s="141">
        <f>IF(U172="nulová",N172,0)</f>
        <v>0</v>
      </c>
      <c r="BJ172" s="18" t="s">
        <v>135</v>
      </c>
      <c r="BK172" s="142">
        <f>ROUND(L172*K172,3)</f>
        <v>0</v>
      </c>
      <c r="BL172" s="18" t="s">
        <v>194</v>
      </c>
      <c r="BM172" s="18" t="s">
        <v>277</v>
      </c>
    </row>
    <row r="173" spans="2:65" s="1" customFormat="1" ht="16.5" customHeight="1" x14ac:dyDescent="0.15">
      <c r="B173" s="132"/>
      <c r="C173" s="133" t="s">
        <v>278</v>
      </c>
      <c r="D173" s="133" t="s">
        <v>130</v>
      </c>
      <c r="E173" s="134" t="s">
        <v>279</v>
      </c>
      <c r="F173" s="191" t="s">
        <v>280</v>
      </c>
      <c r="G173" s="191"/>
      <c r="H173" s="191"/>
      <c r="I173" s="191"/>
      <c r="J173" s="135" t="s">
        <v>212</v>
      </c>
      <c r="K173" s="136">
        <v>6</v>
      </c>
      <c r="L173" s="188">
        <v>0</v>
      </c>
      <c r="M173" s="188"/>
      <c r="N173" s="188">
        <f>ROUND(L173*K173,3)</f>
        <v>0</v>
      </c>
      <c r="O173" s="188"/>
      <c r="P173" s="188"/>
      <c r="Q173" s="188"/>
      <c r="R173" s="137"/>
      <c r="T173" s="138" t="s">
        <v>5</v>
      </c>
      <c r="U173" s="40" t="s">
        <v>40</v>
      </c>
      <c r="V173" s="139">
        <v>3.3239999999999998</v>
      </c>
      <c r="W173" s="139">
        <f>V173*K173</f>
        <v>19.943999999999999</v>
      </c>
      <c r="X173" s="139">
        <v>0</v>
      </c>
      <c r="Y173" s="139">
        <f>X173*K173</f>
        <v>0</v>
      </c>
      <c r="Z173" s="139">
        <v>0</v>
      </c>
      <c r="AA173" s="140">
        <f>Z173*K173</f>
        <v>0</v>
      </c>
      <c r="AR173" s="18" t="s">
        <v>194</v>
      </c>
      <c r="AT173" s="18" t="s">
        <v>130</v>
      </c>
      <c r="AU173" s="18" t="s">
        <v>135</v>
      </c>
      <c r="AY173" s="18" t="s">
        <v>129</v>
      </c>
      <c r="BE173" s="141">
        <f>IF(U173="základná",N173,0)</f>
        <v>0</v>
      </c>
      <c r="BF173" s="141">
        <f>IF(U173="znížená",N173,0)</f>
        <v>0</v>
      </c>
      <c r="BG173" s="141">
        <f>IF(U173="zákl. prenesená",N173,0)</f>
        <v>0</v>
      </c>
      <c r="BH173" s="141">
        <f>IF(U173="zníž. prenesená",N173,0)</f>
        <v>0</v>
      </c>
      <c r="BI173" s="141">
        <f>IF(U173="nulová",N173,0)</f>
        <v>0</v>
      </c>
      <c r="BJ173" s="18" t="s">
        <v>135</v>
      </c>
      <c r="BK173" s="142">
        <f>ROUND(L173*K173,3)</f>
        <v>0</v>
      </c>
      <c r="BL173" s="18" t="s">
        <v>194</v>
      </c>
      <c r="BM173" s="18" t="s">
        <v>281</v>
      </c>
    </row>
    <row r="174" spans="2:65" s="1" customFormat="1" ht="16.5" customHeight="1" x14ac:dyDescent="0.15">
      <c r="B174" s="132"/>
      <c r="C174" s="133" t="s">
        <v>282</v>
      </c>
      <c r="D174" s="133" t="s">
        <v>130</v>
      </c>
      <c r="E174" s="134" t="s">
        <v>283</v>
      </c>
      <c r="F174" s="191" t="s">
        <v>284</v>
      </c>
      <c r="G174" s="191"/>
      <c r="H174" s="191"/>
      <c r="I174" s="191"/>
      <c r="J174" s="135" t="s">
        <v>212</v>
      </c>
      <c r="K174" s="136">
        <v>12</v>
      </c>
      <c r="L174" s="188">
        <v>0</v>
      </c>
      <c r="M174" s="188"/>
      <c r="N174" s="188">
        <f>ROUND(L174*K174,3)</f>
        <v>0</v>
      </c>
      <c r="O174" s="188"/>
      <c r="P174" s="188"/>
      <c r="Q174" s="188"/>
      <c r="R174" s="137"/>
      <c r="T174" s="138" t="s">
        <v>5</v>
      </c>
      <c r="U174" s="40" t="s">
        <v>40</v>
      </c>
      <c r="V174" s="139">
        <v>3.3239999999999998</v>
      </c>
      <c r="W174" s="139">
        <f>V174*K174</f>
        <v>39.887999999999998</v>
      </c>
      <c r="X174" s="139">
        <v>0</v>
      </c>
      <c r="Y174" s="139">
        <f>X174*K174</f>
        <v>0</v>
      </c>
      <c r="Z174" s="139">
        <v>0</v>
      </c>
      <c r="AA174" s="140">
        <f>Z174*K174</f>
        <v>0</v>
      </c>
      <c r="AR174" s="18" t="s">
        <v>194</v>
      </c>
      <c r="AT174" s="18" t="s">
        <v>130</v>
      </c>
      <c r="AU174" s="18" t="s">
        <v>135</v>
      </c>
      <c r="AY174" s="18" t="s">
        <v>129</v>
      </c>
      <c r="BE174" s="141">
        <f>IF(U174="základná",N174,0)</f>
        <v>0</v>
      </c>
      <c r="BF174" s="141">
        <f>IF(U174="znížená",N174,0)</f>
        <v>0</v>
      </c>
      <c r="BG174" s="141">
        <f>IF(U174="zákl. prenesená",N174,0)</f>
        <v>0</v>
      </c>
      <c r="BH174" s="141">
        <f>IF(U174="zníž. prenesená",N174,0)</f>
        <v>0</v>
      </c>
      <c r="BI174" s="141">
        <f>IF(U174="nulová",N174,0)</f>
        <v>0</v>
      </c>
      <c r="BJ174" s="18" t="s">
        <v>135</v>
      </c>
      <c r="BK174" s="142">
        <f>ROUND(L174*K174,3)</f>
        <v>0</v>
      </c>
      <c r="BL174" s="18" t="s">
        <v>194</v>
      </c>
      <c r="BM174" s="18" t="s">
        <v>285</v>
      </c>
    </row>
    <row r="175" spans="2:65" s="1" customFormat="1" ht="25.5" customHeight="1" x14ac:dyDescent="0.15">
      <c r="B175" s="132"/>
      <c r="C175" s="133" t="s">
        <v>286</v>
      </c>
      <c r="D175" s="133" t="s">
        <v>130</v>
      </c>
      <c r="E175" s="134" t="s">
        <v>287</v>
      </c>
      <c r="F175" s="191" t="s">
        <v>288</v>
      </c>
      <c r="G175" s="191"/>
      <c r="H175" s="191"/>
      <c r="I175" s="191"/>
      <c r="J175" s="135" t="s">
        <v>268</v>
      </c>
      <c r="K175" s="136">
        <v>89.751000000000005</v>
      </c>
      <c r="L175" s="188">
        <v>0</v>
      </c>
      <c r="M175" s="188"/>
      <c r="N175" s="188">
        <f>ROUND(L175*K175,3)</f>
        <v>0</v>
      </c>
      <c r="O175" s="188"/>
      <c r="P175" s="188"/>
      <c r="Q175" s="188"/>
      <c r="R175" s="137"/>
      <c r="T175" s="138" t="s">
        <v>5</v>
      </c>
      <c r="U175" s="40" t="s">
        <v>40</v>
      </c>
      <c r="V175" s="139">
        <v>0</v>
      </c>
      <c r="W175" s="139">
        <f>V175*K175</f>
        <v>0</v>
      </c>
      <c r="X175" s="139">
        <v>0</v>
      </c>
      <c r="Y175" s="139">
        <f>X175*K175</f>
        <v>0</v>
      </c>
      <c r="Z175" s="139">
        <v>0</v>
      </c>
      <c r="AA175" s="140">
        <f>Z175*K175</f>
        <v>0</v>
      </c>
      <c r="AR175" s="18" t="s">
        <v>194</v>
      </c>
      <c r="AT175" s="18" t="s">
        <v>130</v>
      </c>
      <c r="AU175" s="18" t="s">
        <v>135</v>
      </c>
      <c r="AY175" s="18" t="s">
        <v>129</v>
      </c>
      <c r="BE175" s="141">
        <f>IF(U175="základná",N175,0)</f>
        <v>0</v>
      </c>
      <c r="BF175" s="141">
        <f>IF(U175="znížená",N175,0)</f>
        <v>0</v>
      </c>
      <c r="BG175" s="141">
        <f>IF(U175="zákl. prenesená",N175,0)</f>
        <v>0</v>
      </c>
      <c r="BH175" s="141">
        <f>IF(U175="zníž. prenesená",N175,0)</f>
        <v>0</v>
      </c>
      <c r="BI175" s="141">
        <f>IF(U175="nulová",N175,0)</f>
        <v>0</v>
      </c>
      <c r="BJ175" s="18" t="s">
        <v>135</v>
      </c>
      <c r="BK175" s="142">
        <f>ROUND(L175*K175,3)</f>
        <v>0</v>
      </c>
      <c r="BL175" s="18" t="s">
        <v>194</v>
      </c>
      <c r="BM175" s="18" t="s">
        <v>289</v>
      </c>
    </row>
    <row r="176" spans="2:65" s="9" customFormat="1" ht="29.75" customHeight="1" x14ac:dyDescent="0.15">
      <c r="B176" s="121"/>
      <c r="C176" s="122"/>
      <c r="D176" s="131" t="s">
        <v>109</v>
      </c>
      <c r="E176" s="131"/>
      <c r="F176" s="131"/>
      <c r="G176" s="131"/>
      <c r="H176" s="131"/>
      <c r="I176" s="131"/>
      <c r="J176" s="131"/>
      <c r="K176" s="131"/>
      <c r="L176" s="131"/>
      <c r="M176" s="131"/>
      <c r="N176" s="189">
        <f>BK176</f>
        <v>0</v>
      </c>
      <c r="O176" s="190"/>
      <c r="P176" s="190"/>
      <c r="Q176" s="190"/>
      <c r="R176" s="124"/>
      <c r="T176" s="125"/>
      <c r="U176" s="122"/>
      <c r="V176" s="122"/>
      <c r="W176" s="126">
        <f>SUM(W177:W178)</f>
        <v>4.0920000000000005</v>
      </c>
      <c r="X176" s="122"/>
      <c r="Y176" s="126">
        <f>SUM(Y177:Y178)</f>
        <v>6.2000000000000006E-3</v>
      </c>
      <c r="Z176" s="122"/>
      <c r="AA176" s="127">
        <f>SUM(AA177:AA178)</f>
        <v>0</v>
      </c>
      <c r="AR176" s="128" t="s">
        <v>135</v>
      </c>
      <c r="AT176" s="129" t="s">
        <v>72</v>
      </c>
      <c r="AU176" s="129" t="s">
        <v>78</v>
      </c>
      <c r="AY176" s="128" t="s">
        <v>129</v>
      </c>
      <c r="BK176" s="130">
        <f>SUM(BK177:BK178)</f>
        <v>0</v>
      </c>
    </row>
    <row r="177" spans="1:65" s="1" customFormat="1" ht="25.5" customHeight="1" x14ac:dyDescent="0.15">
      <c r="B177" s="132"/>
      <c r="C177" s="133" t="s">
        <v>290</v>
      </c>
      <c r="D177" s="133" t="s">
        <v>130</v>
      </c>
      <c r="E177" s="134" t="s">
        <v>291</v>
      </c>
      <c r="F177" s="191" t="s">
        <v>292</v>
      </c>
      <c r="G177" s="191"/>
      <c r="H177" s="191"/>
      <c r="I177" s="191"/>
      <c r="J177" s="135" t="s">
        <v>259</v>
      </c>
      <c r="K177" s="136">
        <v>124</v>
      </c>
      <c r="L177" s="188">
        <v>0</v>
      </c>
      <c r="M177" s="188"/>
      <c r="N177" s="188">
        <f>ROUND(L177*K177,3)</f>
        <v>0</v>
      </c>
      <c r="O177" s="188"/>
      <c r="P177" s="188"/>
      <c r="Q177" s="188"/>
      <c r="R177" s="137"/>
      <c r="T177" s="138" t="s">
        <v>5</v>
      </c>
      <c r="U177" s="40" t="s">
        <v>40</v>
      </c>
      <c r="V177" s="139">
        <v>3.3000000000000002E-2</v>
      </c>
      <c r="W177" s="139">
        <f>V177*K177</f>
        <v>4.0920000000000005</v>
      </c>
      <c r="X177" s="139">
        <v>5.0000000000000002E-5</v>
      </c>
      <c r="Y177" s="139">
        <f>X177*K177</f>
        <v>6.2000000000000006E-3</v>
      </c>
      <c r="Z177" s="139">
        <v>0</v>
      </c>
      <c r="AA177" s="140">
        <f>Z177*K177</f>
        <v>0</v>
      </c>
      <c r="AR177" s="18" t="s">
        <v>194</v>
      </c>
      <c r="AT177" s="18" t="s">
        <v>130</v>
      </c>
      <c r="AU177" s="18" t="s">
        <v>135</v>
      </c>
      <c r="AY177" s="18" t="s">
        <v>129</v>
      </c>
      <c r="BE177" s="141">
        <f>IF(U177="základná",N177,0)</f>
        <v>0</v>
      </c>
      <c r="BF177" s="141">
        <f>IF(U177="znížená",N177,0)</f>
        <v>0</v>
      </c>
      <c r="BG177" s="141">
        <f>IF(U177="zákl. prenesená",N177,0)</f>
        <v>0</v>
      </c>
      <c r="BH177" s="141">
        <f>IF(U177="zníž. prenesená",N177,0)</f>
        <v>0</v>
      </c>
      <c r="BI177" s="141">
        <f>IF(U177="nulová",N177,0)</f>
        <v>0</v>
      </c>
      <c r="BJ177" s="18" t="s">
        <v>135</v>
      </c>
      <c r="BK177" s="142">
        <f>ROUND(L177*K177,3)</f>
        <v>0</v>
      </c>
      <c r="BL177" s="18" t="s">
        <v>194</v>
      </c>
      <c r="BM177" s="18" t="s">
        <v>293</v>
      </c>
    </row>
    <row r="178" spans="1:65" s="1" customFormat="1" ht="38.25" customHeight="1" x14ac:dyDescent="0.15">
      <c r="B178" s="132"/>
      <c r="C178" s="133" t="s">
        <v>294</v>
      </c>
      <c r="D178" s="133" t="s">
        <v>130</v>
      </c>
      <c r="E178" s="134" t="s">
        <v>295</v>
      </c>
      <c r="F178" s="191" t="s">
        <v>296</v>
      </c>
      <c r="G178" s="191"/>
      <c r="H178" s="191"/>
      <c r="I178" s="191"/>
      <c r="J178" s="135" t="s">
        <v>268</v>
      </c>
      <c r="K178" s="136">
        <v>136.4</v>
      </c>
      <c r="L178" s="188">
        <v>0</v>
      </c>
      <c r="M178" s="188"/>
      <c r="N178" s="188">
        <f>ROUND(L178*K178,3)</f>
        <v>0</v>
      </c>
      <c r="O178" s="188"/>
      <c r="P178" s="188"/>
      <c r="Q178" s="188"/>
      <c r="R178" s="137"/>
      <c r="T178" s="138" t="s">
        <v>5</v>
      </c>
      <c r="U178" s="40" t="s">
        <v>40</v>
      </c>
      <c r="V178" s="139">
        <v>0</v>
      </c>
      <c r="W178" s="139">
        <f>V178*K178</f>
        <v>0</v>
      </c>
      <c r="X178" s="139">
        <v>0</v>
      </c>
      <c r="Y178" s="139">
        <f>X178*K178</f>
        <v>0</v>
      </c>
      <c r="Z178" s="139">
        <v>0</v>
      </c>
      <c r="AA178" s="140">
        <f>Z178*K178</f>
        <v>0</v>
      </c>
      <c r="AR178" s="18" t="s">
        <v>194</v>
      </c>
      <c r="AT178" s="18" t="s">
        <v>130</v>
      </c>
      <c r="AU178" s="18" t="s">
        <v>135</v>
      </c>
      <c r="AY178" s="18" t="s">
        <v>129</v>
      </c>
      <c r="BE178" s="141">
        <f>IF(U178="základná",N178,0)</f>
        <v>0</v>
      </c>
      <c r="BF178" s="141">
        <f>IF(U178="znížená",N178,0)</f>
        <v>0</v>
      </c>
      <c r="BG178" s="141">
        <f>IF(U178="zákl. prenesená",N178,0)</f>
        <v>0</v>
      </c>
      <c r="BH178" s="141">
        <f>IF(U178="zníž. prenesená",N178,0)</f>
        <v>0</v>
      </c>
      <c r="BI178" s="141">
        <f>IF(U178="nulová",N178,0)</f>
        <v>0</v>
      </c>
      <c r="BJ178" s="18" t="s">
        <v>135</v>
      </c>
      <c r="BK178" s="142">
        <f>ROUND(L178*K178,3)</f>
        <v>0</v>
      </c>
      <c r="BL178" s="18" t="s">
        <v>194</v>
      </c>
      <c r="BM178" s="18" t="s">
        <v>297</v>
      </c>
    </row>
    <row r="179" spans="1:65" s="9" customFormat="1" ht="37.25" customHeight="1" x14ac:dyDescent="0.2">
      <c r="B179" s="121"/>
      <c r="C179" s="122"/>
      <c r="D179" s="123" t="s">
        <v>110</v>
      </c>
      <c r="E179" s="123"/>
      <c r="F179" s="123"/>
      <c r="G179" s="123"/>
      <c r="H179" s="123"/>
      <c r="I179" s="123"/>
      <c r="J179" s="123"/>
      <c r="K179" s="123"/>
      <c r="L179" s="123"/>
      <c r="M179" s="123"/>
      <c r="N179" s="196">
        <f>BK179</f>
        <v>0</v>
      </c>
      <c r="O179" s="197"/>
      <c r="P179" s="197"/>
      <c r="Q179" s="197"/>
      <c r="R179" s="124"/>
      <c r="T179" s="125"/>
      <c r="U179" s="122"/>
      <c r="V179" s="122"/>
      <c r="W179" s="126">
        <f>W180+W182+W184</f>
        <v>0</v>
      </c>
      <c r="X179" s="122"/>
      <c r="Y179" s="126">
        <f>Y180+Y182+Y184</f>
        <v>0</v>
      </c>
      <c r="Z179" s="122"/>
      <c r="AA179" s="127">
        <f>AA180+AA182+AA184</f>
        <v>0</v>
      </c>
      <c r="AR179" s="128" t="s">
        <v>140</v>
      </c>
      <c r="AT179" s="129" t="s">
        <v>72</v>
      </c>
      <c r="AU179" s="129" t="s">
        <v>73</v>
      </c>
      <c r="AY179" s="128" t="s">
        <v>129</v>
      </c>
      <c r="BK179" s="130">
        <f>BK180+BK182+BK184</f>
        <v>0</v>
      </c>
    </row>
    <row r="180" spans="1:65" s="9" customFormat="1" ht="20" customHeight="1" x14ac:dyDescent="0.15">
      <c r="B180" s="121"/>
      <c r="C180" s="122"/>
      <c r="D180" s="131" t="s">
        <v>111</v>
      </c>
      <c r="E180" s="131"/>
      <c r="F180" s="131"/>
      <c r="G180" s="131"/>
      <c r="H180" s="131"/>
      <c r="I180" s="131"/>
      <c r="J180" s="131"/>
      <c r="K180" s="131"/>
      <c r="L180" s="131"/>
      <c r="M180" s="131"/>
      <c r="N180" s="198">
        <f>BK180</f>
        <v>0</v>
      </c>
      <c r="O180" s="199"/>
      <c r="P180" s="199"/>
      <c r="Q180" s="199"/>
      <c r="R180" s="124"/>
      <c r="T180" s="125"/>
      <c r="U180" s="122"/>
      <c r="V180" s="122"/>
      <c r="W180" s="126">
        <f>W181</f>
        <v>0</v>
      </c>
      <c r="X180" s="122"/>
      <c r="Y180" s="126">
        <f>Y181</f>
        <v>0</v>
      </c>
      <c r="Z180" s="122"/>
      <c r="AA180" s="127">
        <f>AA181</f>
        <v>0</v>
      </c>
      <c r="AR180" s="128" t="s">
        <v>140</v>
      </c>
      <c r="AT180" s="129" t="s">
        <v>72</v>
      </c>
      <c r="AU180" s="129" t="s">
        <v>78</v>
      </c>
      <c r="AY180" s="128" t="s">
        <v>129</v>
      </c>
      <c r="BK180" s="130">
        <f>BK181</f>
        <v>0</v>
      </c>
    </row>
    <row r="181" spans="1:65" s="1" customFormat="1" ht="16.5" customHeight="1" x14ac:dyDescent="0.15">
      <c r="B181" s="132"/>
      <c r="C181" s="133" t="s">
        <v>298</v>
      </c>
      <c r="D181" s="133" t="s">
        <v>130</v>
      </c>
      <c r="E181" s="134" t="s">
        <v>299</v>
      </c>
      <c r="F181" s="191" t="s">
        <v>300</v>
      </c>
      <c r="G181" s="191"/>
      <c r="H181" s="191"/>
      <c r="I181" s="191"/>
      <c r="J181" s="135" t="s">
        <v>167</v>
      </c>
      <c r="K181" s="136">
        <v>1</v>
      </c>
      <c r="L181" s="188">
        <v>0</v>
      </c>
      <c r="M181" s="188"/>
      <c r="N181" s="188">
        <f>ROUND(L181*K181,3)</f>
        <v>0</v>
      </c>
      <c r="O181" s="188"/>
      <c r="P181" s="188"/>
      <c r="Q181" s="188"/>
      <c r="R181" s="137"/>
      <c r="T181" s="138" t="s">
        <v>5</v>
      </c>
      <c r="U181" s="40" t="s">
        <v>40</v>
      </c>
      <c r="V181" s="139">
        <v>0</v>
      </c>
      <c r="W181" s="139">
        <f>V181*K181</f>
        <v>0</v>
      </c>
      <c r="X181" s="139">
        <v>0</v>
      </c>
      <c r="Y181" s="139">
        <f>X181*K181</f>
        <v>0</v>
      </c>
      <c r="Z181" s="139">
        <v>0</v>
      </c>
      <c r="AA181" s="140">
        <f>Z181*K181</f>
        <v>0</v>
      </c>
      <c r="AR181" s="18" t="s">
        <v>301</v>
      </c>
      <c r="AT181" s="18" t="s">
        <v>130</v>
      </c>
      <c r="AU181" s="18" t="s">
        <v>135</v>
      </c>
      <c r="AY181" s="18" t="s">
        <v>129</v>
      </c>
      <c r="BE181" s="141">
        <f>IF(U181="základná",N181,0)</f>
        <v>0</v>
      </c>
      <c r="BF181" s="141">
        <f>IF(U181="znížená",N181,0)</f>
        <v>0</v>
      </c>
      <c r="BG181" s="141">
        <f>IF(U181="zákl. prenesená",N181,0)</f>
        <v>0</v>
      </c>
      <c r="BH181" s="141">
        <f>IF(U181="zníž. prenesená",N181,0)</f>
        <v>0</v>
      </c>
      <c r="BI181" s="141">
        <f>IF(U181="nulová",N181,0)</f>
        <v>0</v>
      </c>
      <c r="BJ181" s="18" t="s">
        <v>135</v>
      </c>
      <c r="BK181" s="142">
        <f>ROUND(L181*K181,3)</f>
        <v>0</v>
      </c>
      <c r="BL181" s="18" t="s">
        <v>301</v>
      </c>
      <c r="BM181" s="18" t="s">
        <v>302</v>
      </c>
    </row>
    <row r="182" spans="1:65" s="9" customFormat="1" ht="29.75" customHeight="1" x14ac:dyDescent="0.15">
      <c r="B182" s="121"/>
      <c r="C182" s="122"/>
      <c r="D182" s="131" t="s">
        <v>112</v>
      </c>
      <c r="E182" s="131"/>
      <c r="F182" s="131"/>
      <c r="G182" s="131"/>
      <c r="H182" s="131"/>
      <c r="I182" s="131"/>
      <c r="J182" s="131"/>
      <c r="K182" s="131"/>
      <c r="L182" s="131"/>
      <c r="M182" s="131"/>
      <c r="N182" s="189">
        <f>BK182</f>
        <v>0</v>
      </c>
      <c r="O182" s="190"/>
      <c r="P182" s="190"/>
      <c r="Q182" s="190"/>
      <c r="R182" s="124"/>
      <c r="T182" s="125"/>
      <c r="U182" s="122"/>
      <c r="V182" s="122"/>
      <c r="W182" s="126">
        <f>W183</f>
        <v>0</v>
      </c>
      <c r="X182" s="122"/>
      <c r="Y182" s="126">
        <f>Y183</f>
        <v>0</v>
      </c>
      <c r="Z182" s="122"/>
      <c r="AA182" s="127">
        <f>AA183</f>
        <v>0</v>
      </c>
      <c r="AR182" s="128" t="s">
        <v>140</v>
      </c>
      <c r="AT182" s="129" t="s">
        <v>72</v>
      </c>
      <c r="AU182" s="129" t="s">
        <v>78</v>
      </c>
      <c r="AY182" s="128" t="s">
        <v>129</v>
      </c>
      <c r="BK182" s="130">
        <f>BK183</f>
        <v>0</v>
      </c>
    </row>
    <row r="183" spans="1:65" s="1" customFormat="1" ht="16.5" customHeight="1" x14ac:dyDescent="0.15">
      <c r="B183" s="132"/>
      <c r="C183" s="133" t="s">
        <v>303</v>
      </c>
      <c r="D183" s="133" t="s">
        <v>130</v>
      </c>
      <c r="E183" s="134" t="s">
        <v>304</v>
      </c>
      <c r="F183" s="191" t="s">
        <v>305</v>
      </c>
      <c r="G183" s="191"/>
      <c r="H183" s="191"/>
      <c r="I183" s="191"/>
      <c r="J183" s="135" t="s">
        <v>167</v>
      </c>
      <c r="K183" s="136">
        <v>1</v>
      </c>
      <c r="L183" s="188">
        <v>0</v>
      </c>
      <c r="M183" s="188"/>
      <c r="N183" s="188">
        <f>ROUND(L183*K183,3)</f>
        <v>0</v>
      </c>
      <c r="O183" s="188"/>
      <c r="P183" s="188"/>
      <c r="Q183" s="188"/>
      <c r="R183" s="137"/>
      <c r="T183" s="138" t="s">
        <v>5</v>
      </c>
      <c r="U183" s="40" t="s">
        <v>40</v>
      </c>
      <c r="V183" s="139">
        <v>0</v>
      </c>
      <c r="W183" s="139">
        <f>V183*K183</f>
        <v>0</v>
      </c>
      <c r="X183" s="139">
        <v>0</v>
      </c>
      <c r="Y183" s="139">
        <f>X183*K183</f>
        <v>0</v>
      </c>
      <c r="Z183" s="139">
        <v>0</v>
      </c>
      <c r="AA183" s="140">
        <f>Z183*K183</f>
        <v>0</v>
      </c>
      <c r="AR183" s="18" t="s">
        <v>301</v>
      </c>
      <c r="AT183" s="18" t="s">
        <v>130</v>
      </c>
      <c r="AU183" s="18" t="s">
        <v>135</v>
      </c>
      <c r="AY183" s="18" t="s">
        <v>129</v>
      </c>
      <c r="BE183" s="141">
        <f>IF(U183="základná",N183,0)</f>
        <v>0</v>
      </c>
      <c r="BF183" s="141">
        <f>IF(U183="znížená",N183,0)</f>
        <v>0</v>
      </c>
      <c r="BG183" s="141">
        <f>IF(U183="zákl. prenesená",N183,0)</f>
        <v>0</v>
      </c>
      <c r="BH183" s="141">
        <f>IF(U183="zníž. prenesená",N183,0)</f>
        <v>0</v>
      </c>
      <c r="BI183" s="141">
        <f>IF(U183="nulová",N183,0)</f>
        <v>0</v>
      </c>
      <c r="BJ183" s="18" t="s">
        <v>135</v>
      </c>
      <c r="BK183" s="142">
        <f>ROUND(L183*K183,3)</f>
        <v>0</v>
      </c>
      <c r="BL183" s="18" t="s">
        <v>301</v>
      </c>
      <c r="BM183" s="18" t="s">
        <v>306</v>
      </c>
    </row>
    <row r="184" spans="1:65" s="9" customFormat="1" ht="29.75" customHeight="1" x14ac:dyDescent="0.15">
      <c r="B184" s="121"/>
      <c r="C184" s="122"/>
      <c r="D184" s="131" t="s">
        <v>113</v>
      </c>
      <c r="E184" s="131"/>
      <c r="F184" s="131"/>
      <c r="G184" s="131"/>
      <c r="H184" s="131"/>
      <c r="I184" s="131"/>
      <c r="J184" s="131"/>
      <c r="K184" s="131"/>
      <c r="L184" s="131"/>
      <c r="M184" s="131"/>
      <c r="N184" s="189">
        <f>BK184</f>
        <v>0</v>
      </c>
      <c r="O184" s="190"/>
      <c r="P184" s="190"/>
      <c r="Q184" s="190"/>
      <c r="R184" s="124"/>
      <c r="T184" s="125"/>
      <c r="U184" s="122"/>
      <c r="V184" s="122"/>
      <c r="W184" s="126">
        <f>W185</f>
        <v>0</v>
      </c>
      <c r="X184" s="122"/>
      <c r="Y184" s="126">
        <f>Y185</f>
        <v>0</v>
      </c>
      <c r="Z184" s="122"/>
      <c r="AA184" s="127">
        <f>AA185</f>
        <v>0</v>
      </c>
      <c r="AR184" s="128" t="s">
        <v>140</v>
      </c>
      <c r="AT184" s="129" t="s">
        <v>72</v>
      </c>
      <c r="AU184" s="129" t="s">
        <v>78</v>
      </c>
      <c r="AY184" s="128" t="s">
        <v>129</v>
      </c>
      <c r="BK184" s="130">
        <f>BK185</f>
        <v>0</v>
      </c>
    </row>
    <row r="185" spans="1:65" s="1" customFormat="1" ht="16.5" customHeight="1" x14ac:dyDescent="0.15">
      <c r="B185" s="132"/>
      <c r="C185" s="133" t="s">
        <v>307</v>
      </c>
      <c r="D185" s="133" t="s">
        <v>130</v>
      </c>
      <c r="E185" s="134" t="s">
        <v>308</v>
      </c>
      <c r="F185" s="191" t="s">
        <v>309</v>
      </c>
      <c r="G185" s="191"/>
      <c r="H185" s="191"/>
      <c r="I185" s="191"/>
      <c r="J185" s="135" t="s">
        <v>167</v>
      </c>
      <c r="K185" s="136">
        <v>1</v>
      </c>
      <c r="L185" s="188">
        <v>0</v>
      </c>
      <c r="M185" s="188"/>
      <c r="N185" s="188">
        <f>ROUND(L185*K185,3)</f>
        <v>0</v>
      </c>
      <c r="O185" s="188"/>
      <c r="P185" s="188"/>
      <c r="Q185" s="188"/>
      <c r="R185" s="137"/>
      <c r="T185" s="138" t="s">
        <v>5</v>
      </c>
      <c r="U185" s="147" t="s">
        <v>40</v>
      </c>
      <c r="V185" s="148">
        <v>0</v>
      </c>
      <c r="W185" s="148">
        <f>V185*K185</f>
        <v>0</v>
      </c>
      <c r="X185" s="148">
        <v>0</v>
      </c>
      <c r="Y185" s="148">
        <f>X185*K185</f>
        <v>0</v>
      </c>
      <c r="Z185" s="148">
        <v>0</v>
      </c>
      <c r="AA185" s="149">
        <f>Z185*K185</f>
        <v>0</v>
      </c>
      <c r="AR185" s="18" t="s">
        <v>301</v>
      </c>
      <c r="AT185" s="18" t="s">
        <v>130</v>
      </c>
      <c r="AU185" s="18" t="s">
        <v>135</v>
      </c>
      <c r="AY185" s="18" t="s">
        <v>129</v>
      </c>
      <c r="BE185" s="141">
        <f>IF(U185="základná",N185,0)</f>
        <v>0</v>
      </c>
      <c r="BF185" s="141">
        <f>IF(U185="znížená",N185,0)</f>
        <v>0</v>
      </c>
      <c r="BG185" s="141">
        <f>IF(U185="zákl. prenesená",N185,0)</f>
        <v>0</v>
      </c>
      <c r="BH185" s="141">
        <f>IF(U185="zníž. prenesená",N185,0)</f>
        <v>0</v>
      </c>
      <c r="BI185" s="141">
        <f>IF(U185="nulová",N185,0)</f>
        <v>0</v>
      </c>
      <c r="BJ185" s="18" t="s">
        <v>135</v>
      </c>
      <c r="BK185" s="142">
        <f>ROUND(L185*K185,3)</f>
        <v>0</v>
      </c>
      <c r="BL185" s="18" t="s">
        <v>301</v>
      </c>
      <c r="BM185" s="18" t="s">
        <v>310</v>
      </c>
    </row>
    <row r="186" spans="1:65" s="1" customFormat="1" ht="7" customHeight="1" x14ac:dyDescent="0.15">
      <c r="B186" s="55"/>
      <c r="C186" s="56"/>
      <c r="D186" s="56"/>
      <c r="E186" s="56"/>
      <c r="F186" s="56"/>
      <c r="G186" s="56"/>
      <c r="H186" s="56"/>
      <c r="I186" s="56"/>
      <c r="J186" s="56"/>
      <c r="K186" s="56"/>
      <c r="L186" s="56"/>
      <c r="M186" s="56"/>
      <c r="N186" s="56"/>
      <c r="O186" s="56"/>
      <c r="P186" s="56"/>
      <c r="Q186" s="56"/>
      <c r="R186" s="57"/>
    </row>
    <row r="189" spans="1:65" x14ac:dyDescent="0.15">
      <c r="A189" s="187" t="s">
        <v>311</v>
      </c>
      <c r="B189" s="187"/>
      <c r="C189" s="187"/>
      <c r="D189" s="187"/>
      <c r="E189" s="187"/>
      <c r="F189" s="187"/>
      <c r="G189" s="187"/>
      <c r="H189" s="187"/>
      <c r="I189" s="187"/>
      <c r="J189" s="187"/>
      <c r="K189" s="187"/>
      <c r="L189" s="187"/>
      <c r="M189" s="187"/>
      <c r="N189" s="187"/>
      <c r="O189" s="187"/>
      <c r="P189" s="187"/>
      <c r="Q189" s="187"/>
      <c r="R189" s="187"/>
    </row>
    <row r="190" spans="1:65" x14ac:dyDescent="0.15">
      <c r="A190" s="187"/>
      <c r="B190" s="187"/>
      <c r="C190" s="187"/>
      <c r="D190" s="187"/>
      <c r="E190" s="187"/>
      <c r="F190" s="187"/>
      <c r="G190" s="187"/>
      <c r="H190" s="187"/>
      <c r="I190" s="187"/>
      <c r="J190" s="187"/>
      <c r="K190" s="187"/>
      <c r="L190" s="187"/>
      <c r="M190" s="187"/>
      <c r="N190" s="187"/>
      <c r="O190" s="187"/>
      <c r="P190" s="187"/>
      <c r="Q190" s="187"/>
      <c r="R190" s="187"/>
    </row>
    <row r="191" spans="1:65" x14ac:dyDescent="0.15">
      <c r="A191" s="187"/>
      <c r="B191" s="187"/>
      <c r="C191" s="187"/>
      <c r="D191" s="187"/>
      <c r="E191" s="187"/>
      <c r="F191" s="187"/>
      <c r="G191" s="187"/>
      <c r="H191" s="187"/>
      <c r="I191" s="187"/>
      <c r="J191" s="187"/>
      <c r="K191" s="187"/>
      <c r="L191" s="187"/>
      <c r="M191" s="187"/>
      <c r="N191" s="187"/>
      <c r="O191" s="187"/>
      <c r="P191" s="187"/>
      <c r="Q191" s="187"/>
      <c r="R191" s="187"/>
    </row>
    <row r="192" spans="1:65" x14ac:dyDescent="0.15">
      <c r="A192" s="187"/>
      <c r="B192" s="187"/>
      <c r="C192" s="187"/>
      <c r="D192" s="187"/>
      <c r="E192" s="187"/>
      <c r="F192" s="187"/>
      <c r="G192" s="187"/>
      <c r="H192" s="187"/>
      <c r="I192" s="187"/>
      <c r="J192" s="187"/>
      <c r="K192" s="187"/>
      <c r="L192" s="187"/>
      <c r="M192" s="187"/>
      <c r="N192" s="187"/>
      <c r="O192" s="187"/>
      <c r="P192" s="187"/>
      <c r="Q192" s="187"/>
      <c r="R192" s="187"/>
    </row>
    <row r="193" spans="1:18" x14ac:dyDescent="0.15">
      <c r="A193" s="187"/>
      <c r="B193" s="187"/>
      <c r="C193" s="187"/>
      <c r="D193" s="187"/>
      <c r="E193" s="187"/>
      <c r="F193" s="187"/>
      <c r="G193" s="187"/>
      <c r="H193" s="187"/>
      <c r="I193" s="187"/>
      <c r="J193" s="187"/>
      <c r="K193" s="187"/>
      <c r="L193" s="187"/>
      <c r="M193" s="187"/>
      <c r="N193" s="187"/>
      <c r="O193" s="187"/>
      <c r="P193" s="187"/>
      <c r="Q193" s="187"/>
      <c r="R193" s="187"/>
    </row>
    <row r="194" spans="1:18" x14ac:dyDescent="0.15">
      <c r="A194" s="187"/>
      <c r="B194" s="187"/>
      <c r="C194" s="187"/>
      <c r="D194" s="187"/>
      <c r="E194" s="187"/>
      <c r="F194" s="187"/>
      <c r="G194" s="187"/>
      <c r="H194" s="187"/>
      <c r="I194" s="187"/>
      <c r="J194" s="187"/>
      <c r="K194" s="187"/>
      <c r="L194" s="187"/>
      <c r="M194" s="187"/>
      <c r="N194" s="187"/>
      <c r="O194" s="187"/>
      <c r="P194" s="187"/>
      <c r="Q194" s="187"/>
      <c r="R194" s="187"/>
    </row>
    <row r="195" spans="1:18" x14ac:dyDescent="0.15">
      <c r="A195" s="187"/>
      <c r="B195" s="187"/>
      <c r="C195" s="187"/>
      <c r="D195" s="187"/>
      <c r="E195" s="187"/>
      <c r="F195" s="187"/>
      <c r="G195" s="187"/>
      <c r="H195" s="187"/>
      <c r="I195" s="187"/>
      <c r="J195" s="187"/>
      <c r="K195" s="187"/>
      <c r="L195" s="187"/>
      <c r="M195" s="187"/>
      <c r="N195" s="187"/>
      <c r="O195" s="187"/>
      <c r="P195" s="187"/>
      <c r="Q195" s="187"/>
      <c r="R195" s="187"/>
    </row>
    <row r="196" spans="1:18" x14ac:dyDescent="0.15">
      <c r="A196" s="187"/>
      <c r="B196" s="187"/>
      <c r="C196" s="187"/>
      <c r="D196" s="187"/>
      <c r="E196" s="187"/>
      <c r="F196" s="187"/>
      <c r="G196" s="187"/>
      <c r="H196" s="187"/>
      <c r="I196" s="187"/>
      <c r="J196" s="187"/>
      <c r="K196" s="187"/>
      <c r="L196" s="187"/>
      <c r="M196" s="187"/>
      <c r="N196" s="187"/>
      <c r="O196" s="187"/>
      <c r="P196" s="187"/>
      <c r="Q196" s="187"/>
      <c r="R196" s="187"/>
    </row>
    <row r="197" spans="1:18" x14ac:dyDescent="0.15">
      <c r="A197" s="187"/>
      <c r="B197" s="187"/>
      <c r="C197" s="187"/>
      <c r="D197" s="187"/>
      <c r="E197" s="187"/>
      <c r="F197" s="187"/>
      <c r="G197" s="187"/>
      <c r="H197" s="187"/>
      <c r="I197" s="187"/>
      <c r="J197" s="187"/>
      <c r="K197" s="187"/>
      <c r="L197" s="187"/>
      <c r="M197" s="187"/>
      <c r="N197" s="187"/>
      <c r="O197" s="187"/>
      <c r="P197" s="187"/>
      <c r="Q197" s="187"/>
      <c r="R197" s="187"/>
    </row>
    <row r="198" spans="1:18" x14ac:dyDescent="0.15">
      <c r="A198" s="187"/>
      <c r="B198" s="187"/>
      <c r="C198" s="187"/>
      <c r="D198" s="187"/>
      <c r="E198" s="187"/>
      <c r="F198" s="187"/>
      <c r="G198" s="187"/>
      <c r="H198" s="187"/>
      <c r="I198" s="187"/>
      <c r="J198" s="187"/>
      <c r="K198" s="187"/>
      <c r="L198" s="187"/>
      <c r="M198" s="187"/>
      <c r="N198" s="187"/>
      <c r="O198" s="187"/>
      <c r="P198" s="187"/>
      <c r="Q198" s="187"/>
      <c r="R198" s="187"/>
    </row>
  </sheetData>
  <mergeCells count="215">
    <mergeCell ref="S2:AC2"/>
    <mergeCell ref="N106:Q106"/>
    <mergeCell ref="L108:Q108"/>
    <mergeCell ref="C114:Q114"/>
    <mergeCell ref="F116:P116"/>
    <mergeCell ref="M118:P118"/>
    <mergeCell ref="H1:K1"/>
    <mergeCell ref="C2:Q2"/>
    <mergeCell ref="C4:Q4"/>
    <mergeCell ref="F6:P6"/>
    <mergeCell ref="O8:P8"/>
    <mergeCell ref="O10:P10"/>
    <mergeCell ref="O11:P11"/>
    <mergeCell ref="O13:P13"/>
    <mergeCell ref="O14:P14"/>
    <mergeCell ref="O16:P16"/>
    <mergeCell ref="O17:P17"/>
    <mergeCell ref="O19:P19"/>
    <mergeCell ref="O20:P20"/>
    <mergeCell ref="E23:L23"/>
    <mergeCell ref="N99:Q99"/>
    <mergeCell ref="N96:Q96"/>
    <mergeCell ref="N97:Q97"/>
    <mergeCell ref="N98:Q98"/>
    <mergeCell ref="N100:Q100"/>
    <mergeCell ref="N101:Q101"/>
    <mergeCell ref="N102:Q102"/>
    <mergeCell ref="N103:Q103"/>
    <mergeCell ref="N104:Q104"/>
    <mergeCell ref="N87:Q87"/>
    <mergeCell ref="N88:Q88"/>
    <mergeCell ref="N89:Q89"/>
    <mergeCell ref="N90:Q90"/>
    <mergeCell ref="N91:Q91"/>
    <mergeCell ref="N92:Q92"/>
    <mergeCell ref="N93:Q93"/>
    <mergeCell ref="N94:Q94"/>
    <mergeCell ref="N95:Q95"/>
    <mergeCell ref="H34:J34"/>
    <mergeCell ref="M34:P34"/>
    <mergeCell ref="H35:J35"/>
    <mergeCell ref="M35:P35"/>
    <mergeCell ref="L37:P37"/>
    <mergeCell ref="C76:Q76"/>
    <mergeCell ref="F78:P78"/>
    <mergeCell ref="C85:G85"/>
    <mergeCell ref="M80:P80"/>
    <mergeCell ref="M83:Q83"/>
    <mergeCell ref="M82:Q82"/>
    <mergeCell ref="N85:Q85"/>
    <mergeCell ref="M27:P27"/>
    <mergeCell ref="M26:P26"/>
    <mergeCell ref="M29:P29"/>
    <mergeCell ref="H31:J31"/>
    <mergeCell ref="M31:P31"/>
    <mergeCell ref="H32:J32"/>
    <mergeCell ref="M32:P32"/>
    <mergeCell ref="H33:J33"/>
    <mergeCell ref="M33:P33"/>
    <mergeCell ref="N144:Q144"/>
    <mergeCell ref="N148:Q148"/>
    <mergeCell ref="N150:Q150"/>
    <mergeCell ref="N175:Q175"/>
    <mergeCell ref="N174:Q174"/>
    <mergeCell ref="N159:Q159"/>
    <mergeCell ref="N160:Q160"/>
    <mergeCell ref="N161:Q161"/>
    <mergeCell ref="N162:Q162"/>
    <mergeCell ref="N164:Q164"/>
    <mergeCell ref="N167:Q167"/>
    <mergeCell ref="N168:Q168"/>
    <mergeCell ref="N169:Q169"/>
    <mergeCell ref="N171:Q171"/>
    <mergeCell ref="N172:Q172"/>
    <mergeCell ref="N173:Q173"/>
    <mergeCell ref="N163:Q163"/>
    <mergeCell ref="N165:Q165"/>
    <mergeCell ref="N166:Q166"/>
    <mergeCell ref="N170:Q170"/>
    <mergeCell ref="L162:M162"/>
    <mergeCell ref="N178:Q178"/>
    <mergeCell ref="N177:Q177"/>
    <mergeCell ref="N176:Q176"/>
    <mergeCell ref="N179:Q179"/>
    <mergeCell ref="N180:Q180"/>
    <mergeCell ref="M120:Q120"/>
    <mergeCell ref="M121:Q121"/>
    <mergeCell ref="L123:M123"/>
    <mergeCell ref="N123:Q123"/>
    <mergeCell ref="N127:Q127"/>
    <mergeCell ref="N128:Q128"/>
    <mergeCell ref="N129:Q129"/>
    <mergeCell ref="N130:Q130"/>
    <mergeCell ref="N131:Q131"/>
    <mergeCell ref="N132:Q132"/>
    <mergeCell ref="N133:Q133"/>
    <mergeCell ref="N135:Q135"/>
    <mergeCell ref="N124:Q124"/>
    <mergeCell ref="N125:Q125"/>
    <mergeCell ref="N126:Q126"/>
    <mergeCell ref="N134:Q134"/>
    <mergeCell ref="N140:Q140"/>
    <mergeCell ref="N141:Q141"/>
    <mergeCell ref="N151:Q151"/>
    <mergeCell ref="F159:I159"/>
    <mergeCell ref="F160:I160"/>
    <mergeCell ref="F161:I161"/>
    <mergeCell ref="L145:M145"/>
    <mergeCell ref="L146:M146"/>
    <mergeCell ref="L147:M147"/>
    <mergeCell ref="L149:M149"/>
    <mergeCell ref="L151:M151"/>
    <mergeCell ref="L152:M152"/>
    <mergeCell ref="L153:M153"/>
    <mergeCell ref="L154:M154"/>
    <mergeCell ref="L155:M155"/>
    <mergeCell ref="L156:M156"/>
    <mergeCell ref="L157:M157"/>
    <mergeCell ref="L159:M159"/>
    <mergeCell ref="L160:M160"/>
    <mergeCell ref="L161:M161"/>
    <mergeCell ref="N152:Q152"/>
    <mergeCell ref="N153:Q153"/>
    <mergeCell ref="N154:Q154"/>
    <mergeCell ref="N155:Q155"/>
    <mergeCell ref="L141:M141"/>
    <mergeCell ref="L142:M142"/>
    <mergeCell ref="L143:M143"/>
    <mergeCell ref="N157:Q157"/>
    <mergeCell ref="N156:Q156"/>
    <mergeCell ref="N158:Q158"/>
    <mergeCell ref="F143:I143"/>
    <mergeCell ref="F145:I145"/>
    <mergeCell ref="F146:I146"/>
    <mergeCell ref="F147:I147"/>
    <mergeCell ref="F149:I149"/>
    <mergeCell ref="F151:I151"/>
    <mergeCell ref="F152:I152"/>
    <mergeCell ref="F153:I153"/>
    <mergeCell ref="F154:I154"/>
    <mergeCell ref="F155:I155"/>
    <mergeCell ref="F156:I156"/>
    <mergeCell ref="F157:I157"/>
    <mergeCell ref="N142:Q142"/>
    <mergeCell ref="N143:Q143"/>
    <mergeCell ref="N145:Q145"/>
    <mergeCell ref="N146:Q146"/>
    <mergeCell ref="N147:Q147"/>
    <mergeCell ref="N149:Q149"/>
    <mergeCell ref="L129:M129"/>
    <mergeCell ref="L130:M130"/>
    <mergeCell ref="L131:M131"/>
    <mergeCell ref="L132:M132"/>
    <mergeCell ref="L135:M135"/>
    <mergeCell ref="L137:M137"/>
    <mergeCell ref="L138:M138"/>
    <mergeCell ref="L139:M139"/>
    <mergeCell ref="L140:M140"/>
    <mergeCell ref="L183:M183"/>
    <mergeCell ref="L185:M185"/>
    <mergeCell ref="N139:Q139"/>
    <mergeCell ref="N137:Q137"/>
    <mergeCell ref="N138:Q138"/>
    <mergeCell ref="N136:Q136"/>
    <mergeCell ref="F123:I123"/>
    <mergeCell ref="F130:I130"/>
    <mergeCell ref="F129:I129"/>
    <mergeCell ref="F127:I127"/>
    <mergeCell ref="F128:I128"/>
    <mergeCell ref="F131:I131"/>
    <mergeCell ref="F132:I132"/>
    <mergeCell ref="F133:I133"/>
    <mergeCell ref="F135:I135"/>
    <mergeCell ref="F137:I137"/>
    <mergeCell ref="F138:I138"/>
    <mergeCell ref="F139:I139"/>
    <mergeCell ref="F140:I140"/>
    <mergeCell ref="F141:I141"/>
    <mergeCell ref="F142:I142"/>
    <mergeCell ref="L127:M127"/>
    <mergeCell ref="L133:M133"/>
    <mergeCell ref="L128:M128"/>
    <mergeCell ref="L169:M169"/>
    <mergeCell ref="L171:M171"/>
    <mergeCell ref="L172:M172"/>
    <mergeCell ref="L173:M173"/>
    <mergeCell ref="L174:M174"/>
    <mergeCell ref="L175:M175"/>
    <mergeCell ref="L177:M177"/>
    <mergeCell ref="L178:M178"/>
    <mergeCell ref="L181:M181"/>
    <mergeCell ref="A189:R198"/>
    <mergeCell ref="N183:Q183"/>
    <mergeCell ref="N181:Q181"/>
    <mergeCell ref="N185:Q185"/>
    <mergeCell ref="N182:Q182"/>
    <mergeCell ref="N184:Q184"/>
    <mergeCell ref="F164:I164"/>
    <mergeCell ref="F162:I162"/>
    <mergeCell ref="F167:I167"/>
    <mergeCell ref="F168:I168"/>
    <mergeCell ref="F169:I169"/>
    <mergeCell ref="F171:I171"/>
    <mergeCell ref="F172:I172"/>
    <mergeCell ref="F173:I173"/>
    <mergeCell ref="F174:I174"/>
    <mergeCell ref="F175:I175"/>
    <mergeCell ref="F177:I177"/>
    <mergeCell ref="F178:I178"/>
    <mergeCell ref="F181:I181"/>
    <mergeCell ref="F183:I183"/>
    <mergeCell ref="F185:I185"/>
    <mergeCell ref="L167:M167"/>
    <mergeCell ref="L164:M164"/>
    <mergeCell ref="L168:M168"/>
  </mergeCells>
  <hyperlinks>
    <hyperlink ref="F1:G1" location="C2" display="1) Krycí list rozpočtu" xr:uid="{00000000-0004-0000-0100-000000000000}"/>
    <hyperlink ref="H1:K1" location="C85" display="2) Rekapitulácia rozpočtu" xr:uid="{00000000-0004-0000-0100-000001000000}"/>
    <hyperlink ref="L1" location="C123" display="3) Rozpočet" xr:uid="{00000000-0004-0000-0100-000002000000}"/>
    <hyperlink ref="S1:T1" location="'Rekapitulácia stavby'!C2" display="Rekapitulácia stavby" xr:uid="{00000000-0004-0000-0100-000003000000}"/>
  </hyperlinks>
  <pageMargins left="0.59055118110236227" right="0.59055118110236227" top="0.51181102362204722" bottom="0.47244094488188981" header="0" footer="0"/>
  <pageSetup paperSize="9" scale="95" fitToHeight="100" orientation="portrait" blackAndWhite="1" horizontalDpi="300" verticalDpi="300"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Rekapitulácia stavby</vt:lpstr>
      <vt:lpstr>20190008 - Úprava telesa ...</vt:lpstr>
      <vt:lpstr>'20190008 - Úprava telesa ...'!Názvy_tlače</vt:lpstr>
      <vt:lpstr>'Rekapitulácia stavby'!Názvy_tlače</vt:lpstr>
      <vt:lpstr>'20190008 - Úprava telesa ...'!Oblasť_tlače</vt:lpstr>
      <vt:lpstr>'Rekapitulácia stavby'!Oblasť_tlače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2019-09-12T12:30:33Z</dcterms:created>
  <dcterms:modified xsi:type="dcterms:W3CDTF">2019-09-13T14:19:04Z</dcterms:modified>
</cp:coreProperties>
</file>