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VO akt 5\MEDAS Prístavba priestorov\SUTAZNE PODKLADY\"/>
    </mc:Choice>
  </mc:AlternateContent>
  <xr:revisionPtr revIDLastSave="0" documentId="13_ncr:1_{02F71BC7-9B3E-45C6-A88A-EB2A6D46960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kapitulácia stavby" sheetId="1" r:id="rId1"/>
    <sheet name="1 - SO 01.1 Hala 1" sheetId="2" r:id="rId2"/>
    <sheet name="2 - SO 01.2 Hala 2" sheetId="3" r:id="rId3"/>
    <sheet name="3 - SO 01.3 Hala 3" sheetId="4" r:id="rId4"/>
    <sheet name="4 - SO 01.4 Prístrešok 4" sheetId="5" r:id="rId5"/>
    <sheet name="5 - SO 01.5 Hala 5" sheetId="6" r:id="rId6"/>
    <sheet name="6 - SO 01.6 Hala 6" sheetId="7" r:id="rId7"/>
  </sheets>
  <definedNames>
    <definedName name="_xlnm._FilterDatabase" localSheetId="1" hidden="1">'1 - SO 01.1 Hala 1'!$C$127:$K$181</definedName>
    <definedName name="_xlnm._FilterDatabase" localSheetId="2" hidden="1">'2 - SO 01.2 Hala 2'!$C$127:$K$181</definedName>
    <definedName name="_xlnm._FilterDatabase" localSheetId="3" hidden="1">'3 - SO 01.3 Hala 3'!$C$127:$K$180</definedName>
    <definedName name="_xlnm._FilterDatabase" localSheetId="4" hidden="1">'4 - SO 01.4 Prístrešok 4'!$C$123:$K$148</definedName>
    <definedName name="_xlnm._FilterDatabase" localSheetId="5" hidden="1">'5 - SO 01.5 Hala 5'!$C$127:$K$180</definedName>
    <definedName name="_xlnm._FilterDatabase" localSheetId="6" hidden="1">'6 - SO 01.6 Hala 6'!$C$127:$K$180</definedName>
    <definedName name="_xlnm.Print_Titles" localSheetId="1">'1 - SO 01.1 Hala 1'!$127:$127</definedName>
    <definedName name="_xlnm.Print_Titles" localSheetId="2">'2 - SO 01.2 Hala 2'!$127:$127</definedName>
    <definedName name="_xlnm.Print_Titles" localSheetId="3">'3 - SO 01.3 Hala 3'!$127:$127</definedName>
    <definedName name="_xlnm.Print_Titles" localSheetId="4">'4 - SO 01.4 Prístrešok 4'!$123:$123</definedName>
    <definedName name="_xlnm.Print_Titles" localSheetId="5">'5 - SO 01.5 Hala 5'!$127:$127</definedName>
    <definedName name="_xlnm.Print_Titles" localSheetId="6">'6 - SO 01.6 Hala 6'!$127:$127</definedName>
    <definedName name="_xlnm.Print_Titles" localSheetId="0">'Rekapitulácia stavby'!$92:$92</definedName>
    <definedName name="_xlnm.Print_Area" localSheetId="1">'1 - SO 01.1 Hala 1'!$C$4:$J$76,'1 - SO 01.1 Hala 1'!$C$82:$J$109,'1 - SO 01.1 Hala 1'!$C$115:$J$181</definedName>
    <definedName name="_xlnm.Print_Area" localSheetId="2">'2 - SO 01.2 Hala 2'!$C$4:$J$76,'2 - SO 01.2 Hala 2'!$C$82:$J$109,'2 - SO 01.2 Hala 2'!$C$115:$J$181</definedName>
    <definedName name="_xlnm.Print_Area" localSheetId="3">'3 - SO 01.3 Hala 3'!$C$4:$J$76,'3 - SO 01.3 Hala 3'!$C$82:$J$109,'3 - SO 01.3 Hala 3'!$C$115:$J$180</definedName>
    <definedName name="_xlnm.Print_Area" localSheetId="4">'4 - SO 01.4 Prístrešok 4'!$C$4:$J$76,'4 - SO 01.4 Prístrešok 4'!$C$82:$J$105,'4 - SO 01.4 Prístrešok 4'!$C$111:$J$148</definedName>
    <definedName name="_xlnm.Print_Area" localSheetId="5">'5 - SO 01.5 Hala 5'!$C$4:$J$76,'5 - SO 01.5 Hala 5'!$C$82:$J$109,'5 - SO 01.5 Hala 5'!$C$115:$J$180</definedName>
    <definedName name="_xlnm.Print_Area" localSheetId="6">'6 - SO 01.6 Hala 6'!$C$4:$J$76,'6 - SO 01.6 Hala 6'!$C$82:$J$109,'6 - SO 01.6 Hala 6'!$C$115:$J$180</definedName>
    <definedName name="_xlnm.Print_Area" localSheetId="0">'Rekapitulácia stavby'!$D$4:$AO$76,'Rekapitulácia stavby'!$C$82:$AQ$101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7" l="1"/>
  <c r="J36" i="7"/>
  <c r="AY100" i="1"/>
  <c r="J35" i="7"/>
  <c r="AX100" i="1" s="1"/>
  <c r="BI180" i="7"/>
  <c r="BH180" i="7"/>
  <c r="BG180" i="7"/>
  <c r="BE180" i="7"/>
  <c r="T180" i="7"/>
  <c r="R180" i="7"/>
  <c r="P180" i="7"/>
  <c r="BI179" i="7"/>
  <c r="BH179" i="7"/>
  <c r="BG179" i="7"/>
  <c r="BE179" i="7"/>
  <c r="T179" i="7"/>
  <c r="R179" i="7"/>
  <c r="P179" i="7"/>
  <c r="BI178" i="7"/>
  <c r="BH178" i="7"/>
  <c r="BG178" i="7"/>
  <c r="BE178" i="7"/>
  <c r="T178" i="7"/>
  <c r="R178" i="7"/>
  <c r="P178" i="7"/>
  <c r="BI177" i="7"/>
  <c r="BH177" i="7"/>
  <c r="BG177" i="7"/>
  <c r="BE177" i="7"/>
  <c r="T177" i="7"/>
  <c r="R177" i="7"/>
  <c r="P177" i="7"/>
  <c r="BI174" i="7"/>
  <c r="BH174" i="7"/>
  <c r="BG174" i="7"/>
  <c r="BE174" i="7"/>
  <c r="T174" i="7"/>
  <c r="R174" i="7"/>
  <c r="P174" i="7"/>
  <c r="BI173" i="7"/>
  <c r="BH173" i="7"/>
  <c r="BG173" i="7"/>
  <c r="BE173" i="7"/>
  <c r="T173" i="7"/>
  <c r="R173" i="7"/>
  <c r="P173" i="7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J125" i="7"/>
  <c r="J124" i="7"/>
  <c r="F124" i="7"/>
  <c r="F122" i="7"/>
  <c r="E120" i="7"/>
  <c r="J92" i="7"/>
  <c r="J91" i="7"/>
  <c r="F91" i="7"/>
  <c r="F89" i="7"/>
  <c r="E87" i="7"/>
  <c r="J18" i="7"/>
  <c r="E18" i="7"/>
  <c r="F92" i="7" s="1"/>
  <c r="J17" i="7"/>
  <c r="J12" i="7"/>
  <c r="J122" i="7" s="1"/>
  <c r="E7" i="7"/>
  <c r="E118" i="7"/>
  <c r="J37" i="6"/>
  <c r="J36" i="6"/>
  <c r="AY99" i="1"/>
  <c r="J35" i="6"/>
  <c r="AX99" i="1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J125" i="6"/>
  <c r="J124" i="6"/>
  <c r="F124" i="6"/>
  <c r="F122" i="6"/>
  <c r="E120" i="6"/>
  <c r="J92" i="6"/>
  <c r="J91" i="6"/>
  <c r="F91" i="6"/>
  <c r="F89" i="6"/>
  <c r="E87" i="6"/>
  <c r="J18" i="6"/>
  <c r="E18" i="6"/>
  <c r="F125" i="6" s="1"/>
  <c r="J17" i="6"/>
  <c r="J12" i="6"/>
  <c r="J89" i="6"/>
  <c r="E7" i="6"/>
  <c r="E85" i="6"/>
  <c r="J37" i="5"/>
  <c r="J36" i="5"/>
  <c r="AY98" i="1" s="1"/>
  <c r="J35" i="5"/>
  <c r="AX98" i="1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J121" i="5"/>
  <c r="J120" i="5"/>
  <c r="F120" i="5"/>
  <c r="F118" i="5"/>
  <c r="E116" i="5"/>
  <c r="J92" i="5"/>
  <c r="J91" i="5"/>
  <c r="F91" i="5"/>
  <c r="F89" i="5"/>
  <c r="E87" i="5"/>
  <c r="J18" i="5"/>
  <c r="E18" i="5"/>
  <c r="F121" i="5"/>
  <c r="J17" i="5"/>
  <c r="J12" i="5"/>
  <c r="J89" i="5"/>
  <c r="E7" i="5"/>
  <c r="E114" i="5" s="1"/>
  <c r="J37" i="4"/>
  <c r="J36" i="4"/>
  <c r="AY97" i="1"/>
  <c r="J35" i="4"/>
  <c r="AX97" i="1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J125" i="4"/>
  <c r="J124" i="4"/>
  <c r="F124" i="4"/>
  <c r="F122" i="4"/>
  <c r="E120" i="4"/>
  <c r="J92" i="4"/>
  <c r="J91" i="4"/>
  <c r="F91" i="4"/>
  <c r="F89" i="4"/>
  <c r="E87" i="4"/>
  <c r="J18" i="4"/>
  <c r="E18" i="4"/>
  <c r="F125" i="4"/>
  <c r="J17" i="4"/>
  <c r="J12" i="4"/>
  <c r="J122" i="4" s="1"/>
  <c r="E7" i="4"/>
  <c r="E85" i="4"/>
  <c r="J37" i="3"/>
  <c r="J36" i="3"/>
  <c r="AY96" i="1"/>
  <c r="J35" i="3"/>
  <c r="AX96" i="1" s="1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J125" i="3"/>
  <c r="J124" i="3"/>
  <c r="F124" i="3"/>
  <c r="F122" i="3"/>
  <c r="E120" i="3"/>
  <c r="J92" i="3"/>
  <c r="J91" i="3"/>
  <c r="F91" i="3"/>
  <c r="F89" i="3"/>
  <c r="E87" i="3"/>
  <c r="J18" i="3"/>
  <c r="E18" i="3"/>
  <c r="F125" i="3" s="1"/>
  <c r="J17" i="3"/>
  <c r="J12" i="3"/>
  <c r="J89" i="3" s="1"/>
  <c r="E7" i="3"/>
  <c r="E118" i="3" s="1"/>
  <c r="J37" i="2"/>
  <c r="J36" i="2"/>
  <c r="AY95" i="1" s="1"/>
  <c r="J35" i="2"/>
  <c r="AX95" i="1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4" i="2"/>
  <c r="BH134" i="2"/>
  <c r="BG134" i="2"/>
  <c r="BE134" i="2"/>
  <c r="T134" i="2"/>
  <c r="R134" i="2"/>
  <c r="P134" i="2"/>
  <c r="BI133" i="2"/>
  <c r="BH133" i="2"/>
  <c r="BG133" i="2"/>
  <c r="F35" i="2" s="1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J125" i="2"/>
  <c r="J124" i="2"/>
  <c r="F124" i="2"/>
  <c r="F122" i="2"/>
  <c r="E120" i="2"/>
  <c r="J92" i="2"/>
  <c r="J91" i="2"/>
  <c r="F91" i="2"/>
  <c r="F89" i="2"/>
  <c r="E87" i="2"/>
  <c r="J18" i="2"/>
  <c r="E18" i="2"/>
  <c r="F125" i="2"/>
  <c r="J17" i="2"/>
  <c r="J12" i="2"/>
  <c r="J122" i="2" s="1"/>
  <c r="E7" i="2"/>
  <c r="E85" i="2"/>
  <c r="L90" i="1"/>
  <c r="AM90" i="1"/>
  <c r="AM89" i="1"/>
  <c r="L89" i="1"/>
  <c r="AM87" i="1"/>
  <c r="L87" i="1"/>
  <c r="L85" i="1"/>
  <c r="L84" i="1"/>
  <c r="J179" i="2"/>
  <c r="J167" i="2"/>
  <c r="BK148" i="2"/>
  <c r="BK134" i="2"/>
  <c r="BK174" i="2"/>
  <c r="J146" i="2"/>
  <c r="BK172" i="3"/>
  <c r="J146" i="3"/>
  <c r="BK167" i="3"/>
  <c r="BK158" i="3"/>
  <c r="J148" i="3"/>
  <c r="J175" i="3"/>
  <c r="J163" i="3"/>
  <c r="BK153" i="3"/>
  <c r="J134" i="3"/>
  <c r="BK148" i="4"/>
  <c r="J154" i="4"/>
  <c r="BK168" i="4"/>
  <c r="J161" i="4"/>
  <c r="J131" i="4"/>
  <c r="J170" i="4"/>
  <c r="J155" i="4"/>
  <c r="J148" i="5"/>
  <c r="BK130" i="5"/>
  <c r="BK134" i="5"/>
  <c r="J141" i="5"/>
  <c r="J130" i="5"/>
  <c r="J180" i="6"/>
  <c r="BK149" i="6"/>
  <c r="BK177" i="6"/>
  <c r="BK163" i="6"/>
  <c r="BK137" i="6"/>
  <c r="BK150" i="6"/>
  <c r="J168" i="6"/>
  <c r="BK146" i="6"/>
  <c r="J133" i="6"/>
  <c r="J158" i="6"/>
  <c r="J153" i="7"/>
  <c r="BK134" i="7"/>
  <c r="J150" i="7"/>
  <c r="BK174" i="7"/>
  <c r="J160" i="7"/>
  <c r="J147" i="7"/>
  <c r="BK136" i="7"/>
  <c r="J170" i="7"/>
  <c r="BK149" i="7"/>
  <c r="J138" i="7"/>
  <c r="BK175" i="2"/>
  <c r="J160" i="2"/>
  <c r="J142" i="2"/>
  <c r="BK166" i="2"/>
  <c r="J150" i="2"/>
  <c r="BK137" i="2"/>
  <c r="BK164" i="2"/>
  <c r="BK150" i="2"/>
  <c r="J139" i="2"/>
  <c r="J180" i="2"/>
  <c r="J169" i="2"/>
  <c r="BK159" i="2"/>
  <c r="BK156" i="3"/>
  <c r="J143" i="3"/>
  <c r="J180" i="3"/>
  <c r="BK169" i="3"/>
  <c r="BK141" i="3"/>
  <c r="J172" i="3"/>
  <c r="J154" i="3"/>
  <c r="J147" i="3"/>
  <c r="J178" i="3"/>
  <c r="BK165" i="3"/>
  <c r="BK154" i="3"/>
  <c r="BK137" i="3"/>
  <c r="BK158" i="4"/>
  <c r="BK149" i="4"/>
  <c r="BK134" i="4"/>
  <c r="BK174" i="4"/>
  <c r="BK133" i="4"/>
  <c r="J168" i="4"/>
  <c r="J148" i="4"/>
  <c r="BK135" i="5"/>
  <c r="J132" i="5"/>
  <c r="BK127" i="5"/>
  <c r="BK136" i="5"/>
  <c r="BK179" i="6"/>
  <c r="BK148" i="6"/>
  <c r="BK173" i="6"/>
  <c r="J161" i="6"/>
  <c r="BK131" i="6"/>
  <c r="BK139" i="6"/>
  <c r="J169" i="6"/>
  <c r="J147" i="6"/>
  <c r="BK136" i="6"/>
  <c r="BK153" i="6"/>
  <c r="J180" i="7"/>
  <c r="BK159" i="7"/>
  <c r="BK132" i="7"/>
  <c r="BK178" i="7"/>
  <c r="BK161" i="7"/>
  <c r="BK144" i="7"/>
  <c r="J134" i="7"/>
  <c r="J164" i="7"/>
  <c r="J148" i="7"/>
  <c r="J132" i="7"/>
  <c r="BK180" i="2"/>
  <c r="BK169" i="2"/>
  <c r="BK155" i="2"/>
  <c r="BK146" i="2"/>
  <c r="J132" i="2"/>
  <c r="J168" i="2"/>
  <c r="BK139" i="2"/>
  <c r="J163" i="2"/>
  <c r="BK154" i="2"/>
  <c r="J143" i="2"/>
  <c r="BK136" i="2"/>
  <c r="BK181" i="2"/>
  <c r="BK170" i="2"/>
  <c r="BK161" i="2"/>
  <c r="AS94" i="1"/>
  <c r="J179" i="3"/>
  <c r="BK170" i="3"/>
  <c r="BK148" i="3"/>
  <c r="J165" i="3"/>
  <c r="BK150" i="3"/>
  <c r="J149" i="3"/>
  <c r="BK134" i="3"/>
  <c r="BK171" i="3"/>
  <c r="J160" i="3"/>
  <c r="BK140" i="3"/>
  <c r="BK132" i="3"/>
  <c r="J141" i="4"/>
  <c r="BK156" i="4"/>
  <c r="J144" i="4"/>
  <c r="BK180" i="4"/>
  <c r="BK150" i="4"/>
  <c r="J180" i="4"/>
  <c r="BK164" i="4"/>
  <c r="BK144" i="4"/>
  <c r="BK173" i="4"/>
  <c r="BK139" i="4"/>
  <c r="J173" i="4"/>
  <c r="BK159" i="4"/>
  <c r="BK131" i="4"/>
  <c r="J137" i="5"/>
  <c r="J128" i="5"/>
  <c r="BK132" i="5"/>
  <c r="BK137" i="5"/>
  <c r="J178" i="6"/>
  <c r="J159" i="6"/>
  <c r="J138" i="6"/>
  <c r="BK168" i="6"/>
  <c r="BK159" i="6"/>
  <c r="BK132" i="6"/>
  <c r="BK160" i="6"/>
  <c r="BK178" i="6"/>
  <c r="J156" i="6"/>
  <c r="J144" i="6"/>
  <c r="BK134" i="6"/>
  <c r="J148" i="6"/>
  <c r="J136" i="6"/>
  <c r="J163" i="7"/>
  <c r="BK147" i="7"/>
  <c r="BK179" i="7"/>
  <c r="BK160" i="7"/>
  <c r="BK133" i="7"/>
  <c r="BK164" i="7"/>
  <c r="J149" i="7"/>
  <c r="J140" i="7"/>
  <c r="J177" i="7"/>
  <c r="J158" i="7"/>
  <c r="J143" i="7"/>
  <c r="J136" i="7"/>
  <c r="J178" i="2"/>
  <c r="J161" i="2"/>
  <c r="J154" i="2"/>
  <c r="BK144" i="2"/>
  <c r="J131" i="2"/>
  <c r="J175" i="2"/>
  <c r="BK149" i="2"/>
  <c r="BK138" i="2"/>
  <c r="J166" i="2"/>
  <c r="J155" i="2"/>
  <c r="J148" i="2"/>
  <c r="BK142" i="2"/>
  <c r="J138" i="2"/>
  <c r="BK132" i="2"/>
  <c r="BK172" i="2"/>
  <c r="BK168" i="2"/>
  <c r="BK160" i="2"/>
  <c r="J156" i="2"/>
  <c r="J150" i="3"/>
  <c r="BK147" i="3"/>
  <c r="J131" i="3"/>
  <c r="BK178" i="3"/>
  <c r="J167" i="3"/>
  <c r="J156" i="3"/>
  <c r="J138" i="3"/>
  <c r="BK175" i="3"/>
  <c r="BK161" i="3"/>
  <c r="BK142" i="3"/>
  <c r="J159" i="3"/>
  <c r="J141" i="3"/>
  <c r="BK179" i="3"/>
  <c r="J169" i="3"/>
  <c r="BK159" i="3"/>
  <c r="J142" i="3"/>
  <c r="BK136" i="3"/>
  <c r="J177" i="4"/>
  <c r="J134" i="4"/>
  <c r="BK147" i="4"/>
  <c r="BK136" i="4"/>
  <c r="J169" i="4"/>
  <c r="BK178" i="4"/>
  <c r="BK146" i="4"/>
  <c r="BK138" i="4"/>
  <c r="BK161" i="4"/>
  <c r="BK160" i="4"/>
  <c r="J158" i="4"/>
  <c r="J153" i="4"/>
  <c r="J149" i="4"/>
  <c r="J147" i="4"/>
  <c r="BK142" i="4"/>
  <c r="J138" i="4"/>
  <c r="J171" i="4"/>
  <c r="BK153" i="4"/>
  <c r="J137" i="4"/>
  <c r="J147" i="5"/>
  <c r="BK129" i="5"/>
  <c r="J136" i="5"/>
  <c r="BK144" i="5"/>
  <c r="BK133" i="5"/>
  <c r="J127" i="5"/>
  <c r="J177" i="6"/>
  <c r="BK154" i="6"/>
  <c r="BK141" i="6"/>
  <c r="J171" i="6"/>
  <c r="J166" i="6"/>
  <c r="BK174" i="6"/>
  <c r="J150" i="6"/>
  <c r="J179" i="6"/>
  <c r="J146" i="6"/>
  <c r="BK171" i="6"/>
  <c r="J164" i="6"/>
  <c r="J149" i="6"/>
  <c r="J141" i="6"/>
  <c r="J132" i="6"/>
  <c r="J160" i="6"/>
  <c r="J142" i="6"/>
  <c r="J173" i="7"/>
  <c r="J156" i="7"/>
  <c r="J144" i="7"/>
  <c r="J178" i="7"/>
  <c r="BK168" i="7"/>
  <c r="J146" i="7"/>
  <c r="BK171" i="7"/>
  <c r="J166" i="7"/>
  <c r="J159" i="7"/>
  <c r="BK148" i="7"/>
  <c r="BK141" i="7"/>
  <c r="BK131" i="7"/>
  <c r="J171" i="7"/>
  <c r="BK156" i="7"/>
  <c r="BK138" i="7"/>
  <c r="J133" i="7"/>
  <c r="J172" i="2"/>
  <c r="BK153" i="2"/>
  <c r="J140" i="2"/>
  <c r="J164" i="2"/>
  <c r="J147" i="2"/>
  <c r="J136" i="2"/>
  <c r="J159" i="2"/>
  <c r="J144" i="2"/>
  <c r="BK140" i="2"/>
  <c r="BK179" i="2"/>
  <c r="BK163" i="2"/>
  <c r="BK131" i="2"/>
  <c r="BK149" i="3"/>
  <c r="BK133" i="3"/>
  <c r="J174" i="3"/>
  <c r="J161" i="3"/>
  <c r="J181" i="3"/>
  <c r="BK160" i="3"/>
  <c r="BK139" i="3"/>
  <c r="J140" i="3"/>
  <c r="J168" i="3"/>
  <c r="J155" i="3"/>
  <c r="BK138" i="3"/>
  <c r="J163" i="4"/>
  <c r="BK170" i="4"/>
  <c r="J143" i="4"/>
  <c r="J167" i="4"/>
  <c r="BK163" i="4"/>
  <c r="J159" i="4"/>
  <c r="BK143" i="4"/>
  <c r="BK179" i="4"/>
  <c r="BK154" i="4"/>
  <c r="J179" i="4"/>
  <c r="BK166" i="4"/>
  <c r="BK141" i="4"/>
  <c r="J143" i="5"/>
  <c r="BK143" i="5"/>
  <c r="BK148" i="5"/>
  <c r="BK128" i="5"/>
  <c r="BK156" i="6"/>
  <c r="BK180" i="6"/>
  <c r="BK164" i="6"/>
  <c r="BK147" i="6"/>
  <c r="J170" i="6"/>
  <c r="J163" i="6"/>
  <c r="BK143" i="6"/>
  <c r="J131" i="6"/>
  <c r="J143" i="6"/>
  <c r="BK167" i="7"/>
  <c r="J137" i="7"/>
  <c r="BK163" i="7"/>
  <c r="J139" i="7"/>
  <c r="J168" i="7"/>
  <c r="BK158" i="7"/>
  <c r="J142" i="7"/>
  <c r="J179" i="7"/>
  <c r="J161" i="7"/>
  <c r="BK146" i="7"/>
  <c r="J131" i="7"/>
  <c r="J174" i="2"/>
  <c r="J153" i="2"/>
  <c r="J137" i="2"/>
  <c r="BK178" i="2"/>
  <c r="J141" i="2"/>
  <c r="J33" i="2"/>
  <c r="J171" i="3"/>
  <c r="J133" i="3"/>
  <c r="BK163" i="3"/>
  <c r="BK144" i="3"/>
  <c r="BK143" i="3"/>
  <c r="BK174" i="3"/>
  <c r="BK164" i="3"/>
  <c r="J144" i="3"/>
  <c r="J178" i="4"/>
  <c r="J133" i="4"/>
  <c r="BK137" i="4"/>
  <c r="BK171" i="4"/>
  <c r="J160" i="4"/>
  <c r="BK132" i="4"/>
  <c r="J166" i="4"/>
  <c r="J156" i="4"/>
  <c r="J132" i="4"/>
  <c r="J134" i="5"/>
  <c r="BK141" i="5"/>
  <c r="J140" i="5"/>
  <c r="J135" i="5"/>
  <c r="BK167" i="6"/>
  <c r="BK142" i="6"/>
  <c r="BK169" i="6"/>
  <c r="J155" i="6"/>
  <c r="J140" i="6"/>
  <c r="J153" i="6"/>
  <c r="BK133" i="6"/>
  <c r="BK155" i="6"/>
  <c r="BK140" i="6"/>
  <c r="BK166" i="6"/>
  <c r="BK177" i="7"/>
  <c r="BK150" i="7"/>
  <c r="BK169" i="7"/>
  <c r="J154" i="7"/>
  <c r="BK170" i="7"/>
  <c r="BK154" i="7"/>
  <c r="BK139" i="7"/>
  <c r="BK173" i="7"/>
  <c r="BK155" i="7"/>
  <c r="BK137" i="7"/>
  <c r="J181" i="2"/>
  <c r="J171" i="2"/>
  <c r="BK156" i="2"/>
  <c r="BK147" i="2"/>
  <c r="BK133" i="2"/>
  <c r="J170" i="2"/>
  <c r="BK143" i="2"/>
  <c r="J133" i="2"/>
  <c r="BK158" i="2"/>
  <c r="J149" i="2"/>
  <c r="BK141" i="2"/>
  <c r="J134" i="2"/>
  <c r="BK171" i="2"/>
  <c r="BK167" i="2"/>
  <c r="J158" i="2"/>
  <c r="J153" i="3"/>
  <c r="J137" i="3"/>
  <c r="BK181" i="3"/>
  <c r="BK168" i="3"/>
  <c r="BK155" i="3"/>
  <c r="J132" i="3"/>
  <c r="J164" i="3"/>
  <c r="BK146" i="3"/>
  <c r="J136" i="3"/>
  <c r="BK180" i="3"/>
  <c r="J170" i="3"/>
  <c r="J158" i="3"/>
  <c r="J139" i="3"/>
  <c r="BK131" i="3"/>
  <c r="J142" i="4"/>
  <c r="BK169" i="4"/>
  <c r="J139" i="4"/>
  <c r="J174" i="4"/>
  <c r="BK155" i="4"/>
  <c r="BK140" i="4"/>
  <c r="BK167" i="4"/>
  <c r="J140" i="4"/>
  <c r="BK177" i="4"/>
  <c r="J146" i="4"/>
  <c r="J136" i="4"/>
  <c r="J164" i="4"/>
  <c r="J150" i="4"/>
  <c r="J144" i="5"/>
  <c r="J133" i="5"/>
  <c r="BK140" i="5"/>
  <c r="BK147" i="5"/>
  <c r="J129" i="5"/>
  <c r="BK170" i="6"/>
  <c r="BK144" i="6"/>
  <c r="J174" i="6"/>
  <c r="BK158" i="6"/>
  <c r="J139" i="6"/>
  <c r="J173" i="6"/>
  <c r="J134" i="6"/>
  <c r="J167" i="6"/>
  <c r="J154" i="6"/>
  <c r="J137" i="6"/>
  <c r="BK161" i="6"/>
  <c r="BK138" i="6"/>
  <c r="BK166" i="7"/>
  <c r="J141" i="7"/>
  <c r="J174" i="7"/>
  <c r="BK142" i="7"/>
  <c r="J169" i="7"/>
  <c r="J155" i="7"/>
  <c r="BK143" i="7"/>
  <c r="BK180" i="7"/>
  <c r="J167" i="7"/>
  <c r="BK153" i="7"/>
  <c r="BK140" i="7"/>
  <c r="BK130" i="2" l="1"/>
  <c r="J130" i="2"/>
  <c r="J98" i="2"/>
  <c r="R135" i="2"/>
  <c r="R129" i="2" s="1"/>
  <c r="BK157" i="2"/>
  <c r="J157" i="2"/>
  <c r="J103" i="2"/>
  <c r="R162" i="2"/>
  <c r="BK173" i="2"/>
  <c r="J173" i="2"/>
  <c r="J106" i="2"/>
  <c r="T177" i="2"/>
  <c r="T176" i="2" s="1"/>
  <c r="T130" i="2"/>
  <c r="T145" i="2"/>
  <c r="BK162" i="2"/>
  <c r="J162" i="2" s="1"/>
  <c r="J104" i="2" s="1"/>
  <c r="T165" i="2"/>
  <c r="BK130" i="3"/>
  <c r="J130" i="3" s="1"/>
  <c r="J98" i="3" s="1"/>
  <c r="P130" i="3"/>
  <c r="P145" i="3"/>
  <c r="P157" i="3"/>
  <c r="T162" i="3"/>
  <c r="P173" i="3"/>
  <c r="T177" i="3"/>
  <c r="T176" i="3" s="1"/>
  <c r="T135" i="4"/>
  <c r="R157" i="4"/>
  <c r="T165" i="4"/>
  <c r="R126" i="5"/>
  <c r="BK142" i="5"/>
  <c r="J142" i="5"/>
  <c r="J102" i="5"/>
  <c r="T146" i="5"/>
  <c r="T145" i="5"/>
  <c r="R130" i="6"/>
  <c r="P145" i="6"/>
  <c r="T152" i="6"/>
  <c r="P165" i="6"/>
  <c r="T176" i="6"/>
  <c r="T175" i="6"/>
  <c r="P130" i="2"/>
  <c r="BK145" i="2"/>
  <c r="J145" i="2"/>
  <c r="J100" i="2"/>
  <c r="T152" i="2"/>
  <c r="R165" i="2"/>
  <c r="BK177" i="2"/>
  <c r="J177" i="2"/>
  <c r="J108" i="2" s="1"/>
  <c r="T130" i="3"/>
  <c r="R145" i="3"/>
  <c r="BK157" i="3"/>
  <c r="J157" i="3" s="1"/>
  <c r="J103" i="3" s="1"/>
  <c r="BK166" i="3"/>
  <c r="J166" i="3"/>
  <c r="J105" i="3" s="1"/>
  <c r="R173" i="3"/>
  <c r="R130" i="4"/>
  <c r="BK145" i="4"/>
  <c r="J145" i="4" s="1"/>
  <c r="J100" i="4" s="1"/>
  <c r="T152" i="4"/>
  <c r="P165" i="4"/>
  <c r="BK176" i="4"/>
  <c r="BK175" i="4"/>
  <c r="J175" i="4"/>
  <c r="J107" i="4"/>
  <c r="P126" i="5"/>
  <c r="T142" i="5"/>
  <c r="P130" i="6"/>
  <c r="BK145" i="6"/>
  <c r="J145" i="6" s="1"/>
  <c r="J100" i="6" s="1"/>
  <c r="BK157" i="6"/>
  <c r="J157" i="6"/>
  <c r="J103" i="6" s="1"/>
  <c r="R162" i="6"/>
  <c r="BK176" i="6"/>
  <c r="BK175" i="6" s="1"/>
  <c r="J175" i="6" s="1"/>
  <c r="J107" i="6" s="1"/>
  <c r="J176" i="6"/>
  <c r="J108" i="6" s="1"/>
  <c r="BK135" i="2"/>
  <c r="J135" i="2"/>
  <c r="J99" i="2"/>
  <c r="P145" i="2"/>
  <c r="P152" i="2"/>
  <c r="T157" i="2"/>
  <c r="BK165" i="2"/>
  <c r="J165" i="2" s="1"/>
  <c r="J105" i="2" s="1"/>
  <c r="R173" i="2"/>
  <c r="BK135" i="3"/>
  <c r="J135" i="3" s="1"/>
  <c r="J99" i="3" s="1"/>
  <c r="BK130" i="4"/>
  <c r="J130" i="4"/>
  <c r="J98" i="4" s="1"/>
  <c r="BK135" i="4"/>
  <c r="J135" i="4"/>
  <c r="J99" i="4"/>
  <c r="R145" i="4"/>
  <c r="P152" i="4"/>
  <c r="BK162" i="4"/>
  <c r="J162" i="4"/>
  <c r="J104" i="4" s="1"/>
  <c r="BK165" i="4"/>
  <c r="J165" i="4"/>
  <c r="J105" i="4"/>
  <c r="P172" i="4"/>
  <c r="P176" i="4"/>
  <c r="P175" i="4"/>
  <c r="BK126" i="5"/>
  <c r="J126" i="5" s="1"/>
  <c r="J98" i="5" s="1"/>
  <c r="T126" i="5"/>
  <c r="BK139" i="5"/>
  <c r="BK138" i="5" s="1"/>
  <c r="J138" i="5" s="1"/>
  <c r="J100" i="5" s="1"/>
  <c r="R142" i="5"/>
  <c r="P146" i="5"/>
  <c r="P145" i="5"/>
  <c r="BK135" i="6"/>
  <c r="J135" i="6"/>
  <c r="J99" i="6"/>
  <c r="R145" i="6"/>
  <c r="P152" i="6"/>
  <c r="R157" i="6"/>
  <c r="BK165" i="6"/>
  <c r="J165" i="6"/>
  <c r="J105" i="6" s="1"/>
  <c r="P176" i="6"/>
  <c r="P175" i="6"/>
  <c r="P135" i="2"/>
  <c r="BK152" i="2"/>
  <c r="J152" i="2"/>
  <c r="J102" i="2"/>
  <c r="R157" i="2"/>
  <c r="R151" i="2" s="1"/>
  <c r="T162" i="2"/>
  <c r="T173" i="2"/>
  <c r="R177" i="2"/>
  <c r="R176" i="2"/>
  <c r="R130" i="3"/>
  <c r="BK145" i="3"/>
  <c r="J145" i="3"/>
  <c r="J100" i="3"/>
  <c r="P152" i="3"/>
  <c r="R157" i="3"/>
  <c r="R162" i="3"/>
  <c r="BK173" i="3"/>
  <c r="J173" i="3" s="1"/>
  <c r="J106" i="3" s="1"/>
  <c r="P177" i="3"/>
  <c r="P176" i="3"/>
  <c r="P135" i="4"/>
  <c r="BK152" i="4"/>
  <c r="J152" i="4"/>
  <c r="J102" i="4"/>
  <c r="P157" i="4"/>
  <c r="T162" i="4"/>
  <c r="R172" i="4"/>
  <c r="R131" i="5"/>
  <c r="P139" i="5"/>
  <c r="BK146" i="5"/>
  <c r="J146" i="5"/>
  <c r="J104" i="5"/>
  <c r="BK130" i="6"/>
  <c r="J130" i="6"/>
  <c r="J98" i="6"/>
  <c r="T130" i="6"/>
  <c r="T145" i="6"/>
  <c r="T157" i="6"/>
  <c r="R165" i="6"/>
  <c r="R172" i="6"/>
  <c r="P135" i="3"/>
  <c r="T145" i="3"/>
  <c r="T152" i="3"/>
  <c r="P162" i="3"/>
  <c r="R166" i="3"/>
  <c r="T173" i="3"/>
  <c r="R135" i="4"/>
  <c r="R129" i="4"/>
  <c r="BK157" i="4"/>
  <c r="J157" i="4"/>
  <c r="J103" i="4"/>
  <c r="R162" i="4"/>
  <c r="BK172" i="4"/>
  <c r="J172" i="4"/>
  <c r="J106" i="4"/>
  <c r="T176" i="4"/>
  <c r="T175" i="4" s="1"/>
  <c r="P131" i="5"/>
  <c r="T139" i="5"/>
  <c r="T138" i="5"/>
  <c r="T135" i="6"/>
  <c r="BK152" i="6"/>
  <c r="J152" i="6"/>
  <c r="J102" i="6"/>
  <c r="BK162" i="6"/>
  <c r="J162" i="6"/>
  <c r="J104" i="6"/>
  <c r="T165" i="6"/>
  <c r="T172" i="6"/>
  <c r="P130" i="7"/>
  <c r="BK135" i="7"/>
  <c r="J135" i="7"/>
  <c r="J99" i="7" s="1"/>
  <c r="T135" i="7"/>
  <c r="P145" i="7"/>
  <c r="R152" i="7"/>
  <c r="T152" i="7"/>
  <c r="R157" i="7"/>
  <c r="P162" i="7"/>
  <c r="R162" i="7"/>
  <c r="P165" i="7"/>
  <c r="R165" i="7"/>
  <c r="R172" i="7"/>
  <c r="P176" i="7"/>
  <c r="P175" i="7" s="1"/>
  <c r="R130" i="2"/>
  <c r="R145" i="2"/>
  <c r="P157" i="2"/>
  <c r="P165" i="2"/>
  <c r="P177" i="2"/>
  <c r="P176" i="2"/>
  <c r="R135" i="3"/>
  <c r="BK152" i="3"/>
  <c r="T157" i="3"/>
  <c r="P166" i="3"/>
  <c r="BK177" i="3"/>
  <c r="J177" i="3"/>
  <c r="J108" i="3"/>
  <c r="T130" i="4"/>
  <c r="T129" i="4" s="1"/>
  <c r="T145" i="4"/>
  <c r="T157" i="4"/>
  <c r="R165" i="4"/>
  <c r="R176" i="4"/>
  <c r="R175" i="4"/>
  <c r="T131" i="5"/>
  <c r="P142" i="5"/>
  <c r="R146" i="5"/>
  <c r="R145" i="5"/>
  <c r="P135" i="6"/>
  <c r="R152" i="6"/>
  <c r="R151" i="6" s="1"/>
  <c r="P162" i="6"/>
  <c r="BK172" i="6"/>
  <c r="J172" i="6"/>
  <c r="J106" i="6" s="1"/>
  <c r="R176" i="6"/>
  <c r="R175" i="6"/>
  <c r="R130" i="7"/>
  <c r="P135" i="7"/>
  <c r="BK145" i="7"/>
  <c r="J145" i="7"/>
  <c r="J100" i="7"/>
  <c r="R145" i="7"/>
  <c r="BK152" i="7"/>
  <c r="J152" i="7"/>
  <c r="J102" i="7"/>
  <c r="BK157" i="7"/>
  <c r="J157" i="7"/>
  <c r="J103" i="7"/>
  <c r="T157" i="7"/>
  <c r="T162" i="7"/>
  <c r="BK172" i="7"/>
  <c r="J172" i="7"/>
  <c r="J106" i="7"/>
  <c r="T172" i="7"/>
  <c r="BK176" i="7"/>
  <c r="BK175" i="7"/>
  <c r="J175" i="7"/>
  <c r="J107" i="7" s="1"/>
  <c r="R176" i="7"/>
  <c r="R175" i="7"/>
  <c r="T135" i="2"/>
  <c r="R152" i="2"/>
  <c r="P162" i="2"/>
  <c r="P173" i="2"/>
  <c r="T135" i="3"/>
  <c r="R152" i="3"/>
  <c r="R151" i="3"/>
  <c r="BK162" i="3"/>
  <c r="J162" i="3" s="1"/>
  <c r="J104" i="3" s="1"/>
  <c r="T166" i="3"/>
  <c r="R177" i="3"/>
  <c r="R176" i="3" s="1"/>
  <c r="P130" i="4"/>
  <c r="P145" i="4"/>
  <c r="R152" i="4"/>
  <c r="R151" i="4" s="1"/>
  <c r="P162" i="4"/>
  <c r="T172" i="4"/>
  <c r="BK131" i="5"/>
  <c r="J131" i="5" s="1"/>
  <c r="J99" i="5" s="1"/>
  <c r="R139" i="5"/>
  <c r="R138" i="5"/>
  <c r="R135" i="6"/>
  <c r="P157" i="6"/>
  <c r="T162" i="6"/>
  <c r="P172" i="6"/>
  <c r="BK130" i="7"/>
  <c r="J130" i="7"/>
  <c r="J98" i="7"/>
  <c r="T130" i="7"/>
  <c r="T129" i="7" s="1"/>
  <c r="R135" i="7"/>
  <c r="T145" i="7"/>
  <c r="P152" i="7"/>
  <c r="P157" i="7"/>
  <c r="BK162" i="7"/>
  <c r="J162" i="7"/>
  <c r="J104" i="7"/>
  <c r="BK165" i="7"/>
  <c r="J165" i="7"/>
  <c r="J105" i="7"/>
  <c r="T165" i="7"/>
  <c r="P172" i="7"/>
  <c r="T176" i="7"/>
  <c r="T175" i="7"/>
  <c r="BK151" i="6"/>
  <c r="F125" i="7"/>
  <c r="BF132" i="7"/>
  <c r="BF133" i="7"/>
  <c r="BF136" i="7"/>
  <c r="BF134" i="7"/>
  <c r="BF137" i="7"/>
  <c r="BF139" i="7"/>
  <c r="BF142" i="7"/>
  <c r="BF144" i="7"/>
  <c r="BF146" i="7"/>
  <c r="BF156" i="7"/>
  <c r="BF160" i="7"/>
  <c r="BF163" i="7"/>
  <c r="BF166" i="7"/>
  <c r="BF167" i="7"/>
  <c r="BF168" i="7"/>
  <c r="BF170" i="7"/>
  <c r="BF147" i="7"/>
  <c r="BF148" i="7"/>
  <c r="BF154" i="7"/>
  <c r="BF158" i="7"/>
  <c r="BF164" i="7"/>
  <c r="BF169" i="7"/>
  <c r="BF178" i="7"/>
  <c r="E85" i="7"/>
  <c r="BF141" i="7"/>
  <c r="BF150" i="7"/>
  <c r="BF153" i="7"/>
  <c r="BF159" i="7"/>
  <c r="BF173" i="7"/>
  <c r="BF177" i="7"/>
  <c r="BF180" i="7"/>
  <c r="J89" i="7"/>
  <c r="BF131" i="7"/>
  <c r="BF138" i="7"/>
  <c r="BF140" i="7"/>
  <c r="BF143" i="7"/>
  <c r="BF149" i="7"/>
  <c r="BF155" i="7"/>
  <c r="BF161" i="7"/>
  <c r="BF171" i="7"/>
  <c r="BF174" i="7"/>
  <c r="BF179" i="7"/>
  <c r="BF140" i="6"/>
  <c r="BF141" i="6"/>
  <c r="BF149" i="6"/>
  <c r="BF150" i="6"/>
  <c r="E118" i="6"/>
  <c r="J122" i="6"/>
  <c r="BF133" i="6"/>
  <c r="BF144" i="6"/>
  <c r="BF146" i="6"/>
  <c r="BF147" i="6"/>
  <c r="BF148" i="6"/>
  <c r="BF153" i="6"/>
  <c r="BF166" i="6"/>
  <c r="BF168" i="6"/>
  <c r="BF170" i="6"/>
  <c r="BF143" i="6"/>
  <c r="BF154" i="6"/>
  <c r="BF156" i="6"/>
  <c r="BF158" i="6"/>
  <c r="BF167" i="6"/>
  <c r="BF134" i="6"/>
  <c r="BF155" i="6"/>
  <c r="BF163" i="6"/>
  <c r="F92" i="6"/>
  <c r="BF132" i="6"/>
  <c r="BF136" i="6"/>
  <c r="BF137" i="6"/>
  <c r="BF138" i="6"/>
  <c r="BF142" i="6"/>
  <c r="BF159" i="6"/>
  <c r="BF160" i="6"/>
  <c r="BF161" i="6"/>
  <c r="BF171" i="6"/>
  <c r="BF173" i="6"/>
  <c r="BF179" i="6"/>
  <c r="BF131" i="6"/>
  <c r="BF139" i="6"/>
  <c r="BF164" i="6"/>
  <c r="BF169" i="6"/>
  <c r="BF174" i="6"/>
  <c r="BF177" i="6"/>
  <c r="BF178" i="6"/>
  <c r="BF180" i="6"/>
  <c r="J176" i="4"/>
  <c r="J108" i="4"/>
  <c r="E85" i="5"/>
  <c r="J118" i="5"/>
  <c r="BF128" i="5"/>
  <c r="BF127" i="5"/>
  <c r="BF135" i="5"/>
  <c r="BF148" i="5"/>
  <c r="BF130" i="5"/>
  <c r="BF136" i="5"/>
  <c r="BF147" i="5"/>
  <c r="BF133" i="5"/>
  <c r="BF140" i="5"/>
  <c r="BF144" i="5"/>
  <c r="F92" i="5"/>
  <c r="BF134" i="5"/>
  <c r="BF129" i="5"/>
  <c r="BF132" i="5"/>
  <c r="BF137" i="5"/>
  <c r="BF141" i="5"/>
  <c r="BF143" i="5"/>
  <c r="F92" i="4"/>
  <c r="BF137" i="4"/>
  <c r="BF139" i="4"/>
  <c r="BF140" i="4"/>
  <c r="BF144" i="4"/>
  <c r="BF160" i="4"/>
  <c r="BF164" i="4"/>
  <c r="BF168" i="4"/>
  <c r="J152" i="3"/>
  <c r="J102" i="3"/>
  <c r="BK176" i="3"/>
  <c r="J176" i="3"/>
  <c r="J107" i="3"/>
  <c r="J89" i="4"/>
  <c r="E118" i="4"/>
  <c r="BF138" i="4"/>
  <c r="BF146" i="4"/>
  <c r="BF156" i="4"/>
  <c r="BF167" i="4"/>
  <c r="BF169" i="4"/>
  <c r="BF174" i="4"/>
  <c r="BF142" i="4"/>
  <c r="BF143" i="4"/>
  <c r="BF148" i="4"/>
  <c r="BF149" i="4"/>
  <c r="BF150" i="4"/>
  <c r="BF153" i="4"/>
  <c r="BF170" i="4"/>
  <c r="BF173" i="4"/>
  <c r="BF177" i="4"/>
  <c r="BF134" i="4"/>
  <c r="BF147" i="4"/>
  <c r="BF179" i="4"/>
  <c r="BF133" i="4"/>
  <c r="BF141" i="4"/>
  <c r="BF154" i="4"/>
  <c r="BF158" i="4"/>
  <c r="BF161" i="4"/>
  <c r="BF163" i="4"/>
  <c r="BF166" i="4"/>
  <c r="BF171" i="4"/>
  <c r="BF131" i="4"/>
  <c r="BF132" i="4"/>
  <c r="BF136" i="4"/>
  <c r="BF155" i="4"/>
  <c r="BF159" i="4"/>
  <c r="BF178" i="4"/>
  <c r="BF180" i="4"/>
  <c r="BK176" i="2"/>
  <c r="J176" i="2"/>
  <c r="J107" i="2" s="1"/>
  <c r="F92" i="3"/>
  <c r="J122" i="3"/>
  <c r="BF131" i="3"/>
  <c r="BF136" i="3"/>
  <c r="BF137" i="3"/>
  <c r="BF138" i="3"/>
  <c r="BF139" i="3"/>
  <c r="BF141" i="3"/>
  <c r="BF144" i="3"/>
  <c r="BF149" i="3"/>
  <c r="BF153" i="3"/>
  <c r="BF155" i="3"/>
  <c r="BF158" i="3"/>
  <c r="BF170" i="3"/>
  <c r="BF172" i="3"/>
  <c r="BF175" i="3"/>
  <c r="BF178" i="3"/>
  <c r="BF180" i="3"/>
  <c r="BF133" i="3"/>
  <c r="BF146" i="3"/>
  <c r="BF161" i="3"/>
  <c r="BF143" i="3"/>
  <c r="BF156" i="3"/>
  <c r="BF163" i="3"/>
  <c r="BF167" i="3"/>
  <c r="BF168" i="3"/>
  <c r="BF171" i="3"/>
  <c r="E85" i="3"/>
  <c r="BF134" i="3"/>
  <c r="BF140" i="3"/>
  <c r="BF147" i="3"/>
  <c r="BF150" i="3"/>
  <c r="BF154" i="3"/>
  <c r="BF159" i="3"/>
  <c r="BF160" i="3"/>
  <c r="BF164" i="3"/>
  <c r="BF165" i="3"/>
  <c r="BF169" i="3"/>
  <c r="BF174" i="3"/>
  <c r="BF179" i="3"/>
  <c r="BF181" i="3"/>
  <c r="BF132" i="3"/>
  <c r="BF142" i="3"/>
  <c r="BF148" i="3"/>
  <c r="F92" i="2"/>
  <c r="E118" i="2"/>
  <c r="BF158" i="2"/>
  <c r="BF160" i="2"/>
  <c r="BF163" i="2"/>
  <c r="BF164" i="2"/>
  <c r="BF166" i="2"/>
  <c r="BF170" i="2"/>
  <c r="BF171" i="2"/>
  <c r="BF172" i="2"/>
  <c r="BF175" i="2"/>
  <c r="BF180" i="2"/>
  <c r="BF181" i="2"/>
  <c r="BF138" i="2"/>
  <c r="BF144" i="2"/>
  <c r="BF146" i="2"/>
  <c r="BF149" i="2"/>
  <c r="BF154" i="2"/>
  <c r="BF161" i="2"/>
  <c r="BF133" i="2"/>
  <c r="BF141" i="2"/>
  <c r="BF143" i="2"/>
  <c r="BF168" i="2"/>
  <c r="BF174" i="2"/>
  <c r="J89" i="2"/>
  <c r="BF131" i="2"/>
  <c r="BF132" i="2"/>
  <c r="BF134" i="2"/>
  <c r="BF136" i="2"/>
  <c r="BF137" i="2"/>
  <c r="BF139" i="2"/>
  <c r="BF140" i="2"/>
  <c r="BF142" i="2"/>
  <c r="BF147" i="2"/>
  <c r="BF148" i="2"/>
  <c r="BF150" i="2"/>
  <c r="BF153" i="2"/>
  <c r="BF155" i="2"/>
  <c r="BF156" i="2"/>
  <c r="BF159" i="2"/>
  <c r="BF167" i="2"/>
  <c r="BF169" i="2"/>
  <c r="BF178" i="2"/>
  <c r="BF179" i="2"/>
  <c r="AV95" i="1"/>
  <c r="BB95" i="1"/>
  <c r="F37" i="2"/>
  <c r="BD95" i="1" s="1"/>
  <c r="F36" i="4"/>
  <c r="BC97" i="1"/>
  <c r="F33" i="7"/>
  <c r="AZ100" i="1" s="1"/>
  <c r="F36" i="2"/>
  <c r="BC95" i="1"/>
  <c r="F37" i="4"/>
  <c r="BD97" i="1" s="1"/>
  <c r="F36" i="6"/>
  <c r="BC99" i="1"/>
  <c r="F33" i="3"/>
  <c r="AZ96" i="1" s="1"/>
  <c r="F33" i="4"/>
  <c r="AZ97" i="1"/>
  <c r="F37" i="5"/>
  <c r="BD98" i="1" s="1"/>
  <c r="J33" i="7"/>
  <c r="AV100" i="1"/>
  <c r="F33" i="2"/>
  <c r="AZ95" i="1" s="1"/>
  <c r="J33" i="4"/>
  <c r="AV97" i="1"/>
  <c r="F35" i="5"/>
  <c r="BB98" i="1" s="1"/>
  <c r="F33" i="6"/>
  <c r="AZ99" i="1"/>
  <c r="F37" i="7"/>
  <c r="BD100" i="1" s="1"/>
  <c r="J33" i="3"/>
  <c r="AV96" i="1"/>
  <c r="J33" i="5"/>
  <c r="AV98" i="1" s="1"/>
  <c r="F37" i="6"/>
  <c r="BD99" i="1"/>
  <c r="F36" i="7"/>
  <c r="BC100" i="1" s="1"/>
  <c r="F37" i="3"/>
  <c r="BD96" i="1"/>
  <c r="F36" i="5"/>
  <c r="BC98" i="1" s="1"/>
  <c r="F35" i="6"/>
  <c r="BB99" i="1"/>
  <c r="F36" i="3"/>
  <c r="BC96" i="1" s="1"/>
  <c r="F33" i="5"/>
  <c r="AZ98" i="1"/>
  <c r="J33" i="6"/>
  <c r="AV99" i="1" s="1"/>
  <c r="F35" i="3"/>
  <c r="BB96" i="1"/>
  <c r="F35" i="4"/>
  <c r="BB97" i="1" s="1"/>
  <c r="F35" i="7"/>
  <c r="BB100" i="1"/>
  <c r="J139" i="5" l="1"/>
  <c r="J101" i="5" s="1"/>
  <c r="P151" i="7"/>
  <c r="R129" i="3"/>
  <c r="R128" i="3"/>
  <c r="T125" i="5"/>
  <c r="T124" i="5"/>
  <c r="P151" i="4"/>
  <c r="P151" i="2"/>
  <c r="T129" i="3"/>
  <c r="T151" i="6"/>
  <c r="P129" i="4"/>
  <c r="P128" i="4"/>
  <c r="AU97" i="1" s="1"/>
  <c r="T151" i="4"/>
  <c r="P129" i="7"/>
  <c r="P128" i="7"/>
  <c r="AU100" i="1" s="1"/>
  <c r="T129" i="6"/>
  <c r="T128" i="6"/>
  <c r="P151" i="3"/>
  <c r="P128" i="3" s="1"/>
  <c r="AU96" i="1" s="1"/>
  <c r="R129" i="6"/>
  <c r="R128" i="6"/>
  <c r="T129" i="2"/>
  <c r="BK151" i="3"/>
  <c r="J151" i="3" s="1"/>
  <c r="J101" i="3" s="1"/>
  <c r="T151" i="7"/>
  <c r="T128" i="7"/>
  <c r="P129" i="6"/>
  <c r="P129" i="3"/>
  <c r="R129" i="7"/>
  <c r="T128" i="4"/>
  <c r="R125" i="5"/>
  <c r="R124" i="5"/>
  <c r="R151" i="7"/>
  <c r="P138" i="5"/>
  <c r="P129" i="2"/>
  <c r="P128" i="2"/>
  <c r="AU95" i="1" s="1"/>
  <c r="R128" i="2"/>
  <c r="R128" i="4"/>
  <c r="P151" i="6"/>
  <c r="T151" i="2"/>
  <c r="T151" i="3"/>
  <c r="T128" i="3"/>
  <c r="P125" i="5"/>
  <c r="P124" i="5" s="1"/>
  <c r="AU98" i="1" s="1"/>
  <c r="BK151" i="2"/>
  <c r="J151" i="2"/>
  <c r="J101" i="2" s="1"/>
  <c r="BK151" i="4"/>
  <c r="J151" i="4"/>
  <c r="J101" i="4"/>
  <c r="BK125" i="5"/>
  <c r="J125" i="5"/>
  <c r="J97" i="5"/>
  <c r="BK129" i="2"/>
  <c r="J129" i="2" s="1"/>
  <c r="J97" i="2" s="1"/>
  <c r="BK129" i="6"/>
  <c r="J129" i="6"/>
  <c r="J97" i="6" s="1"/>
  <c r="BK129" i="4"/>
  <c r="J129" i="4"/>
  <c r="J97" i="4"/>
  <c r="BK145" i="5"/>
  <c r="J145" i="5"/>
  <c r="J103" i="5"/>
  <c r="BK151" i="7"/>
  <c r="J151" i="7" s="1"/>
  <c r="J101" i="7" s="1"/>
  <c r="J176" i="7"/>
  <c r="J108" i="7"/>
  <c r="BK129" i="7"/>
  <c r="BK129" i="3"/>
  <c r="J129" i="3"/>
  <c r="J97" i="3"/>
  <c r="J151" i="6"/>
  <c r="J101" i="6" s="1"/>
  <c r="BK128" i="2"/>
  <c r="J128" i="2" s="1"/>
  <c r="J30" i="2" s="1"/>
  <c r="AG95" i="1" s="1"/>
  <c r="J34" i="2"/>
  <c r="AW95" i="1"/>
  <c r="AT95" i="1"/>
  <c r="BC94" i="1"/>
  <c r="AY94" i="1"/>
  <c r="J34" i="3"/>
  <c r="AW96" i="1"/>
  <c r="AT96" i="1" s="1"/>
  <c r="BB94" i="1"/>
  <c r="AX94" i="1"/>
  <c r="J34" i="4"/>
  <c r="AW97" i="1" s="1"/>
  <c r="AT97" i="1" s="1"/>
  <c r="F34" i="7"/>
  <c r="BA100" i="1"/>
  <c r="F34" i="2"/>
  <c r="BA95" i="1" s="1"/>
  <c r="J34" i="6"/>
  <c r="AW99" i="1"/>
  <c r="AT99" i="1" s="1"/>
  <c r="J34" i="5"/>
  <c r="AW98" i="1" s="1"/>
  <c r="AT98" i="1" s="1"/>
  <c r="F34" i="6"/>
  <c r="BA99" i="1"/>
  <c r="F34" i="3"/>
  <c r="BA96" i="1" s="1"/>
  <c r="J34" i="7"/>
  <c r="AW100" i="1"/>
  <c r="AT100" i="1" s="1"/>
  <c r="F34" i="4"/>
  <c r="BA97" i="1"/>
  <c r="BD94" i="1"/>
  <c r="W33" i="1" s="1"/>
  <c r="F34" i="5"/>
  <c r="BA98" i="1"/>
  <c r="AZ94" i="1"/>
  <c r="W29" i="1" s="1"/>
  <c r="BK128" i="3" l="1"/>
  <c r="J128" i="3" s="1"/>
  <c r="J30" i="3" s="1"/>
  <c r="AG96" i="1" s="1"/>
  <c r="BK128" i="7"/>
  <c r="J128" i="7" s="1"/>
  <c r="J96" i="7" s="1"/>
  <c r="R128" i="7"/>
  <c r="P128" i="6"/>
  <c r="AU99" i="1" s="1"/>
  <c r="AU94" i="1" s="1"/>
  <c r="T128" i="2"/>
  <c r="BK124" i="5"/>
  <c r="J124" i="5"/>
  <c r="J30" i="5" s="1"/>
  <c r="AG98" i="1" s="1"/>
  <c r="BK128" i="6"/>
  <c r="J128" i="6"/>
  <c r="BK128" i="4"/>
  <c r="J128" i="4"/>
  <c r="J96" i="4" s="1"/>
  <c r="J129" i="7"/>
  <c r="J97" i="7"/>
  <c r="AN96" i="1"/>
  <c r="J96" i="3"/>
  <c r="AN95" i="1"/>
  <c r="J96" i="2"/>
  <c r="J39" i="3"/>
  <c r="J39" i="2"/>
  <c r="J30" i="6"/>
  <c r="AG99" i="1"/>
  <c r="W31" i="1"/>
  <c r="J30" i="7"/>
  <c r="AG100" i="1"/>
  <c r="BA94" i="1"/>
  <c r="W30" i="1" s="1"/>
  <c r="W32" i="1"/>
  <c r="AV94" i="1"/>
  <c r="AK29" i="1"/>
  <c r="J39" i="6" l="1"/>
  <c r="J39" i="5"/>
  <c r="J39" i="7"/>
  <c r="J96" i="5"/>
  <c r="J96" i="6"/>
  <c r="AN99" i="1"/>
  <c r="AN98" i="1"/>
  <c r="AN100" i="1"/>
  <c r="AW94" i="1"/>
  <c r="AK30" i="1"/>
  <c r="J30" i="4"/>
  <c r="AG97" i="1"/>
  <c r="AN97" i="1" s="1"/>
  <c r="J39" i="4" l="1"/>
  <c r="AG94" i="1"/>
  <c r="AK26" i="1"/>
  <c r="AT94" i="1"/>
  <c r="AN94" i="1" l="1"/>
  <c r="AK35" i="1"/>
</calcChain>
</file>

<file path=xl/sharedStrings.xml><?xml version="1.0" encoding="utf-8"?>
<sst xmlns="http://schemas.openxmlformats.org/spreadsheetml/2006/main" count="4416" uniqueCount="506">
  <si>
    <t>Export Komplet</t>
  </si>
  <si>
    <t/>
  </si>
  <si>
    <t>2.0</t>
  </si>
  <si>
    <t>ZAMOK</t>
  </si>
  <si>
    <t>False</t>
  </si>
  <si>
    <t>{30dcf7c4-9e79-415e-a80f-4be38f14ae39}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</si>
  <si>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</si>
  <si>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</si>
  <si>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</si>
  <si>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</si>
  <si>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</si>
  <si>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</si>
  <si>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</si>
  <si>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907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</si>
  <si>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</si>
  <si>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</si>
  <si>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MEDAS prístavba priestorov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</si>
  <si>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</si>
  <si>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</si>
  <si>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</si>
  <si>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</si>
  <si>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</si>
  <si>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</si>
  <si>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</si>
  <si>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MEDAS, a.s.</t>
  </si>
  <si>
    <t>IČ DPH:</t>
  </si>
  <si>
    <t>Zhotoviteľ:</t>
  </si>
  <si>
    <t>Vyplň údaj</t>
  </si>
  <si>
    <t>Projektant:</t>
  </si>
  <si>
    <t>True</t>
  </si>
  <si>
    <t>Spracovateľ:</t>
  </si>
  <si>
    <t>Ing.arch. Lukáš Mihalko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</si>
  <si>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</si>
  <si>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</si>
  <si>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</si>
  <si>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</si>
  <si>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</si>
  <si>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</si>
  <si>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</si>
  <si>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</si>
  <si>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</si>
  <si>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</si>
  <si>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</si>
  <si>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</si>
  <si>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</si>
  <si>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</si>
  <si>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</si>
  <si>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</si>
  <si>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</si>
  <si>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</si>
  <si>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</si>
  <si>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</si>
  <si>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</si>
  <si>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</si>
  <si>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</si>
  <si>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</si>
  <si>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</si>
  <si>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</si>
  <si>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</si>
  <si>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</si>
  <si>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</si>
  <si>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</si>
  <si>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</si>
  <si>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</si>
  <si>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</si>
  <si>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</si>
  <si>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</si>
  <si>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</si>
  <si>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</si>
  <si>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</si>
  <si>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</si>
  <si>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</si>
  <si>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</si>
  <si>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</si>
  <si>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</si>
  <si>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</si>
  <si>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</si>
  <si>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</si>
  <si>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</si>
  <si>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SO 01.1 Hala 1</t>
  </si>
  <si>
    <t>STA</t>
  </si>
  <si>
    <t>{1a88f620-19e8-4edf-8b82-6c6ab42ea375}</t>
  </si>
  <si>
    <t>2</t>
  </si>
  <si>
    <t>SO 01.2 Hala 2</t>
  </si>
  <si>
    <t>{6ea9b7b8-464a-4de4-82a4-3271015b5a73}</t>
  </si>
  <si>
    <t>3</t>
  </si>
  <si>
    <t>SO 01.3 Hala 3</t>
  </si>
  <si>
    <t>{2ef4c568-d687-4ff0-bbed-016668cf1ba3}</t>
  </si>
  <si>
    <t>4</t>
  </si>
  <si>
    <t>SO 01.4 Prístrešok 4</t>
  </si>
  <si>
    <t>{508c432f-9975-495d-9037-a7c30a1ead8c}</t>
  </si>
  <si>
    <t>5</t>
  </si>
  <si>
    <t>SO 01.5 Hala 5</t>
  </si>
  <si>
    <t>{32be210c-81df-44ae-9ae8-424b0b96eaae}</t>
  </si>
  <si>
    <t>6</t>
  </si>
  <si>
    <t>SO 01.6 Hala 6</t>
  </si>
  <si>
    <t>{49aba11d-abe9-448c-a534-f98bbf7e5bae}</t>
  </si>
  <si>
    <t>KRYCÍ LIST ROZPOČTU</t>
  </si>
  <si>
    <t>Objekt:</t>
  </si>
  <si>
    <t>1 - SO 01.1 Hala 1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</si>
  <si>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</si>
  <si>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</si>
  <si>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</si>
  <si>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</si>
  <si>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</si>
  <si>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</si>
  <si>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</si>
  <si>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</si>
  <si>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6 - Úpravy povrchov, podlahy, osadenie</t>
  </si>
  <si>
    <t>PSV - Práce a dodávky PSV</t>
  </si>
  <si>
    <t xml:space="preserve">    711 - Izolácie proti vode a vlhkosti</t>
  </si>
  <si>
    <t xml:space="preserve">    713 - Izolácie tepelné</t>
  </si>
  <si>
    <t xml:space="preserve">    764 - Konštrukcie klampiarske</t>
  </si>
  <si>
    <t xml:space="preserve">    767 - Konštrukcie doplnkové kovové</t>
  </si>
  <si>
    <t xml:space="preserve">    775 - Podlahy vlysové a parketové</t>
  </si>
  <si>
    <t>M - Práce a dodávky M</t>
  </si>
  <si>
    <t xml:space="preserve">    43-M - Montáž oceľových konštrukcií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</si>
  <si>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</si>
  <si>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</si>
  <si>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</si>
  <si>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</si>
  <si>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</si>
  <si>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</si>
  <si>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</si>
  <si>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</si>
  <si>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</si>
  <si>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</si>
  <si>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</si>
  <si>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</si>
  <si>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</si>
  <si>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</si>
  <si>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</si>
  <si>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</si>
  <si>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</si>
  <si>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131201101</t>
  </si>
  <si>
    <t>Hĺbenie nezapažených jám a zárezov, okrem zárezov so šikmými stenami pre podzemné vedenie, s urovnaním dna do predpísaného profilu a spádu, v hornine 3 do 100 m3</t>
  </si>
  <si>
    <t>m3</t>
  </si>
  <si>
    <t>-1078201340</t>
  </si>
  <si>
    <t>132201102.S</t>
  </si>
  <si>
    <t>Hĺbenie rýh šírky do 600 mm zapažených i nezapažených s urovnaním dna do predpísaného profilu a spádu, s prehodením výkopu na priľahlom teréne na vzdialenosť do 3 m od pozdĺžnej osi ryhy alebo s naložením výkopu na dopravný prostriedok v hornine 3 nad 100</t>
  </si>
  <si>
    <t>1604616135</t>
  </si>
  <si>
    <t>174101001</t>
  </si>
  <si>
    <t>Zásyp sypaninou z akejkoľvek horniny, s uložením výkopku vo vrstvách so zhutnením jám, šachiet, rýh, zárezov alebo okolo objektov v týchto vykopávkach do 100 m3</t>
  </si>
  <si>
    <t>-1986729821</t>
  </si>
  <si>
    <t>M</t>
  </si>
  <si>
    <t>5833743700</t>
  </si>
  <si>
    <t>KAMEŇ PRÍRODNÝ A ŠTRKOPIESKY Kamenivo prírodné ťažené pre stavebné účely(drobné, hrubé, štrkopiesky) štrkopiesok preddrvený 0-16 n</t>
  </si>
  <si>
    <t>8</t>
  </si>
  <si>
    <t>452829441</t>
  </si>
  <si>
    <t>Zakladanie</t>
  </si>
  <si>
    <t>271533001.S</t>
  </si>
  <si>
    <t>Násyp pod základové konštrukcie so zhutnením z kameniva hrubého dr. fr. 32-63 mm</t>
  </si>
  <si>
    <t>1774341099</t>
  </si>
  <si>
    <t>273313611.S</t>
  </si>
  <si>
    <t>Betón základových dosiek prostý tr.C 16/20</t>
  </si>
  <si>
    <t>-1667924076</t>
  </si>
  <si>
    <t>7</t>
  </si>
  <si>
    <t>274271026.S</t>
  </si>
  <si>
    <t>Murovanie základových pásov (m3) z betónových debniacich tvárnic (bez výstuže) s betónovou výplňou C 16/20 hrúbky muriva 200 mm</t>
  </si>
  <si>
    <t>1177510159</t>
  </si>
  <si>
    <t>595120000200</t>
  </si>
  <si>
    <t>Tvárnica debniaca PREMAC DT20, šxlxv 200x500x250 mm</t>
  </si>
  <si>
    <t>ks</t>
  </si>
  <si>
    <t>314392805</t>
  </si>
  <si>
    <t>9</t>
  </si>
  <si>
    <t>274313611.S</t>
  </si>
  <si>
    <t>Betón základových pásov prostý tr.C 16/20</t>
  </si>
  <si>
    <t>-40322077</t>
  </si>
  <si>
    <t>10</t>
  </si>
  <si>
    <t>275313711.S</t>
  </si>
  <si>
    <t>Betón základových pätiek prostý tr.C 25/30</t>
  </si>
  <si>
    <t>855491762</t>
  </si>
  <si>
    <t>11</t>
  </si>
  <si>
    <t>275351217.S</t>
  </si>
  <si>
    <t>Debnenie zvislé alebo šikmé (odklonené) pôdorysne priame alebo zalomené, stien pätiek vo voľných alebo zapažených jamách, ryhách, šachtách, vrátane prípadných vzpier zhotovenie -tradičné</t>
  </si>
  <si>
    <t>m2</t>
  </si>
  <si>
    <t>683964356</t>
  </si>
  <si>
    <t>12</t>
  </si>
  <si>
    <t>275351218.S</t>
  </si>
  <si>
    <t>Debnenie zvislé alebo šikmé (odklonené) pôdorysne priame alebo zalomené, stien pätiek vo voľných alebo zapažených jamách, ryhách, šachtách, vrátane prípadných vzpier odstránenie -tradičné</t>
  </si>
  <si>
    <t>29591513</t>
  </si>
  <si>
    <t>13</t>
  </si>
  <si>
    <t>275362021.S</t>
  </si>
  <si>
    <t>Výstuž základových pätiek zo zváraných sietí z drôtov typu KARI</t>
  </si>
  <si>
    <t>t</t>
  </si>
  <si>
    <t>-1900399022</t>
  </si>
  <si>
    <t>Úpravy povrchov, podlahy, osadenie</t>
  </si>
  <si>
    <t>14</t>
  </si>
  <si>
    <t>622465112</t>
  </si>
  <si>
    <t>Vonkajšia dekoratívna omietka stien WEBER marmolit, mramorové zrná, weber.pas marmolit hr. 2 mm</t>
  </si>
  <si>
    <t>1955400154</t>
  </si>
  <si>
    <t>15</t>
  </si>
  <si>
    <t>631313611.S</t>
  </si>
  <si>
    <t>Mazanina z betónu prostého (m3) (z kameniva) hladená dreveným hladidlom hr. nad 80 do 120 mm tr. C 16/20</t>
  </si>
  <si>
    <t>1716092499</t>
  </si>
  <si>
    <t>16</t>
  </si>
  <si>
    <t>631315661.S</t>
  </si>
  <si>
    <t>Mazanina z betónu prostého (m3) (z kameniva) hladená dreveným hladidlom hr. nad 120 do 240 mm tr. C 20/25</t>
  </si>
  <si>
    <t>589819823</t>
  </si>
  <si>
    <t>17</t>
  </si>
  <si>
    <t>631316114.S</t>
  </si>
  <si>
    <t>Povrchová úprava vsypovou zmesou pre priemyselné (pancierové) podlahy, korundom, stredne ťažká prevádzka, hrúbka vsypu 3 mm</t>
  </si>
  <si>
    <t>1121167625</t>
  </si>
  <si>
    <t>18</t>
  </si>
  <si>
    <t>631362021.S</t>
  </si>
  <si>
    <t>Výstuž mazanín z betónov (z kameniva) a z ľahkých betónov zo zváraných sietí z drôtov typu KARI</t>
  </si>
  <si>
    <t>730980786</t>
  </si>
  <si>
    <t>PSV</t>
  </si>
  <si>
    <t>Práce a dodávky PSV</t>
  </si>
  <si>
    <t>711</t>
  </si>
  <si>
    <t>Izolácie proti vode a vlhkosti</t>
  </si>
  <si>
    <t>19</t>
  </si>
  <si>
    <t>711131102</t>
  </si>
  <si>
    <t>Položenie geotextílie alebo tkaniny vodorovne</t>
  </si>
  <si>
    <t>-146923490</t>
  </si>
  <si>
    <t>693110001200</t>
  </si>
  <si>
    <t>Geotextília polypropylénová Tatratex GTX N PP 300, šírka 1,75-3,5 m, dĺžka 90 m, hrúbka 2,7 mm, netkaná, MIVA</t>
  </si>
  <si>
    <t>32</t>
  </si>
  <si>
    <t>1417693951</t>
  </si>
  <si>
    <t>21</t>
  </si>
  <si>
    <t>711471051.S</t>
  </si>
  <si>
    <t>Zhotovenie izolácie proti povrchovej a podpovrchovej tlakovej vode termoplastami na ploche vodorovnej fóliou PVC položenou voľne so zvarením spoju</t>
  </si>
  <si>
    <t>1817591267</t>
  </si>
  <si>
    <t>22</t>
  </si>
  <si>
    <t>283220000400</t>
  </si>
  <si>
    <t>Hydroizolačná fólia PVC-P FATRAFOL 803, hr. 2 mm, š. 2 m, izolácia základov proti zemnej vlhkosti, tlakovej vode, radónu, hnedá, FATRA IZOLFA</t>
  </si>
  <si>
    <t>-1289996131</t>
  </si>
  <si>
    <t>713</t>
  </si>
  <si>
    <t>Izolácie tepelné</t>
  </si>
  <si>
    <t>23</t>
  </si>
  <si>
    <t>713122111.S</t>
  </si>
  <si>
    <t>Montáž tepelnej izolácie bežných stavebných konštrukcií podláh polystyrénom kladeným voľne jednovrstvová</t>
  </si>
  <si>
    <t>-462243523</t>
  </si>
  <si>
    <t>24</t>
  </si>
  <si>
    <t>283750002100</t>
  </si>
  <si>
    <t>Doska XPS STYRODUR 3000 CS hr. 100 mm, zakladanie stavieb, podlahy, obrátené ploché strechy, ISOVER</t>
  </si>
  <si>
    <t>374392476</t>
  </si>
  <si>
    <t>25</t>
  </si>
  <si>
    <t>713132132.S</t>
  </si>
  <si>
    <t>Montáž tepelnej izolácie bežných stavebných konštrukcií stien polystyrénom celoplošným prilepením</t>
  </si>
  <si>
    <t>1971235783</t>
  </si>
  <si>
    <t>26</t>
  </si>
  <si>
    <t>283750001000</t>
  </si>
  <si>
    <t>Doska XPS STYRODUR 2800 C hr. 100 mm, zateplenie soklov, suterénov, podláh, ISOVER</t>
  </si>
  <si>
    <t>-950679680</t>
  </si>
  <si>
    <t>764</t>
  </si>
  <si>
    <t>Konštrukcie klampiarske</t>
  </si>
  <si>
    <t>27</t>
  </si>
  <si>
    <t>764357501.S</t>
  </si>
  <si>
    <t>Žľaby z pozinkovaného farbeného PZf plechu hr. 0,6 mm, vrátane hákov, čiel, rohov a dilatácií medzistrešné alebo zaatikové bez hákov r.š. 1100 mm</t>
  </si>
  <si>
    <t>m</t>
  </si>
  <si>
    <t>-1475130583</t>
  </si>
  <si>
    <t>28</t>
  </si>
  <si>
    <t>764454453.S</t>
  </si>
  <si>
    <t>Zvodové rúry z pozinkovaného farbeného PZf plechu hr. 0,6 mm, vrátane lemov so zaústením, manžiet, kolien, vpustov vody a prechodových kusov, kruhové, s priemerom 100 mm</t>
  </si>
  <si>
    <t>941305865</t>
  </si>
  <si>
    <t>767</t>
  </si>
  <si>
    <t>Konštrukcie doplnkové kovové</t>
  </si>
  <si>
    <t>29</t>
  </si>
  <si>
    <t>767397102</t>
  </si>
  <si>
    <t>Montáž strešných sendvičových panelov nad 80 do 120 mm</t>
  </si>
  <si>
    <t>-191143998</t>
  </si>
  <si>
    <t>30</t>
  </si>
  <si>
    <t>309020000100</t>
  </si>
  <si>
    <t>Skrutka šesťhranná 6x60 mm</t>
  </si>
  <si>
    <t>-132805786</t>
  </si>
  <si>
    <t>31</t>
  </si>
  <si>
    <t>767397102.2</t>
  </si>
  <si>
    <t>-646436159</t>
  </si>
  <si>
    <t>309020000200</t>
  </si>
  <si>
    <t>Skrutka šesťhranná 8x60 mm</t>
  </si>
  <si>
    <t>951742701</t>
  </si>
  <si>
    <t>33</t>
  </si>
  <si>
    <t>767658111</t>
  </si>
  <si>
    <t>Montáž vrát sekčných sklopných pod strop, plochy do 6 m2</t>
  </si>
  <si>
    <t>-1364330541</t>
  </si>
  <si>
    <t>34</t>
  </si>
  <si>
    <t>553410053400</t>
  </si>
  <si>
    <t>Vráta garážové RES X vxš 2745x3000 mm vodorovne rebrované resp. kazetové</t>
  </si>
  <si>
    <t>-2083856471</t>
  </si>
  <si>
    <t>35</t>
  </si>
  <si>
    <t>553410013519</t>
  </si>
  <si>
    <t>Dvere exteriérové oceľové Prog-T, šxvxhr 920x2010x65 mm s rohovou zárubňou, INTERIERDVERE</t>
  </si>
  <si>
    <t>1691488405</t>
  </si>
  <si>
    <t>775</t>
  </si>
  <si>
    <t>Podlahy vlysové a parketové</t>
  </si>
  <si>
    <t>36</t>
  </si>
  <si>
    <t>775592111.S</t>
  </si>
  <si>
    <t>Montáž parozábrany pod plávajúce podlahy z PE fólie hr. 0,2 mm</t>
  </si>
  <si>
    <t>101597261</t>
  </si>
  <si>
    <t>37</t>
  </si>
  <si>
    <t>283230007300.S</t>
  </si>
  <si>
    <t>Parozábrana hr. 0,15 mm, š. 2 m, materiál na báze PO - modifikovaný PE</t>
  </si>
  <si>
    <t>-228114901</t>
  </si>
  <si>
    <t>Práce a dodávky M</t>
  </si>
  <si>
    <t>43-M</t>
  </si>
  <si>
    <t>Montáž oceľových konštrukcií</t>
  </si>
  <si>
    <t>38</t>
  </si>
  <si>
    <t>430471307</t>
  </si>
  <si>
    <t>Ľahké oceľové konštrukcie LOK - hala objektov z tenkostenných oceľových profilov Uzavreté objekty zateplené, priečne trámy z tenkostenných profilov pre panely, - typ, - rozmery v m, - hmotnosť v kg VH 24-50 24x60x6,80 71 650</t>
  </si>
  <si>
    <t>kg</t>
  </si>
  <si>
    <t>64</t>
  </si>
  <si>
    <t>-1176560177</t>
  </si>
  <si>
    <t>39</t>
  </si>
  <si>
    <t>553250000300.S</t>
  </si>
  <si>
    <t>Panel sendvičový s jadrom z minerálnej vlny stenový s viditeľným spojom, oceľový plášť š. 1100 mm hr. jadra 120 mm</t>
  </si>
  <si>
    <t>128</t>
  </si>
  <si>
    <t>-1152769154</t>
  </si>
  <si>
    <t>40</t>
  </si>
  <si>
    <t>553260000200</t>
  </si>
  <si>
    <t>Panel sendvičový z minerálnej vlny strešný BTH-MW-R oceľový plášť š. 1000mm hr. panela 120 mm</t>
  </si>
  <si>
    <t>531443737</t>
  </si>
  <si>
    <t>41</t>
  </si>
  <si>
    <t>F1036</t>
  </si>
  <si>
    <t>ACO - Okno 4500x1000 plastové SK, biele, IZOsklo</t>
  </si>
  <si>
    <t>220662852</t>
  </si>
  <si>
    <t>2 - SO 01.2 Hala 2</t>
  </si>
  <si>
    <t>-770320160</t>
  </si>
  <si>
    <t>-539487041</t>
  </si>
  <si>
    <t>-437923271</t>
  </si>
  <si>
    <t>-1183096384</t>
  </si>
  <si>
    <t>-653677903</t>
  </si>
  <si>
    <t>1805235744</t>
  </si>
  <si>
    <t>1712227421</t>
  </si>
  <si>
    <t>-1550009089</t>
  </si>
  <si>
    <t>-1924638623</t>
  </si>
  <si>
    <t>624803661</t>
  </si>
  <si>
    <t>-286220932</t>
  </si>
  <si>
    <t>-908811164</t>
  </si>
  <si>
    <t>9050662</t>
  </si>
  <si>
    <t>-1757993670</t>
  </si>
  <si>
    <t>-2050662699</t>
  </si>
  <si>
    <t>-600118280</t>
  </si>
  <si>
    <t>-144787217</t>
  </si>
  <si>
    <t>459986545</t>
  </si>
  <si>
    <t>-793155989</t>
  </si>
  <si>
    <t>1105487970</t>
  </si>
  <si>
    <t>336914022</t>
  </si>
  <si>
    <t>-2081496971</t>
  </si>
  <si>
    <t>407131531</t>
  </si>
  <si>
    <t>391529886</t>
  </si>
  <si>
    <t>1491234364</t>
  </si>
  <si>
    <t>2048599687</t>
  </si>
  <si>
    <t>764351403.S</t>
  </si>
  <si>
    <t>Žľaby z pozinkovaného farbeného PZf plechu hr. 0,6 mm, vrátane hákov, čiel, rohov a dilatácií pododkvapové štvorhranné r.š. 330 mm</t>
  </si>
  <si>
    <t>-222434867</t>
  </si>
  <si>
    <t>262188965</t>
  </si>
  <si>
    <t>1538812187</t>
  </si>
  <si>
    <t>-1365508335</t>
  </si>
  <si>
    <t>-1704926239</t>
  </si>
  <si>
    <t>-431256374</t>
  </si>
  <si>
    <t>241842537</t>
  </si>
  <si>
    <t>1705865345</t>
  </si>
  <si>
    <t>-1948895364</t>
  </si>
  <si>
    <t>869608621</t>
  </si>
  <si>
    <t>-411418415</t>
  </si>
  <si>
    <t>1031853193</t>
  </si>
  <si>
    <t>553250000300</t>
  </si>
  <si>
    <t>Panel sendvičový s jadrom z minerálnej vlny stenový s viditeľným spojom BTH-MW-W-ST oceľový plášť š. 1100 mm hr. jadra 120 mm</t>
  </si>
  <si>
    <t>-1477627034</t>
  </si>
  <si>
    <t>-1768809839</t>
  </si>
  <si>
    <t>-1728878730</t>
  </si>
  <si>
    <t>3 - SO 01.3 Hala 3</t>
  </si>
  <si>
    <t>450841680</t>
  </si>
  <si>
    <t>517491369</t>
  </si>
  <si>
    <t>460347990</t>
  </si>
  <si>
    <t>682348932</t>
  </si>
  <si>
    <t>-28223260</t>
  </si>
  <si>
    <t>-1446297747</t>
  </si>
  <si>
    <t>-1841261430</t>
  </si>
  <si>
    <t>-916649961</t>
  </si>
  <si>
    <t>-1199762185</t>
  </si>
  <si>
    <t>662946181</t>
  </si>
  <si>
    <t>26743934</t>
  </si>
  <si>
    <t>-670667084</t>
  </si>
  <si>
    <t>-639797093</t>
  </si>
  <si>
    <t>285175415</t>
  </si>
  <si>
    <t>1564676421</t>
  </si>
  <si>
    <t>-1633083645</t>
  </si>
  <si>
    <t>-2042057233</t>
  </si>
  <si>
    <t>-1173708537</t>
  </si>
  <si>
    <t>-1498241359</t>
  </si>
  <si>
    <t>1177841180</t>
  </si>
  <si>
    <t>942847599</t>
  </si>
  <si>
    <t>-1844293867</t>
  </si>
  <si>
    <t>-1484383897</t>
  </si>
  <si>
    <t>963515433</t>
  </si>
  <si>
    <t>1561140349</t>
  </si>
  <si>
    <t>628932641</t>
  </si>
  <si>
    <t>1496178819</t>
  </si>
  <si>
    <t>281488617</t>
  </si>
  <si>
    <t>965318791</t>
  </si>
  <si>
    <t>1733278357</t>
  </si>
  <si>
    <t>-1315476357</t>
  </si>
  <si>
    <t>-1488804488</t>
  </si>
  <si>
    <t>2083679690</t>
  </si>
  <si>
    <t>-193167942</t>
  </si>
  <si>
    <t>1771682030</t>
  </si>
  <si>
    <t>849321299</t>
  </si>
  <si>
    <t>-1462979697</t>
  </si>
  <si>
    <t>1100338576</t>
  </si>
  <si>
    <t>-778794736</t>
  </si>
  <si>
    <t>-1794132197</t>
  </si>
  <si>
    <t>4 - SO 01.4 Prístrešok 4</t>
  </si>
  <si>
    <t>-360349668</t>
  </si>
  <si>
    <t>40340163</t>
  </si>
  <si>
    <t>-578577148</t>
  </si>
  <si>
    <t>475624002</t>
  </si>
  <si>
    <t>-1939897718</t>
  </si>
  <si>
    <t>-417692946</t>
  </si>
  <si>
    <t>-716536873</t>
  </si>
  <si>
    <t>1078550706</t>
  </si>
  <si>
    <t>-1722771885</t>
  </si>
  <si>
    <t>519322567</t>
  </si>
  <si>
    <t>-1061215858</t>
  </si>
  <si>
    <t>1011665893</t>
  </si>
  <si>
    <t>7258839</t>
  </si>
  <si>
    <t>1792263374</t>
  </si>
  <si>
    <t>-1658128247</t>
  </si>
  <si>
    <t>692696730</t>
  </si>
  <si>
    <t>5 - SO 01.5 Hala 5</t>
  </si>
  <si>
    <t>839172052</t>
  </si>
  <si>
    <t>-129636414</t>
  </si>
  <si>
    <t>-382074579</t>
  </si>
  <si>
    <t>102735578</t>
  </si>
  <si>
    <t>-50850869</t>
  </si>
  <si>
    <t>2031987913</t>
  </si>
  <si>
    <t>1454176926</t>
  </si>
  <si>
    <t>1635365285</t>
  </si>
  <si>
    <t>-1701543175</t>
  </si>
  <si>
    <t>938762533</t>
  </si>
  <si>
    <t>-1530968836</t>
  </si>
  <si>
    <t>-1214358807</t>
  </si>
  <si>
    <t>870981687</t>
  </si>
  <si>
    <t>542148089</t>
  </si>
  <si>
    <t>284711424</t>
  </si>
  <si>
    <t>1588731084</t>
  </si>
  <si>
    <t>-1795637079</t>
  </si>
  <si>
    <t>1671561313</t>
  </si>
  <si>
    <t>1770772944</t>
  </si>
  <si>
    <t>956586529</t>
  </si>
  <si>
    <t>2064958676</t>
  </si>
  <si>
    <t>1633585203</t>
  </si>
  <si>
    <t>1134868517</t>
  </si>
  <si>
    <t>-1325735998</t>
  </si>
  <si>
    <t>-1420309754</t>
  </si>
  <si>
    <t>1715914933</t>
  </si>
  <si>
    <t>-1247828180</t>
  </si>
  <si>
    <t>258550493</t>
  </si>
  <si>
    <t>616051286</t>
  </si>
  <si>
    <t>492047977</t>
  </si>
  <si>
    <t>-901812646</t>
  </si>
  <si>
    <t>-497006962</t>
  </si>
  <si>
    <t>1502456272</t>
  </si>
  <si>
    <t>1603729717</t>
  </si>
  <si>
    <t>-1083575354</t>
  </si>
  <si>
    <t>709583118</t>
  </si>
  <si>
    <t>940690893</t>
  </si>
  <si>
    <t>-1059641632</t>
  </si>
  <si>
    <t>42</t>
  </si>
  <si>
    <t>1331292857</t>
  </si>
  <si>
    <t>43</t>
  </si>
  <si>
    <t>-831060109</t>
  </si>
  <si>
    <t>6 - SO 01.6 Hala 6</t>
  </si>
  <si>
    <t>-57956381</t>
  </si>
  <si>
    <t>34980128</t>
  </si>
  <si>
    <t>1839012557</t>
  </si>
  <si>
    <t>-759972949</t>
  </si>
  <si>
    <t>-757513846</t>
  </si>
  <si>
    <t>-660741023</t>
  </si>
  <si>
    <t>1201327140</t>
  </si>
  <si>
    <t>422708715</t>
  </si>
  <si>
    <t>-990686783</t>
  </si>
  <si>
    <t>-1670149310</t>
  </si>
  <si>
    <t>2117385258</t>
  </si>
  <si>
    <t>183947409</t>
  </si>
  <si>
    <t>-791309204</t>
  </si>
  <si>
    <t>-995452941</t>
  </si>
  <si>
    <t>-968785607</t>
  </si>
  <si>
    <t>-1744561770</t>
  </si>
  <si>
    <t>-2086228922</t>
  </si>
  <si>
    <t>2003263900</t>
  </si>
  <si>
    <t>1172393436</t>
  </si>
  <si>
    <t>173349530</t>
  </si>
  <si>
    <t>-678336370</t>
  </si>
  <si>
    <t>1268399331</t>
  </si>
  <si>
    <t>-1515718862</t>
  </si>
  <si>
    <t>-1473501844</t>
  </si>
  <si>
    <t>-870589266</t>
  </si>
  <si>
    <t>79036445</t>
  </si>
  <si>
    <t>701745334</t>
  </si>
  <si>
    <t>689420583</t>
  </si>
  <si>
    <t>-2028011735</t>
  </si>
  <si>
    <t>1476387789</t>
  </si>
  <si>
    <t>941889004</t>
  </si>
  <si>
    <t>318422584</t>
  </si>
  <si>
    <t>-1710450803</t>
  </si>
  <si>
    <t>1977505210</t>
  </si>
  <si>
    <t>542027139</t>
  </si>
  <si>
    <t>-1160249280</t>
  </si>
  <si>
    <t>-9374211</t>
  </si>
  <si>
    <t>-611955855</t>
  </si>
  <si>
    <t>44</t>
  </si>
  <si>
    <t>1297210619</t>
  </si>
  <si>
    <t>45</t>
  </si>
  <si>
    <t>-186149576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</si>
</sst>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7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33" fillId="2" borderId="19" xfId="0" applyFont="1" applyFill="1" applyBorder="1" applyAlignment="1" applyProtection="1">
      <alignment horizontal="left" vertical="center"/>
      <protection locked="0"/>
    </xf>
    <xf numFmtId="0" fontId="3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wrapText="1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164" fontId="15" fillId="0" borderId="0" xfId="0" applyNumberFormat="1" applyFont="1" applyAlignment="1" applyProtection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4" fontId="17" fillId="0" borderId="0" xfId="0" applyNumberFormat="1" applyFont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opLeftCell="A101" workbookViewId="0">
      <selection activeCell="AI16" sqref="AI16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50000000000003" customHeight="1">
      <c r="AR2" s="265"/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pans="1:74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6" t="s">
        <v>13</v>
      </c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19"/>
      <c r="AL5" s="19"/>
      <c r="AM5" s="19"/>
      <c r="AN5" s="19"/>
      <c r="AO5" s="19"/>
      <c r="AP5" s="19"/>
      <c r="AQ5" s="19"/>
      <c r="AR5" s="17"/>
      <c r="BE5" s="243" t="s">
        <v>14</v>
      </c>
      <c r="BS5" s="14" t="s">
        <v>6</v>
      </c>
    </row>
    <row r="6" spans="1:74" s="1" customFormat="1" ht="36.950000000000003" customHeight="1">
      <c r="B6" s="18"/>
      <c r="C6" s="19"/>
      <c r="D6" s="25" t="s">
        <v>15</v>
      </c>
      <c r="E6" s="19"/>
      <c r="F6" s="19"/>
      <c r="G6" s="19"/>
      <c r="H6" s="19"/>
      <c r="I6" s="19"/>
      <c r="J6" s="19"/>
      <c r="K6" s="248" t="s">
        <v>16</v>
      </c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19"/>
      <c r="AL6" s="19"/>
      <c r="AM6" s="19"/>
      <c r="AN6" s="19"/>
      <c r="AO6" s="19"/>
      <c r="AP6" s="19"/>
      <c r="AQ6" s="19"/>
      <c r="AR6" s="17"/>
      <c r="BE6" s="244"/>
      <c r="BS6" s="14" t="s">
        <v>6</v>
      </c>
    </row>
    <row r="7" spans="1:74" s="1" customFormat="1" ht="12" customHeight="1">
      <c r="B7" s="18"/>
      <c r="C7" s="19"/>
      <c r="D7" s="26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18</v>
      </c>
      <c r="AL7" s="19"/>
      <c r="AM7" s="19"/>
      <c r="AN7" s="24" t="s">
        <v>1</v>
      </c>
      <c r="AO7" s="19"/>
      <c r="AP7" s="19"/>
      <c r="AQ7" s="19"/>
      <c r="AR7" s="17"/>
      <c r="BE7" s="244"/>
      <c r="BS7" s="14" t="s">
        <v>6</v>
      </c>
    </row>
    <row r="8" spans="1:74" s="1" customFormat="1" ht="12" customHeight="1">
      <c r="B8" s="18"/>
      <c r="C8" s="19"/>
      <c r="D8" s="26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21</v>
      </c>
      <c r="AL8" s="19"/>
      <c r="AM8" s="19"/>
      <c r="AN8" s="27"/>
      <c r="AO8" s="19"/>
      <c r="AP8" s="19"/>
      <c r="AQ8" s="19"/>
      <c r="AR8" s="17"/>
      <c r="BE8" s="244"/>
      <c r="BS8" s="14" t="s">
        <v>6</v>
      </c>
    </row>
    <row r="9" spans="1:74" s="1" customFormat="1" ht="14.45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44"/>
      <c r="BS9" s="14" t="s">
        <v>6</v>
      </c>
    </row>
    <row r="10" spans="1:74" s="1" customFormat="1" ht="12" customHeight="1">
      <c r="B10" s="18"/>
      <c r="C10" s="19"/>
      <c r="D10" s="26" t="s">
        <v>22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23</v>
      </c>
      <c r="AL10" s="19"/>
      <c r="AM10" s="19"/>
      <c r="AN10" s="24" t="s">
        <v>1</v>
      </c>
      <c r="AO10" s="19"/>
      <c r="AP10" s="19"/>
      <c r="AQ10" s="19"/>
      <c r="AR10" s="17"/>
      <c r="BE10" s="244"/>
      <c r="BS10" s="14" t="s">
        <v>6</v>
      </c>
    </row>
    <row r="11" spans="1:74" s="1" customFormat="1" ht="18.399999999999999" customHeight="1">
      <c r="B11" s="18"/>
      <c r="C11" s="19"/>
      <c r="D11" s="19"/>
      <c r="E11" s="24" t="s">
        <v>24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25</v>
      </c>
      <c r="AL11" s="19"/>
      <c r="AM11" s="19"/>
      <c r="AN11" s="24" t="s">
        <v>1</v>
      </c>
      <c r="AO11" s="19"/>
      <c r="AP11" s="19"/>
      <c r="AQ11" s="19"/>
      <c r="AR11" s="17"/>
      <c r="BE11" s="244"/>
      <c r="BS11" s="14" t="s">
        <v>6</v>
      </c>
    </row>
    <row r="12" spans="1:74" s="1" customFormat="1" ht="6.95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44"/>
      <c r="BS12" s="14" t="s">
        <v>6</v>
      </c>
    </row>
    <row r="13" spans="1:74" s="1" customFormat="1" ht="12" customHeight="1">
      <c r="B13" s="18"/>
      <c r="C13" s="19"/>
      <c r="D13" s="26" t="s">
        <v>26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23</v>
      </c>
      <c r="AL13" s="19"/>
      <c r="AM13" s="19"/>
      <c r="AN13" s="28" t="s">
        <v>27</v>
      </c>
      <c r="AO13" s="19"/>
      <c r="AP13" s="19"/>
      <c r="AQ13" s="19"/>
      <c r="AR13" s="17"/>
      <c r="BE13" s="244"/>
      <c r="BS13" s="14" t="s">
        <v>6</v>
      </c>
    </row>
    <row r="14" spans="1:74" ht="12.75">
      <c r="B14" s="18"/>
      <c r="C14" s="19"/>
      <c r="D14" s="19"/>
      <c r="E14" s="249" t="s">
        <v>27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6" t="s">
        <v>25</v>
      </c>
      <c r="AL14" s="19"/>
      <c r="AM14" s="19"/>
      <c r="AN14" s="28" t="s">
        <v>27</v>
      </c>
      <c r="AO14" s="19"/>
      <c r="AP14" s="19"/>
      <c r="AQ14" s="19"/>
      <c r="AR14" s="17"/>
      <c r="BE14" s="244"/>
      <c r="BS14" s="14" t="s">
        <v>6</v>
      </c>
    </row>
    <row r="15" spans="1:74" s="1" customFormat="1" ht="6.95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44"/>
      <c r="BS15" s="14" t="s">
        <v>4</v>
      </c>
    </row>
    <row r="16" spans="1:74" s="1" customFormat="1" ht="12" customHeight="1">
      <c r="B16" s="18"/>
      <c r="C16" s="19"/>
      <c r="D16" s="26" t="s">
        <v>28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23</v>
      </c>
      <c r="AL16" s="19"/>
      <c r="AM16" s="19"/>
      <c r="AN16" s="24" t="s">
        <v>1</v>
      </c>
      <c r="AO16" s="19"/>
      <c r="AP16" s="19"/>
      <c r="AQ16" s="19"/>
      <c r="AR16" s="17"/>
      <c r="BE16" s="244"/>
      <c r="BS16" s="14" t="s">
        <v>4</v>
      </c>
    </row>
    <row r="17" spans="1:71" s="1" customFormat="1" ht="18.399999999999999" customHeight="1">
      <c r="B17" s="18"/>
      <c r="C17" s="19"/>
      <c r="D17" s="19"/>
      <c r="E17" s="24" t="s">
        <v>20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25</v>
      </c>
      <c r="AL17" s="19"/>
      <c r="AM17" s="19"/>
      <c r="AN17" s="24" t="s">
        <v>1</v>
      </c>
      <c r="AO17" s="19"/>
      <c r="AP17" s="19"/>
      <c r="AQ17" s="19"/>
      <c r="AR17" s="17"/>
      <c r="BE17" s="244"/>
      <c r="BS17" s="14" t="s">
        <v>29</v>
      </c>
    </row>
    <row r="18" spans="1:71" s="1" customFormat="1" ht="6.95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44"/>
      <c r="BS18" s="14" t="s">
        <v>6</v>
      </c>
    </row>
    <row r="19" spans="1:71" s="1" customFormat="1" ht="12" customHeight="1">
      <c r="B19" s="18"/>
      <c r="C19" s="19"/>
      <c r="D19" s="26" t="s">
        <v>30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23</v>
      </c>
      <c r="AL19" s="19"/>
      <c r="AM19" s="19"/>
      <c r="AN19" s="24" t="s">
        <v>1</v>
      </c>
      <c r="AO19" s="19"/>
      <c r="AP19" s="19"/>
      <c r="AQ19" s="19"/>
      <c r="AR19" s="17"/>
      <c r="BE19" s="244"/>
      <c r="BS19" s="14" t="s">
        <v>6</v>
      </c>
    </row>
    <row r="20" spans="1:71" s="1" customFormat="1" ht="18.399999999999999" customHeight="1">
      <c r="B20" s="18"/>
      <c r="C20" s="19"/>
      <c r="D20" s="19"/>
      <c r="E20" s="24" t="s">
        <v>31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25</v>
      </c>
      <c r="AL20" s="19"/>
      <c r="AM20" s="19"/>
      <c r="AN20" s="24" t="s">
        <v>1</v>
      </c>
      <c r="AO20" s="19"/>
      <c r="AP20" s="19"/>
      <c r="AQ20" s="19"/>
      <c r="AR20" s="17"/>
      <c r="BE20" s="244"/>
      <c r="BS20" s="14" t="s">
        <v>29</v>
      </c>
    </row>
    <row r="21" spans="1:71" s="1" customFormat="1" ht="6.95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44"/>
    </row>
    <row r="22" spans="1:71" s="1" customFormat="1" ht="12" customHeight="1">
      <c r="B22" s="18"/>
      <c r="C22" s="19"/>
      <c r="D22" s="26" t="s">
        <v>32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44"/>
    </row>
    <row r="23" spans="1:71" s="1" customFormat="1" ht="16.5" customHeight="1">
      <c r="B23" s="18"/>
      <c r="C23" s="19"/>
      <c r="D23" s="19"/>
      <c r="E23" s="251" t="s">
        <v>1</v>
      </c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1"/>
      <c r="AJ23" s="251"/>
      <c r="AK23" s="251"/>
      <c r="AL23" s="251"/>
      <c r="AM23" s="251"/>
      <c r="AN23" s="251"/>
      <c r="AO23" s="19"/>
      <c r="AP23" s="19"/>
      <c r="AQ23" s="19"/>
      <c r="AR23" s="17"/>
      <c r="BE23" s="244"/>
    </row>
    <row r="24" spans="1:71" s="1" customFormat="1" ht="6.95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44"/>
    </row>
    <row r="25" spans="1:71" s="1" customFormat="1" ht="6.95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44"/>
    </row>
    <row r="26" spans="1:71" s="2" customFormat="1" ht="25.9" customHeight="1">
      <c r="A26" s="31"/>
      <c r="B26" s="32"/>
      <c r="C26" s="33"/>
      <c r="D26" s="34" t="s">
        <v>33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52">
        <f>ROUND(AG94,2)</f>
        <v>0</v>
      </c>
      <c r="AL26" s="253"/>
      <c r="AM26" s="253"/>
      <c r="AN26" s="253"/>
      <c r="AO26" s="253"/>
      <c r="AP26" s="33"/>
      <c r="AQ26" s="33"/>
      <c r="AR26" s="36"/>
      <c r="BE26" s="244"/>
    </row>
    <row r="27" spans="1:71" s="2" customFormat="1" ht="6.95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244"/>
    </row>
    <row r="28" spans="1:71" s="2" customFormat="1" ht="12.75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54" t="s">
        <v>34</v>
      </c>
      <c r="M28" s="254"/>
      <c r="N28" s="254"/>
      <c r="O28" s="254"/>
      <c r="P28" s="254"/>
      <c r="Q28" s="33"/>
      <c r="R28" s="33"/>
      <c r="S28" s="33"/>
      <c r="T28" s="33"/>
      <c r="U28" s="33"/>
      <c r="V28" s="33"/>
      <c r="W28" s="254" t="s">
        <v>35</v>
      </c>
      <c r="X28" s="254"/>
      <c r="Y28" s="254"/>
      <c r="Z28" s="254"/>
      <c r="AA28" s="254"/>
      <c r="AB28" s="254"/>
      <c r="AC28" s="254"/>
      <c r="AD28" s="254"/>
      <c r="AE28" s="254"/>
      <c r="AF28" s="33"/>
      <c r="AG28" s="33"/>
      <c r="AH28" s="33"/>
      <c r="AI28" s="33"/>
      <c r="AJ28" s="33"/>
      <c r="AK28" s="254" t="s">
        <v>36</v>
      </c>
      <c r="AL28" s="254"/>
      <c r="AM28" s="254"/>
      <c r="AN28" s="254"/>
      <c r="AO28" s="254"/>
      <c r="AP28" s="33"/>
      <c r="AQ28" s="33"/>
      <c r="AR28" s="36"/>
      <c r="BE28" s="244"/>
    </row>
    <row r="29" spans="1:71" s="3" customFormat="1" ht="14.45" customHeight="1">
      <c r="B29" s="37"/>
      <c r="C29" s="38"/>
      <c r="D29" s="26" t="s">
        <v>37</v>
      </c>
      <c r="E29" s="38"/>
      <c r="F29" s="39" t="s">
        <v>38</v>
      </c>
      <c r="G29" s="38"/>
      <c r="H29" s="38"/>
      <c r="I29" s="38"/>
      <c r="J29" s="38"/>
      <c r="K29" s="38"/>
      <c r="L29" s="257">
        <v>0.2</v>
      </c>
      <c r="M29" s="256"/>
      <c r="N29" s="256"/>
      <c r="O29" s="256"/>
      <c r="P29" s="256"/>
      <c r="Q29" s="40"/>
      <c r="R29" s="40"/>
      <c r="S29" s="40"/>
      <c r="T29" s="40"/>
      <c r="U29" s="40"/>
      <c r="V29" s="40"/>
      <c r="W29" s="255">
        <f>ROUND(AZ94, 2)</f>
        <v>0</v>
      </c>
      <c r="X29" s="256"/>
      <c r="Y29" s="256"/>
      <c r="Z29" s="256"/>
      <c r="AA29" s="256"/>
      <c r="AB29" s="256"/>
      <c r="AC29" s="256"/>
      <c r="AD29" s="256"/>
      <c r="AE29" s="256"/>
      <c r="AF29" s="40"/>
      <c r="AG29" s="40"/>
      <c r="AH29" s="40"/>
      <c r="AI29" s="40"/>
      <c r="AJ29" s="40"/>
      <c r="AK29" s="255">
        <f>ROUND(AV94, 2)</f>
        <v>0</v>
      </c>
      <c r="AL29" s="256"/>
      <c r="AM29" s="256"/>
      <c r="AN29" s="256"/>
      <c r="AO29" s="256"/>
      <c r="AP29" s="40"/>
      <c r="AQ29" s="40"/>
      <c r="AR29" s="41"/>
      <c r="AS29" s="42"/>
      <c r="AT29" s="42"/>
      <c r="AU29" s="42"/>
      <c r="AV29" s="42"/>
      <c r="AW29" s="42"/>
      <c r="AX29" s="42"/>
      <c r="AY29" s="42"/>
      <c r="AZ29" s="42"/>
      <c r="BE29" s="245"/>
    </row>
    <row r="30" spans="1:71" s="3" customFormat="1" ht="14.45" customHeight="1">
      <c r="B30" s="37"/>
      <c r="C30" s="38"/>
      <c r="D30" s="38"/>
      <c r="E30" s="38"/>
      <c r="F30" s="39" t="s">
        <v>39</v>
      </c>
      <c r="G30" s="38"/>
      <c r="H30" s="38"/>
      <c r="I30" s="38"/>
      <c r="J30" s="38"/>
      <c r="K30" s="38"/>
      <c r="L30" s="257">
        <v>0.2</v>
      </c>
      <c r="M30" s="256"/>
      <c r="N30" s="256"/>
      <c r="O30" s="256"/>
      <c r="P30" s="256"/>
      <c r="Q30" s="40"/>
      <c r="R30" s="40"/>
      <c r="S30" s="40"/>
      <c r="T30" s="40"/>
      <c r="U30" s="40"/>
      <c r="V30" s="40"/>
      <c r="W30" s="255">
        <f>ROUND(BA94, 2)</f>
        <v>0</v>
      </c>
      <c r="X30" s="256"/>
      <c r="Y30" s="256"/>
      <c r="Z30" s="256"/>
      <c r="AA30" s="256"/>
      <c r="AB30" s="256"/>
      <c r="AC30" s="256"/>
      <c r="AD30" s="256"/>
      <c r="AE30" s="256"/>
      <c r="AF30" s="40"/>
      <c r="AG30" s="40"/>
      <c r="AH30" s="40"/>
      <c r="AI30" s="40"/>
      <c r="AJ30" s="40"/>
      <c r="AK30" s="255">
        <f>ROUND(AW94, 2)</f>
        <v>0</v>
      </c>
      <c r="AL30" s="256"/>
      <c r="AM30" s="256"/>
      <c r="AN30" s="256"/>
      <c r="AO30" s="256"/>
      <c r="AP30" s="40"/>
      <c r="AQ30" s="40"/>
      <c r="AR30" s="41"/>
      <c r="AS30" s="42"/>
      <c r="AT30" s="42"/>
      <c r="AU30" s="42"/>
      <c r="AV30" s="42"/>
      <c r="AW30" s="42"/>
      <c r="AX30" s="42"/>
      <c r="AY30" s="42"/>
      <c r="AZ30" s="42"/>
      <c r="BE30" s="245"/>
    </row>
    <row r="31" spans="1:71" s="3" customFormat="1" ht="14.45" hidden="1" customHeight="1">
      <c r="B31" s="37"/>
      <c r="C31" s="38"/>
      <c r="D31" s="38"/>
      <c r="E31" s="38"/>
      <c r="F31" s="26" t="s">
        <v>40</v>
      </c>
      <c r="G31" s="38"/>
      <c r="H31" s="38"/>
      <c r="I31" s="38"/>
      <c r="J31" s="38"/>
      <c r="K31" s="38"/>
      <c r="L31" s="258">
        <v>0.2</v>
      </c>
      <c r="M31" s="259"/>
      <c r="N31" s="259"/>
      <c r="O31" s="259"/>
      <c r="P31" s="259"/>
      <c r="Q31" s="38"/>
      <c r="R31" s="38"/>
      <c r="S31" s="38"/>
      <c r="T31" s="38"/>
      <c r="U31" s="38"/>
      <c r="V31" s="38"/>
      <c r="W31" s="260">
        <f>ROUND(BB94, 2)</f>
        <v>0</v>
      </c>
      <c r="X31" s="259"/>
      <c r="Y31" s="259"/>
      <c r="Z31" s="259"/>
      <c r="AA31" s="259"/>
      <c r="AB31" s="259"/>
      <c r="AC31" s="259"/>
      <c r="AD31" s="259"/>
      <c r="AE31" s="259"/>
      <c r="AF31" s="38"/>
      <c r="AG31" s="38"/>
      <c r="AH31" s="38"/>
      <c r="AI31" s="38"/>
      <c r="AJ31" s="38"/>
      <c r="AK31" s="260">
        <v>0</v>
      </c>
      <c r="AL31" s="259"/>
      <c r="AM31" s="259"/>
      <c r="AN31" s="259"/>
      <c r="AO31" s="259"/>
      <c r="AP31" s="38"/>
      <c r="AQ31" s="38"/>
      <c r="AR31" s="43"/>
      <c r="BE31" s="245"/>
    </row>
    <row r="32" spans="1:71" s="3" customFormat="1" ht="14.45" hidden="1" customHeight="1">
      <c r="B32" s="37"/>
      <c r="C32" s="38"/>
      <c r="D32" s="38"/>
      <c r="E32" s="38"/>
      <c r="F32" s="26" t="s">
        <v>41</v>
      </c>
      <c r="G32" s="38"/>
      <c r="H32" s="38"/>
      <c r="I32" s="38"/>
      <c r="J32" s="38"/>
      <c r="K32" s="38"/>
      <c r="L32" s="258">
        <v>0.2</v>
      </c>
      <c r="M32" s="259"/>
      <c r="N32" s="259"/>
      <c r="O32" s="259"/>
      <c r="P32" s="259"/>
      <c r="Q32" s="38"/>
      <c r="R32" s="38"/>
      <c r="S32" s="38"/>
      <c r="T32" s="38"/>
      <c r="U32" s="38"/>
      <c r="V32" s="38"/>
      <c r="W32" s="260">
        <f>ROUND(BC94, 2)</f>
        <v>0</v>
      </c>
      <c r="X32" s="259"/>
      <c r="Y32" s="259"/>
      <c r="Z32" s="259"/>
      <c r="AA32" s="259"/>
      <c r="AB32" s="259"/>
      <c r="AC32" s="259"/>
      <c r="AD32" s="259"/>
      <c r="AE32" s="259"/>
      <c r="AF32" s="38"/>
      <c r="AG32" s="38"/>
      <c r="AH32" s="38"/>
      <c r="AI32" s="38"/>
      <c r="AJ32" s="38"/>
      <c r="AK32" s="260">
        <v>0</v>
      </c>
      <c r="AL32" s="259"/>
      <c r="AM32" s="259"/>
      <c r="AN32" s="259"/>
      <c r="AO32" s="259"/>
      <c r="AP32" s="38"/>
      <c r="AQ32" s="38"/>
      <c r="AR32" s="43"/>
      <c r="BE32" s="245"/>
    </row>
    <row r="33" spans="1:57" s="3" customFormat="1" ht="14.45" hidden="1" customHeight="1">
      <c r="B33" s="37"/>
      <c r="C33" s="38"/>
      <c r="D33" s="38"/>
      <c r="E33" s="38"/>
      <c r="F33" s="39" t="s">
        <v>42</v>
      </c>
      <c r="G33" s="38"/>
      <c r="H33" s="38"/>
      <c r="I33" s="38"/>
      <c r="J33" s="38"/>
      <c r="K33" s="38"/>
      <c r="L33" s="257">
        <v>0</v>
      </c>
      <c r="M33" s="256"/>
      <c r="N33" s="256"/>
      <c r="O33" s="256"/>
      <c r="P33" s="256"/>
      <c r="Q33" s="40"/>
      <c r="R33" s="40"/>
      <c r="S33" s="40"/>
      <c r="T33" s="40"/>
      <c r="U33" s="40"/>
      <c r="V33" s="40"/>
      <c r="W33" s="255">
        <f>ROUND(BD94, 2)</f>
        <v>0</v>
      </c>
      <c r="X33" s="256"/>
      <c r="Y33" s="256"/>
      <c r="Z33" s="256"/>
      <c r="AA33" s="256"/>
      <c r="AB33" s="256"/>
      <c r="AC33" s="256"/>
      <c r="AD33" s="256"/>
      <c r="AE33" s="256"/>
      <c r="AF33" s="40"/>
      <c r="AG33" s="40"/>
      <c r="AH33" s="40"/>
      <c r="AI33" s="40"/>
      <c r="AJ33" s="40"/>
      <c r="AK33" s="255">
        <v>0</v>
      </c>
      <c r="AL33" s="256"/>
      <c r="AM33" s="256"/>
      <c r="AN33" s="256"/>
      <c r="AO33" s="256"/>
      <c r="AP33" s="40"/>
      <c r="AQ33" s="40"/>
      <c r="AR33" s="41"/>
      <c r="AS33" s="42"/>
      <c r="AT33" s="42"/>
      <c r="AU33" s="42"/>
      <c r="AV33" s="42"/>
      <c r="AW33" s="42"/>
      <c r="AX33" s="42"/>
      <c r="AY33" s="42"/>
      <c r="AZ33" s="42"/>
      <c r="BE33" s="245"/>
    </row>
    <row r="34" spans="1:57" s="2" customFormat="1" ht="6.95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244"/>
    </row>
    <row r="35" spans="1:57" s="2" customFormat="1" ht="25.9" customHeight="1">
      <c r="A35" s="31"/>
      <c r="B35" s="32"/>
      <c r="C35" s="44"/>
      <c r="D35" s="45" t="s">
        <v>43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44</v>
      </c>
      <c r="U35" s="46"/>
      <c r="V35" s="46"/>
      <c r="W35" s="46"/>
      <c r="X35" s="264" t="s">
        <v>45</v>
      </c>
      <c r="Y35" s="262"/>
      <c r="Z35" s="262"/>
      <c r="AA35" s="262"/>
      <c r="AB35" s="262"/>
      <c r="AC35" s="46"/>
      <c r="AD35" s="46"/>
      <c r="AE35" s="46"/>
      <c r="AF35" s="46"/>
      <c r="AG35" s="46"/>
      <c r="AH35" s="46"/>
      <c r="AI35" s="46"/>
      <c r="AJ35" s="46"/>
      <c r="AK35" s="261">
        <f>SUM(AK26:AK33)</f>
        <v>0</v>
      </c>
      <c r="AL35" s="262"/>
      <c r="AM35" s="262"/>
      <c r="AN35" s="262"/>
      <c r="AO35" s="263"/>
      <c r="AP35" s="44"/>
      <c r="AQ35" s="44"/>
      <c r="AR35" s="36"/>
      <c r="BE35" s="31"/>
    </row>
    <row r="36" spans="1:57" s="2" customFormat="1" ht="6.95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E36" s="31"/>
    </row>
    <row r="37" spans="1:57" s="2" customFormat="1" ht="14.45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E37" s="31"/>
    </row>
    <row r="38" spans="1:57" s="1" customFormat="1" ht="14.45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5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5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5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5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5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5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5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5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5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5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5" customHeight="1">
      <c r="B49" s="48"/>
      <c r="C49" s="49"/>
      <c r="D49" s="50" t="s">
        <v>46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0" t="s">
        <v>47</v>
      </c>
      <c r="AI49" s="51"/>
      <c r="AJ49" s="51"/>
      <c r="AK49" s="51"/>
      <c r="AL49" s="51"/>
      <c r="AM49" s="51"/>
      <c r="AN49" s="51"/>
      <c r="AO49" s="51"/>
      <c r="AP49" s="49"/>
      <c r="AQ49" s="49"/>
      <c r="AR49" s="52"/>
    </row>
    <row r="50" spans="1:57" ht="11.25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 ht="11.25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 ht="11.25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 ht="11.25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 ht="11.25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 ht="11.2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 ht="11.25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 ht="11.25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 ht="11.25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 ht="11.25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2.75">
      <c r="A60" s="31"/>
      <c r="B60" s="32"/>
      <c r="C60" s="33"/>
      <c r="D60" s="53" t="s">
        <v>48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53" t="s">
        <v>49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53" t="s">
        <v>48</v>
      </c>
      <c r="AI60" s="35"/>
      <c r="AJ60" s="35"/>
      <c r="AK60" s="35"/>
      <c r="AL60" s="35"/>
      <c r="AM60" s="53" t="s">
        <v>49</v>
      </c>
      <c r="AN60" s="35"/>
      <c r="AO60" s="35"/>
      <c r="AP60" s="33"/>
      <c r="AQ60" s="33"/>
      <c r="AR60" s="36"/>
      <c r="BE60" s="31"/>
    </row>
    <row r="61" spans="1:57" ht="11.25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 ht="11.25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 ht="11.25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2.75">
      <c r="A64" s="31"/>
      <c r="B64" s="32"/>
      <c r="C64" s="33"/>
      <c r="D64" s="50" t="s">
        <v>50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0" t="s">
        <v>51</v>
      </c>
      <c r="AI64" s="54"/>
      <c r="AJ64" s="54"/>
      <c r="AK64" s="54"/>
      <c r="AL64" s="54"/>
      <c r="AM64" s="54"/>
      <c r="AN64" s="54"/>
      <c r="AO64" s="54"/>
      <c r="AP64" s="33"/>
      <c r="AQ64" s="33"/>
      <c r="AR64" s="36"/>
      <c r="BE64" s="31"/>
    </row>
    <row r="65" spans="1:57" ht="11.2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 ht="11.25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 ht="11.25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 ht="11.25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 ht="11.25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 ht="11.25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 ht="11.25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 ht="11.25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 ht="11.25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 ht="11.25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2.75">
      <c r="A75" s="31"/>
      <c r="B75" s="32"/>
      <c r="C75" s="33"/>
      <c r="D75" s="53" t="s">
        <v>48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53" t="s">
        <v>49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53" t="s">
        <v>48</v>
      </c>
      <c r="AI75" s="35"/>
      <c r="AJ75" s="35"/>
      <c r="AK75" s="35"/>
      <c r="AL75" s="35"/>
      <c r="AM75" s="53" t="s">
        <v>49</v>
      </c>
      <c r="AN75" s="35"/>
      <c r="AO75" s="35"/>
      <c r="AP75" s="33"/>
      <c r="AQ75" s="33"/>
      <c r="AR75" s="36"/>
      <c r="BE75" s="31"/>
    </row>
    <row r="76" spans="1:57" s="2" customFormat="1" ht="11.25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E76" s="31"/>
    </row>
    <row r="77" spans="1:57" s="2" customFormat="1" ht="6.95" customHeight="1">
      <c r="A77" s="31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36"/>
      <c r="BE77" s="31"/>
    </row>
    <row r="81" spans="1:91" s="2" customFormat="1" ht="6.95" customHeight="1">
      <c r="A81" s="31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36"/>
      <c r="BE81" s="31"/>
    </row>
    <row r="82" spans="1:91" s="2" customFormat="1" ht="24.95" customHeight="1">
      <c r="A82" s="31"/>
      <c r="B82" s="32"/>
      <c r="C82" s="20" t="s">
        <v>52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E82" s="31"/>
    </row>
    <row r="83" spans="1:91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E83" s="31"/>
    </row>
    <row r="84" spans="1:91" s="4" customFormat="1" ht="12" customHeight="1">
      <c r="B84" s="59"/>
      <c r="C84" s="26" t="s">
        <v>12</v>
      </c>
      <c r="D84" s="60"/>
      <c r="E84" s="60"/>
      <c r="F84" s="60"/>
      <c r="G84" s="60"/>
      <c r="H84" s="60"/>
      <c r="I84" s="60"/>
      <c r="J84" s="60"/>
      <c r="K84" s="60"/>
      <c r="L84" s="60" t="str">
        <f>K5</f>
        <v>907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1"/>
    </row>
    <row r="85" spans="1:91" s="5" customFormat="1" ht="36.950000000000003" customHeight="1">
      <c r="B85" s="62"/>
      <c r="C85" s="63" t="s">
        <v>15</v>
      </c>
      <c r="D85" s="64"/>
      <c r="E85" s="64"/>
      <c r="F85" s="64"/>
      <c r="G85" s="64"/>
      <c r="H85" s="64"/>
      <c r="I85" s="64"/>
      <c r="J85" s="64"/>
      <c r="K85" s="64"/>
      <c r="L85" s="222" t="str">
        <f>K6</f>
        <v>MEDAS prístavba priestorov</v>
      </c>
      <c r="M85" s="223"/>
      <c r="N85" s="223"/>
      <c r="O85" s="223"/>
      <c r="P85" s="223"/>
      <c r="Q85" s="223"/>
      <c r="R85" s="223"/>
      <c r="S85" s="223"/>
      <c r="T85" s="223"/>
      <c r="U85" s="223"/>
      <c r="V85" s="223"/>
      <c r="W85" s="223"/>
      <c r="X85" s="223"/>
      <c r="Y85" s="223"/>
      <c r="Z85" s="223"/>
      <c r="AA85" s="223"/>
      <c r="AB85" s="223"/>
      <c r="AC85" s="223"/>
      <c r="AD85" s="223"/>
      <c r="AE85" s="223"/>
      <c r="AF85" s="223"/>
      <c r="AG85" s="223"/>
      <c r="AH85" s="223"/>
      <c r="AI85" s="223"/>
      <c r="AJ85" s="223"/>
      <c r="AK85" s="64"/>
      <c r="AL85" s="64"/>
      <c r="AM85" s="64"/>
      <c r="AN85" s="64"/>
      <c r="AO85" s="64"/>
      <c r="AP85" s="64"/>
      <c r="AQ85" s="64"/>
      <c r="AR85" s="65"/>
    </row>
    <row r="86" spans="1:91" s="2" customFormat="1" ht="6.95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E86" s="31"/>
    </row>
    <row r="87" spans="1:91" s="2" customFormat="1" ht="12" customHeight="1">
      <c r="A87" s="31"/>
      <c r="B87" s="32"/>
      <c r="C87" s="26" t="s">
        <v>19</v>
      </c>
      <c r="D87" s="33"/>
      <c r="E87" s="33"/>
      <c r="F87" s="33"/>
      <c r="G87" s="33"/>
      <c r="H87" s="33"/>
      <c r="I87" s="33"/>
      <c r="J87" s="33"/>
      <c r="K87" s="33"/>
      <c r="L87" s="66" t="str">
        <f>IF(K8="","",K8)</f>
        <v xml:space="preserve"> 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21</v>
      </c>
      <c r="AJ87" s="33"/>
      <c r="AK87" s="33"/>
      <c r="AL87" s="33"/>
      <c r="AM87" s="224" t="str">
        <f>IF(AN8= "","",AN8)</f>
        <v/>
      </c>
      <c r="AN87" s="224"/>
      <c r="AO87" s="33"/>
      <c r="AP87" s="33"/>
      <c r="AQ87" s="33"/>
      <c r="AR87" s="36"/>
      <c r="BE87" s="31"/>
    </row>
    <row r="88" spans="1:91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E88" s="31"/>
    </row>
    <row r="89" spans="1:91" s="2" customFormat="1" ht="15.2" customHeight="1">
      <c r="A89" s="31"/>
      <c r="B89" s="32"/>
      <c r="C89" s="26" t="s">
        <v>22</v>
      </c>
      <c r="D89" s="33"/>
      <c r="E89" s="33"/>
      <c r="F89" s="33"/>
      <c r="G89" s="33"/>
      <c r="H89" s="33"/>
      <c r="I89" s="33"/>
      <c r="J89" s="33"/>
      <c r="K89" s="33"/>
      <c r="L89" s="60" t="str">
        <f>IF(E11= "","",E11)</f>
        <v>MEDAS, a.s.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28</v>
      </c>
      <c r="AJ89" s="33"/>
      <c r="AK89" s="33"/>
      <c r="AL89" s="33"/>
      <c r="AM89" s="225" t="str">
        <f>IF(E17="","",E17)</f>
        <v xml:space="preserve"> </v>
      </c>
      <c r="AN89" s="226"/>
      <c r="AO89" s="226"/>
      <c r="AP89" s="226"/>
      <c r="AQ89" s="33"/>
      <c r="AR89" s="36"/>
      <c r="AS89" s="227" t="s">
        <v>53</v>
      </c>
      <c r="AT89" s="228"/>
      <c r="AU89" s="68"/>
      <c r="AV89" s="68"/>
      <c r="AW89" s="68"/>
      <c r="AX89" s="68"/>
      <c r="AY89" s="68"/>
      <c r="AZ89" s="68"/>
      <c r="BA89" s="68"/>
      <c r="BB89" s="68"/>
      <c r="BC89" s="68"/>
      <c r="BD89" s="69"/>
      <c r="BE89" s="31"/>
    </row>
    <row r="90" spans="1:91" s="2" customFormat="1" ht="15.2" customHeight="1">
      <c r="A90" s="31"/>
      <c r="B90" s="32"/>
      <c r="C90" s="26" t="s">
        <v>26</v>
      </c>
      <c r="D90" s="33"/>
      <c r="E90" s="33"/>
      <c r="F90" s="33"/>
      <c r="G90" s="33"/>
      <c r="H90" s="33"/>
      <c r="I90" s="33"/>
      <c r="J90" s="33"/>
      <c r="K90" s="33"/>
      <c r="L90" s="60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30</v>
      </c>
      <c r="AJ90" s="33"/>
      <c r="AK90" s="33"/>
      <c r="AL90" s="33"/>
      <c r="AM90" s="225" t="str">
        <f>IF(E20="","",E20)</f>
        <v>Ing.arch. Lukáš Mihalko</v>
      </c>
      <c r="AN90" s="226"/>
      <c r="AO90" s="226"/>
      <c r="AP90" s="226"/>
      <c r="AQ90" s="33"/>
      <c r="AR90" s="36"/>
      <c r="AS90" s="229"/>
      <c r="AT90" s="230"/>
      <c r="AU90" s="70"/>
      <c r="AV90" s="70"/>
      <c r="AW90" s="70"/>
      <c r="AX90" s="70"/>
      <c r="AY90" s="70"/>
      <c r="AZ90" s="70"/>
      <c r="BA90" s="70"/>
      <c r="BB90" s="70"/>
      <c r="BC90" s="70"/>
      <c r="BD90" s="71"/>
      <c r="BE90" s="31"/>
    </row>
    <row r="91" spans="1:91" s="2" customFormat="1" ht="10.9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31"/>
      <c r="AT91" s="232"/>
      <c r="AU91" s="72"/>
      <c r="AV91" s="72"/>
      <c r="AW91" s="72"/>
      <c r="AX91" s="72"/>
      <c r="AY91" s="72"/>
      <c r="AZ91" s="72"/>
      <c r="BA91" s="72"/>
      <c r="BB91" s="72"/>
      <c r="BC91" s="72"/>
      <c r="BD91" s="73"/>
      <c r="BE91" s="31"/>
    </row>
    <row r="92" spans="1:91" s="2" customFormat="1" ht="29.25" customHeight="1">
      <c r="A92" s="31"/>
      <c r="B92" s="32"/>
      <c r="C92" s="233" t="s">
        <v>54</v>
      </c>
      <c r="D92" s="234"/>
      <c r="E92" s="234"/>
      <c r="F92" s="234"/>
      <c r="G92" s="234"/>
      <c r="H92" s="74"/>
      <c r="I92" s="236" t="s">
        <v>55</v>
      </c>
      <c r="J92" s="234"/>
      <c r="K92" s="234"/>
      <c r="L92" s="234"/>
      <c r="M92" s="234"/>
      <c r="N92" s="234"/>
      <c r="O92" s="234"/>
      <c r="P92" s="234"/>
      <c r="Q92" s="234"/>
      <c r="R92" s="234"/>
      <c r="S92" s="234"/>
      <c r="T92" s="234"/>
      <c r="U92" s="234"/>
      <c r="V92" s="234"/>
      <c r="W92" s="234"/>
      <c r="X92" s="234"/>
      <c r="Y92" s="234"/>
      <c r="Z92" s="234"/>
      <c r="AA92" s="234"/>
      <c r="AB92" s="234"/>
      <c r="AC92" s="234"/>
      <c r="AD92" s="234"/>
      <c r="AE92" s="234"/>
      <c r="AF92" s="234"/>
      <c r="AG92" s="235" t="s">
        <v>56</v>
      </c>
      <c r="AH92" s="234"/>
      <c r="AI92" s="234"/>
      <c r="AJ92" s="234"/>
      <c r="AK92" s="234"/>
      <c r="AL92" s="234"/>
      <c r="AM92" s="234"/>
      <c r="AN92" s="236" t="s">
        <v>57</v>
      </c>
      <c r="AO92" s="234"/>
      <c r="AP92" s="237"/>
      <c r="AQ92" s="75" t="s">
        <v>58</v>
      </c>
      <c r="AR92" s="36"/>
      <c r="AS92" s="76" t="s">
        <v>59</v>
      </c>
      <c r="AT92" s="77" t="s">
        <v>60</v>
      </c>
      <c r="AU92" s="77" t="s">
        <v>61</v>
      </c>
      <c r="AV92" s="77" t="s">
        <v>62</v>
      </c>
      <c r="AW92" s="77" t="s">
        <v>63</v>
      </c>
      <c r="AX92" s="77" t="s">
        <v>64</v>
      </c>
      <c r="AY92" s="77" t="s">
        <v>65</v>
      </c>
      <c r="AZ92" s="77" t="s">
        <v>66</v>
      </c>
      <c r="BA92" s="77" t="s">
        <v>67</v>
      </c>
      <c r="BB92" s="77" t="s">
        <v>68</v>
      </c>
      <c r="BC92" s="77" t="s">
        <v>69</v>
      </c>
      <c r="BD92" s="78" t="s">
        <v>70</v>
      </c>
      <c r="BE92" s="31"/>
    </row>
    <row r="93" spans="1:91" s="2" customFormat="1" ht="10.9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9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1"/>
      <c r="BE93" s="31"/>
    </row>
    <row r="94" spans="1:91" s="6" customFormat="1" ht="32.450000000000003" customHeight="1">
      <c r="B94" s="82"/>
      <c r="C94" s="83" t="s">
        <v>71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241">
        <f>ROUND(SUM(AG95:AG100),2)</f>
        <v>0</v>
      </c>
      <c r="AH94" s="241"/>
      <c r="AI94" s="241"/>
      <c r="AJ94" s="241"/>
      <c r="AK94" s="241"/>
      <c r="AL94" s="241"/>
      <c r="AM94" s="241"/>
      <c r="AN94" s="242">
        <f t="shared" ref="AN94:AN100" si="0">SUM(AG94,AT94)</f>
        <v>0</v>
      </c>
      <c r="AO94" s="242"/>
      <c r="AP94" s="242"/>
      <c r="AQ94" s="86" t="s">
        <v>1</v>
      </c>
      <c r="AR94" s="87"/>
      <c r="AS94" s="88">
        <f>ROUND(SUM(AS95:AS100),2)</f>
        <v>0</v>
      </c>
      <c r="AT94" s="89">
        <f t="shared" ref="AT94:AT100" si="1">ROUND(SUM(AV94:AW94),2)</f>
        <v>0</v>
      </c>
      <c r="AU94" s="90">
        <f>ROUND(SUM(AU95:AU100),5)</f>
        <v>0</v>
      </c>
      <c r="AV94" s="89">
        <f>ROUND(AZ94*L29,2)</f>
        <v>0</v>
      </c>
      <c r="AW94" s="89">
        <f>ROUND(BA94*L30,2)</f>
        <v>0</v>
      </c>
      <c r="AX94" s="89">
        <f>ROUND(BB94*L29,2)</f>
        <v>0</v>
      </c>
      <c r="AY94" s="89">
        <f>ROUND(BC94*L30,2)</f>
        <v>0</v>
      </c>
      <c r="AZ94" s="89">
        <f>ROUND(SUM(AZ95:AZ100),2)</f>
        <v>0</v>
      </c>
      <c r="BA94" s="89">
        <f>ROUND(SUM(BA95:BA100),2)</f>
        <v>0</v>
      </c>
      <c r="BB94" s="89">
        <f>ROUND(SUM(BB95:BB100),2)</f>
        <v>0</v>
      </c>
      <c r="BC94" s="89">
        <f>ROUND(SUM(BC95:BC100),2)</f>
        <v>0</v>
      </c>
      <c r="BD94" s="91">
        <f>ROUND(SUM(BD95:BD100),2)</f>
        <v>0</v>
      </c>
      <c r="BS94" s="92" t="s">
        <v>72</v>
      </c>
      <c r="BT94" s="92" t="s">
        <v>73</v>
      </c>
      <c r="BU94" s="93" t="s">
        <v>74</v>
      </c>
      <c r="BV94" s="92" t="s">
        <v>75</v>
      </c>
      <c r="BW94" s="92" t="s">
        <v>5</v>
      </c>
      <c r="BX94" s="92" t="s">
        <v>76</v>
      </c>
      <c r="CL94" s="92" t="s">
        <v>1</v>
      </c>
    </row>
    <row r="95" spans="1:91" s="7" customFormat="1" ht="16.5" customHeight="1">
      <c r="A95" s="94" t="s">
        <v>77</v>
      </c>
      <c r="B95" s="95"/>
      <c r="C95" s="96"/>
      <c r="D95" s="238" t="s">
        <v>78</v>
      </c>
      <c r="E95" s="238"/>
      <c r="F95" s="238"/>
      <c r="G95" s="238"/>
      <c r="H95" s="238"/>
      <c r="I95" s="97"/>
      <c r="J95" s="238" t="s">
        <v>79</v>
      </c>
      <c r="K95" s="238"/>
      <c r="L95" s="238"/>
      <c r="M95" s="238"/>
      <c r="N95" s="238"/>
      <c r="O95" s="238"/>
      <c r="P95" s="238"/>
      <c r="Q95" s="238"/>
      <c r="R95" s="238"/>
      <c r="S95" s="238"/>
      <c r="T95" s="238"/>
      <c r="U95" s="238"/>
      <c r="V95" s="238"/>
      <c r="W95" s="238"/>
      <c r="X95" s="238"/>
      <c r="Y95" s="238"/>
      <c r="Z95" s="238"/>
      <c r="AA95" s="238"/>
      <c r="AB95" s="238"/>
      <c r="AC95" s="238"/>
      <c r="AD95" s="238"/>
      <c r="AE95" s="238"/>
      <c r="AF95" s="238"/>
      <c r="AG95" s="239">
        <f>'1 - SO 01.1 Hala 1'!J30</f>
        <v>0</v>
      </c>
      <c r="AH95" s="240"/>
      <c r="AI95" s="240"/>
      <c r="AJ95" s="240"/>
      <c r="AK95" s="240"/>
      <c r="AL95" s="240"/>
      <c r="AM95" s="240"/>
      <c r="AN95" s="239">
        <f t="shared" si="0"/>
        <v>0</v>
      </c>
      <c r="AO95" s="240"/>
      <c r="AP95" s="240"/>
      <c r="AQ95" s="98" t="s">
        <v>80</v>
      </c>
      <c r="AR95" s="99"/>
      <c r="AS95" s="100">
        <v>0</v>
      </c>
      <c r="AT95" s="101">
        <f t="shared" si="1"/>
        <v>0</v>
      </c>
      <c r="AU95" s="102">
        <f>'1 - SO 01.1 Hala 1'!P128</f>
        <v>0</v>
      </c>
      <c r="AV95" s="101">
        <f>'1 - SO 01.1 Hala 1'!J33</f>
        <v>0</v>
      </c>
      <c r="AW95" s="101">
        <f>'1 - SO 01.1 Hala 1'!J34</f>
        <v>0</v>
      </c>
      <c r="AX95" s="101">
        <f>'1 - SO 01.1 Hala 1'!J35</f>
        <v>0</v>
      </c>
      <c r="AY95" s="101">
        <f>'1 - SO 01.1 Hala 1'!J36</f>
        <v>0</v>
      </c>
      <c r="AZ95" s="101">
        <f>'1 - SO 01.1 Hala 1'!F33</f>
        <v>0</v>
      </c>
      <c r="BA95" s="101">
        <f>'1 - SO 01.1 Hala 1'!F34</f>
        <v>0</v>
      </c>
      <c r="BB95" s="101">
        <f>'1 - SO 01.1 Hala 1'!F35</f>
        <v>0</v>
      </c>
      <c r="BC95" s="101">
        <f>'1 - SO 01.1 Hala 1'!F36</f>
        <v>0</v>
      </c>
      <c r="BD95" s="103">
        <f>'1 - SO 01.1 Hala 1'!F37</f>
        <v>0</v>
      </c>
      <c r="BT95" s="104" t="s">
        <v>78</v>
      </c>
      <c r="BV95" s="104" t="s">
        <v>75</v>
      </c>
      <c r="BW95" s="104" t="s">
        <v>81</v>
      </c>
      <c r="BX95" s="104" t="s">
        <v>5</v>
      </c>
      <c r="CL95" s="104" t="s">
        <v>1</v>
      </c>
      <c r="CM95" s="104" t="s">
        <v>73</v>
      </c>
    </row>
    <row r="96" spans="1:91" s="7" customFormat="1" ht="16.5" customHeight="1">
      <c r="A96" s="94" t="s">
        <v>77</v>
      </c>
      <c r="B96" s="95"/>
      <c r="C96" s="96"/>
      <c r="D96" s="238" t="s">
        <v>82</v>
      </c>
      <c r="E96" s="238"/>
      <c r="F96" s="238"/>
      <c r="G96" s="238"/>
      <c r="H96" s="238"/>
      <c r="I96" s="97"/>
      <c r="J96" s="238" t="s">
        <v>83</v>
      </c>
      <c r="K96" s="238"/>
      <c r="L96" s="238"/>
      <c r="M96" s="238"/>
      <c r="N96" s="238"/>
      <c r="O96" s="238"/>
      <c r="P96" s="238"/>
      <c r="Q96" s="238"/>
      <c r="R96" s="238"/>
      <c r="S96" s="238"/>
      <c r="T96" s="238"/>
      <c r="U96" s="238"/>
      <c r="V96" s="238"/>
      <c r="W96" s="238"/>
      <c r="X96" s="238"/>
      <c r="Y96" s="238"/>
      <c r="Z96" s="238"/>
      <c r="AA96" s="238"/>
      <c r="AB96" s="238"/>
      <c r="AC96" s="238"/>
      <c r="AD96" s="238"/>
      <c r="AE96" s="238"/>
      <c r="AF96" s="238"/>
      <c r="AG96" s="239">
        <f>'2 - SO 01.2 Hala 2'!J30</f>
        <v>0</v>
      </c>
      <c r="AH96" s="240"/>
      <c r="AI96" s="240"/>
      <c r="AJ96" s="240"/>
      <c r="AK96" s="240"/>
      <c r="AL96" s="240"/>
      <c r="AM96" s="240"/>
      <c r="AN96" s="239">
        <f t="shared" si="0"/>
        <v>0</v>
      </c>
      <c r="AO96" s="240"/>
      <c r="AP96" s="240"/>
      <c r="AQ96" s="98" t="s">
        <v>80</v>
      </c>
      <c r="AR96" s="99"/>
      <c r="AS96" s="100">
        <v>0</v>
      </c>
      <c r="AT96" s="101">
        <f t="shared" si="1"/>
        <v>0</v>
      </c>
      <c r="AU96" s="102">
        <f>'2 - SO 01.2 Hala 2'!P128</f>
        <v>0</v>
      </c>
      <c r="AV96" s="101">
        <f>'2 - SO 01.2 Hala 2'!J33</f>
        <v>0</v>
      </c>
      <c r="AW96" s="101">
        <f>'2 - SO 01.2 Hala 2'!J34</f>
        <v>0</v>
      </c>
      <c r="AX96" s="101">
        <f>'2 - SO 01.2 Hala 2'!J35</f>
        <v>0</v>
      </c>
      <c r="AY96" s="101">
        <f>'2 - SO 01.2 Hala 2'!J36</f>
        <v>0</v>
      </c>
      <c r="AZ96" s="101">
        <f>'2 - SO 01.2 Hala 2'!F33</f>
        <v>0</v>
      </c>
      <c r="BA96" s="101">
        <f>'2 - SO 01.2 Hala 2'!F34</f>
        <v>0</v>
      </c>
      <c r="BB96" s="101">
        <f>'2 - SO 01.2 Hala 2'!F35</f>
        <v>0</v>
      </c>
      <c r="BC96" s="101">
        <f>'2 - SO 01.2 Hala 2'!F36</f>
        <v>0</v>
      </c>
      <c r="BD96" s="103">
        <f>'2 - SO 01.2 Hala 2'!F37</f>
        <v>0</v>
      </c>
      <c r="BT96" s="104" t="s">
        <v>78</v>
      </c>
      <c r="BV96" s="104" t="s">
        <v>75</v>
      </c>
      <c r="BW96" s="104" t="s">
        <v>84</v>
      </c>
      <c r="BX96" s="104" t="s">
        <v>5</v>
      </c>
      <c r="CL96" s="104" t="s">
        <v>1</v>
      </c>
      <c r="CM96" s="104" t="s">
        <v>73</v>
      </c>
    </row>
    <row r="97" spans="1:91" s="7" customFormat="1" ht="16.5" customHeight="1">
      <c r="A97" s="94" t="s">
        <v>77</v>
      </c>
      <c r="B97" s="95"/>
      <c r="C97" s="96"/>
      <c r="D97" s="238" t="s">
        <v>85</v>
      </c>
      <c r="E97" s="238"/>
      <c r="F97" s="238"/>
      <c r="G97" s="238"/>
      <c r="H97" s="238"/>
      <c r="I97" s="97"/>
      <c r="J97" s="238" t="s">
        <v>86</v>
      </c>
      <c r="K97" s="238"/>
      <c r="L97" s="238"/>
      <c r="M97" s="238"/>
      <c r="N97" s="238"/>
      <c r="O97" s="238"/>
      <c r="P97" s="238"/>
      <c r="Q97" s="238"/>
      <c r="R97" s="238"/>
      <c r="S97" s="238"/>
      <c r="T97" s="238"/>
      <c r="U97" s="238"/>
      <c r="V97" s="238"/>
      <c r="W97" s="238"/>
      <c r="X97" s="238"/>
      <c r="Y97" s="238"/>
      <c r="Z97" s="238"/>
      <c r="AA97" s="238"/>
      <c r="AB97" s="238"/>
      <c r="AC97" s="238"/>
      <c r="AD97" s="238"/>
      <c r="AE97" s="238"/>
      <c r="AF97" s="238"/>
      <c r="AG97" s="239">
        <f>'3 - SO 01.3 Hala 3'!J30</f>
        <v>0</v>
      </c>
      <c r="AH97" s="240"/>
      <c r="AI97" s="240"/>
      <c r="AJ97" s="240"/>
      <c r="AK97" s="240"/>
      <c r="AL97" s="240"/>
      <c r="AM97" s="240"/>
      <c r="AN97" s="239">
        <f t="shared" si="0"/>
        <v>0</v>
      </c>
      <c r="AO97" s="240"/>
      <c r="AP97" s="240"/>
      <c r="AQ97" s="98" t="s">
        <v>80</v>
      </c>
      <c r="AR97" s="99"/>
      <c r="AS97" s="100">
        <v>0</v>
      </c>
      <c r="AT97" s="101">
        <f t="shared" si="1"/>
        <v>0</v>
      </c>
      <c r="AU97" s="102">
        <f>'3 - SO 01.3 Hala 3'!P128</f>
        <v>0</v>
      </c>
      <c r="AV97" s="101">
        <f>'3 - SO 01.3 Hala 3'!J33</f>
        <v>0</v>
      </c>
      <c r="AW97" s="101">
        <f>'3 - SO 01.3 Hala 3'!J34</f>
        <v>0</v>
      </c>
      <c r="AX97" s="101">
        <f>'3 - SO 01.3 Hala 3'!J35</f>
        <v>0</v>
      </c>
      <c r="AY97" s="101">
        <f>'3 - SO 01.3 Hala 3'!J36</f>
        <v>0</v>
      </c>
      <c r="AZ97" s="101">
        <f>'3 - SO 01.3 Hala 3'!F33</f>
        <v>0</v>
      </c>
      <c r="BA97" s="101">
        <f>'3 - SO 01.3 Hala 3'!F34</f>
        <v>0</v>
      </c>
      <c r="BB97" s="101">
        <f>'3 - SO 01.3 Hala 3'!F35</f>
        <v>0</v>
      </c>
      <c r="BC97" s="101">
        <f>'3 - SO 01.3 Hala 3'!F36</f>
        <v>0</v>
      </c>
      <c r="BD97" s="103">
        <f>'3 - SO 01.3 Hala 3'!F37</f>
        <v>0</v>
      </c>
      <c r="BT97" s="104" t="s">
        <v>78</v>
      </c>
      <c r="BV97" s="104" t="s">
        <v>75</v>
      </c>
      <c r="BW97" s="104" t="s">
        <v>87</v>
      </c>
      <c r="BX97" s="104" t="s">
        <v>5</v>
      </c>
      <c r="CL97" s="104" t="s">
        <v>1</v>
      </c>
      <c r="CM97" s="104" t="s">
        <v>73</v>
      </c>
    </row>
    <row r="98" spans="1:91" s="7" customFormat="1" ht="16.5" customHeight="1">
      <c r="A98" s="94" t="s">
        <v>77</v>
      </c>
      <c r="B98" s="95"/>
      <c r="C98" s="96"/>
      <c r="D98" s="238" t="s">
        <v>88</v>
      </c>
      <c r="E98" s="238"/>
      <c r="F98" s="238"/>
      <c r="G98" s="238"/>
      <c r="H98" s="238"/>
      <c r="I98" s="97"/>
      <c r="J98" s="238" t="s">
        <v>89</v>
      </c>
      <c r="K98" s="238"/>
      <c r="L98" s="238"/>
      <c r="M98" s="238"/>
      <c r="N98" s="238"/>
      <c r="O98" s="238"/>
      <c r="P98" s="238"/>
      <c r="Q98" s="238"/>
      <c r="R98" s="238"/>
      <c r="S98" s="238"/>
      <c r="T98" s="238"/>
      <c r="U98" s="238"/>
      <c r="V98" s="238"/>
      <c r="W98" s="238"/>
      <c r="X98" s="238"/>
      <c r="Y98" s="238"/>
      <c r="Z98" s="238"/>
      <c r="AA98" s="238"/>
      <c r="AB98" s="238"/>
      <c r="AC98" s="238"/>
      <c r="AD98" s="238"/>
      <c r="AE98" s="238"/>
      <c r="AF98" s="238"/>
      <c r="AG98" s="239">
        <f>'4 - SO 01.4 Prístrešok 4'!J30</f>
        <v>0</v>
      </c>
      <c r="AH98" s="240"/>
      <c r="AI98" s="240"/>
      <c r="AJ98" s="240"/>
      <c r="AK98" s="240"/>
      <c r="AL98" s="240"/>
      <c r="AM98" s="240"/>
      <c r="AN98" s="239">
        <f t="shared" si="0"/>
        <v>0</v>
      </c>
      <c r="AO98" s="240"/>
      <c r="AP98" s="240"/>
      <c r="AQ98" s="98" t="s">
        <v>80</v>
      </c>
      <c r="AR98" s="99"/>
      <c r="AS98" s="100">
        <v>0</v>
      </c>
      <c r="AT98" s="101">
        <f t="shared" si="1"/>
        <v>0</v>
      </c>
      <c r="AU98" s="102">
        <f>'4 - SO 01.4 Prístrešok 4'!P124</f>
        <v>0</v>
      </c>
      <c r="AV98" s="101">
        <f>'4 - SO 01.4 Prístrešok 4'!J33</f>
        <v>0</v>
      </c>
      <c r="AW98" s="101">
        <f>'4 - SO 01.4 Prístrešok 4'!J34</f>
        <v>0</v>
      </c>
      <c r="AX98" s="101">
        <f>'4 - SO 01.4 Prístrešok 4'!J35</f>
        <v>0</v>
      </c>
      <c r="AY98" s="101">
        <f>'4 - SO 01.4 Prístrešok 4'!J36</f>
        <v>0</v>
      </c>
      <c r="AZ98" s="101">
        <f>'4 - SO 01.4 Prístrešok 4'!F33</f>
        <v>0</v>
      </c>
      <c r="BA98" s="101">
        <f>'4 - SO 01.4 Prístrešok 4'!F34</f>
        <v>0</v>
      </c>
      <c r="BB98" s="101">
        <f>'4 - SO 01.4 Prístrešok 4'!F35</f>
        <v>0</v>
      </c>
      <c r="BC98" s="101">
        <f>'4 - SO 01.4 Prístrešok 4'!F36</f>
        <v>0</v>
      </c>
      <c r="BD98" s="103">
        <f>'4 - SO 01.4 Prístrešok 4'!F37</f>
        <v>0</v>
      </c>
      <c r="BT98" s="104" t="s">
        <v>78</v>
      </c>
      <c r="BV98" s="104" t="s">
        <v>75</v>
      </c>
      <c r="BW98" s="104" t="s">
        <v>90</v>
      </c>
      <c r="BX98" s="104" t="s">
        <v>5</v>
      </c>
      <c r="CL98" s="104" t="s">
        <v>1</v>
      </c>
      <c r="CM98" s="104" t="s">
        <v>73</v>
      </c>
    </row>
    <row r="99" spans="1:91" s="7" customFormat="1" ht="16.5" customHeight="1">
      <c r="A99" s="94" t="s">
        <v>77</v>
      </c>
      <c r="B99" s="95"/>
      <c r="C99" s="96"/>
      <c r="D99" s="238" t="s">
        <v>91</v>
      </c>
      <c r="E99" s="238"/>
      <c r="F99" s="238"/>
      <c r="G99" s="238"/>
      <c r="H99" s="238"/>
      <c r="I99" s="97"/>
      <c r="J99" s="238" t="s">
        <v>92</v>
      </c>
      <c r="K99" s="238"/>
      <c r="L99" s="238"/>
      <c r="M99" s="238"/>
      <c r="N99" s="238"/>
      <c r="O99" s="238"/>
      <c r="P99" s="238"/>
      <c r="Q99" s="238"/>
      <c r="R99" s="238"/>
      <c r="S99" s="238"/>
      <c r="T99" s="238"/>
      <c r="U99" s="238"/>
      <c r="V99" s="238"/>
      <c r="W99" s="238"/>
      <c r="X99" s="238"/>
      <c r="Y99" s="238"/>
      <c r="Z99" s="238"/>
      <c r="AA99" s="238"/>
      <c r="AB99" s="238"/>
      <c r="AC99" s="238"/>
      <c r="AD99" s="238"/>
      <c r="AE99" s="238"/>
      <c r="AF99" s="238"/>
      <c r="AG99" s="239">
        <f>'5 - SO 01.5 Hala 5'!J30</f>
        <v>0</v>
      </c>
      <c r="AH99" s="240"/>
      <c r="AI99" s="240"/>
      <c r="AJ99" s="240"/>
      <c r="AK99" s="240"/>
      <c r="AL99" s="240"/>
      <c r="AM99" s="240"/>
      <c r="AN99" s="239">
        <f t="shared" si="0"/>
        <v>0</v>
      </c>
      <c r="AO99" s="240"/>
      <c r="AP99" s="240"/>
      <c r="AQ99" s="98" t="s">
        <v>80</v>
      </c>
      <c r="AR99" s="99"/>
      <c r="AS99" s="100">
        <v>0</v>
      </c>
      <c r="AT99" s="101">
        <f t="shared" si="1"/>
        <v>0</v>
      </c>
      <c r="AU99" s="102">
        <f>'5 - SO 01.5 Hala 5'!P128</f>
        <v>0</v>
      </c>
      <c r="AV99" s="101">
        <f>'5 - SO 01.5 Hala 5'!J33</f>
        <v>0</v>
      </c>
      <c r="AW99" s="101">
        <f>'5 - SO 01.5 Hala 5'!J34</f>
        <v>0</v>
      </c>
      <c r="AX99" s="101">
        <f>'5 - SO 01.5 Hala 5'!J35</f>
        <v>0</v>
      </c>
      <c r="AY99" s="101">
        <f>'5 - SO 01.5 Hala 5'!J36</f>
        <v>0</v>
      </c>
      <c r="AZ99" s="101">
        <f>'5 - SO 01.5 Hala 5'!F33</f>
        <v>0</v>
      </c>
      <c r="BA99" s="101">
        <f>'5 - SO 01.5 Hala 5'!F34</f>
        <v>0</v>
      </c>
      <c r="BB99" s="101">
        <f>'5 - SO 01.5 Hala 5'!F35</f>
        <v>0</v>
      </c>
      <c r="BC99" s="101">
        <f>'5 - SO 01.5 Hala 5'!F36</f>
        <v>0</v>
      </c>
      <c r="BD99" s="103">
        <f>'5 - SO 01.5 Hala 5'!F37</f>
        <v>0</v>
      </c>
      <c r="BT99" s="104" t="s">
        <v>78</v>
      </c>
      <c r="BV99" s="104" t="s">
        <v>75</v>
      </c>
      <c r="BW99" s="104" t="s">
        <v>93</v>
      </c>
      <c r="BX99" s="104" t="s">
        <v>5</v>
      </c>
      <c r="CL99" s="104" t="s">
        <v>1</v>
      </c>
      <c r="CM99" s="104" t="s">
        <v>73</v>
      </c>
    </row>
    <row r="100" spans="1:91" s="7" customFormat="1" ht="16.5" customHeight="1">
      <c r="A100" s="94" t="s">
        <v>77</v>
      </c>
      <c r="B100" s="95"/>
      <c r="C100" s="96"/>
      <c r="D100" s="238" t="s">
        <v>94</v>
      </c>
      <c r="E100" s="238"/>
      <c r="F100" s="238"/>
      <c r="G100" s="238"/>
      <c r="H100" s="238"/>
      <c r="I100" s="97"/>
      <c r="J100" s="238" t="s">
        <v>95</v>
      </c>
      <c r="K100" s="238"/>
      <c r="L100" s="238"/>
      <c r="M100" s="238"/>
      <c r="N100" s="238"/>
      <c r="O100" s="238"/>
      <c r="P100" s="238"/>
      <c r="Q100" s="238"/>
      <c r="R100" s="238"/>
      <c r="S100" s="238"/>
      <c r="T100" s="238"/>
      <c r="U100" s="238"/>
      <c r="V100" s="238"/>
      <c r="W100" s="238"/>
      <c r="X100" s="238"/>
      <c r="Y100" s="238"/>
      <c r="Z100" s="238"/>
      <c r="AA100" s="238"/>
      <c r="AB100" s="238"/>
      <c r="AC100" s="238"/>
      <c r="AD100" s="238"/>
      <c r="AE100" s="238"/>
      <c r="AF100" s="238"/>
      <c r="AG100" s="239">
        <f>'6 - SO 01.6 Hala 6'!J30</f>
        <v>0</v>
      </c>
      <c r="AH100" s="240"/>
      <c r="AI100" s="240"/>
      <c r="AJ100" s="240"/>
      <c r="AK100" s="240"/>
      <c r="AL100" s="240"/>
      <c r="AM100" s="240"/>
      <c r="AN100" s="239">
        <f t="shared" si="0"/>
        <v>0</v>
      </c>
      <c r="AO100" s="240"/>
      <c r="AP100" s="240"/>
      <c r="AQ100" s="98" t="s">
        <v>80</v>
      </c>
      <c r="AR100" s="99"/>
      <c r="AS100" s="105">
        <v>0</v>
      </c>
      <c r="AT100" s="106">
        <f t="shared" si="1"/>
        <v>0</v>
      </c>
      <c r="AU100" s="107">
        <f>'6 - SO 01.6 Hala 6'!P128</f>
        <v>0</v>
      </c>
      <c r="AV100" s="106">
        <f>'6 - SO 01.6 Hala 6'!J33</f>
        <v>0</v>
      </c>
      <c r="AW100" s="106">
        <f>'6 - SO 01.6 Hala 6'!J34</f>
        <v>0</v>
      </c>
      <c r="AX100" s="106">
        <f>'6 - SO 01.6 Hala 6'!J35</f>
        <v>0</v>
      </c>
      <c r="AY100" s="106">
        <f>'6 - SO 01.6 Hala 6'!J36</f>
        <v>0</v>
      </c>
      <c r="AZ100" s="106">
        <f>'6 - SO 01.6 Hala 6'!F33</f>
        <v>0</v>
      </c>
      <c r="BA100" s="106">
        <f>'6 - SO 01.6 Hala 6'!F34</f>
        <v>0</v>
      </c>
      <c r="BB100" s="106">
        <f>'6 - SO 01.6 Hala 6'!F35</f>
        <v>0</v>
      </c>
      <c r="BC100" s="106">
        <f>'6 - SO 01.6 Hala 6'!F36</f>
        <v>0</v>
      </c>
      <c r="BD100" s="108">
        <f>'6 - SO 01.6 Hala 6'!F37</f>
        <v>0</v>
      </c>
      <c r="BT100" s="104" t="s">
        <v>78</v>
      </c>
      <c r="BV100" s="104" t="s">
        <v>75</v>
      </c>
      <c r="BW100" s="104" t="s">
        <v>96</v>
      </c>
      <c r="BX100" s="104" t="s">
        <v>5</v>
      </c>
      <c r="CL100" s="104" t="s">
        <v>1</v>
      </c>
      <c r="CM100" s="104" t="s">
        <v>73</v>
      </c>
    </row>
    <row r="101" spans="1:91" s="2" customFormat="1" ht="30" customHeight="1">
      <c r="A101" s="31"/>
      <c r="B101" s="32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6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</row>
    <row r="102" spans="1:91" s="2" customFormat="1" ht="6.95" customHeight="1">
      <c r="A102" s="31"/>
      <c r="B102" s="55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36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</row>
  </sheetData>
  <sheetProtection algorithmName="SHA-512" hashValue="T+3NNnlmy9UALlCSv8ORzJY36tsZ/24Hjobh8yOKyCBOLsC1NkYrmEffDVwRcAsQG7hlIVYIQs2hxly4FTdXTg==" saltValue="A1nJmdDDJ3o55/2Z8ZqCQx7YXu4rLIDJ0HR5NG+Q+9F51XLF6zpSSzJrYmXSwkbs15kCcLbhF3HeC7Vsm2mZRw==" spinCount="100000" sheet="1" objects="1" scenarios="1" formatColumns="0" formatRows="0"/>
  <mergeCells count="62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J85"/>
    <mergeCell ref="AM87:AN87"/>
    <mergeCell ref="AM89:AP89"/>
    <mergeCell ref="AS89:AT91"/>
    <mergeCell ref="AM90:AP90"/>
  </mergeCells>
  <hyperlinks>
    <hyperlink ref="A95" location="'1 - SO 01.1 Hala 1'!C2" display="/" xr:uid="{00000000-0004-0000-0000-000000000000}"/>
    <hyperlink ref="A96" location="'2 - SO 01.2 Hala 2'!C2" display="/" xr:uid="{00000000-0004-0000-0000-000001000000}"/>
    <hyperlink ref="A97" location="'3 - SO 01.3 Hala 3'!C2" display="/" xr:uid="{00000000-0004-0000-0000-000002000000}"/>
    <hyperlink ref="A98" location="'4 - SO 01.4 Prístrešok 4'!C2" display="/" xr:uid="{00000000-0004-0000-0000-000003000000}"/>
    <hyperlink ref="A99" location="'5 - SO 01.5 Hala 5'!C2" display="/" xr:uid="{00000000-0004-0000-0000-000004000000}"/>
    <hyperlink ref="A100" location="'6 - SO 01.6 Hala 6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82"/>
  <sheetViews>
    <sheetView showGridLines="0" workbookViewId="0">
      <selection activeCell="V11" sqref="V11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AT2" s="14" t="s">
        <v>81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73</v>
      </c>
    </row>
    <row r="4" spans="1:46" s="1" customFormat="1" ht="24.95" customHeight="1">
      <c r="B4" s="17"/>
      <c r="D4" s="111" t="s">
        <v>97</v>
      </c>
      <c r="L4" s="17"/>
      <c r="M4" s="112" t="s">
        <v>9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15</v>
      </c>
      <c r="L6" s="17"/>
    </row>
    <row r="7" spans="1:46" s="1" customFormat="1" ht="16.5" customHeight="1">
      <c r="B7" s="17"/>
      <c r="E7" s="266" t="str">
        <f>'Rekapitulácia stavby'!K6</f>
        <v>MEDAS prístavba priestorov</v>
      </c>
      <c r="F7" s="267"/>
      <c r="G7" s="267"/>
      <c r="H7" s="267"/>
      <c r="L7" s="17"/>
    </row>
    <row r="8" spans="1:46" s="2" customFormat="1" ht="12" customHeight="1">
      <c r="A8" s="31"/>
      <c r="B8" s="36"/>
      <c r="C8" s="31"/>
      <c r="D8" s="113" t="s">
        <v>98</v>
      </c>
      <c r="E8" s="31"/>
      <c r="F8" s="31"/>
      <c r="G8" s="31"/>
      <c r="H8" s="31"/>
      <c r="I8" s="31"/>
      <c r="J8" s="31"/>
      <c r="K8" s="31"/>
      <c r="L8" s="52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8" t="s">
        <v>99</v>
      </c>
      <c r="F9" s="269"/>
      <c r="G9" s="269"/>
      <c r="H9" s="269"/>
      <c r="I9" s="31"/>
      <c r="J9" s="31"/>
      <c r="K9" s="31"/>
      <c r="L9" s="52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52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13" t="s">
        <v>17</v>
      </c>
      <c r="E11" s="31"/>
      <c r="F11" s="114" t="s">
        <v>1</v>
      </c>
      <c r="G11" s="31"/>
      <c r="H11" s="31"/>
      <c r="I11" s="113" t="s">
        <v>18</v>
      </c>
      <c r="J11" s="114" t="s">
        <v>1</v>
      </c>
      <c r="K11" s="31"/>
      <c r="L11" s="52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13" t="s">
        <v>19</v>
      </c>
      <c r="E12" s="31"/>
      <c r="F12" s="114" t="s">
        <v>20</v>
      </c>
      <c r="G12" s="31"/>
      <c r="H12" s="31"/>
      <c r="I12" s="113" t="s">
        <v>21</v>
      </c>
      <c r="J12" s="115">
        <f>'Rekapitulácia stavby'!AN8</f>
        <v>0</v>
      </c>
      <c r="K12" s="31"/>
      <c r="L12" s="52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52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3" t="s">
        <v>22</v>
      </c>
      <c r="E14" s="31"/>
      <c r="F14" s="31"/>
      <c r="G14" s="31"/>
      <c r="H14" s="31"/>
      <c r="I14" s="113" t="s">
        <v>23</v>
      </c>
      <c r="J14" s="114" t="s">
        <v>1</v>
      </c>
      <c r="K14" s="31"/>
      <c r="L14" s="52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4" t="s">
        <v>24</v>
      </c>
      <c r="F15" s="31"/>
      <c r="G15" s="31"/>
      <c r="H15" s="31"/>
      <c r="I15" s="113" t="s">
        <v>25</v>
      </c>
      <c r="J15" s="114" t="s">
        <v>1</v>
      </c>
      <c r="K15" s="31"/>
      <c r="L15" s="52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52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13" t="s">
        <v>26</v>
      </c>
      <c r="E17" s="31"/>
      <c r="F17" s="31"/>
      <c r="G17" s="31"/>
      <c r="H17" s="31"/>
      <c r="I17" s="113" t="s">
        <v>23</v>
      </c>
      <c r="J17" s="27" t="str">
        <f>'Rekapitulácia stavby'!AN13</f>
        <v>Vyplň údaj</v>
      </c>
      <c r="K17" s="31"/>
      <c r="L17" s="52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70" t="str">
        <f>'Rekapitulácia stavby'!E14</f>
        <v>Vyplň údaj</v>
      </c>
      <c r="F18" s="271"/>
      <c r="G18" s="271"/>
      <c r="H18" s="271"/>
      <c r="I18" s="113" t="s">
        <v>25</v>
      </c>
      <c r="J18" s="27" t="str">
        <f>'Rekapitulácia stavby'!AN14</f>
        <v>Vyplň údaj</v>
      </c>
      <c r="K18" s="31"/>
      <c r="L18" s="52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52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13" t="s">
        <v>28</v>
      </c>
      <c r="E20" s="31"/>
      <c r="F20" s="31"/>
      <c r="G20" s="31"/>
      <c r="H20" s="31"/>
      <c r="I20" s="113" t="s">
        <v>23</v>
      </c>
      <c r="J20" s="114" t="s">
        <v>1</v>
      </c>
      <c r="K20" s="31"/>
      <c r="L20" s="52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4" t="s">
        <v>20</v>
      </c>
      <c r="F21" s="31"/>
      <c r="G21" s="31"/>
      <c r="H21" s="31"/>
      <c r="I21" s="113" t="s">
        <v>25</v>
      </c>
      <c r="J21" s="114" t="s">
        <v>1</v>
      </c>
      <c r="K21" s="31"/>
      <c r="L21" s="52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52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13" t="s">
        <v>30</v>
      </c>
      <c r="E23" s="31"/>
      <c r="F23" s="31"/>
      <c r="G23" s="31"/>
      <c r="H23" s="31"/>
      <c r="I23" s="113" t="s">
        <v>23</v>
      </c>
      <c r="J23" s="114" t="s">
        <v>1</v>
      </c>
      <c r="K23" s="31"/>
      <c r="L23" s="52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4" t="s">
        <v>31</v>
      </c>
      <c r="F24" s="31"/>
      <c r="G24" s="31"/>
      <c r="H24" s="31"/>
      <c r="I24" s="113" t="s">
        <v>25</v>
      </c>
      <c r="J24" s="114" t="s">
        <v>1</v>
      </c>
      <c r="K24" s="31"/>
      <c r="L24" s="52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52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13" t="s">
        <v>32</v>
      </c>
      <c r="E26" s="31"/>
      <c r="F26" s="31"/>
      <c r="G26" s="31"/>
      <c r="H26" s="31"/>
      <c r="I26" s="31"/>
      <c r="J26" s="31"/>
      <c r="K26" s="31"/>
      <c r="L26" s="52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6"/>
      <c r="B27" s="117"/>
      <c r="C27" s="116"/>
      <c r="D27" s="116"/>
      <c r="E27" s="272" t="s">
        <v>1</v>
      </c>
      <c r="F27" s="272"/>
      <c r="G27" s="272"/>
      <c r="H27" s="272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52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9"/>
      <c r="E29" s="119"/>
      <c r="F29" s="119"/>
      <c r="G29" s="119"/>
      <c r="H29" s="119"/>
      <c r="I29" s="119"/>
      <c r="J29" s="119"/>
      <c r="K29" s="119"/>
      <c r="L29" s="52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20" t="s">
        <v>33</v>
      </c>
      <c r="E30" s="31"/>
      <c r="F30" s="31"/>
      <c r="G30" s="31"/>
      <c r="H30" s="31"/>
      <c r="I30" s="31"/>
      <c r="J30" s="121">
        <f>ROUND(J128, 2)</f>
        <v>0</v>
      </c>
      <c r="K30" s="31"/>
      <c r="L30" s="52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9"/>
      <c r="E31" s="119"/>
      <c r="F31" s="119"/>
      <c r="G31" s="119"/>
      <c r="H31" s="119"/>
      <c r="I31" s="119"/>
      <c r="J31" s="119"/>
      <c r="K31" s="119"/>
      <c r="L31" s="52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22" t="s">
        <v>35</v>
      </c>
      <c r="G32" s="31"/>
      <c r="H32" s="31"/>
      <c r="I32" s="122" t="s">
        <v>34</v>
      </c>
      <c r="J32" s="122" t="s">
        <v>36</v>
      </c>
      <c r="K32" s="31"/>
      <c r="L32" s="52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23" t="s">
        <v>37</v>
      </c>
      <c r="E33" s="124" t="s">
        <v>38</v>
      </c>
      <c r="F33" s="125">
        <f>ROUND((SUM(BE128:BE181)),  2)</f>
        <v>0</v>
      </c>
      <c r="G33" s="126"/>
      <c r="H33" s="126"/>
      <c r="I33" s="127">
        <v>0.2</v>
      </c>
      <c r="J33" s="125">
        <f>ROUND(((SUM(BE128:BE181))*I33),  2)</f>
        <v>0</v>
      </c>
      <c r="K33" s="31"/>
      <c r="L33" s="52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24" t="s">
        <v>39</v>
      </c>
      <c r="F34" s="125">
        <f>ROUND((SUM(BF128:BF181)),  2)</f>
        <v>0</v>
      </c>
      <c r="G34" s="126"/>
      <c r="H34" s="126"/>
      <c r="I34" s="127">
        <v>0.2</v>
      </c>
      <c r="J34" s="125">
        <f>ROUND(((SUM(BF128:BF181))*I34),  2)</f>
        <v>0</v>
      </c>
      <c r="K34" s="31"/>
      <c r="L34" s="52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13" t="s">
        <v>40</v>
      </c>
      <c r="F35" s="128">
        <f>ROUND((SUM(BG128:BG181)),  2)</f>
        <v>0</v>
      </c>
      <c r="G35" s="31"/>
      <c r="H35" s="31"/>
      <c r="I35" s="129">
        <v>0.2</v>
      </c>
      <c r="J35" s="128">
        <f>0</f>
        <v>0</v>
      </c>
      <c r="K35" s="31"/>
      <c r="L35" s="52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13" t="s">
        <v>41</v>
      </c>
      <c r="F36" s="128">
        <f>ROUND((SUM(BH128:BH181)),  2)</f>
        <v>0</v>
      </c>
      <c r="G36" s="31"/>
      <c r="H36" s="31"/>
      <c r="I36" s="129">
        <v>0.2</v>
      </c>
      <c r="J36" s="128">
        <f>0</f>
        <v>0</v>
      </c>
      <c r="K36" s="31"/>
      <c r="L36" s="52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24" t="s">
        <v>42</v>
      </c>
      <c r="F37" s="125">
        <f>ROUND((SUM(BI128:BI181)),  2)</f>
        <v>0</v>
      </c>
      <c r="G37" s="126"/>
      <c r="H37" s="126"/>
      <c r="I37" s="127">
        <v>0</v>
      </c>
      <c r="J37" s="125">
        <f>0</f>
        <v>0</v>
      </c>
      <c r="K37" s="31"/>
      <c r="L37" s="52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52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30"/>
      <c r="D39" s="131" t="s">
        <v>43</v>
      </c>
      <c r="E39" s="132"/>
      <c r="F39" s="132"/>
      <c r="G39" s="133" t="s">
        <v>44</v>
      </c>
      <c r="H39" s="134" t="s">
        <v>45</v>
      </c>
      <c r="I39" s="132"/>
      <c r="J39" s="135">
        <f>SUM(J30:J37)</f>
        <v>0</v>
      </c>
      <c r="K39" s="136"/>
      <c r="L39" s="52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52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52"/>
      <c r="D50" s="137" t="s">
        <v>46</v>
      </c>
      <c r="E50" s="138"/>
      <c r="F50" s="138"/>
      <c r="G50" s="137" t="s">
        <v>47</v>
      </c>
      <c r="H50" s="138"/>
      <c r="I50" s="138"/>
      <c r="J50" s="138"/>
      <c r="K50" s="138"/>
      <c r="L50" s="5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9" t="s">
        <v>48</v>
      </c>
      <c r="E61" s="140"/>
      <c r="F61" s="141" t="s">
        <v>49</v>
      </c>
      <c r="G61" s="139" t="s">
        <v>48</v>
      </c>
      <c r="H61" s="140"/>
      <c r="I61" s="140"/>
      <c r="J61" s="142" t="s">
        <v>49</v>
      </c>
      <c r="K61" s="140"/>
      <c r="L61" s="52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37" t="s">
        <v>50</v>
      </c>
      <c r="E65" s="143"/>
      <c r="F65" s="143"/>
      <c r="G65" s="137" t="s">
        <v>51</v>
      </c>
      <c r="H65" s="143"/>
      <c r="I65" s="143"/>
      <c r="J65" s="143"/>
      <c r="K65" s="143"/>
      <c r="L65" s="52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9" t="s">
        <v>48</v>
      </c>
      <c r="E76" s="140"/>
      <c r="F76" s="141" t="s">
        <v>49</v>
      </c>
      <c r="G76" s="139" t="s">
        <v>48</v>
      </c>
      <c r="H76" s="140"/>
      <c r="I76" s="140"/>
      <c r="J76" s="142" t="s">
        <v>49</v>
      </c>
      <c r="K76" s="140"/>
      <c r="L76" s="52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44"/>
      <c r="C77" s="145"/>
      <c r="D77" s="145"/>
      <c r="E77" s="145"/>
      <c r="F77" s="145"/>
      <c r="G77" s="145"/>
      <c r="H77" s="145"/>
      <c r="I77" s="145"/>
      <c r="J77" s="145"/>
      <c r="K77" s="145"/>
      <c r="L77" s="52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146"/>
      <c r="C81" s="147"/>
      <c r="D81" s="147"/>
      <c r="E81" s="147"/>
      <c r="F81" s="147"/>
      <c r="G81" s="147"/>
      <c r="H81" s="147"/>
      <c r="I81" s="147"/>
      <c r="J81" s="147"/>
      <c r="K81" s="147"/>
      <c r="L81" s="52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100</v>
      </c>
      <c r="D82" s="33"/>
      <c r="E82" s="33"/>
      <c r="F82" s="33"/>
      <c r="G82" s="33"/>
      <c r="H82" s="33"/>
      <c r="I82" s="33"/>
      <c r="J82" s="33"/>
      <c r="K82" s="33"/>
      <c r="L82" s="52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52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52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3"/>
      <c r="D85" s="33"/>
      <c r="E85" s="273" t="str">
        <f>E7</f>
        <v>MEDAS prístavba priestorov</v>
      </c>
      <c r="F85" s="274"/>
      <c r="G85" s="274"/>
      <c r="H85" s="274"/>
      <c r="I85" s="33"/>
      <c r="J85" s="33"/>
      <c r="K85" s="33"/>
      <c r="L85" s="52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98</v>
      </c>
      <c r="D86" s="33"/>
      <c r="E86" s="33"/>
      <c r="F86" s="33"/>
      <c r="G86" s="33"/>
      <c r="H86" s="33"/>
      <c r="I86" s="33"/>
      <c r="J86" s="33"/>
      <c r="K86" s="33"/>
      <c r="L86" s="52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22" t="str">
        <f>E9</f>
        <v>1 - SO 01.1 Hala 1</v>
      </c>
      <c r="F87" s="275"/>
      <c r="G87" s="275"/>
      <c r="H87" s="275"/>
      <c r="I87" s="33"/>
      <c r="J87" s="33"/>
      <c r="K87" s="33"/>
      <c r="L87" s="52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52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19</v>
      </c>
      <c r="D89" s="33"/>
      <c r="E89" s="33"/>
      <c r="F89" s="24" t="str">
        <f>F12</f>
        <v xml:space="preserve"> </v>
      </c>
      <c r="G89" s="33"/>
      <c r="H89" s="33"/>
      <c r="I89" s="26" t="s">
        <v>21</v>
      </c>
      <c r="J89" s="67">
        <f>IF(J12="","",J12)</f>
        <v>0</v>
      </c>
      <c r="K89" s="33"/>
      <c r="L89" s="52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52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22</v>
      </c>
      <c r="D91" s="33"/>
      <c r="E91" s="33"/>
      <c r="F91" s="24" t="str">
        <f>E15</f>
        <v>MEDAS, a.s.</v>
      </c>
      <c r="G91" s="33"/>
      <c r="H91" s="33"/>
      <c r="I91" s="26" t="s">
        <v>28</v>
      </c>
      <c r="J91" s="29" t="str">
        <f>E21</f>
        <v xml:space="preserve"> </v>
      </c>
      <c r="K91" s="33"/>
      <c r="L91" s="52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5.7" customHeight="1">
      <c r="A92" s="31"/>
      <c r="B92" s="32"/>
      <c r="C92" s="26" t="s">
        <v>26</v>
      </c>
      <c r="D92" s="33"/>
      <c r="E92" s="33"/>
      <c r="F92" s="24" t="str">
        <f>IF(E18="","",E18)</f>
        <v>Vyplň údaj</v>
      </c>
      <c r="G92" s="33"/>
      <c r="H92" s="33"/>
      <c r="I92" s="26" t="s">
        <v>30</v>
      </c>
      <c r="J92" s="29" t="str">
        <f>E24</f>
        <v>Ing.arch. Lukáš Mihalko</v>
      </c>
      <c r="K92" s="33"/>
      <c r="L92" s="52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52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48" t="s">
        <v>101</v>
      </c>
      <c r="D94" s="149"/>
      <c r="E94" s="149"/>
      <c r="F94" s="149"/>
      <c r="G94" s="149"/>
      <c r="H94" s="149"/>
      <c r="I94" s="149"/>
      <c r="J94" s="150" t="s">
        <v>102</v>
      </c>
      <c r="K94" s="149"/>
      <c r="L94" s="52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52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51" t="s">
        <v>103</v>
      </c>
      <c r="D96" s="33"/>
      <c r="E96" s="33"/>
      <c r="F96" s="33"/>
      <c r="G96" s="33"/>
      <c r="H96" s="33"/>
      <c r="I96" s="33"/>
      <c r="J96" s="85">
        <f>J128</f>
        <v>0</v>
      </c>
      <c r="K96" s="33"/>
      <c r="L96" s="52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104</v>
      </c>
    </row>
    <row r="97" spans="1:31" s="9" customFormat="1" ht="24.95" customHeight="1">
      <c r="B97" s="152"/>
      <c r="C97" s="153"/>
      <c r="D97" s="154" t="s">
        <v>105</v>
      </c>
      <c r="E97" s="155"/>
      <c r="F97" s="155"/>
      <c r="G97" s="155"/>
      <c r="H97" s="155"/>
      <c r="I97" s="155"/>
      <c r="J97" s="156">
        <f>J129</f>
        <v>0</v>
      </c>
      <c r="K97" s="153"/>
      <c r="L97" s="157"/>
    </row>
    <row r="98" spans="1:31" s="10" customFormat="1" ht="19.899999999999999" customHeight="1">
      <c r="B98" s="158"/>
      <c r="C98" s="159"/>
      <c r="D98" s="160" t="s">
        <v>106</v>
      </c>
      <c r="E98" s="161"/>
      <c r="F98" s="161"/>
      <c r="G98" s="161"/>
      <c r="H98" s="161"/>
      <c r="I98" s="161"/>
      <c r="J98" s="162">
        <f>J130</f>
        <v>0</v>
      </c>
      <c r="K98" s="159"/>
      <c r="L98" s="163"/>
    </row>
    <row r="99" spans="1:31" s="10" customFormat="1" ht="19.899999999999999" customHeight="1">
      <c r="B99" s="158"/>
      <c r="C99" s="159"/>
      <c r="D99" s="160" t="s">
        <v>107</v>
      </c>
      <c r="E99" s="161"/>
      <c r="F99" s="161"/>
      <c r="G99" s="161"/>
      <c r="H99" s="161"/>
      <c r="I99" s="161"/>
      <c r="J99" s="162">
        <f>J135</f>
        <v>0</v>
      </c>
      <c r="K99" s="159"/>
      <c r="L99" s="163"/>
    </row>
    <row r="100" spans="1:31" s="10" customFormat="1" ht="19.899999999999999" customHeight="1">
      <c r="B100" s="158"/>
      <c r="C100" s="159"/>
      <c r="D100" s="160" t="s">
        <v>108</v>
      </c>
      <c r="E100" s="161"/>
      <c r="F100" s="161"/>
      <c r="G100" s="161"/>
      <c r="H100" s="161"/>
      <c r="I100" s="161"/>
      <c r="J100" s="162">
        <f>J145</f>
        <v>0</v>
      </c>
      <c r="K100" s="159"/>
      <c r="L100" s="163"/>
    </row>
    <row r="101" spans="1:31" s="9" customFormat="1" ht="24.95" customHeight="1">
      <c r="B101" s="152"/>
      <c r="C101" s="153"/>
      <c r="D101" s="154" t="s">
        <v>109</v>
      </c>
      <c r="E101" s="155"/>
      <c r="F101" s="155"/>
      <c r="G101" s="155"/>
      <c r="H101" s="155"/>
      <c r="I101" s="155"/>
      <c r="J101" s="156">
        <f>J151</f>
        <v>0</v>
      </c>
      <c r="K101" s="153"/>
      <c r="L101" s="157"/>
    </row>
    <row r="102" spans="1:31" s="10" customFormat="1" ht="19.899999999999999" customHeight="1">
      <c r="B102" s="158"/>
      <c r="C102" s="159"/>
      <c r="D102" s="160" t="s">
        <v>110</v>
      </c>
      <c r="E102" s="161"/>
      <c r="F102" s="161"/>
      <c r="G102" s="161"/>
      <c r="H102" s="161"/>
      <c r="I102" s="161"/>
      <c r="J102" s="162">
        <f>J152</f>
        <v>0</v>
      </c>
      <c r="K102" s="159"/>
      <c r="L102" s="163"/>
    </row>
    <row r="103" spans="1:31" s="10" customFormat="1" ht="19.899999999999999" customHeight="1">
      <c r="B103" s="158"/>
      <c r="C103" s="159"/>
      <c r="D103" s="160" t="s">
        <v>111</v>
      </c>
      <c r="E103" s="161"/>
      <c r="F103" s="161"/>
      <c r="G103" s="161"/>
      <c r="H103" s="161"/>
      <c r="I103" s="161"/>
      <c r="J103" s="162">
        <f>J157</f>
        <v>0</v>
      </c>
      <c r="K103" s="159"/>
      <c r="L103" s="163"/>
    </row>
    <row r="104" spans="1:31" s="10" customFormat="1" ht="19.899999999999999" customHeight="1">
      <c r="B104" s="158"/>
      <c r="C104" s="159"/>
      <c r="D104" s="160" t="s">
        <v>112</v>
      </c>
      <c r="E104" s="161"/>
      <c r="F104" s="161"/>
      <c r="G104" s="161"/>
      <c r="H104" s="161"/>
      <c r="I104" s="161"/>
      <c r="J104" s="162">
        <f>J162</f>
        <v>0</v>
      </c>
      <c r="K104" s="159"/>
      <c r="L104" s="163"/>
    </row>
    <row r="105" spans="1:31" s="10" customFormat="1" ht="19.899999999999999" customHeight="1">
      <c r="B105" s="158"/>
      <c r="C105" s="159"/>
      <c r="D105" s="160" t="s">
        <v>113</v>
      </c>
      <c r="E105" s="161"/>
      <c r="F105" s="161"/>
      <c r="G105" s="161"/>
      <c r="H105" s="161"/>
      <c r="I105" s="161"/>
      <c r="J105" s="162">
        <f>J165</f>
        <v>0</v>
      </c>
      <c r="K105" s="159"/>
      <c r="L105" s="163"/>
    </row>
    <row r="106" spans="1:31" s="10" customFormat="1" ht="19.899999999999999" customHeight="1">
      <c r="B106" s="158"/>
      <c r="C106" s="159"/>
      <c r="D106" s="160" t="s">
        <v>114</v>
      </c>
      <c r="E106" s="161"/>
      <c r="F106" s="161"/>
      <c r="G106" s="161"/>
      <c r="H106" s="161"/>
      <c r="I106" s="161"/>
      <c r="J106" s="162">
        <f>J173</f>
        <v>0</v>
      </c>
      <c r="K106" s="159"/>
      <c r="L106" s="163"/>
    </row>
    <row r="107" spans="1:31" s="9" customFormat="1" ht="24.95" customHeight="1">
      <c r="B107" s="152"/>
      <c r="C107" s="153"/>
      <c r="D107" s="154" t="s">
        <v>115</v>
      </c>
      <c r="E107" s="155"/>
      <c r="F107" s="155"/>
      <c r="G107" s="155"/>
      <c r="H107" s="155"/>
      <c r="I107" s="155"/>
      <c r="J107" s="156">
        <f>J176</f>
        <v>0</v>
      </c>
      <c r="K107" s="153"/>
      <c r="L107" s="157"/>
    </row>
    <row r="108" spans="1:31" s="10" customFormat="1" ht="19.899999999999999" customHeight="1">
      <c r="B108" s="158"/>
      <c r="C108" s="159"/>
      <c r="D108" s="160" t="s">
        <v>116</v>
      </c>
      <c r="E108" s="161"/>
      <c r="F108" s="161"/>
      <c r="G108" s="161"/>
      <c r="H108" s="161"/>
      <c r="I108" s="161"/>
      <c r="J108" s="162">
        <f>J177</f>
        <v>0</v>
      </c>
      <c r="K108" s="159"/>
      <c r="L108" s="163"/>
    </row>
    <row r="109" spans="1:31" s="2" customFormat="1" ht="21.75" customHeight="1">
      <c r="A109" s="31"/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52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6.95" customHeight="1">
      <c r="A110" s="31"/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2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4" spans="1:63" s="2" customFormat="1" ht="6.95" customHeight="1">
      <c r="A114" s="31"/>
      <c r="B114" s="57"/>
      <c r="C114" s="58"/>
      <c r="D114" s="58"/>
      <c r="E114" s="58"/>
      <c r="F114" s="58"/>
      <c r="G114" s="58"/>
      <c r="H114" s="58"/>
      <c r="I114" s="58"/>
      <c r="J114" s="58"/>
      <c r="K114" s="58"/>
      <c r="L114" s="52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3" s="2" customFormat="1" ht="24.95" customHeight="1">
      <c r="A115" s="31"/>
      <c r="B115" s="32"/>
      <c r="C115" s="20" t="s">
        <v>117</v>
      </c>
      <c r="D115" s="33"/>
      <c r="E115" s="33"/>
      <c r="F115" s="33"/>
      <c r="G115" s="33"/>
      <c r="H115" s="33"/>
      <c r="I115" s="33"/>
      <c r="J115" s="33"/>
      <c r="K115" s="33"/>
      <c r="L115" s="52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3" s="2" customFormat="1" ht="6.95" customHeight="1">
      <c r="A116" s="3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52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3" s="2" customFormat="1" ht="12" customHeight="1">
      <c r="A117" s="31"/>
      <c r="B117" s="32"/>
      <c r="C117" s="26" t="s">
        <v>15</v>
      </c>
      <c r="D117" s="33"/>
      <c r="E117" s="33"/>
      <c r="F117" s="33"/>
      <c r="G117" s="33"/>
      <c r="H117" s="33"/>
      <c r="I117" s="33"/>
      <c r="J117" s="33"/>
      <c r="K117" s="33"/>
      <c r="L117" s="52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3" s="2" customFormat="1" ht="16.5" customHeight="1">
      <c r="A118" s="31"/>
      <c r="B118" s="32"/>
      <c r="C118" s="33"/>
      <c r="D118" s="33"/>
      <c r="E118" s="273" t="str">
        <f>E7</f>
        <v>MEDAS prístavba priestorov</v>
      </c>
      <c r="F118" s="274"/>
      <c r="G118" s="274"/>
      <c r="H118" s="274"/>
      <c r="I118" s="33"/>
      <c r="J118" s="33"/>
      <c r="K118" s="33"/>
      <c r="L118" s="52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3" s="2" customFormat="1" ht="12" customHeight="1">
      <c r="A119" s="31"/>
      <c r="B119" s="32"/>
      <c r="C119" s="26" t="s">
        <v>98</v>
      </c>
      <c r="D119" s="33"/>
      <c r="E119" s="33"/>
      <c r="F119" s="33"/>
      <c r="G119" s="33"/>
      <c r="H119" s="33"/>
      <c r="I119" s="33"/>
      <c r="J119" s="33"/>
      <c r="K119" s="33"/>
      <c r="L119" s="52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3" s="2" customFormat="1" ht="16.5" customHeight="1">
      <c r="A120" s="31"/>
      <c r="B120" s="32"/>
      <c r="C120" s="33"/>
      <c r="D120" s="33"/>
      <c r="E120" s="222" t="str">
        <f>E9</f>
        <v>1 - SO 01.1 Hala 1</v>
      </c>
      <c r="F120" s="275"/>
      <c r="G120" s="275"/>
      <c r="H120" s="275"/>
      <c r="I120" s="33"/>
      <c r="J120" s="33"/>
      <c r="K120" s="33"/>
      <c r="L120" s="52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3" s="2" customFormat="1" ht="6.95" customHeight="1">
      <c r="A121" s="31"/>
      <c r="B121" s="32"/>
      <c r="C121" s="33"/>
      <c r="D121" s="33"/>
      <c r="E121" s="33"/>
      <c r="F121" s="33"/>
      <c r="G121" s="33"/>
      <c r="H121" s="33"/>
      <c r="I121" s="33"/>
      <c r="J121" s="33"/>
      <c r="K121" s="33"/>
      <c r="L121" s="52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3" s="2" customFormat="1" ht="12" customHeight="1">
      <c r="A122" s="31"/>
      <c r="B122" s="32"/>
      <c r="C122" s="26" t="s">
        <v>19</v>
      </c>
      <c r="D122" s="33"/>
      <c r="E122" s="33"/>
      <c r="F122" s="24" t="str">
        <f>F12</f>
        <v xml:space="preserve"> </v>
      </c>
      <c r="G122" s="33"/>
      <c r="H122" s="33"/>
      <c r="I122" s="26" t="s">
        <v>21</v>
      </c>
      <c r="J122" s="67">
        <f>IF(J12="","",J12)</f>
        <v>0</v>
      </c>
      <c r="K122" s="33"/>
      <c r="L122" s="52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3" s="2" customFormat="1" ht="6.95" customHeight="1">
      <c r="A123" s="31"/>
      <c r="B123" s="32"/>
      <c r="C123" s="33"/>
      <c r="D123" s="33"/>
      <c r="E123" s="33"/>
      <c r="F123" s="33"/>
      <c r="G123" s="33"/>
      <c r="H123" s="33"/>
      <c r="I123" s="33"/>
      <c r="J123" s="33"/>
      <c r="K123" s="33"/>
      <c r="L123" s="52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3" s="2" customFormat="1" ht="15.2" customHeight="1">
      <c r="A124" s="31"/>
      <c r="B124" s="32"/>
      <c r="C124" s="26" t="s">
        <v>22</v>
      </c>
      <c r="D124" s="33"/>
      <c r="E124" s="33"/>
      <c r="F124" s="24" t="str">
        <f>E15</f>
        <v>MEDAS, a.s.</v>
      </c>
      <c r="G124" s="33"/>
      <c r="H124" s="33"/>
      <c r="I124" s="26" t="s">
        <v>28</v>
      </c>
      <c r="J124" s="29" t="str">
        <f>E21</f>
        <v xml:space="preserve"> </v>
      </c>
      <c r="K124" s="33"/>
      <c r="L124" s="52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3" s="2" customFormat="1" ht="25.7" customHeight="1">
      <c r="A125" s="31"/>
      <c r="B125" s="32"/>
      <c r="C125" s="26" t="s">
        <v>26</v>
      </c>
      <c r="D125" s="33"/>
      <c r="E125" s="33"/>
      <c r="F125" s="24" t="str">
        <f>IF(E18="","",E18)</f>
        <v>Vyplň údaj</v>
      </c>
      <c r="G125" s="33"/>
      <c r="H125" s="33"/>
      <c r="I125" s="26" t="s">
        <v>30</v>
      </c>
      <c r="J125" s="29" t="str">
        <f>E24</f>
        <v>Ing.arch. Lukáš Mihalko</v>
      </c>
      <c r="K125" s="33"/>
      <c r="L125" s="52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63" s="2" customFormat="1" ht="10.35" customHeight="1">
      <c r="A126" s="31"/>
      <c r="B126" s="32"/>
      <c r="C126" s="33"/>
      <c r="D126" s="33"/>
      <c r="E126" s="33"/>
      <c r="F126" s="33"/>
      <c r="G126" s="33"/>
      <c r="H126" s="33"/>
      <c r="I126" s="33"/>
      <c r="J126" s="33"/>
      <c r="K126" s="33"/>
      <c r="L126" s="52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63" s="11" customFormat="1" ht="29.25" customHeight="1">
      <c r="A127" s="164"/>
      <c r="B127" s="165"/>
      <c r="C127" s="166" t="s">
        <v>118</v>
      </c>
      <c r="D127" s="167" t="s">
        <v>58</v>
      </c>
      <c r="E127" s="167" t="s">
        <v>54</v>
      </c>
      <c r="F127" s="167" t="s">
        <v>55</v>
      </c>
      <c r="G127" s="167" t="s">
        <v>119</v>
      </c>
      <c r="H127" s="167" t="s">
        <v>120</v>
      </c>
      <c r="I127" s="167" t="s">
        <v>121</v>
      </c>
      <c r="J127" s="168" t="s">
        <v>102</v>
      </c>
      <c r="K127" s="169" t="s">
        <v>122</v>
      </c>
      <c r="L127" s="170"/>
      <c r="M127" s="76" t="s">
        <v>1</v>
      </c>
      <c r="N127" s="77" t="s">
        <v>37</v>
      </c>
      <c r="O127" s="77" t="s">
        <v>123</v>
      </c>
      <c r="P127" s="77" t="s">
        <v>124</v>
      </c>
      <c r="Q127" s="77" t="s">
        <v>125</v>
      </c>
      <c r="R127" s="77" t="s">
        <v>126</v>
      </c>
      <c r="S127" s="77" t="s">
        <v>127</v>
      </c>
      <c r="T127" s="78" t="s">
        <v>128</v>
      </c>
      <c r="U127" s="164"/>
      <c r="V127" s="164"/>
      <c r="W127" s="164"/>
      <c r="X127" s="164"/>
      <c r="Y127" s="164"/>
      <c r="Z127" s="164"/>
      <c r="AA127" s="164"/>
      <c r="AB127" s="164"/>
      <c r="AC127" s="164"/>
      <c r="AD127" s="164"/>
      <c r="AE127" s="164"/>
    </row>
    <row r="128" spans="1:63" s="2" customFormat="1" ht="22.9" customHeight="1">
      <c r="A128" s="31"/>
      <c r="B128" s="32"/>
      <c r="C128" s="83" t="s">
        <v>103</v>
      </c>
      <c r="D128" s="33"/>
      <c r="E128" s="33"/>
      <c r="F128" s="33"/>
      <c r="G128" s="33"/>
      <c r="H128" s="33"/>
      <c r="I128" s="33"/>
      <c r="J128" s="171">
        <f>BK128</f>
        <v>0</v>
      </c>
      <c r="K128" s="33"/>
      <c r="L128" s="36"/>
      <c r="M128" s="79"/>
      <c r="N128" s="172"/>
      <c r="O128" s="80"/>
      <c r="P128" s="173">
        <f>P129+P151+P176</f>
        <v>0</v>
      </c>
      <c r="Q128" s="80"/>
      <c r="R128" s="173">
        <f>R129+R151+R176</f>
        <v>1078.5316494372394</v>
      </c>
      <c r="S128" s="80"/>
      <c r="T128" s="174">
        <f>T129+T151+T176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T128" s="14" t="s">
        <v>72</v>
      </c>
      <c r="AU128" s="14" t="s">
        <v>104</v>
      </c>
      <c r="BK128" s="175">
        <f>BK129+BK151+BK176</f>
        <v>0</v>
      </c>
    </row>
    <row r="129" spans="1:65" s="12" customFormat="1" ht="25.9" customHeight="1">
      <c r="B129" s="176"/>
      <c r="C129" s="177"/>
      <c r="D129" s="178" t="s">
        <v>72</v>
      </c>
      <c r="E129" s="179" t="s">
        <v>129</v>
      </c>
      <c r="F129" s="179" t="s">
        <v>130</v>
      </c>
      <c r="G129" s="177"/>
      <c r="H129" s="177"/>
      <c r="I129" s="180"/>
      <c r="J129" s="181">
        <f>BK129</f>
        <v>0</v>
      </c>
      <c r="K129" s="177"/>
      <c r="L129" s="182"/>
      <c r="M129" s="183"/>
      <c r="N129" s="184"/>
      <c r="O129" s="184"/>
      <c r="P129" s="185">
        <f>P130+P135+P145</f>
        <v>0</v>
      </c>
      <c r="Q129" s="184"/>
      <c r="R129" s="185">
        <f>R130+R135+R145</f>
        <v>916.01499769723932</v>
      </c>
      <c r="S129" s="184"/>
      <c r="T129" s="186">
        <f>T130+T135+T145</f>
        <v>0</v>
      </c>
      <c r="AR129" s="187" t="s">
        <v>78</v>
      </c>
      <c r="AT129" s="188" t="s">
        <v>72</v>
      </c>
      <c r="AU129" s="188" t="s">
        <v>73</v>
      </c>
      <c r="AY129" s="187" t="s">
        <v>131</v>
      </c>
      <c r="BK129" s="189">
        <f>BK130+BK135+BK145</f>
        <v>0</v>
      </c>
    </row>
    <row r="130" spans="1:65" s="12" customFormat="1" ht="22.9" customHeight="1">
      <c r="B130" s="176"/>
      <c r="C130" s="177"/>
      <c r="D130" s="178" t="s">
        <v>72</v>
      </c>
      <c r="E130" s="190" t="s">
        <v>78</v>
      </c>
      <c r="F130" s="190" t="s">
        <v>132</v>
      </c>
      <c r="G130" s="177"/>
      <c r="H130" s="177"/>
      <c r="I130" s="180"/>
      <c r="J130" s="191">
        <f>BK130</f>
        <v>0</v>
      </c>
      <c r="K130" s="177"/>
      <c r="L130" s="182"/>
      <c r="M130" s="183"/>
      <c r="N130" s="184"/>
      <c r="O130" s="184"/>
      <c r="P130" s="185">
        <f>SUM(P131:P134)</f>
        <v>0</v>
      </c>
      <c r="Q130" s="184"/>
      <c r="R130" s="185">
        <f>SUM(R131:R134)</f>
        <v>34.832859999999997</v>
      </c>
      <c r="S130" s="184"/>
      <c r="T130" s="186">
        <f>SUM(T131:T134)</f>
        <v>0</v>
      </c>
      <c r="AR130" s="187" t="s">
        <v>78</v>
      </c>
      <c r="AT130" s="188" t="s">
        <v>72</v>
      </c>
      <c r="AU130" s="188" t="s">
        <v>78</v>
      </c>
      <c r="AY130" s="187" t="s">
        <v>131</v>
      </c>
      <c r="BK130" s="189">
        <f>SUM(BK131:BK134)</f>
        <v>0</v>
      </c>
    </row>
    <row r="131" spans="1:65" s="2" customFormat="1" ht="49.15" customHeight="1">
      <c r="A131" s="31"/>
      <c r="B131" s="32"/>
      <c r="C131" s="192" t="s">
        <v>78</v>
      </c>
      <c r="D131" s="192" t="s">
        <v>133</v>
      </c>
      <c r="E131" s="193" t="s">
        <v>134</v>
      </c>
      <c r="F131" s="194" t="s">
        <v>135</v>
      </c>
      <c r="G131" s="195" t="s">
        <v>136</v>
      </c>
      <c r="H131" s="196">
        <v>73.744</v>
      </c>
      <c r="I131" s="197"/>
      <c r="J131" s="198">
        <f>ROUND(I131*H131,2)</f>
        <v>0</v>
      </c>
      <c r="K131" s="199"/>
      <c r="L131" s="36"/>
      <c r="M131" s="200" t="s">
        <v>1</v>
      </c>
      <c r="N131" s="201" t="s">
        <v>39</v>
      </c>
      <c r="O131" s="72"/>
      <c r="P131" s="202">
        <f>O131*H131</f>
        <v>0</v>
      </c>
      <c r="Q131" s="202">
        <v>0</v>
      </c>
      <c r="R131" s="202">
        <f>Q131*H131</f>
        <v>0</v>
      </c>
      <c r="S131" s="202">
        <v>0</v>
      </c>
      <c r="T131" s="203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204" t="s">
        <v>88</v>
      </c>
      <c r="AT131" s="204" t="s">
        <v>133</v>
      </c>
      <c r="AU131" s="204" t="s">
        <v>82</v>
      </c>
      <c r="AY131" s="14" t="s">
        <v>131</v>
      </c>
      <c r="BE131" s="205">
        <f>IF(N131="základná",J131,0)</f>
        <v>0</v>
      </c>
      <c r="BF131" s="205">
        <f>IF(N131="znížená",J131,0)</f>
        <v>0</v>
      </c>
      <c r="BG131" s="205">
        <f>IF(N131="zákl. prenesená",J131,0)</f>
        <v>0</v>
      </c>
      <c r="BH131" s="205">
        <f>IF(N131="zníž. prenesená",J131,0)</f>
        <v>0</v>
      </c>
      <c r="BI131" s="205">
        <f>IF(N131="nulová",J131,0)</f>
        <v>0</v>
      </c>
      <c r="BJ131" s="14" t="s">
        <v>82</v>
      </c>
      <c r="BK131" s="205">
        <f>ROUND(I131*H131,2)</f>
        <v>0</v>
      </c>
      <c r="BL131" s="14" t="s">
        <v>88</v>
      </c>
      <c r="BM131" s="204" t="s">
        <v>137</v>
      </c>
    </row>
    <row r="132" spans="1:65" s="2" customFormat="1" ht="76.349999999999994" customHeight="1">
      <c r="A132" s="31"/>
      <c r="B132" s="32"/>
      <c r="C132" s="192" t="s">
        <v>82</v>
      </c>
      <c r="D132" s="192" t="s">
        <v>133</v>
      </c>
      <c r="E132" s="193" t="s">
        <v>138</v>
      </c>
      <c r="F132" s="194" t="s">
        <v>139</v>
      </c>
      <c r="G132" s="195" t="s">
        <v>136</v>
      </c>
      <c r="H132" s="196">
        <v>463.42099999999999</v>
      </c>
      <c r="I132" s="197"/>
      <c r="J132" s="198">
        <f>ROUND(I132*H132,2)</f>
        <v>0</v>
      </c>
      <c r="K132" s="199"/>
      <c r="L132" s="36"/>
      <c r="M132" s="200" t="s">
        <v>1</v>
      </c>
      <c r="N132" s="201" t="s">
        <v>39</v>
      </c>
      <c r="O132" s="72"/>
      <c r="P132" s="202">
        <f>O132*H132</f>
        <v>0</v>
      </c>
      <c r="Q132" s="202">
        <v>0</v>
      </c>
      <c r="R132" s="202">
        <f>Q132*H132</f>
        <v>0</v>
      </c>
      <c r="S132" s="202">
        <v>0</v>
      </c>
      <c r="T132" s="203">
        <f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204" t="s">
        <v>88</v>
      </c>
      <c r="AT132" s="204" t="s">
        <v>133</v>
      </c>
      <c r="AU132" s="204" t="s">
        <v>82</v>
      </c>
      <c r="AY132" s="14" t="s">
        <v>131</v>
      </c>
      <c r="BE132" s="205">
        <f>IF(N132="základná",J132,0)</f>
        <v>0</v>
      </c>
      <c r="BF132" s="205">
        <f>IF(N132="znížená",J132,0)</f>
        <v>0</v>
      </c>
      <c r="BG132" s="205">
        <f>IF(N132="zákl. prenesená",J132,0)</f>
        <v>0</v>
      </c>
      <c r="BH132" s="205">
        <f>IF(N132="zníž. prenesená",J132,0)</f>
        <v>0</v>
      </c>
      <c r="BI132" s="205">
        <f>IF(N132="nulová",J132,0)</f>
        <v>0</v>
      </c>
      <c r="BJ132" s="14" t="s">
        <v>82</v>
      </c>
      <c r="BK132" s="205">
        <f>ROUND(I132*H132,2)</f>
        <v>0</v>
      </c>
      <c r="BL132" s="14" t="s">
        <v>88</v>
      </c>
      <c r="BM132" s="204" t="s">
        <v>140</v>
      </c>
    </row>
    <row r="133" spans="1:65" s="2" customFormat="1" ht="49.15" customHeight="1">
      <c r="A133" s="31"/>
      <c r="B133" s="32"/>
      <c r="C133" s="192" t="s">
        <v>85</v>
      </c>
      <c r="D133" s="192" t="s">
        <v>133</v>
      </c>
      <c r="E133" s="193" t="s">
        <v>141</v>
      </c>
      <c r="F133" s="194" t="s">
        <v>142</v>
      </c>
      <c r="G133" s="195" t="s">
        <v>136</v>
      </c>
      <c r="H133" s="196">
        <v>20.858000000000001</v>
      </c>
      <c r="I133" s="197"/>
      <c r="J133" s="198">
        <f>ROUND(I133*H133,2)</f>
        <v>0</v>
      </c>
      <c r="K133" s="199"/>
      <c r="L133" s="36"/>
      <c r="M133" s="200" t="s">
        <v>1</v>
      </c>
      <c r="N133" s="201" t="s">
        <v>39</v>
      </c>
      <c r="O133" s="72"/>
      <c r="P133" s="202">
        <f>O133*H133</f>
        <v>0</v>
      </c>
      <c r="Q133" s="202">
        <v>0</v>
      </c>
      <c r="R133" s="202">
        <f>Q133*H133</f>
        <v>0</v>
      </c>
      <c r="S133" s="202">
        <v>0</v>
      </c>
      <c r="T133" s="203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04" t="s">
        <v>88</v>
      </c>
      <c r="AT133" s="204" t="s">
        <v>133</v>
      </c>
      <c r="AU133" s="204" t="s">
        <v>82</v>
      </c>
      <c r="AY133" s="14" t="s">
        <v>131</v>
      </c>
      <c r="BE133" s="205">
        <f>IF(N133="základná",J133,0)</f>
        <v>0</v>
      </c>
      <c r="BF133" s="205">
        <f>IF(N133="znížená",J133,0)</f>
        <v>0</v>
      </c>
      <c r="BG133" s="205">
        <f>IF(N133="zákl. prenesená",J133,0)</f>
        <v>0</v>
      </c>
      <c r="BH133" s="205">
        <f>IF(N133="zníž. prenesená",J133,0)</f>
        <v>0</v>
      </c>
      <c r="BI133" s="205">
        <f>IF(N133="nulová",J133,0)</f>
        <v>0</v>
      </c>
      <c r="BJ133" s="14" t="s">
        <v>82</v>
      </c>
      <c r="BK133" s="205">
        <f>ROUND(I133*H133,2)</f>
        <v>0</v>
      </c>
      <c r="BL133" s="14" t="s">
        <v>88</v>
      </c>
      <c r="BM133" s="204" t="s">
        <v>143</v>
      </c>
    </row>
    <row r="134" spans="1:65" s="2" customFormat="1" ht="37.9" customHeight="1">
      <c r="A134" s="31"/>
      <c r="B134" s="32"/>
      <c r="C134" s="206" t="s">
        <v>88</v>
      </c>
      <c r="D134" s="206" t="s">
        <v>144</v>
      </c>
      <c r="E134" s="207" t="s">
        <v>145</v>
      </c>
      <c r="F134" s="208" t="s">
        <v>146</v>
      </c>
      <c r="G134" s="209" t="s">
        <v>136</v>
      </c>
      <c r="H134" s="210">
        <v>20.858000000000001</v>
      </c>
      <c r="I134" s="211"/>
      <c r="J134" s="212">
        <f>ROUND(I134*H134,2)</f>
        <v>0</v>
      </c>
      <c r="K134" s="213"/>
      <c r="L134" s="214"/>
      <c r="M134" s="215" t="s">
        <v>1</v>
      </c>
      <c r="N134" s="216" t="s">
        <v>39</v>
      </c>
      <c r="O134" s="72"/>
      <c r="P134" s="202">
        <f>O134*H134</f>
        <v>0</v>
      </c>
      <c r="Q134" s="202">
        <v>1.67</v>
      </c>
      <c r="R134" s="202">
        <f>Q134*H134</f>
        <v>34.832859999999997</v>
      </c>
      <c r="S134" s="202">
        <v>0</v>
      </c>
      <c r="T134" s="203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204" t="s">
        <v>147</v>
      </c>
      <c r="AT134" s="204" t="s">
        <v>144</v>
      </c>
      <c r="AU134" s="204" t="s">
        <v>82</v>
      </c>
      <c r="AY134" s="14" t="s">
        <v>131</v>
      </c>
      <c r="BE134" s="205">
        <f>IF(N134="základná",J134,0)</f>
        <v>0</v>
      </c>
      <c r="BF134" s="205">
        <f>IF(N134="znížená",J134,0)</f>
        <v>0</v>
      </c>
      <c r="BG134" s="205">
        <f>IF(N134="zákl. prenesená",J134,0)</f>
        <v>0</v>
      </c>
      <c r="BH134" s="205">
        <f>IF(N134="zníž. prenesená",J134,0)</f>
        <v>0</v>
      </c>
      <c r="BI134" s="205">
        <f>IF(N134="nulová",J134,0)</f>
        <v>0</v>
      </c>
      <c r="BJ134" s="14" t="s">
        <v>82</v>
      </c>
      <c r="BK134" s="205">
        <f>ROUND(I134*H134,2)</f>
        <v>0</v>
      </c>
      <c r="BL134" s="14" t="s">
        <v>88</v>
      </c>
      <c r="BM134" s="204" t="s">
        <v>148</v>
      </c>
    </row>
    <row r="135" spans="1:65" s="12" customFormat="1" ht="22.9" customHeight="1">
      <c r="B135" s="176"/>
      <c r="C135" s="177"/>
      <c r="D135" s="178" t="s">
        <v>72</v>
      </c>
      <c r="E135" s="190" t="s">
        <v>82</v>
      </c>
      <c r="F135" s="190" t="s">
        <v>149</v>
      </c>
      <c r="G135" s="177"/>
      <c r="H135" s="177"/>
      <c r="I135" s="180"/>
      <c r="J135" s="191">
        <f>BK135</f>
        <v>0</v>
      </c>
      <c r="K135" s="177"/>
      <c r="L135" s="182"/>
      <c r="M135" s="183"/>
      <c r="N135" s="184"/>
      <c r="O135" s="184"/>
      <c r="P135" s="185">
        <f>SUM(P136:P144)</f>
        <v>0</v>
      </c>
      <c r="Q135" s="184"/>
      <c r="R135" s="185">
        <f>SUM(R136:R144)</f>
        <v>406.1132289579719</v>
      </c>
      <c r="S135" s="184"/>
      <c r="T135" s="186">
        <f>SUM(T136:T144)</f>
        <v>0</v>
      </c>
      <c r="AR135" s="187" t="s">
        <v>78</v>
      </c>
      <c r="AT135" s="188" t="s">
        <v>72</v>
      </c>
      <c r="AU135" s="188" t="s">
        <v>78</v>
      </c>
      <c r="AY135" s="187" t="s">
        <v>131</v>
      </c>
      <c r="BK135" s="189">
        <f>SUM(BK136:BK144)</f>
        <v>0</v>
      </c>
    </row>
    <row r="136" spans="1:65" s="2" customFormat="1" ht="24.2" customHeight="1">
      <c r="A136" s="31"/>
      <c r="B136" s="32"/>
      <c r="C136" s="192" t="s">
        <v>91</v>
      </c>
      <c r="D136" s="192" t="s">
        <v>133</v>
      </c>
      <c r="E136" s="193" t="s">
        <v>150</v>
      </c>
      <c r="F136" s="194" t="s">
        <v>151</v>
      </c>
      <c r="G136" s="195" t="s">
        <v>136</v>
      </c>
      <c r="H136" s="196">
        <v>137.869</v>
      </c>
      <c r="I136" s="197"/>
      <c r="J136" s="198">
        <f t="shared" ref="J136:J144" si="0">ROUND(I136*H136,2)</f>
        <v>0</v>
      </c>
      <c r="K136" s="199"/>
      <c r="L136" s="36"/>
      <c r="M136" s="200" t="s">
        <v>1</v>
      </c>
      <c r="N136" s="201" t="s">
        <v>39</v>
      </c>
      <c r="O136" s="72"/>
      <c r="P136" s="202">
        <f t="shared" ref="P136:P144" si="1">O136*H136</f>
        <v>0</v>
      </c>
      <c r="Q136" s="202">
        <v>2.0699999999999998</v>
      </c>
      <c r="R136" s="202">
        <f t="shared" ref="R136:R144" si="2">Q136*H136</f>
        <v>285.38882999999998</v>
      </c>
      <c r="S136" s="202">
        <v>0</v>
      </c>
      <c r="T136" s="203">
        <f t="shared" ref="T136:T144" si="3"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204" t="s">
        <v>88</v>
      </c>
      <c r="AT136" s="204" t="s">
        <v>133</v>
      </c>
      <c r="AU136" s="204" t="s">
        <v>82</v>
      </c>
      <c r="AY136" s="14" t="s">
        <v>131</v>
      </c>
      <c r="BE136" s="205">
        <f t="shared" ref="BE136:BE144" si="4">IF(N136="základná",J136,0)</f>
        <v>0</v>
      </c>
      <c r="BF136" s="205">
        <f t="shared" ref="BF136:BF144" si="5">IF(N136="znížená",J136,0)</f>
        <v>0</v>
      </c>
      <c r="BG136" s="205">
        <f t="shared" ref="BG136:BG144" si="6">IF(N136="zákl. prenesená",J136,0)</f>
        <v>0</v>
      </c>
      <c r="BH136" s="205">
        <f t="shared" ref="BH136:BH144" si="7">IF(N136="zníž. prenesená",J136,0)</f>
        <v>0</v>
      </c>
      <c r="BI136" s="205">
        <f t="shared" ref="BI136:BI144" si="8">IF(N136="nulová",J136,0)</f>
        <v>0</v>
      </c>
      <c r="BJ136" s="14" t="s">
        <v>82</v>
      </c>
      <c r="BK136" s="205">
        <f t="shared" ref="BK136:BK144" si="9">ROUND(I136*H136,2)</f>
        <v>0</v>
      </c>
      <c r="BL136" s="14" t="s">
        <v>88</v>
      </c>
      <c r="BM136" s="204" t="s">
        <v>152</v>
      </c>
    </row>
    <row r="137" spans="1:65" s="2" customFormat="1" ht="16.5" customHeight="1">
      <c r="A137" s="31"/>
      <c r="B137" s="32"/>
      <c r="C137" s="192" t="s">
        <v>94</v>
      </c>
      <c r="D137" s="192" t="s">
        <v>133</v>
      </c>
      <c r="E137" s="193" t="s">
        <v>153</v>
      </c>
      <c r="F137" s="194" t="s">
        <v>154</v>
      </c>
      <c r="G137" s="195" t="s">
        <v>136</v>
      </c>
      <c r="H137" s="196">
        <v>1.4410000000000001</v>
      </c>
      <c r="I137" s="197"/>
      <c r="J137" s="198">
        <f t="shared" si="0"/>
        <v>0</v>
      </c>
      <c r="K137" s="199"/>
      <c r="L137" s="36"/>
      <c r="M137" s="200" t="s">
        <v>1</v>
      </c>
      <c r="N137" s="201" t="s">
        <v>39</v>
      </c>
      <c r="O137" s="72"/>
      <c r="P137" s="202">
        <f t="shared" si="1"/>
        <v>0</v>
      </c>
      <c r="Q137" s="202">
        <v>2.1940757039999998</v>
      </c>
      <c r="R137" s="202">
        <f t="shared" si="2"/>
        <v>3.1616630894640001</v>
      </c>
      <c r="S137" s="202">
        <v>0</v>
      </c>
      <c r="T137" s="203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204" t="s">
        <v>88</v>
      </c>
      <c r="AT137" s="204" t="s">
        <v>133</v>
      </c>
      <c r="AU137" s="204" t="s">
        <v>82</v>
      </c>
      <c r="AY137" s="14" t="s">
        <v>131</v>
      </c>
      <c r="BE137" s="205">
        <f t="shared" si="4"/>
        <v>0</v>
      </c>
      <c r="BF137" s="205">
        <f t="shared" si="5"/>
        <v>0</v>
      </c>
      <c r="BG137" s="205">
        <f t="shared" si="6"/>
        <v>0</v>
      </c>
      <c r="BH137" s="205">
        <f t="shared" si="7"/>
        <v>0</v>
      </c>
      <c r="BI137" s="205">
        <f t="shared" si="8"/>
        <v>0</v>
      </c>
      <c r="BJ137" s="14" t="s">
        <v>82</v>
      </c>
      <c r="BK137" s="205">
        <f t="shared" si="9"/>
        <v>0</v>
      </c>
      <c r="BL137" s="14" t="s">
        <v>88</v>
      </c>
      <c r="BM137" s="204" t="s">
        <v>155</v>
      </c>
    </row>
    <row r="138" spans="1:65" s="2" customFormat="1" ht="37.9" customHeight="1">
      <c r="A138" s="31"/>
      <c r="B138" s="32"/>
      <c r="C138" s="192" t="s">
        <v>156</v>
      </c>
      <c r="D138" s="192" t="s">
        <v>133</v>
      </c>
      <c r="E138" s="193" t="s">
        <v>157</v>
      </c>
      <c r="F138" s="194" t="s">
        <v>158</v>
      </c>
      <c r="G138" s="195" t="s">
        <v>136</v>
      </c>
      <c r="H138" s="196">
        <v>16.7</v>
      </c>
      <c r="I138" s="197"/>
      <c r="J138" s="198">
        <f t="shared" si="0"/>
        <v>0</v>
      </c>
      <c r="K138" s="199"/>
      <c r="L138" s="36"/>
      <c r="M138" s="200" t="s">
        <v>1</v>
      </c>
      <c r="N138" s="201" t="s">
        <v>39</v>
      </c>
      <c r="O138" s="72"/>
      <c r="P138" s="202">
        <f t="shared" si="1"/>
        <v>0</v>
      </c>
      <c r="Q138" s="202">
        <v>1.3081875000000001</v>
      </c>
      <c r="R138" s="202">
        <f t="shared" si="2"/>
        <v>21.846731250000001</v>
      </c>
      <c r="S138" s="202">
        <v>0</v>
      </c>
      <c r="T138" s="203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204" t="s">
        <v>88</v>
      </c>
      <c r="AT138" s="204" t="s">
        <v>133</v>
      </c>
      <c r="AU138" s="204" t="s">
        <v>82</v>
      </c>
      <c r="AY138" s="14" t="s">
        <v>131</v>
      </c>
      <c r="BE138" s="205">
        <f t="shared" si="4"/>
        <v>0</v>
      </c>
      <c r="BF138" s="205">
        <f t="shared" si="5"/>
        <v>0</v>
      </c>
      <c r="BG138" s="205">
        <f t="shared" si="6"/>
        <v>0</v>
      </c>
      <c r="BH138" s="205">
        <f t="shared" si="7"/>
        <v>0</v>
      </c>
      <c r="BI138" s="205">
        <f t="shared" si="8"/>
        <v>0</v>
      </c>
      <c r="BJ138" s="14" t="s">
        <v>82</v>
      </c>
      <c r="BK138" s="205">
        <f t="shared" si="9"/>
        <v>0</v>
      </c>
      <c r="BL138" s="14" t="s">
        <v>88</v>
      </c>
      <c r="BM138" s="204" t="s">
        <v>159</v>
      </c>
    </row>
    <row r="139" spans="1:65" s="2" customFormat="1" ht="24.2" customHeight="1">
      <c r="A139" s="31"/>
      <c r="B139" s="32"/>
      <c r="C139" s="206" t="s">
        <v>147</v>
      </c>
      <c r="D139" s="206" t="s">
        <v>144</v>
      </c>
      <c r="E139" s="207" t="s">
        <v>160</v>
      </c>
      <c r="F139" s="208" t="s">
        <v>161</v>
      </c>
      <c r="G139" s="209" t="s">
        <v>162</v>
      </c>
      <c r="H139" s="210">
        <v>85.17</v>
      </c>
      <c r="I139" s="211"/>
      <c r="J139" s="212">
        <f t="shared" si="0"/>
        <v>0</v>
      </c>
      <c r="K139" s="213"/>
      <c r="L139" s="214"/>
      <c r="M139" s="215" t="s">
        <v>1</v>
      </c>
      <c r="N139" s="216" t="s">
        <v>39</v>
      </c>
      <c r="O139" s="72"/>
      <c r="P139" s="202">
        <f t="shared" si="1"/>
        <v>0</v>
      </c>
      <c r="Q139" s="202">
        <v>2.2499999999999999E-2</v>
      </c>
      <c r="R139" s="202">
        <f t="shared" si="2"/>
        <v>1.9163250000000001</v>
      </c>
      <c r="S139" s="202">
        <v>0</v>
      </c>
      <c r="T139" s="203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204" t="s">
        <v>147</v>
      </c>
      <c r="AT139" s="204" t="s">
        <v>144</v>
      </c>
      <c r="AU139" s="204" t="s">
        <v>82</v>
      </c>
      <c r="AY139" s="14" t="s">
        <v>131</v>
      </c>
      <c r="BE139" s="205">
        <f t="shared" si="4"/>
        <v>0</v>
      </c>
      <c r="BF139" s="205">
        <f t="shared" si="5"/>
        <v>0</v>
      </c>
      <c r="BG139" s="205">
        <f t="shared" si="6"/>
        <v>0</v>
      </c>
      <c r="BH139" s="205">
        <f t="shared" si="7"/>
        <v>0</v>
      </c>
      <c r="BI139" s="205">
        <f t="shared" si="8"/>
        <v>0</v>
      </c>
      <c r="BJ139" s="14" t="s">
        <v>82</v>
      </c>
      <c r="BK139" s="205">
        <f t="shared" si="9"/>
        <v>0</v>
      </c>
      <c r="BL139" s="14" t="s">
        <v>88</v>
      </c>
      <c r="BM139" s="204" t="s">
        <v>163</v>
      </c>
    </row>
    <row r="140" spans="1:65" s="2" customFormat="1" ht="16.5" customHeight="1">
      <c r="A140" s="31"/>
      <c r="B140" s="32"/>
      <c r="C140" s="192" t="s">
        <v>164</v>
      </c>
      <c r="D140" s="192" t="s">
        <v>133</v>
      </c>
      <c r="E140" s="193" t="s">
        <v>165</v>
      </c>
      <c r="F140" s="194" t="s">
        <v>166</v>
      </c>
      <c r="G140" s="195" t="s">
        <v>136</v>
      </c>
      <c r="H140" s="196">
        <v>10.02</v>
      </c>
      <c r="I140" s="197"/>
      <c r="J140" s="198">
        <f t="shared" si="0"/>
        <v>0</v>
      </c>
      <c r="K140" s="199"/>
      <c r="L140" s="36"/>
      <c r="M140" s="200" t="s">
        <v>1</v>
      </c>
      <c r="N140" s="201" t="s">
        <v>39</v>
      </c>
      <c r="O140" s="72"/>
      <c r="P140" s="202">
        <f t="shared" si="1"/>
        <v>0</v>
      </c>
      <c r="Q140" s="202">
        <v>2.1940757039999998</v>
      </c>
      <c r="R140" s="202">
        <f t="shared" si="2"/>
        <v>21.984638554079996</v>
      </c>
      <c r="S140" s="202">
        <v>0</v>
      </c>
      <c r="T140" s="203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04" t="s">
        <v>88</v>
      </c>
      <c r="AT140" s="204" t="s">
        <v>133</v>
      </c>
      <c r="AU140" s="204" t="s">
        <v>82</v>
      </c>
      <c r="AY140" s="14" t="s">
        <v>131</v>
      </c>
      <c r="BE140" s="205">
        <f t="shared" si="4"/>
        <v>0</v>
      </c>
      <c r="BF140" s="205">
        <f t="shared" si="5"/>
        <v>0</v>
      </c>
      <c r="BG140" s="205">
        <f t="shared" si="6"/>
        <v>0</v>
      </c>
      <c r="BH140" s="205">
        <f t="shared" si="7"/>
        <v>0</v>
      </c>
      <c r="BI140" s="205">
        <f t="shared" si="8"/>
        <v>0</v>
      </c>
      <c r="BJ140" s="14" t="s">
        <v>82</v>
      </c>
      <c r="BK140" s="205">
        <f t="shared" si="9"/>
        <v>0</v>
      </c>
      <c r="BL140" s="14" t="s">
        <v>88</v>
      </c>
      <c r="BM140" s="204" t="s">
        <v>167</v>
      </c>
    </row>
    <row r="141" spans="1:65" s="2" customFormat="1" ht="16.5" customHeight="1">
      <c r="A141" s="31"/>
      <c r="B141" s="32"/>
      <c r="C141" s="192" t="s">
        <v>168</v>
      </c>
      <c r="D141" s="192" t="s">
        <v>133</v>
      </c>
      <c r="E141" s="193" t="s">
        <v>169</v>
      </c>
      <c r="F141" s="194" t="s">
        <v>170</v>
      </c>
      <c r="G141" s="195" t="s">
        <v>136</v>
      </c>
      <c r="H141" s="196">
        <v>28.824999999999999</v>
      </c>
      <c r="I141" s="197"/>
      <c r="J141" s="198">
        <f t="shared" si="0"/>
        <v>0</v>
      </c>
      <c r="K141" s="199"/>
      <c r="L141" s="36"/>
      <c r="M141" s="200" t="s">
        <v>1</v>
      </c>
      <c r="N141" s="201" t="s">
        <v>39</v>
      </c>
      <c r="O141" s="72"/>
      <c r="P141" s="202">
        <f t="shared" si="1"/>
        <v>0</v>
      </c>
      <c r="Q141" s="202">
        <v>2.4157202039999999</v>
      </c>
      <c r="R141" s="202">
        <f t="shared" si="2"/>
        <v>69.633134880299991</v>
      </c>
      <c r="S141" s="202">
        <v>0</v>
      </c>
      <c r="T141" s="203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204" t="s">
        <v>88</v>
      </c>
      <c r="AT141" s="204" t="s">
        <v>133</v>
      </c>
      <c r="AU141" s="204" t="s">
        <v>82</v>
      </c>
      <c r="AY141" s="14" t="s">
        <v>131</v>
      </c>
      <c r="BE141" s="205">
        <f t="shared" si="4"/>
        <v>0</v>
      </c>
      <c r="BF141" s="205">
        <f t="shared" si="5"/>
        <v>0</v>
      </c>
      <c r="BG141" s="205">
        <f t="shared" si="6"/>
        <v>0</v>
      </c>
      <c r="BH141" s="205">
        <f t="shared" si="7"/>
        <v>0</v>
      </c>
      <c r="BI141" s="205">
        <f t="shared" si="8"/>
        <v>0</v>
      </c>
      <c r="BJ141" s="14" t="s">
        <v>82</v>
      </c>
      <c r="BK141" s="205">
        <f t="shared" si="9"/>
        <v>0</v>
      </c>
      <c r="BL141" s="14" t="s">
        <v>88</v>
      </c>
      <c r="BM141" s="204" t="s">
        <v>171</v>
      </c>
    </row>
    <row r="142" spans="1:65" s="2" customFormat="1" ht="55.5" customHeight="1">
      <c r="A142" s="31"/>
      <c r="B142" s="32"/>
      <c r="C142" s="192" t="s">
        <v>172</v>
      </c>
      <c r="D142" s="192" t="s">
        <v>133</v>
      </c>
      <c r="E142" s="193" t="s">
        <v>173</v>
      </c>
      <c r="F142" s="194" t="s">
        <v>174</v>
      </c>
      <c r="G142" s="195" t="s">
        <v>175</v>
      </c>
      <c r="H142" s="196">
        <v>119.02</v>
      </c>
      <c r="I142" s="197"/>
      <c r="J142" s="198">
        <f t="shared" si="0"/>
        <v>0</v>
      </c>
      <c r="K142" s="199"/>
      <c r="L142" s="36"/>
      <c r="M142" s="200" t="s">
        <v>1</v>
      </c>
      <c r="N142" s="201" t="s">
        <v>39</v>
      </c>
      <c r="O142" s="72"/>
      <c r="P142" s="202">
        <f t="shared" si="1"/>
        <v>0</v>
      </c>
      <c r="Q142" s="202">
        <v>3.7677600000000002E-3</v>
      </c>
      <c r="R142" s="202">
        <f t="shared" si="2"/>
        <v>0.44843879520000002</v>
      </c>
      <c r="S142" s="202">
        <v>0</v>
      </c>
      <c r="T142" s="203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204" t="s">
        <v>88</v>
      </c>
      <c r="AT142" s="204" t="s">
        <v>133</v>
      </c>
      <c r="AU142" s="204" t="s">
        <v>82</v>
      </c>
      <c r="AY142" s="14" t="s">
        <v>131</v>
      </c>
      <c r="BE142" s="205">
        <f t="shared" si="4"/>
        <v>0</v>
      </c>
      <c r="BF142" s="205">
        <f t="shared" si="5"/>
        <v>0</v>
      </c>
      <c r="BG142" s="205">
        <f t="shared" si="6"/>
        <v>0</v>
      </c>
      <c r="BH142" s="205">
        <f t="shared" si="7"/>
        <v>0</v>
      </c>
      <c r="BI142" s="205">
        <f t="shared" si="8"/>
        <v>0</v>
      </c>
      <c r="BJ142" s="14" t="s">
        <v>82</v>
      </c>
      <c r="BK142" s="205">
        <f t="shared" si="9"/>
        <v>0</v>
      </c>
      <c r="BL142" s="14" t="s">
        <v>88</v>
      </c>
      <c r="BM142" s="204" t="s">
        <v>176</v>
      </c>
    </row>
    <row r="143" spans="1:65" s="2" customFormat="1" ht="55.5" customHeight="1">
      <c r="A143" s="31"/>
      <c r="B143" s="32"/>
      <c r="C143" s="192" t="s">
        <v>177</v>
      </c>
      <c r="D143" s="192" t="s">
        <v>133</v>
      </c>
      <c r="E143" s="193" t="s">
        <v>178</v>
      </c>
      <c r="F143" s="194" t="s">
        <v>179</v>
      </c>
      <c r="G143" s="195" t="s">
        <v>175</v>
      </c>
      <c r="H143" s="196">
        <v>119.02</v>
      </c>
      <c r="I143" s="197"/>
      <c r="J143" s="198">
        <f t="shared" si="0"/>
        <v>0</v>
      </c>
      <c r="K143" s="199"/>
      <c r="L143" s="36"/>
      <c r="M143" s="200" t="s">
        <v>1</v>
      </c>
      <c r="N143" s="201" t="s">
        <v>39</v>
      </c>
      <c r="O143" s="72"/>
      <c r="P143" s="202">
        <f t="shared" si="1"/>
        <v>0</v>
      </c>
      <c r="Q143" s="202">
        <v>0</v>
      </c>
      <c r="R143" s="202">
        <f t="shared" si="2"/>
        <v>0</v>
      </c>
      <c r="S143" s="202">
        <v>0</v>
      </c>
      <c r="T143" s="203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204" t="s">
        <v>88</v>
      </c>
      <c r="AT143" s="204" t="s">
        <v>133</v>
      </c>
      <c r="AU143" s="204" t="s">
        <v>82</v>
      </c>
      <c r="AY143" s="14" t="s">
        <v>131</v>
      </c>
      <c r="BE143" s="205">
        <f t="shared" si="4"/>
        <v>0</v>
      </c>
      <c r="BF143" s="205">
        <f t="shared" si="5"/>
        <v>0</v>
      </c>
      <c r="BG143" s="205">
        <f t="shared" si="6"/>
        <v>0</v>
      </c>
      <c r="BH143" s="205">
        <f t="shared" si="7"/>
        <v>0</v>
      </c>
      <c r="BI143" s="205">
        <f t="shared" si="8"/>
        <v>0</v>
      </c>
      <c r="BJ143" s="14" t="s">
        <v>82</v>
      </c>
      <c r="BK143" s="205">
        <f t="shared" si="9"/>
        <v>0</v>
      </c>
      <c r="BL143" s="14" t="s">
        <v>88</v>
      </c>
      <c r="BM143" s="204" t="s">
        <v>180</v>
      </c>
    </row>
    <row r="144" spans="1:65" s="2" customFormat="1" ht="24.2" customHeight="1">
      <c r="A144" s="31"/>
      <c r="B144" s="32"/>
      <c r="C144" s="192" t="s">
        <v>181</v>
      </c>
      <c r="D144" s="192" t="s">
        <v>133</v>
      </c>
      <c r="E144" s="193" t="s">
        <v>182</v>
      </c>
      <c r="F144" s="194" t="s">
        <v>183</v>
      </c>
      <c r="G144" s="195" t="s">
        <v>184</v>
      </c>
      <c r="H144" s="196">
        <v>1.4410000000000001</v>
      </c>
      <c r="I144" s="197"/>
      <c r="J144" s="198">
        <f t="shared" si="0"/>
        <v>0</v>
      </c>
      <c r="K144" s="199"/>
      <c r="L144" s="36"/>
      <c r="M144" s="200" t="s">
        <v>1</v>
      </c>
      <c r="N144" s="201" t="s">
        <v>39</v>
      </c>
      <c r="O144" s="72"/>
      <c r="P144" s="202">
        <f t="shared" si="1"/>
        <v>0</v>
      </c>
      <c r="Q144" s="202">
        <v>1.202961408</v>
      </c>
      <c r="R144" s="202">
        <f t="shared" si="2"/>
        <v>1.7334673889279999</v>
      </c>
      <c r="S144" s="202">
        <v>0</v>
      </c>
      <c r="T144" s="203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04" t="s">
        <v>88</v>
      </c>
      <c r="AT144" s="204" t="s">
        <v>133</v>
      </c>
      <c r="AU144" s="204" t="s">
        <v>82</v>
      </c>
      <c r="AY144" s="14" t="s">
        <v>131</v>
      </c>
      <c r="BE144" s="205">
        <f t="shared" si="4"/>
        <v>0</v>
      </c>
      <c r="BF144" s="205">
        <f t="shared" si="5"/>
        <v>0</v>
      </c>
      <c r="BG144" s="205">
        <f t="shared" si="6"/>
        <v>0</v>
      </c>
      <c r="BH144" s="205">
        <f t="shared" si="7"/>
        <v>0</v>
      </c>
      <c r="BI144" s="205">
        <f t="shared" si="8"/>
        <v>0</v>
      </c>
      <c r="BJ144" s="14" t="s">
        <v>82</v>
      </c>
      <c r="BK144" s="205">
        <f t="shared" si="9"/>
        <v>0</v>
      </c>
      <c r="BL144" s="14" t="s">
        <v>88</v>
      </c>
      <c r="BM144" s="204" t="s">
        <v>185</v>
      </c>
    </row>
    <row r="145" spans="1:65" s="12" customFormat="1" ht="22.9" customHeight="1">
      <c r="B145" s="176"/>
      <c r="C145" s="177"/>
      <c r="D145" s="178" t="s">
        <v>72</v>
      </c>
      <c r="E145" s="190" t="s">
        <v>94</v>
      </c>
      <c r="F145" s="190" t="s">
        <v>186</v>
      </c>
      <c r="G145" s="177"/>
      <c r="H145" s="177"/>
      <c r="I145" s="180"/>
      <c r="J145" s="191">
        <f>BK145</f>
        <v>0</v>
      </c>
      <c r="K145" s="177"/>
      <c r="L145" s="182"/>
      <c r="M145" s="183"/>
      <c r="N145" s="184"/>
      <c r="O145" s="184"/>
      <c r="P145" s="185">
        <f>SUM(P146:P150)</f>
        <v>0</v>
      </c>
      <c r="Q145" s="184"/>
      <c r="R145" s="185">
        <f>SUM(R146:R150)</f>
        <v>475.0689087392675</v>
      </c>
      <c r="S145" s="184"/>
      <c r="T145" s="186">
        <f>SUM(T146:T150)</f>
        <v>0</v>
      </c>
      <c r="AR145" s="187" t="s">
        <v>78</v>
      </c>
      <c r="AT145" s="188" t="s">
        <v>72</v>
      </c>
      <c r="AU145" s="188" t="s">
        <v>78</v>
      </c>
      <c r="AY145" s="187" t="s">
        <v>131</v>
      </c>
      <c r="BK145" s="189">
        <f>SUM(BK146:BK150)</f>
        <v>0</v>
      </c>
    </row>
    <row r="146" spans="1:65" s="2" customFormat="1" ht="33" customHeight="1">
      <c r="A146" s="31"/>
      <c r="B146" s="32"/>
      <c r="C146" s="192" t="s">
        <v>187</v>
      </c>
      <c r="D146" s="192" t="s">
        <v>133</v>
      </c>
      <c r="E146" s="193" t="s">
        <v>188</v>
      </c>
      <c r="F146" s="194" t="s">
        <v>189</v>
      </c>
      <c r="G146" s="195" t="s">
        <v>175</v>
      </c>
      <c r="H146" s="196">
        <v>19.05</v>
      </c>
      <c r="I146" s="197"/>
      <c r="J146" s="198">
        <f>ROUND(I146*H146,2)</f>
        <v>0</v>
      </c>
      <c r="K146" s="199"/>
      <c r="L146" s="36"/>
      <c r="M146" s="200" t="s">
        <v>1</v>
      </c>
      <c r="N146" s="201" t="s">
        <v>39</v>
      </c>
      <c r="O146" s="72"/>
      <c r="P146" s="202">
        <f>O146*H146</f>
        <v>0</v>
      </c>
      <c r="Q146" s="202">
        <v>6.1799999999999997E-3</v>
      </c>
      <c r="R146" s="202">
        <f>Q146*H146</f>
        <v>0.117729</v>
      </c>
      <c r="S146" s="202">
        <v>0</v>
      </c>
      <c r="T146" s="203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204" t="s">
        <v>88</v>
      </c>
      <c r="AT146" s="204" t="s">
        <v>133</v>
      </c>
      <c r="AU146" s="204" t="s">
        <v>82</v>
      </c>
      <c r="AY146" s="14" t="s">
        <v>131</v>
      </c>
      <c r="BE146" s="205">
        <f>IF(N146="základná",J146,0)</f>
        <v>0</v>
      </c>
      <c r="BF146" s="205">
        <f>IF(N146="znížená",J146,0)</f>
        <v>0</v>
      </c>
      <c r="BG146" s="205">
        <f>IF(N146="zákl. prenesená",J146,0)</f>
        <v>0</v>
      </c>
      <c r="BH146" s="205">
        <f>IF(N146="zníž. prenesená",J146,0)</f>
        <v>0</v>
      </c>
      <c r="BI146" s="205">
        <f>IF(N146="nulová",J146,0)</f>
        <v>0</v>
      </c>
      <c r="BJ146" s="14" t="s">
        <v>82</v>
      </c>
      <c r="BK146" s="205">
        <f>ROUND(I146*H146,2)</f>
        <v>0</v>
      </c>
      <c r="BL146" s="14" t="s">
        <v>88</v>
      </c>
      <c r="BM146" s="204" t="s">
        <v>190</v>
      </c>
    </row>
    <row r="147" spans="1:65" s="2" customFormat="1" ht="37.9" customHeight="1">
      <c r="A147" s="31"/>
      <c r="B147" s="32"/>
      <c r="C147" s="192" t="s">
        <v>191</v>
      </c>
      <c r="D147" s="192" t="s">
        <v>133</v>
      </c>
      <c r="E147" s="193" t="s">
        <v>192</v>
      </c>
      <c r="F147" s="194" t="s">
        <v>193</v>
      </c>
      <c r="G147" s="195" t="s">
        <v>136</v>
      </c>
      <c r="H147" s="196">
        <v>66.203000000000003</v>
      </c>
      <c r="I147" s="197"/>
      <c r="J147" s="198">
        <f>ROUND(I147*H147,2)</f>
        <v>0</v>
      </c>
      <c r="K147" s="199"/>
      <c r="L147" s="36"/>
      <c r="M147" s="200" t="s">
        <v>1</v>
      </c>
      <c r="N147" s="201" t="s">
        <v>39</v>
      </c>
      <c r="O147" s="72"/>
      <c r="P147" s="202">
        <f>O147*H147</f>
        <v>0</v>
      </c>
      <c r="Q147" s="202">
        <v>2.1940735</v>
      </c>
      <c r="R147" s="202">
        <f>Q147*H147</f>
        <v>145.25424792050001</v>
      </c>
      <c r="S147" s="202">
        <v>0</v>
      </c>
      <c r="T147" s="203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204" t="s">
        <v>88</v>
      </c>
      <c r="AT147" s="204" t="s">
        <v>133</v>
      </c>
      <c r="AU147" s="204" t="s">
        <v>82</v>
      </c>
      <c r="AY147" s="14" t="s">
        <v>131</v>
      </c>
      <c r="BE147" s="205">
        <f>IF(N147="základná",J147,0)</f>
        <v>0</v>
      </c>
      <c r="BF147" s="205">
        <f>IF(N147="znížená",J147,0)</f>
        <v>0</v>
      </c>
      <c r="BG147" s="205">
        <f>IF(N147="zákl. prenesená",J147,0)</f>
        <v>0</v>
      </c>
      <c r="BH147" s="205">
        <f>IF(N147="zníž. prenesená",J147,0)</f>
        <v>0</v>
      </c>
      <c r="BI147" s="205">
        <f>IF(N147="nulová",J147,0)</f>
        <v>0</v>
      </c>
      <c r="BJ147" s="14" t="s">
        <v>82</v>
      </c>
      <c r="BK147" s="205">
        <f>ROUND(I147*H147,2)</f>
        <v>0</v>
      </c>
      <c r="BL147" s="14" t="s">
        <v>88</v>
      </c>
      <c r="BM147" s="204" t="s">
        <v>194</v>
      </c>
    </row>
    <row r="148" spans="1:65" s="2" customFormat="1" ht="37.9" customHeight="1">
      <c r="A148" s="31"/>
      <c r="B148" s="32"/>
      <c r="C148" s="192" t="s">
        <v>195</v>
      </c>
      <c r="D148" s="192" t="s">
        <v>133</v>
      </c>
      <c r="E148" s="193" t="s">
        <v>196</v>
      </c>
      <c r="F148" s="194" t="s">
        <v>197</v>
      </c>
      <c r="G148" s="195" t="s">
        <v>136</v>
      </c>
      <c r="H148" s="196">
        <v>138.15</v>
      </c>
      <c r="I148" s="197"/>
      <c r="J148" s="198">
        <f>ROUND(I148*H148,2)</f>
        <v>0</v>
      </c>
      <c r="K148" s="199"/>
      <c r="L148" s="36"/>
      <c r="M148" s="200" t="s">
        <v>1</v>
      </c>
      <c r="N148" s="201" t="s">
        <v>39</v>
      </c>
      <c r="O148" s="72"/>
      <c r="P148" s="202">
        <f>O148*H148</f>
        <v>0</v>
      </c>
      <c r="Q148" s="202">
        <v>2.2404829999999998</v>
      </c>
      <c r="R148" s="202">
        <f>Q148*H148</f>
        <v>309.52272644999999</v>
      </c>
      <c r="S148" s="202">
        <v>0</v>
      </c>
      <c r="T148" s="203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204" t="s">
        <v>88</v>
      </c>
      <c r="AT148" s="204" t="s">
        <v>133</v>
      </c>
      <c r="AU148" s="204" t="s">
        <v>82</v>
      </c>
      <c r="AY148" s="14" t="s">
        <v>131</v>
      </c>
      <c r="BE148" s="205">
        <f>IF(N148="základná",J148,0)</f>
        <v>0</v>
      </c>
      <c r="BF148" s="205">
        <f>IF(N148="znížená",J148,0)</f>
        <v>0</v>
      </c>
      <c r="BG148" s="205">
        <f>IF(N148="zákl. prenesená",J148,0)</f>
        <v>0</v>
      </c>
      <c r="BH148" s="205">
        <f>IF(N148="zníž. prenesená",J148,0)</f>
        <v>0</v>
      </c>
      <c r="BI148" s="205">
        <f>IF(N148="nulová",J148,0)</f>
        <v>0</v>
      </c>
      <c r="BJ148" s="14" t="s">
        <v>82</v>
      </c>
      <c r="BK148" s="205">
        <f>ROUND(I148*H148,2)</f>
        <v>0</v>
      </c>
      <c r="BL148" s="14" t="s">
        <v>88</v>
      </c>
      <c r="BM148" s="204" t="s">
        <v>198</v>
      </c>
    </row>
    <row r="149" spans="1:65" s="2" customFormat="1" ht="37.9" customHeight="1">
      <c r="A149" s="31"/>
      <c r="B149" s="32"/>
      <c r="C149" s="192" t="s">
        <v>199</v>
      </c>
      <c r="D149" s="192" t="s">
        <v>133</v>
      </c>
      <c r="E149" s="193" t="s">
        <v>200</v>
      </c>
      <c r="F149" s="194" t="s">
        <v>201</v>
      </c>
      <c r="G149" s="195" t="s">
        <v>175</v>
      </c>
      <c r="H149" s="196">
        <v>690.75</v>
      </c>
      <c r="I149" s="197"/>
      <c r="J149" s="198">
        <f>ROUND(I149*H149,2)</f>
        <v>0</v>
      </c>
      <c r="K149" s="199"/>
      <c r="L149" s="36"/>
      <c r="M149" s="200" t="s">
        <v>1</v>
      </c>
      <c r="N149" s="201" t="s">
        <v>39</v>
      </c>
      <c r="O149" s="72"/>
      <c r="P149" s="202">
        <f>O149*H149</f>
        <v>0</v>
      </c>
      <c r="Q149" s="202">
        <v>5.1470047299999998E-3</v>
      </c>
      <c r="R149" s="202">
        <f>Q149*H149</f>
        <v>3.5552935172474998</v>
      </c>
      <c r="S149" s="202">
        <v>0</v>
      </c>
      <c r="T149" s="203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204" t="s">
        <v>88</v>
      </c>
      <c r="AT149" s="204" t="s">
        <v>133</v>
      </c>
      <c r="AU149" s="204" t="s">
        <v>82</v>
      </c>
      <c r="AY149" s="14" t="s">
        <v>131</v>
      </c>
      <c r="BE149" s="205">
        <f>IF(N149="základná",J149,0)</f>
        <v>0</v>
      </c>
      <c r="BF149" s="205">
        <f>IF(N149="znížená",J149,0)</f>
        <v>0</v>
      </c>
      <c r="BG149" s="205">
        <f>IF(N149="zákl. prenesená",J149,0)</f>
        <v>0</v>
      </c>
      <c r="BH149" s="205">
        <f>IF(N149="zníž. prenesená",J149,0)</f>
        <v>0</v>
      </c>
      <c r="BI149" s="205">
        <f>IF(N149="nulová",J149,0)</f>
        <v>0</v>
      </c>
      <c r="BJ149" s="14" t="s">
        <v>82</v>
      </c>
      <c r="BK149" s="205">
        <f>ROUND(I149*H149,2)</f>
        <v>0</v>
      </c>
      <c r="BL149" s="14" t="s">
        <v>88</v>
      </c>
      <c r="BM149" s="204" t="s">
        <v>202</v>
      </c>
    </row>
    <row r="150" spans="1:65" s="2" customFormat="1" ht="33" customHeight="1">
      <c r="A150" s="31"/>
      <c r="B150" s="32"/>
      <c r="C150" s="192" t="s">
        <v>203</v>
      </c>
      <c r="D150" s="192" t="s">
        <v>133</v>
      </c>
      <c r="E150" s="193" t="s">
        <v>204</v>
      </c>
      <c r="F150" s="194" t="s">
        <v>205</v>
      </c>
      <c r="G150" s="195" t="s">
        <v>184</v>
      </c>
      <c r="H150" s="196">
        <v>13.815</v>
      </c>
      <c r="I150" s="197"/>
      <c r="J150" s="198">
        <f>ROUND(I150*H150,2)</f>
        <v>0</v>
      </c>
      <c r="K150" s="199"/>
      <c r="L150" s="36"/>
      <c r="M150" s="200" t="s">
        <v>1</v>
      </c>
      <c r="N150" s="201" t="s">
        <v>39</v>
      </c>
      <c r="O150" s="72"/>
      <c r="P150" s="202">
        <f>O150*H150</f>
        <v>0</v>
      </c>
      <c r="Q150" s="202">
        <v>1.202961408</v>
      </c>
      <c r="R150" s="202">
        <f>Q150*H150</f>
        <v>16.61891185152</v>
      </c>
      <c r="S150" s="202">
        <v>0</v>
      </c>
      <c r="T150" s="203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204" t="s">
        <v>88</v>
      </c>
      <c r="AT150" s="204" t="s">
        <v>133</v>
      </c>
      <c r="AU150" s="204" t="s">
        <v>82</v>
      </c>
      <c r="AY150" s="14" t="s">
        <v>131</v>
      </c>
      <c r="BE150" s="205">
        <f>IF(N150="základná",J150,0)</f>
        <v>0</v>
      </c>
      <c r="BF150" s="205">
        <f>IF(N150="znížená",J150,0)</f>
        <v>0</v>
      </c>
      <c r="BG150" s="205">
        <f>IF(N150="zákl. prenesená",J150,0)</f>
        <v>0</v>
      </c>
      <c r="BH150" s="205">
        <f>IF(N150="zníž. prenesená",J150,0)</f>
        <v>0</v>
      </c>
      <c r="BI150" s="205">
        <f>IF(N150="nulová",J150,0)</f>
        <v>0</v>
      </c>
      <c r="BJ150" s="14" t="s">
        <v>82</v>
      </c>
      <c r="BK150" s="205">
        <f>ROUND(I150*H150,2)</f>
        <v>0</v>
      </c>
      <c r="BL150" s="14" t="s">
        <v>88</v>
      </c>
      <c r="BM150" s="204" t="s">
        <v>206</v>
      </c>
    </row>
    <row r="151" spans="1:65" s="12" customFormat="1" ht="25.9" customHeight="1">
      <c r="B151" s="176"/>
      <c r="C151" s="177"/>
      <c r="D151" s="178" t="s">
        <v>72</v>
      </c>
      <c r="E151" s="179" t="s">
        <v>207</v>
      </c>
      <c r="F151" s="179" t="s">
        <v>208</v>
      </c>
      <c r="G151" s="177"/>
      <c r="H151" s="177"/>
      <c r="I151" s="180"/>
      <c r="J151" s="181">
        <f>BK151</f>
        <v>0</v>
      </c>
      <c r="K151" s="177"/>
      <c r="L151" s="182"/>
      <c r="M151" s="183"/>
      <c r="N151" s="184"/>
      <c r="O151" s="184"/>
      <c r="P151" s="185">
        <f>P152+P157+P162+P165+P173</f>
        <v>0</v>
      </c>
      <c r="Q151" s="184"/>
      <c r="R151" s="185">
        <f>R152+R157+R162+R165+R173</f>
        <v>132.86981933999999</v>
      </c>
      <c r="S151" s="184"/>
      <c r="T151" s="186">
        <f>T152+T157+T162+T165+T173</f>
        <v>0</v>
      </c>
      <c r="AR151" s="187" t="s">
        <v>82</v>
      </c>
      <c r="AT151" s="188" t="s">
        <v>72</v>
      </c>
      <c r="AU151" s="188" t="s">
        <v>73</v>
      </c>
      <c r="AY151" s="187" t="s">
        <v>131</v>
      </c>
      <c r="BK151" s="189">
        <f>BK152+BK157+BK162+BK165+BK173</f>
        <v>0</v>
      </c>
    </row>
    <row r="152" spans="1:65" s="12" customFormat="1" ht="22.9" customHeight="1">
      <c r="B152" s="176"/>
      <c r="C152" s="177"/>
      <c r="D152" s="178" t="s">
        <v>72</v>
      </c>
      <c r="E152" s="190" t="s">
        <v>209</v>
      </c>
      <c r="F152" s="190" t="s">
        <v>210</v>
      </c>
      <c r="G152" s="177"/>
      <c r="H152" s="177"/>
      <c r="I152" s="180"/>
      <c r="J152" s="191">
        <f>BK152</f>
        <v>0</v>
      </c>
      <c r="K152" s="177"/>
      <c r="L152" s="182"/>
      <c r="M152" s="183"/>
      <c r="N152" s="184"/>
      <c r="O152" s="184"/>
      <c r="P152" s="185">
        <f>SUM(P153:P156)</f>
        <v>0</v>
      </c>
      <c r="Q152" s="184"/>
      <c r="R152" s="185">
        <f>SUM(R153:R156)</f>
        <v>2.7395158099999999</v>
      </c>
      <c r="S152" s="184"/>
      <c r="T152" s="186">
        <f>SUM(T153:T156)</f>
        <v>0</v>
      </c>
      <c r="AR152" s="187" t="s">
        <v>82</v>
      </c>
      <c r="AT152" s="188" t="s">
        <v>72</v>
      </c>
      <c r="AU152" s="188" t="s">
        <v>78</v>
      </c>
      <c r="AY152" s="187" t="s">
        <v>131</v>
      </c>
      <c r="BK152" s="189">
        <f>SUM(BK153:BK156)</f>
        <v>0</v>
      </c>
    </row>
    <row r="153" spans="1:65" s="2" customFormat="1" ht="16.5" customHeight="1">
      <c r="A153" s="31"/>
      <c r="B153" s="32"/>
      <c r="C153" s="192" t="s">
        <v>211</v>
      </c>
      <c r="D153" s="192" t="s">
        <v>133</v>
      </c>
      <c r="E153" s="193" t="s">
        <v>212</v>
      </c>
      <c r="F153" s="194" t="s">
        <v>213</v>
      </c>
      <c r="G153" s="195" t="s">
        <v>175</v>
      </c>
      <c r="H153" s="196">
        <v>1381.5</v>
      </c>
      <c r="I153" s="197"/>
      <c r="J153" s="198">
        <f>ROUND(I153*H153,2)</f>
        <v>0</v>
      </c>
      <c r="K153" s="199"/>
      <c r="L153" s="36"/>
      <c r="M153" s="200" t="s">
        <v>1</v>
      </c>
      <c r="N153" s="201" t="s">
        <v>39</v>
      </c>
      <c r="O153" s="72"/>
      <c r="P153" s="202">
        <f>O153*H153</f>
        <v>0</v>
      </c>
      <c r="Q153" s="202">
        <v>0</v>
      </c>
      <c r="R153" s="202">
        <f>Q153*H153</f>
        <v>0</v>
      </c>
      <c r="S153" s="202">
        <v>0</v>
      </c>
      <c r="T153" s="203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204" t="s">
        <v>195</v>
      </c>
      <c r="AT153" s="204" t="s">
        <v>133</v>
      </c>
      <c r="AU153" s="204" t="s">
        <v>82</v>
      </c>
      <c r="AY153" s="14" t="s">
        <v>131</v>
      </c>
      <c r="BE153" s="205">
        <f>IF(N153="základná",J153,0)</f>
        <v>0</v>
      </c>
      <c r="BF153" s="205">
        <f>IF(N153="znížená",J153,0)</f>
        <v>0</v>
      </c>
      <c r="BG153" s="205">
        <f>IF(N153="zákl. prenesená",J153,0)</f>
        <v>0</v>
      </c>
      <c r="BH153" s="205">
        <f>IF(N153="zníž. prenesená",J153,0)</f>
        <v>0</v>
      </c>
      <c r="BI153" s="205">
        <f>IF(N153="nulová",J153,0)</f>
        <v>0</v>
      </c>
      <c r="BJ153" s="14" t="s">
        <v>82</v>
      </c>
      <c r="BK153" s="205">
        <f>ROUND(I153*H153,2)</f>
        <v>0</v>
      </c>
      <c r="BL153" s="14" t="s">
        <v>195</v>
      </c>
      <c r="BM153" s="204" t="s">
        <v>214</v>
      </c>
    </row>
    <row r="154" spans="1:65" s="2" customFormat="1" ht="37.9" customHeight="1">
      <c r="A154" s="31"/>
      <c r="B154" s="32"/>
      <c r="C154" s="206" t="s">
        <v>7</v>
      </c>
      <c r="D154" s="206" t="s">
        <v>144</v>
      </c>
      <c r="E154" s="207" t="s">
        <v>215</v>
      </c>
      <c r="F154" s="208" t="s">
        <v>216</v>
      </c>
      <c r="G154" s="209" t="s">
        <v>175</v>
      </c>
      <c r="H154" s="210">
        <v>1588.7249999999999</v>
      </c>
      <c r="I154" s="211"/>
      <c r="J154" s="212">
        <f>ROUND(I154*H154,2)</f>
        <v>0</v>
      </c>
      <c r="K154" s="213"/>
      <c r="L154" s="214"/>
      <c r="M154" s="215" t="s">
        <v>1</v>
      </c>
      <c r="N154" s="216" t="s">
        <v>39</v>
      </c>
      <c r="O154" s="72"/>
      <c r="P154" s="202">
        <f>O154*H154</f>
        <v>0</v>
      </c>
      <c r="Q154" s="202">
        <v>4.0000000000000002E-4</v>
      </c>
      <c r="R154" s="202">
        <f>Q154*H154</f>
        <v>0.63549</v>
      </c>
      <c r="S154" s="202">
        <v>0</v>
      </c>
      <c r="T154" s="203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204" t="s">
        <v>217</v>
      </c>
      <c r="AT154" s="204" t="s">
        <v>144</v>
      </c>
      <c r="AU154" s="204" t="s">
        <v>82</v>
      </c>
      <c r="AY154" s="14" t="s">
        <v>131</v>
      </c>
      <c r="BE154" s="205">
        <f>IF(N154="základná",J154,0)</f>
        <v>0</v>
      </c>
      <c r="BF154" s="205">
        <f>IF(N154="znížená",J154,0)</f>
        <v>0</v>
      </c>
      <c r="BG154" s="205">
        <f>IF(N154="zákl. prenesená",J154,0)</f>
        <v>0</v>
      </c>
      <c r="BH154" s="205">
        <f>IF(N154="zníž. prenesená",J154,0)</f>
        <v>0</v>
      </c>
      <c r="BI154" s="205">
        <f>IF(N154="nulová",J154,0)</f>
        <v>0</v>
      </c>
      <c r="BJ154" s="14" t="s">
        <v>82</v>
      </c>
      <c r="BK154" s="205">
        <f>ROUND(I154*H154,2)</f>
        <v>0</v>
      </c>
      <c r="BL154" s="14" t="s">
        <v>195</v>
      </c>
      <c r="BM154" s="204" t="s">
        <v>218</v>
      </c>
    </row>
    <row r="155" spans="1:65" s="2" customFormat="1" ht="44.25" customHeight="1">
      <c r="A155" s="31"/>
      <c r="B155" s="32"/>
      <c r="C155" s="192" t="s">
        <v>219</v>
      </c>
      <c r="D155" s="192" t="s">
        <v>133</v>
      </c>
      <c r="E155" s="193" t="s">
        <v>220</v>
      </c>
      <c r="F155" s="194" t="s">
        <v>221</v>
      </c>
      <c r="G155" s="195" t="s">
        <v>175</v>
      </c>
      <c r="H155" s="196">
        <v>690.75</v>
      </c>
      <c r="I155" s="197"/>
      <c r="J155" s="198">
        <f>ROUND(I155*H155,2)</f>
        <v>0</v>
      </c>
      <c r="K155" s="199"/>
      <c r="L155" s="36"/>
      <c r="M155" s="200" t="s">
        <v>1</v>
      </c>
      <c r="N155" s="201" t="s">
        <v>39</v>
      </c>
      <c r="O155" s="72"/>
      <c r="P155" s="202">
        <f>O155*H155</f>
        <v>0</v>
      </c>
      <c r="Q155" s="202">
        <v>3.3000000000000003E-5</v>
      </c>
      <c r="R155" s="202">
        <f>Q155*H155</f>
        <v>2.2794750000000003E-2</v>
      </c>
      <c r="S155" s="202">
        <v>0</v>
      </c>
      <c r="T155" s="203">
        <f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204" t="s">
        <v>195</v>
      </c>
      <c r="AT155" s="204" t="s">
        <v>133</v>
      </c>
      <c r="AU155" s="204" t="s">
        <v>82</v>
      </c>
      <c r="AY155" s="14" t="s">
        <v>131</v>
      </c>
      <c r="BE155" s="205">
        <f>IF(N155="základná",J155,0)</f>
        <v>0</v>
      </c>
      <c r="BF155" s="205">
        <f>IF(N155="znížená",J155,0)</f>
        <v>0</v>
      </c>
      <c r="BG155" s="205">
        <f>IF(N155="zákl. prenesená",J155,0)</f>
        <v>0</v>
      </c>
      <c r="BH155" s="205">
        <f>IF(N155="zníž. prenesená",J155,0)</f>
        <v>0</v>
      </c>
      <c r="BI155" s="205">
        <f>IF(N155="nulová",J155,0)</f>
        <v>0</v>
      </c>
      <c r="BJ155" s="14" t="s">
        <v>82</v>
      </c>
      <c r="BK155" s="205">
        <f>ROUND(I155*H155,2)</f>
        <v>0</v>
      </c>
      <c r="BL155" s="14" t="s">
        <v>195</v>
      </c>
      <c r="BM155" s="204" t="s">
        <v>222</v>
      </c>
    </row>
    <row r="156" spans="1:65" s="2" customFormat="1" ht="44.25" customHeight="1">
      <c r="A156" s="31"/>
      <c r="B156" s="32"/>
      <c r="C156" s="206" t="s">
        <v>223</v>
      </c>
      <c r="D156" s="206" t="s">
        <v>144</v>
      </c>
      <c r="E156" s="207" t="s">
        <v>224</v>
      </c>
      <c r="F156" s="208" t="s">
        <v>225</v>
      </c>
      <c r="G156" s="209" t="s">
        <v>175</v>
      </c>
      <c r="H156" s="210">
        <v>794.36300000000006</v>
      </c>
      <c r="I156" s="211"/>
      <c r="J156" s="212">
        <f>ROUND(I156*H156,2)</f>
        <v>0</v>
      </c>
      <c r="K156" s="213"/>
      <c r="L156" s="214"/>
      <c r="M156" s="215" t="s">
        <v>1</v>
      </c>
      <c r="N156" s="216" t="s">
        <v>39</v>
      </c>
      <c r="O156" s="72"/>
      <c r="P156" s="202">
        <f>O156*H156</f>
        <v>0</v>
      </c>
      <c r="Q156" s="202">
        <v>2.6199999999999999E-3</v>
      </c>
      <c r="R156" s="202">
        <f>Q156*H156</f>
        <v>2.0812310599999999</v>
      </c>
      <c r="S156" s="202">
        <v>0</v>
      </c>
      <c r="T156" s="203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204" t="s">
        <v>217</v>
      </c>
      <c r="AT156" s="204" t="s">
        <v>144</v>
      </c>
      <c r="AU156" s="204" t="s">
        <v>82</v>
      </c>
      <c r="AY156" s="14" t="s">
        <v>131</v>
      </c>
      <c r="BE156" s="205">
        <f>IF(N156="základná",J156,0)</f>
        <v>0</v>
      </c>
      <c r="BF156" s="205">
        <f>IF(N156="znížená",J156,0)</f>
        <v>0</v>
      </c>
      <c r="BG156" s="205">
        <f>IF(N156="zákl. prenesená",J156,0)</f>
        <v>0</v>
      </c>
      <c r="BH156" s="205">
        <f>IF(N156="zníž. prenesená",J156,0)</f>
        <v>0</v>
      </c>
      <c r="BI156" s="205">
        <f>IF(N156="nulová",J156,0)</f>
        <v>0</v>
      </c>
      <c r="BJ156" s="14" t="s">
        <v>82</v>
      </c>
      <c r="BK156" s="205">
        <f>ROUND(I156*H156,2)</f>
        <v>0</v>
      </c>
      <c r="BL156" s="14" t="s">
        <v>195</v>
      </c>
      <c r="BM156" s="204" t="s">
        <v>226</v>
      </c>
    </row>
    <row r="157" spans="1:65" s="12" customFormat="1" ht="22.9" customHeight="1">
      <c r="B157" s="176"/>
      <c r="C157" s="177"/>
      <c r="D157" s="178" t="s">
        <v>72</v>
      </c>
      <c r="E157" s="190" t="s">
        <v>227</v>
      </c>
      <c r="F157" s="190" t="s">
        <v>228</v>
      </c>
      <c r="G157" s="177"/>
      <c r="H157" s="177"/>
      <c r="I157" s="180"/>
      <c r="J157" s="191">
        <f>BK157</f>
        <v>0</v>
      </c>
      <c r="K157" s="177"/>
      <c r="L157" s="182"/>
      <c r="M157" s="183"/>
      <c r="N157" s="184"/>
      <c r="O157" s="184"/>
      <c r="P157" s="185">
        <f>SUM(P158:P161)</f>
        <v>0</v>
      </c>
      <c r="Q157" s="184"/>
      <c r="R157" s="185">
        <f>SUM(R158:R161)</f>
        <v>2.8341032999999998</v>
      </c>
      <c r="S157" s="184"/>
      <c r="T157" s="186">
        <f>SUM(T158:T161)</f>
        <v>0</v>
      </c>
      <c r="AR157" s="187" t="s">
        <v>82</v>
      </c>
      <c r="AT157" s="188" t="s">
        <v>72</v>
      </c>
      <c r="AU157" s="188" t="s">
        <v>78</v>
      </c>
      <c r="AY157" s="187" t="s">
        <v>131</v>
      </c>
      <c r="BK157" s="189">
        <f>SUM(BK158:BK161)</f>
        <v>0</v>
      </c>
    </row>
    <row r="158" spans="1:65" s="2" customFormat="1" ht="37.9" customHeight="1">
      <c r="A158" s="31"/>
      <c r="B158" s="32"/>
      <c r="C158" s="192" t="s">
        <v>229</v>
      </c>
      <c r="D158" s="192" t="s">
        <v>133</v>
      </c>
      <c r="E158" s="193" t="s">
        <v>230</v>
      </c>
      <c r="F158" s="194" t="s">
        <v>231</v>
      </c>
      <c r="G158" s="195" t="s">
        <v>175</v>
      </c>
      <c r="H158" s="196">
        <v>662.03</v>
      </c>
      <c r="I158" s="197"/>
      <c r="J158" s="198">
        <f>ROUND(I158*H158,2)</f>
        <v>0</v>
      </c>
      <c r="K158" s="199"/>
      <c r="L158" s="36"/>
      <c r="M158" s="200" t="s">
        <v>1</v>
      </c>
      <c r="N158" s="201" t="s">
        <v>39</v>
      </c>
      <c r="O158" s="72"/>
      <c r="P158" s="202">
        <f>O158*H158</f>
        <v>0</v>
      </c>
      <c r="Q158" s="202">
        <v>0</v>
      </c>
      <c r="R158" s="202">
        <f>Q158*H158</f>
        <v>0</v>
      </c>
      <c r="S158" s="202">
        <v>0</v>
      </c>
      <c r="T158" s="203">
        <f>S158*H158</f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204" t="s">
        <v>195</v>
      </c>
      <c r="AT158" s="204" t="s">
        <v>133</v>
      </c>
      <c r="AU158" s="204" t="s">
        <v>82</v>
      </c>
      <c r="AY158" s="14" t="s">
        <v>131</v>
      </c>
      <c r="BE158" s="205">
        <f>IF(N158="základná",J158,0)</f>
        <v>0</v>
      </c>
      <c r="BF158" s="205">
        <f>IF(N158="znížená",J158,0)</f>
        <v>0</v>
      </c>
      <c r="BG158" s="205">
        <f>IF(N158="zákl. prenesená",J158,0)</f>
        <v>0</v>
      </c>
      <c r="BH158" s="205">
        <f>IF(N158="zníž. prenesená",J158,0)</f>
        <v>0</v>
      </c>
      <c r="BI158" s="205">
        <f>IF(N158="nulová",J158,0)</f>
        <v>0</v>
      </c>
      <c r="BJ158" s="14" t="s">
        <v>82</v>
      </c>
      <c r="BK158" s="205">
        <f>ROUND(I158*H158,2)</f>
        <v>0</v>
      </c>
      <c r="BL158" s="14" t="s">
        <v>195</v>
      </c>
      <c r="BM158" s="204" t="s">
        <v>232</v>
      </c>
    </row>
    <row r="159" spans="1:65" s="2" customFormat="1" ht="37.9" customHeight="1">
      <c r="A159" s="31"/>
      <c r="B159" s="32"/>
      <c r="C159" s="206" t="s">
        <v>233</v>
      </c>
      <c r="D159" s="206" t="s">
        <v>144</v>
      </c>
      <c r="E159" s="207" t="s">
        <v>234</v>
      </c>
      <c r="F159" s="208" t="s">
        <v>235</v>
      </c>
      <c r="G159" s="209" t="s">
        <v>175</v>
      </c>
      <c r="H159" s="210">
        <v>675.27099999999996</v>
      </c>
      <c r="I159" s="211"/>
      <c r="J159" s="212">
        <f>ROUND(I159*H159,2)</f>
        <v>0</v>
      </c>
      <c r="K159" s="213"/>
      <c r="L159" s="214"/>
      <c r="M159" s="215" t="s">
        <v>1</v>
      </c>
      <c r="N159" s="216" t="s">
        <v>39</v>
      </c>
      <c r="O159" s="72"/>
      <c r="P159" s="202">
        <f>O159*H159</f>
        <v>0</v>
      </c>
      <c r="Q159" s="202">
        <v>3.3E-3</v>
      </c>
      <c r="R159" s="202">
        <f>Q159*H159</f>
        <v>2.2283942999999997</v>
      </c>
      <c r="S159" s="202">
        <v>0</v>
      </c>
      <c r="T159" s="203">
        <f>S159*H159</f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204" t="s">
        <v>217</v>
      </c>
      <c r="AT159" s="204" t="s">
        <v>144</v>
      </c>
      <c r="AU159" s="204" t="s">
        <v>82</v>
      </c>
      <c r="AY159" s="14" t="s">
        <v>131</v>
      </c>
      <c r="BE159" s="205">
        <f>IF(N159="základná",J159,0)</f>
        <v>0</v>
      </c>
      <c r="BF159" s="205">
        <f>IF(N159="znížená",J159,0)</f>
        <v>0</v>
      </c>
      <c r="BG159" s="205">
        <f>IF(N159="zákl. prenesená",J159,0)</f>
        <v>0</v>
      </c>
      <c r="BH159" s="205">
        <f>IF(N159="zníž. prenesená",J159,0)</f>
        <v>0</v>
      </c>
      <c r="BI159" s="205">
        <f>IF(N159="nulová",J159,0)</f>
        <v>0</v>
      </c>
      <c r="BJ159" s="14" t="s">
        <v>82</v>
      </c>
      <c r="BK159" s="205">
        <f>ROUND(I159*H159,2)</f>
        <v>0</v>
      </c>
      <c r="BL159" s="14" t="s">
        <v>195</v>
      </c>
      <c r="BM159" s="204" t="s">
        <v>236</v>
      </c>
    </row>
    <row r="160" spans="1:65" s="2" customFormat="1" ht="33" customHeight="1">
      <c r="A160" s="31"/>
      <c r="B160" s="32"/>
      <c r="C160" s="192" t="s">
        <v>237</v>
      </c>
      <c r="D160" s="192" t="s">
        <v>133</v>
      </c>
      <c r="E160" s="193" t="s">
        <v>238</v>
      </c>
      <c r="F160" s="194" t="s">
        <v>239</v>
      </c>
      <c r="G160" s="195" t="s">
        <v>175</v>
      </c>
      <c r="H160" s="196">
        <v>75.150000000000006</v>
      </c>
      <c r="I160" s="197"/>
      <c r="J160" s="198">
        <f>ROUND(I160*H160,2)</f>
        <v>0</v>
      </c>
      <c r="K160" s="199"/>
      <c r="L160" s="36"/>
      <c r="M160" s="200" t="s">
        <v>1</v>
      </c>
      <c r="N160" s="201" t="s">
        <v>39</v>
      </c>
      <c r="O160" s="72"/>
      <c r="P160" s="202">
        <f>O160*H160</f>
        <v>0</v>
      </c>
      <c r="Q160" s="202">
        <v>5.0000000000000001E-3</v>
      </c>
      <c r="R160" s="202">
        <f>Q160*H160</f>
        <v>0.37575000000000003</v>
      </c>
      <c r="S160" s="202">
        <v>0</v>
      </c>
      <c r="T160" s="203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204" t="s">
        <v>195</v>
      </c>
      <c r="AT160" s="204" t="s">
        <v>133</v>
      </c>
      <c r="AU160" s="204" t="s">
        <v>82</v>
      </c>
      <c r="AY160" s="14" t="s">
        <v>131</v>
      </c>
      <c r="BE160" s="205">
        <f>IF(N160="základná",J160,0)</f>
        <v>0</v>
      </c>
      <c r="BF160" s="205">
        <f>IF(N160="znížená",J160,0)</f>
        <v>0</v>
      </c>
      <c r="BG160" s="205">
        <f>IF(N160="zákl. prenesená",J160,0)</f>
        <v>0</v>
      </c>
      <c r="BH160" s="205">
        <f>IF(N160="zníž. prenesená",J160,0)</f>
        <v>0</v>
      </c>
      <c r="BI160" s="205">
        <f>IF(N160="nulová",J160,0)</f>
        <v>0</v>
      </c>
      <c r="BJ160" s="14" t="s">
        <v>82</v>
      </c>
      <c r="BK160" s="205">
        <f>ROUND(I160*H160,2)</f>
        <v>0</v>
      </c>
      <c r="BL160" s="14" t="s">
        <v>195</v>
      </c>
      <c r="BM160" s="204" t="s">
        <v>240</v>
      </c>
    </row>
    <row r="161" spans="1:65" s="2" customFormat="1" ht="24.2" customHeight="1">
      <c r="A161" s="31"/>
      <c r="B161" s="32"/>
      <c r="C161" s="206" t="s">
        <v>241</v>
      </c>
      <c r="D161" s="206" t="s">
        <v>144</v>
      </c>
      <c r="E161" s="207" t="s">
        <v>242</v>
      </c>
      <c r="F161" s="208" t="s">
        <v>243</v>
      </c>
      <c r="G161" s="209" t="s">
        <v>175</v>
      </c>
      <c r="H161" s="210">
        <v>76.653000000000006</v>
      </c>
      <c r="I161" s="211"/>
      <c r="J161" s="212">
        <f>ROUND(I161*H161,2)</f>
        <v>0</v>
      </c>
      <c r="K161" s="213"/>
      <c r="L161" s="214"/>
      <c r="M161" s="215" t="s">
        <v>1</v>
      </c>
      <c r="N161" s="216" t="s">
        <v>39</v>
      </c>
      <c r="O161" s="72"/>
      <c r="P161" s="202">
        <f>O161*H161</f>
        <v>0</v>
      </c>
      <c r="Q161" s="202">
        <v>3.0000000000000001E-3</v>
      </c>
      <c r="R161" s="202">
        <f>Q161*H161</f>
        <v>0.22995900000000002</v>
      </c>
      <c r="S161" s="202">
        <v>0</v>
      </c>
      <c r="T161" s="203">
        <f>S161*H161</f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204" t="s">
        <v>217</v>
      </c>
      <c r="AT161" s="204" t="s">
        <v>144</v>
      </c>
      <c r="AU161" s="204" t="s">
        <v>82</v>
      </c>
      <c r="AY161" s="14" t="s">
        <v>131</v>
      </c>
      <c r="BE161" s="205">
        <f>IF(N161="základná",J161,0)</f>
        <v>0</v>
      </c>
      <c r="BF161" s="205">
        <f>IF(N161="znížená",J161,0)</f>
        <v>0</v>
      </c>
      <c r="BG161" s="205">
        <f>IF(N161="zákl. prenesená",J161,0)</f>
        <v>0</v>
      </c>
      <c r="BH161" s="205">
        <f>IF(N161="zníž. prenesená",J161,0)</f>
        <v>0</v>
      </c>
      <c r="BI161" s="205">
        <f>IF(N161="nulová",J161,0)</f>
        <v>0</v>
      </c>
      <c r="BJ161" s="14" t="s">
        <v>82</v>
      </c>
      <c r="BK161" s="205">
        <f>ROUND(I161*H161,2)</f>
        <v>0</v>
      </c>
      <c r="BL161" s="14" t="s">
        <v>195</v>
      </c>
      <c r="BM161" s="204" t="s">
        <v>244</v>
      </c>
    </row>
    <row r="162" spans="1:65" s="12" customFormat="1" ht="22.9" customHeight="1">
      <c r="B162" s="176"/>
      <c r="C162" s="177"/>
      <c r="D162" s="178" t="s">
        <v>72</v>
      </c>
      <c r="E162" s="190" t="s">
        <v>245</v>
      </c>
      <c r="F162" s="190" t="s">
        <v>246</v>
      </c>
      <c r="G162" s="177"/>
      <c r="H162" s="177"/>
      <c r="I162" s="180"/>
      <c r="J162" s="191">
        <f>BK162</f>
        <v>0</v>
      </c>
      <c r="K162" s="177"/>
      <c r="L162" s="182"/>
      <c r="M162" s="183"/>
      <c r="N162" s="184"/>
      <c r="O162" s="184"/>
      <c r="P162" s="185">
        <f>SUM(P163:P164)</f>
        <v>0</v>
      </c>
      <c r="Q162" s="184"/>
      <c r="R162" s="185">
        <f>SUM(R163:R164)</f>
        <v>0.59839084000000009</v>
      </c>
      <c r="S162" s="184"/>
      <c r="T162" s="186">
        <f>SUM(T163:T164)</f>
        <v>0</v>
      </c>
      <c r="AR162" s="187" t="s">
        <v>82</v>
      </c>
      <c r="AT162" s="188" t="s">
        <v>72</v>
      </c>
      <c r="AU162" s="188" t="s">
        <v>78</v>
      </c>
      <c r="AY162" s="187" t="s">
        <v>131</v>
      </c>
      <c r="BK162" s="189">
        <f>SUM(BK163:BK164)</f>
        <v>0</v>
      </c>
    </row>
    <row r="163" spans="1:65" s="2" customFormat="1" ht="44.25" customHeight="1">
      <c r="A163" s="31"/>
      <c r="B163" s="32"/>
      <c r="C163" s="192" t="s">
        <v>247</v>
      </c>
      <c r="D163" s="192" t="s">
        <v>133</v>
      </c>
      <c r="E163" s="193" t="s">
        <v>248</v>
      </c>
      <c r="F163" s="194" t="s">
        <v>249</v>
      </c>
      <c r="G163" s="195" t="s">
        <v>250</v>
      </c>
      <c r="H163" s="196">
        <v>60.5</v>
      </c>
      <c r="I163" s="197"/>
      <c r="J163" s="198">
        <f>ROUND(I163*H163,2)</f>
        <v>0</v>
      </c>
      <c r="K163" s="199"/>
      <c r="L163" s="36"/>
      <c r="M163" s="200" t="s">
        <v>1</v>
      </c>
      <c r="N163" s="201" t="s">
        <v>39</v>
      </c>
      <c r="O163" s="72"/>
      <c r="P163" s="202">
        <f>O163*H163</f>
        <v>0</v>
      </c>
      <c r="Q163" s="202">
        <v>9.0696800000000001E-3</v>
      </c>
      <c r="R163" s="202">
        <f>Q163*H163</f>
        <v>0.54871564000000006</v>
      </c>
      <c r="S163" s="202">
        <v>0</v>
      </c>
      <c r="T163" s="203">
        <f>S163*H163</f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204" t="s">
        <v>195</v>
      </c>
      <c r="AT163" s="204" t="s">
        <v>133</v>
      </c>
      <c r="AU163" s="204" t="s">
        <v>82</v>
      </c>
      <c r="AY163" s="14" t="s">
        <v>131</v>
      </c>
      <c r="BE163" s="205">
        <f>IF(N163="základná",J163,0)</f>
        <v>0</v>
      </c>
      <c r="BF163" s="205">
        <f>IF(N163="znížená",J163,0)</f>
        <v>0</v>
      </c>
      <c r="BG163" s="205">
        <f>IF(N163="zákl. prenesená",J163,0)</f>
        <v>0</v>
      </c>
      <c r="BH163" s="205">
        <f>IF(N163="zníž. prenesená",J163,0)</f>
        <v>0</v>
      </c>
      <c r="BI163" s="205">
        <f>IF(N163="nulová",J163,0)</f>
        <v>0</v>
      </c>
      <c r="BJ163" s="14" t="s">
        <v>82</v>
      </c>
      <c r="BK163" s="205">
        <f>ROUND(I163*H163,2)</f>
        <v>0</v>
      </c>
      <c r="BL163" s="14" t="s">
        <v>195</v>
      </c>
      <c r="BM163" s="204" t="s">
        <v>251</v>
      </c>
    </row>
    <row r="164" spans="1:65" s="2" customFormat="1" ht="55.5" customHeight="1">
      <c r="A164" s="31"/>
      <c r="B164" s="32"/>
      <c r="C164" s="192" t="s">
        <v>252</v>
      </c>
      <c r="D164" s="192" t="s">
        <v>133</v>
      </c>
      <c r="E164" s="193" t="s">
        <v>253</v>
      </c>
      <c r="F164" s="194" t="s">
        <v>254</v>
      </c>
      <c r="G164" s="195" t="s">
        <v>250</v>
      </c>
      <c r="H164" s="196">
        <v>24</v>
      </c>
      <c r="I164" s="197"/>
      <c r="J164" s="198">
        <f>ROUND(I164*H164,2)</f>
        <v>0</v>
      </c>
      <c r="K164" s="199"/>
      <c r="L164" s="36"/>
      <c r="M164" s="200" t="s">
        <v>1</v>
      </c>
      <c r="N164" s="201" t="s">
        <v>39</v>
      </c>
      <c r="O164" s="72"/>
      <c r="P164" s="202">
        <f>O164*H164</f>
        <v>0</v>
      </c>
      <c r="Q164" s="202">
        <v>2.0698000000000001E-3</v>
      </c>
      <c r="R164" s="202">
        <f>Q164*H164</f>
        <v>4.9675200000000003E-2</v>
      </c>
      <c r="S164" s="202">
        <v>0</v>
      </c>
      <c r="T164" s="203">
        <f>S164*H164</f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204" t="s">
        <v>195</v>
      </c>
      <c r="AT164" s="204" t="s">
        <v>133</v>
      </c>
      <c r="AU164" s="204" t="s">
        <v>82</v>
      </c>
      <c r="AY164" s="14" t="s">
        <v>131</v>
      </c>
      <c r="BE164" s="205">
        <f>IF(N164="základná",J164,0)</f>
        <v>0</v>
      </c>
      <c r="BF164" s="205">
        <f>IF(N164="znížená",J164,0)</f>
        <v>0</v>
      </c>
      <c r="BG164" s="205">
        <f>IF(N164="zákl. prenesená",J164,0)</f>
        <v>0</v>
      </c>
      <c r="BH164" s="205">
        <f>IF(N164="zníž. prenesená",J164,0)</f>
        <v>0</v>
      </c>
      <c r="BI164" s="205">
        <f>IF(N164="nulová",J164,0)</f>
        <v>0</v>
      </c>
      <c r="BJ164" s="14" t="s">
        <v>82</v>
      </c>
      <c r="BK164" s="205">
        <f>ROUND(I164*H164,2)</f>
        <v>0</v>
      </c>
      <c r="BL164" s="14" t="s">
        <v>195</v>
      </c>
      <c r="BM164" s="204" t="s">
        <v>255</v>
      </c>
    </row>
    <row r="165" spans="1:65" s="12" customFormat="1" ht="22.9" customHeight="1">
      <c r="B165" s="176"/>
      <c r="C165" s="177"/>
      <c r="D165" s="178" t="s">
        <v>72</v>
      </c>
      <c r="E165" s="190" t="s">
        <v>256</v>
      </c>
      <c r="F165" s="190" t="s">
        <v>257</v>
      </c>
      <c r="G165" s="177"/>
      <c r="H165" s="177"/>
      <c r="I165" s="180"/>
      <c r="J165" s="191">
        <f>BK165</f>
        <v>0</v>
      </c>
      <c r="K165" s="177"/>
      <c r="L165" s="182"/>
      <c r="M165" s="183"/>
      <c r="N165" s="184"/>
      <c r="O165" s="184"/>
      <c r="P165" s="185">
        <f>SUM(P166:P172)</f>
        <v>0</v>
      </c>
      <c r="Q165" s="184"/>
      <c r="R165" s="185">
        <f>SUM(R166:R172)</f>
        <v>126.56262951999999</v>
      </c>
      <c r="S165" s="184"/>
      <c r="T165" s="186">
        <f>SUM(T166:T172)</f>
        <v>0</v>
      </c>
      <c r="AR165" s="187" t="s">
        <v>82</v>
      </c>
      <c r="AT165" s="188" t="s">
        <v>72</v>
      </c>
      <c r="AU165" s="188" t="s">
        <v>78</v>
      </c>
      <c r="AY165" s="187" t="s">
        <v>131</v>
      </c>
      <c r="BK165" s="189">
        <f>SUM(BK166:BK172)</f>
        <v>0</v>
      </c>
    </row>
    <row r="166" spans="1:65" s="2" customFormat="1" ht="24.2" customHeight="1">
      <c r="A166" s="31"/>
      <c r="B166" s="32"/>
      <c r="C166" s="192" t="s">
        <v>258</v>
      </c>
      <c r="D166" s="192" t="s">
        <v>133</v>
      </c>
      <c r="E166" s="193" t="s">
        <v>259</v>
      </c>
      <c r="F166" s="194" t="s">
        <v>260</v>
      </c>
      <c r="G166" s="195" t="s">
        <v>175</v>
      </c>
      <c r="H166" s="196">
        <v>750.2</v>
      </c>
      <c r="I166" s="197"/>
      <c r="J166" s="198">
        <f t="shared" ref="J166:J172" si="10">ROUND(I166*H166,2)</f>
        <v>0</v>
      </c>
      <c r="K166" s="199"/>
      <c r="L166" s="36"/>
      <c r="M166" s="200" t="s">
        <v>1</v>
      </c>
      <c r="N166" s="201" t="s">
        <v>39</v>
      </c>
      <c r="O166" s="72"/>
      <c r="P166" s="202">
        <f t="shared" ref="P166:P172" si="11">O166*H166</f>
        <v>0</v>
      </c>
      <c r="Q166" s="202">
        <v>4.4299999999999998E-4</v>
      </c>
      <c r="R166" s="202">
        <f t="shared" ref="R166:R172" si="12">Q166*H166</f>
        <v>0.33233859999999998</v>
      </c>
      <c r="S166" s="202">
        <v>0</v>
      </c>
      <c r="T166" s="203">
        <f t="shared" ref="T166:T172" si="13">S166*H166</f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204" t="s">
        <v>195</v>
      </c>
      <c r="AT166" s="204" t="s">
        <v>133</v>
      </c>
      <c r="AU166" s="204" t="s">
        <v>82</v>
      </c>
      <c r="AY166" s="14" t="s">
        <v>131</v>
      </c>
      <c r="BE166" s="205">
        <f t="shared" ref="BE166:BE172" si="14">IF(N166="základná",J166,0)</f>
        <v>0</v>
      </c>
      <c r="BF166" s="205">
        <f t="shared" ref="BF166:BF172" si="15">IF(N166="znížená",J166,0)</f>
        <v>0</v>
      </c>
      <c r="BG166" s="205">
        <f t="shared" ref="BG166:BG172" si="16">IF(N166="zákl. prenesená",J166,0)</f>
        <v>0</v>
      </c>
      <c r="BH166" s="205">
        <f t="shared" ref="BH166:BH172" si="17">IF(N166="zníž. prenesená",J166,0)</f>
        <v>0</v>
      </c>
      <c r="BI166" s="205">
        <f t="shared" ref="BI166:BI172" si="18">IF(N166="nulová",J166,0)</f>
        <v>0</v>
      </c>
      <c r="BJ166" s="14" t="s">
        <v>82</v>
      </c>
      <c r="BK166" s="205">
        <f t="shared" ref="BK166:BK172" si="19">ROUND(I166*H166,2)</f>
        <v>0</v>
      </c>
      <c r="BL166" s="14" t="s">
        <v>195</v>
      </c>
      <c r="BM166" s="204" t="s">
        <v>261</v>
      </c>
    </row>
    <row r="167" spans="1:65" s="2" customFormat="1" ht="16.5" customHeight="1">
      <c r="A167" s="31"/>
      <c r="B167" s="32"/>
      <c r="C167" s="206" t="s">
        <v>262</v>
      </c>
      <c r="D167" s="206" t="s">
        <v>144</v>
      </c>
      <c r="E167" s="207" t="s">
        <v>263</v>
      </c>
      <c r="F167" s="208" t="s">
        <v>264</v>
      </c>
      <c r="G167" s="209" t="s">
        <v>162</v>
      </c>
      <c r="H167" s="210">
        <v>5438.5959999999995</v>
      </c>
      <c r="I167" s="211"/>
      <c r="J167" s="212">
        <f t="shared" si="10"/>
        <v>0</v>
      </c>
      <c r="K167" s="213"/>
      <c r="L167" s="214"/>
      <c r="M167" s="215" t="s">
        <v>1</v>
      </c>
      <c r="N167" s="216" t="s">
        <v>39</v>
      </c>
      <c r="O167" s="72"/>
      <c r="P167" s="202">
        <f t="shared" si="11"/>
        <v>0</v>
      </c>
      <c r="Q167" s="202">
        <v>1.1599999999999999E-2</v>
      </c>
      <c r="R167" s="202">
        <f t="shared" si="12"/>
        <v>63.087713599999994</v>
      </c>
      <c r="S167" s="202">
        <v>0</v>
      </c>
      <c r="T167" s="203">
        <f t="shared" si="1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204" t="s">
        <v>217</v>
      </c>
      <c r="AT167" s="204" t="s">
        <v>144</v>
      </c>
      <c r="AU167" s="204" t="s">
        <v>82</v>
      </c>
      <c r="AY167" s="14" t="s">
        <v>131</v>
      </c>
      <c r="BE167" s="205">
        <f t="shared" si="14"/>
        <v>0</v>
      </c>
      <c r="BF167" s="205">
        <f t="shared" si="15"/>
        <v>0</v>
      </c>
      <c r="BG167" s="205">
        <f t="shared" si="16"/>
        <v>0</v>
      </c>
      <c r="BH167" s="205">
        <f t="shared" si="17"/>
        <v>0</v>
      </c>
      <c r="BI167" s="205">
        <f t="shared" si="18"/>
        <v>0</v>
      </c>
      <c r="BJ167" s="14" t="s">
        <v>82</v>
      </c>
      <c r="BK167" s="205">
        <f t="shared" si="19"/>
        <v>0</v>
      </c>
      <c r="BL167" s="14" t="s">
        <v>195</v>
      </c>
      <c r="BM167" s="204" t="s">
        <v>265</v>
      </c>
    </row>
    <row r="168" spans="1:65" s="2" customFormat="1" ht="24.2" customHeight="1">
      <c r="A168" s="31"/>
      <c r="B168" s="32"/>
      <c r="C168" s="192" t="s">
        <v>266</v>
      </c>
      <c r="D168" s="192" t="s">
        <v>133</v>
      </c>
      <c r="E168" s="193" t="s">
        <v>267</v>
      </c>
      <c r="F168" s="194" t="s">
        <v>260</v>
      </c>
      <c r="G168" s="195" t="s">
        <v>175</v>
      </c>
      <c r="H168" s="196">
        <v>463.34199999999998</v>
      </c>
      <c r="I168" s="197"/>
      <c r="J168" s="198">
        <f t="shared" si="10"/>
        <v>0</v>
      </c>
      <c r="K168" s="199"/>
      <c r="L168" s="36"/>
      <c r="M168" s="200" t="s">
        <v>1</v>
      </c>
      <c r="N168" s="201" t="s">
        <v>39</v>
      </c>
      <c r="O168" s="72"/>
      <c r="P168" s="202">
        <f t="shared" si="11"/>
        <v>0</v>
      </c>
      <c r="Q168" s="202">
        <v>4.6000000000000001E-4</v>
      </c>
      <c r="R168" s="202">
        <f t="shared" si="12"/>
        <v>0.21313731999999999</v>
      </c>
      <c r="S168" s="202">
        <v>0</v>
      </c>
      <c r="T168" s="203">
        <f t="shared" si="1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204" t="s">
        <v>195</v>
      </c>
      <c r="AT168" s="204" t="s">
        <v>133</v>
      </c>
      <c r="AU168" s="204" t="s">
        <v>82</v>
      </c>
      <c r="AY168" s="14" t="s">
        <v>131</v>
      </c>
      <c r="BE168" s="205">
        <f t="shared" si="14"/>
        <v>0</v>
      </c>
      <c r="BF168" s="205">
        <f t="shared" si="15"/>
        <v>0</v>
      </c>
      <c r="BG168" s="205">
        <f t="shared" si="16"/>
        <v>0</v>
      </c>
      <c r="BH168" s="205">
        <f t="shared" si="17"/>
        <v>0</v>
      </c>
      <c r="BI168" s="205">
        <f t="shared" si="18"/>
        <v>0</v>
      </c>
      <c r="BJ168" s="14" t="s">
        <v>82</v>
      </c>
      <c r="BK168" s="205">
        <f t="shared" si="19"/>
        <v>0</v>
      </c>
      <c r="BL168" s="14" t="s">
        <v>195</v>
      </c>
      <c r="BM168" s="204" t="s">
        <v>268</v>
      </c>
    </row>
    <row r="169" spans="1:65" s="2" customFormat="1" ht="16.5" customHeight="1">
      <c r="A169" s="31"/>
      <c r="B169" s="32"/>
      <c r="C169" s="206" t="s">
        <v>217</v>
      </c>
      <c r="D169" s="206" t="s">
        <v>144</v>
      </c>
      <c r="E169" s="207" t="s">
        <v>269</v>
      </c>
      <c r="F169" s="208" t="s">
        <v>270</v>
      </c>
      <c r="G169" s="209" t="s">
        <v>162</v>
      </c>
      <c r="H169" s="210">
        <v>3000</v>
      </c>
      <c r="I169" s="211"/>
      <c r="J169" s="212">
        <f t="shared" si="10"/>
        <v>0</v>
      </c>
      <c r="K169" s="213"/>
      <c r="L169" s="214"/>
      <c r="M169" s="215" t="s">
        <v>1</v>
      </c>
      <c r="N169" s="216" t="s">
        <v>39</v>
      </c>
      <c r="O169" s="72"/>
      <c r="P169" s="202">
        <f t="shared" si="11"/>
        <v>0</v>
      </c>
      <c r="Q169" s="202">
        <v>2.0899999999999998E-2</v>
      </c>
      <c r="R169" s="202">
        <f t="shared" si="12"/>
        <v>62.699999999999996</v>
      </c>
      <c r="S169" s="202">
        <v>0</v>
      </c>
      <c r="T169" s="203">
        <f t="shared" si="1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204" t="s">
        <v>217</v>
      </c>
      <c r="AT169" s="204" t="s">
        <v>144</v>
      </c>
      <c r="AU169" s="204" t="s">
        <v>82</v>
      </c>
      <c r="AY169" s="14" t="s">
        <v>131</v>
      </c>
      <c r="BE169" s="205">
        <f t="shared" si="14"/>
        <v>0</v>
      </c>
      <c r="BF169" s="205">
        <f t="shared" si="15"/>
        <v>0</v>
      </c>
      <c r="BG169" s="205">
        <f t="shared" si="16"/>
        <v>0</v>
      </c>
      <c r="BH169" s="205">
        <f t="shared" si="17"/>
        <v>0</v>
      </c>
      <c r="BI169" s="205">
        <f t="shared" si="18"/>
        <v>0</v>
      </c>
      <c r="BJ169" s="14" t="s">
        <v>82</v>
      </c>
      <c r="BK169" s="205">
        <f t="shared" si="19"/>
        <v>0</v>
      </c>
      <c r="BL169" s="14" t="s">
        <v>195</v>
      </c>
      <c r="BM169" s="204" t="s">
        <v>271</v>
      </c>
    </row>
    <row r="170" spans="1:65" s="2" customFormat="1" ht="24.2" customHeight="1">
      <c r="A170" s="31"/>
      <c r="B170" s="32"/>
      <c r="C170" s="192" t="s">
        <v>272</v>
      </c>
      <c r="D170" s="192" t="s">
        <v>133</v>
      </c>
      <c r="E170" s="193" t="s">
        <v>273</v>
      </c>
      <c r="F170" s="194" t="s">
        <v>274</v>
      </c>
      <c r="G170" s="195" t="s">
        <v>162</v>
      </c>
      <c r="H170" s="196">
        <v>1</v>
      </c>
      <c r="I170" s="197"/>
      <c r="J170" s="198">
        <f t="shared" si="10"/>
        <v>0</v>
      </c>
      <c r="K170" s="199"/>
      <c r="L170" s="36"/>
      <c r="M170" s="200" t="s">
        <v>1</v>
      </c>
      <c r="N170" s="201" t="s">
        <v>39</v>
      </c>
      <c r="O170" s="72"/>
      <c r="P170" s="202">
        <f t="shared" si="11"/>
        <v>0</v>
      </c>
      <c r="Q170" s="202">
        <v>0</v>
      </c>
      <c r="R170" s="202">
        <f t="shared" si="12"/>
        <v>0</v>
      </c>
      <c r="S170" s="202">
        <v>0</v>
      </c>
      <c r="T170" s="203">
        <f t="shared" si="1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204" t="s">
        <v>195</v>
      </c>
      <c r="AT170" s="204" t="s">
        <v>133</v>
      </c>
      <c r="AU170" s="204" t="s">
        <v>82</v>
      </c>
      <c r="AY170" s="14" t="s">
        <v>131</v>
      </c>
      <c r="BE170" s="205">
        <f t="shared" si="14"/>
        <v>0</v>
      </c>
      <c r="BF170" s="205">
        <f t="shared" si="15"/>
        <v>0</v>
      </c>
      <c r="BG170" s="205">
        <f t="shared" si="16"/>
        <v>0</v>
      </c>
      <c r="BH170" s="205">
        <f t="shared" si="17"/>
        <v>0</v>
      </c>
      <c r="BI170" s="205">
        <f t="shared" si="18"/>
        <v>0</v>
      </c>
      <c r="BJ170" s="14" t="s">
        <v>82</v>
      </c>
      <c r="BK170" s="205">
        <f t="shared" si="19"/>
        <v>0</v>
      </c>
      <c r="BL170" s="14" t="s">
        <v>195</v>
      </c>
      <c r="BM170" s="204" t="s">
        <v>275</v>
      </c>
    </row>
    <row r="171" spans="1:65" s="2" customFormat="1" ht="24.2" customHeight="1">
      <c r="A171" s="31"/>
      <c r="B171" s="32"/>
      <c r="C171" s="206" t="s">
        <v>276</v>
      </c>
      <c r="D171" s="206" t="s">
        <v>144</v>
      </c>
      <c r="E171" s="207" t="s">
        <v>277</v>
      </c>
      <c r="F171" s="208" t="s">
        <v>278</v>
      </c>
      <c r="G171" s="209" t="s">
        <v>162</v>
      </c>
      <c r="H171" s="210">
        <v>1</v>
      </c>
      <c r="I171" s="211"/>
      <c r="J171" s="212">
        <f t="shared" si="10"/>
        <v>0</v>
      </c>
      <c r="K171" s="213"/>
      <c r="L171" s="214"/>
      <c r="M171" s="215" t="s">
        <v>1</v>
      </c>
      <c r="N171" s="216" t="s">
        <v>39</v>
      </c>
      <c r="O171" s="72"/>
      <c r="P171" s="202">
        <f t="shared" si="11"/>
        <v>0</v>
      </c>
      <c r="Q171" s="202">
        <v>6.9440000000000002E-2</v>
      </c>
      <c r="R171" s="202">
        <f t="shared" si="12"/>
        <v>6.9440000000000002E-2</v>
      </c>
      <c r="S171" s="202">
        <v>0</v>
      </c>
      <c r="T171" s="203">
        <f t="shared" si="1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204" t="s">
        <v>217</v>
      </c>
      <c r="AT171" s="204" t="s">
        <v>144</v>
      </c>
      <c r="AU171" s="204" t="s">
        <v>82</v>
      </c>
      <c r="AY171" s="14" t="s">
        <v>131</v>
      </c>
      <c r="BE171" s="205">
        <f t="shared" si="14"/>
        <v>0</v>
      </c>
      <c r="BF171" s="205">
        <f t="shared" si="15"/>
        <v>0</v>
      </c>
      <c r="BG171" s="205">
        <f t="shared" si="16"/>
        <v>0</v>
      </c>
      <c r="BH171" s="205">
        <f t="shared" si="17"/>
        <v>0</v>
      </c>
      <c r="BI171" s="205">
        <f t="shared" si="18"/>
        <v>0</v>
      </c>
      <c r="BJ171" s="14" t="s">
        <v>82</v>
      </c>
      <c r="BK171" s="205">
        <f t="shared" si="19"/>
        <v>0</v>
      </c>
      <c r="BL171" s="14" t="s">
        <v>195</v>
      </c>
      <c r="BM171" s="204" t="s">
        <v>279</v>
      </c>
    </row>
    <row r="172" spans="1:65" s="2" customFormat="1" ht="33" customHeight="1">
      <c r="A172" s="31"/>
      <c r="B172" s="32"/>
      <c r="C172" s="206" t="s">
        <v>280</v>
      </c>
      <c r="D172" s="206" t="s">
        <v>144</v>
      </c>
      <c r="E172" s="207" t="s">
        <v>281</v>
      </c>
      <c r="F172" s="208" t="s">
        <v>282</v>
      </c>
      <c r="G172" s="209" t="s">
        <v>162</v>
      </c>
      <c r="H172" s="210">
        <v>2</v>
      </c>
      <c r="I172" s="211"/>
      <c r="J172" s="212">
        <f t="shared" si="10"/>
        <v>0</v>
      </c>
      <c r="K172" s="213"/>
      <c r="L172" s="214"/>
      <c r="M172" s="215" t="s">
        <v>1</v>
      </c>
      <c r="N172" s="216" t="s">
        <v>39</v>
      </c>
      <c r="O172" s="72"/>
      <c r="P172" s="202">
        <f t="shared" si="11"/>
        <v>0</v>
      </c>
      <c r="Q172" s="202">
        <v>0.08</v>
      </c>
      <c r="R172" s="202">
        <f t="shared" si="12"/>
        <v>0.16</v>
      </c>
      <c r="S172" s="202">
        <v>0</v>
      </c>
      <c r="T172" s="203">
        <f t="shared" si="13"/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204" t="s">
        <v>217</v>
      </c>
      <c r="AT172" s="204" t="s">
        <v>144</v>
      </c>
      <c r="AU172" s="204" t="s">
        <v>82</v>
      </c>
      <c r="AY172" s="14" t="s">
        <v>131</v>
      </c>
      <c r="BE172" s="205">
        <f t="shared" si="14"/>
        <v>0</v>
      </c>
      <c r="BF172" s="205">
        <f t="shared" si="15"/>
        <v>0</v>
      </c>
      <c r="BG172" s="205">
        <f t="shared" si="16"/>
        <v>0</v>
      </c>
      <c r="BH172" s="205">
        <f t="shared" si="17"/>
        <v>0</v>
      </c>
      <c r="BI172" s="205">
        <f t="shared" si="18"/>
        <v>0</v>
      </c>
      <c r="BJ172" s="14" t="s">
        <v>82</v>
      </c>
      <c r="BK172" s="205">
        <f t="shared" si="19"/>
        <v>0</v>
      </c>
      <c r="BL172" s="14" t="s">
        <v>195</v>
      </c>
      <c r="BM172" s="204" t="s">
        <v>283</v>
      </c>
    </row>
    <row r="173" spans="1:65" s="12" customFormat="1" ht="22.9" customHeight="1">
      <c r="B173" s="176"/>
      <c r="C173" s="177"/>
      <c r="D173" s="178" t="s">
        <v>72</v>
      </c>
      <c r="E173" s="190" t="s">
        <v>284</v>
      </c>
      <c r="F173" s="190" t="s">
        <v>285</v>
      </c>
      <c r="G173" s="177"/>
      <c r="H173" s="177"/>
      <c r="I173" s="180"/>
      <c r="J173" s="191">
        <f>BK173</f>
        <v>0</v>
      </c>
      <c r="K173" s="177"/>
      <c r="L173" s="182"/>
      <c r="M173" s="183"/>
      <c r="N173" s="184"/>
      <c r="O173" s="184"/>
      <c r="P173" s="185">
        <f>SUM(P174:P175)</f>
        <v>0</v>
      </c>
      <c r="Q173" s="184"/>
      <c r="R173" s="185">
        <f>SUM(R174:R175)</f>
        <v>0.13517987000000001</v>
      </c>
      <c r="S173" s="184"/>
      <c r="T173" s="186">
        <f>SUM(T174:T175)</f>
        <v>0</v>
      </c>
      <c r="AR173" s="187" t="s">
        <v>82</v>
      </c>
      <c r="AT173" s="188" t="s">
        <v>72</v>
      </c>
      <c r="AU173" s="188" t="s">
        <v>78</v>
      </c>
      <c r="AY173" s="187" t="s">
        <v>131</v>
      </c>
      <c r="BK173" s="189">
        <f>SUM(BK174:BK175)</f>
        <v>0</v>
      </c>
    </row>
    <row r="174" spans="1:65" s="2" customFormat="1" ht="24.2" customHeight="1">
      <c r="A174" s="31"/>
      <c r="B174" s="32"/>
      <c r="C174" s="192" t="s">
        <v>286</v>
      </c>
      <c r="D174" s="192" t="s">
        <v>133</v>
      </c>
      <c r="E174" s="193" t="s">
        <v>287</v>
      </c>
      <c r="F174" s="194" t="s">
        <v>288</v>
      </c>
      <c r="G174" s="195" t="s">
        <v>175</v>
      </c>
      <c r="H174" s="196">
        <v>690.75</v>
      </c>
      <c r="I174" s="197"/>
      <c r="J174" s="198">
        <f>ROUND(I174*H174,2)</f>
        <v>0</v>
      </c>
      <c r="K174" s="199"/>
      <c r="L174" s="36"/>
      <c r="M174" s="200" t="s">
        <v>1</v>
      </c>
      <c r="N174" s="201" t="s">
        <v>39</v>
      </c>
      <c r="O174" s="72"/>
      <c r="P174" s="202">
        <f>O174*H174</f>
        <v>0</v>
      </c>
      <c r="Q174" s="202">
        <v>0</v>
      </c>
      <c r="R174" s="202">
        <f>Q174*H174</f>
        <v>0</v>
      </c>
      <c r="S174" s="202">
        <v>0</v>
      </c>
      <c r="T174" s="203">
        <f>S174*H174</f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204" t="s">
        <v>195</v>
      </c>
      <c r="AT174" s="204" t="s">
        <v>133</v>
      </c>
      <c r="AU174" s="204" t="s">
        <v>82</v>
      </c>
      <c r="AY174" s="14" t="s">
        <v>131</v>
      </c>
      <c r="BE174" s="205">
        <f>IF(N174="základná",J174,0)</f>
        <v>0</v>
      </c>
      <c r="BF174" s="205">
        <f>IF(N174="znížená",J174,0)</f>
        <v>0</v>
      </c>
      <c r="BG174" s="205">
        <f>IF(N174="zákl. prenesená",J174,0)</f>
        <v>0</v>
      </c>
      <c r="BH174" s="205">
        <f>IF(N174="zníž. prenesená",J174,0)</f>
        <v>0</v>
      </c>
      <c r="BI174" s="205">
        <f>IF(N174="nulová",J174,0)</f>
        <v>0</v>
      </c>
      <c r="BJ174" s="14" t="s">
        <v>82</v>
      </c>
      <c r="BK174" s="205">
        <f>ROUND(I174*H174,2)</f>
        <v>0</v>
      </c>
      <c r="BL174" s="14" t="s">
        <v>195</v>
      </c>
      <c r="BM174" s="204" t="s">
        <v>289</v>
      </c>
    </row>
    <row r="175" spans="1:65" s="2" customFormat="1" ht="24.2" customHeight="1">
      <c r="A175" s="31"/>
      <c r="B175" s="32"/>
      <c r="C175" s="206" t="s">
        <v>290</v>
      </c>
      <c r="D175" s="206" t="s">
        <v>144</v>
      </c>
      <c r="E175" s="207" t="s">
        <v>291</v>
      </c>
      <c r="F175" s="208" t="s">
        <v>292</v>
      </c>
      <c r="G175" s="209" t="s">
        <v>175</v>
      </c>
      <c r="H175" s="210">
        <v>711.47299999999996</v>
      </c>
      <c r="I175" s="211"/>
      <c r="J175" s="212">
        <f>ROUND(I175*H175,2)</f>
        <v>0</v>
      </c>
      <c r="K175" s="213"/>
      <c r="L175" s="214"/>
      <c r="M175" s="215" t="s">
        <v>1</v>
      </c>
      <c r="N175" s="216" t="s">
        <v>39</v>
      </c>
      <c r="O175" s="72"/>
      <c r="P175" s="202">
        <f>O175*H175</f>
        <v>0</v>
      </c>
      <c r="Q175" s="202">
        <v>1.9000000000000001E-4</v>
      </c>
      <c r="R175" s="202">
        <f>Q175*H175</f>
        <v>0.13517987000000001</v>
      </c>
      <c r="S175" s="202">
        <v>0</v>
      </c>
      <c r="T175" s="203">
        <f>S175*H175</f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204" t="s">
        <v>217</v>
      </c>
      <c r="AT175" s="204" t="s">
        <v>144</v>
      </c>
      <c r="AU175" s="204" t="s">
        <v>82</v>
      </c>
      <c r="AY175" s="14" t="s">
        <v>131</v>
      </c>
      <c r="BE175" s="205">
        <f>IF(N175="základná",J175,0)</f>
        <v>0</v>
      </c>
      <c r="BF175" s="205">
        <f>IF(N175="znížená",J175,0)</f>
        <v>0</v>
      </c>
      <c r="BG175" s="205">
        <f>IF(N175="zákl. prenesená",J175,0)</f>
        <v>0</v>
      </c>
      <c r="BH175" s="205">
        <f>IF(N175="zníž. prenesená",J175,0)</f>
        <v>0</v>
      </c>
      <c r="BI175" s="205">
        <f>IF(N175="nulová",J175,0)</f>
        <v>0</v>
      </c>
      <c r="BJ175" s="14" t="s">
        <v>82</v>
      </c>
      <c r="BK175" s="205">
        <f>ROUND(I175*H175,2)</f>
        <v>0</v>
      </c>
      <c r="BL175" s="14" t="s">
        <v>195</v>
      </c>
      <c r="BM175" s="204" t="s">
        <v>293</v>
      </c>
    </row>
    <row r="176" spans="1:65" s="12" customFormat="1" ht="25.9" customHeight="1">
      <c r="B176" s="176"/>
      <c r="C176" s="177"/>
      <c r="D176" s="178" t="s">
        <v>72</v>
      </c>
      <c r="E176" s="179" t="s">
        <v>144</v>
      </c>
      <c r="F176" s="179" t="s">
        <v>294</v>
      </c>
      <c r="G176" s="177"/>
      <c r="H176" s="177"/>
      <c r="I176" s="180"/>
      <c r="J176" s="181">
        <f>BK176</f>
        <v>0</v>
      </c>
      <c r="K176" s="177"/>
      <c r="L176" s="182"/>
      <c r="M176" s="183"/>
      <c r="N176" s="184"/>
      <c r="O176" s="184"/>
      <c r="P176" s="185">
        <f>P177</f>
        <v>0</v>
      </c>
      <c r="Q176" s="184"/>
      <c r="R176" s="185">
        <f>R177</f>
        <v>29.646832400000001</v>
      </c>
      <c r="S176" s="184"/>
      <c r="T176" s="186">
        <f>T177</f>
        <v>0</v>
      </c>
      <c r="AR176" s="187" t="s">
        <v>85</v>
      </c>
      <c r="AT176" s="188" t="s">
        <v>72</v>
      </c>
      <c r="AU176" s="188" t="s">
        <v>73</v>
      </c>
      <c r="AY176" s="187" t="s">
        <v>131</v>
      </c>
      <c r="BK176" s="189">
        <f>BK177</f>
        <v>0</v>
      </c>
    </row>
    <row r="177" spans="1:65" s="12" customFormat="1" ht="22.9" customHeight="1">
      <c r="B177" s="176"/>
      <c r="C177" s="177"/>
      <c r="D177" s="178" t="s">
        <v>72</v>
      </c>
      <c r="E177" s="190" t="s">
        <v>295</v>
      </c>
      <c r="F177" s="190" t="s">
        <v>296</v>
      </c>
      <c r="G177" s="177"/>
      <c r="H177" s="177"/>
      <c r="I177" s="180"/>
      <c r="J177" s="191">
        <f>BK177</f>
        <v>0</v>
      </c>
      <c r="K177" s="177"/>
      <c r="L177" s="182"/>
      <c r="M177" s="183"/>
      <c r="N177" s="184"/>
      <c r="O177" s="184"/>
      <c r="P177" s="185">
        <f>SUM(P178:P181)</f>
        <v>0</v>
      </c>
      <c r="Q177" s="184"/>
      <c r="R177" s="185">
        <f>SUM(R178:R181)</f>
        <v>29.646832400000001</v>
      </c>
      <c r="S177" s="184"/>
      <c r="T177" s="186">
        <f>SUM(T178:T181)</f>
        <v>0</v>
      </c>
      <c r="AR177" s="187" t="s">
        <v>85</v>
      </c>
      <c r="AT177" s="188" t="s">
        <v>72</v>
      </c>
      <c r="AU177" s="188" t="s">
        <v>78</v>
      </c>
      <c r="AY177" s="187" t="s">
        <v>131</v>
      </c>
      <c r="BK177" s="189">
        <f>SUM(BK178:BK181)</f>
        <v>0</v>
      </c>
    </row>
    <row r="178" spans="1:65" s="2" customFormat="1" ht="62.65" customHeight="1">
      <c r="A178" s="31"/>
      <c r="B178" s="32"/>
      <c r="C178" s="192" t="s">
        <v>297</v>
      </c>
      <c r="D178" s="192" t="s">
        <v>133</v>
      </c>
      <c r="E178" s="193" t="s">
        <v>298</v>
      </c>
      <c r="F178" s="194" t="s">
        <v>299</v>
      </c>
      <c r="G178" s="195" t="s">
        <v>300</v>
      </c>
      <c r="H178" s="196">
        <v>31835</v>
      </c>
      <c r="I178" s="197"/>
      <c r="J178" s="198">
        <f>ROUND(I178*H178,2)</f>
        <v>0</v>
      </c>
      <c r="K178" s="199"/>
      <c r="L178" s="36"/>
      <c r="M178" s="200" t="s">
        <v>1</v>
      </c>
      <c r="N178" s="201" t="s">
        <v>39</v>
      </c>
      <c r="O178" s="72"/>
      <c r="P178" s="202">
        <f>O178*H178</f>
        <v>0</v>
      </c>
      <c r="Q178" s="202">
        <v>0</v>
      </c>
      <c r="R178" s="202">
        <f>Q178*H178</f>
        <v>0</v>
      </c>
      <c r="S178" s="202">
        <v>0</v>
      </c>
      <c r="T178" s="203">
        <f>S178*H178</f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204" t="s">
        <v>301</v>
      </c>
      <c r="AT178" s="204" t="s">
        <v>133</v>
      </c>
      <c r="AU178" s="204" t="s">
        <v>82</v>
      </c>
      <c r="AY178" s="14" t="s">
        <v>131</v>
      </c>
      <c r="BE178" s="205">
        <f>IF(N178="základná",J178,0)</f>
        <v>0</v>
      </c>
      <c r="BF178" s="205">
        <f>IF(N178="znížená",J178,0)</f>
        <v>0</v>
      </c>
      <c r="BG178" s="205">
        <f>IF(N178="zákl. prenesená",J178,0)</f>
        <v>0</v>
      </c>
      <c r="BH178" s="205">
        <f>IF(N178="zníž. prenesená",J178,0)</f>
        <v>0</v>
      </c>
      <c r="BI178" s="205">
        <f>IF(N178="nulová",J178,0)</f>
        <v>0</v>
      </c>
      <c r="BJ178" s="14" t="s">
        <v>82</v>
      </c>
      <c r="BK178" s="205">
        <f>ROUND(I178*H178,2)</f>
        <v>0</v>
      </c>
      <c r="BL178" s="14" t="s">
        <v>301</v>
      </c>
      <c r="BM178" s="204" t="s">
        <v>302</v>
      </c>
    </row>
    <row r="179" spans="1:65" s="2" customFormat="1" ht="37.9" customHeight="1">
      <c r="A179" s="31"/>
      <c r="B179" s="32"/>
      <c r="C179" s="206" t="s">
        <v>303</v>
      </c>
      <c r="D179" s="206" t="s">
        <v>144</v>
      </c>
      <c r="E179" s="207" t="s">
        <v>304</v>
      </c>
      <c r="F179" s="208" t="s">
        <v>305</v>
      </c>
      <c r="G179" s="209" t="s">
        <v>175</v>
      </c>
      <c r="H179" s="210">
        <v>509.67599999999999</v>
      </c>
      <c r="I179" s="211"/>
      <c r="J179" s="212">
        <f>ROUND(I179*H179,2)</f>
        <v>0</v>
      </c>
      <c r="K179" s="213"/>
      <c r="L179" s="214"/>
      <c r="M179" s="215" t="s">
        <v>1</v>
      </c>
      <c r="N179" s="216" t="s">
        <v>39</v>
      </c>
      <c r="O179" s="72"/>
      <c r="P179" s="202">
        <f>O179*H179</f>
        <v>0</v>
      </c>
      <c r="Q179" s="202">
        <v>2.1899999999999999E-2</v>
      </c>
      <c r="R179" s="202">
        <f>Q179*H179</f>
        <v>11.161904399999999</v>
      </c>
      <c r="S179" s="202">
        <v>0</v>
      </c>
      <c r="T179" s="203">
        <f>S179*H179</f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204" t="s">
        <v>306</v>
      </c>
      <c r="AT179" s="204" t="s">
        <v>144</v>
      </c>
      <c r="AU179" s="204" t="s">
        <v>82</v>
      </c>
      <c r="AY179" s="14" t="s">
        <v>131</v>
      </c>
      <c r="BE179" s="205">
        <f>IF(N179="základná",J179,0)</f>
        <v>0</v>
      </c>
      <c r="BF179" s="205">
        <f>IF(N179="znížená",J179,0)</f>
        <v>0</v>
      </c>
      <c r="BG179" s="205">
        <f>IF(N179="zákl. prenesená",J179,0)</f>
        <v>0</v>
      </c>
      <c r="BH179" s="205">
        <f>IF(N179="zníž. prenesená",J179,0)</f>
        <v>0</v>
      </c>
      <c r="BI179" s="205">
        <f>IF(N179="nulová",J179,0)</f>
        <v>0</v>
      </c>
      <c r="BJ179" s="14" t="s">
        <v>82</v>
      </c>
      <c r="BK179" s="205">
        <f>ROUND(I179*H179,2)</f>
        <v>0</v>
      </c>
      <c r="BL179" s="14" t="s">
        <v>306</v>
      </c>
      <c r="BM179" s="204" t="s">
        <v>307</v>
      </c>
    </row>
    <row r="180" spans="1:65" s="2" customFormat="1" ht="33" customHeight="1">
      <c r="A180" s="31"/>
      <c r="B180" s="32"/>
      <c r="C180" s="206" t="s">
        <v>308</v>
      </c>
      <c r="D180" s="206" t="s">
        <v>144</v>
      </c>
      <c r="E180" s="207" t="s">
        <v>309</v>
      </c>
      <c r="F180" s="208" t="s">
        <v>310</v>
      </c>
      <c r="G180" s="209" t="s">
        <v>175</v>
      </c>
      <c r="H180" s="210">
        <v>825.22</v>
      </c>
      <c r="I180" s="211"/>
      <c r="J180" s="212">
        <f>ROUND(I180*H180,2)</f>
        <v>0</v>
      </c>
      <c r="K180" s="213"/>
      <c r="L180" s="214"/>
      <c r="M180" s="215" t="s">
        <v>1</v>
      </c>
      <c r="N180" s="216" t="s">
        <v>39</v>
      </c>
      <c r="O180" s="72"/>
      <c r="P180" s="202">
        <f>O180*H180</f>
        <v>0</v>
      </c>
      <c r="Q180" s="202">
        <v>2.24E-2</v>
      </c>
      <c r="R180" s="202">
        <f>Q180*H180</f>
        <v>18.484928</v>
      </c>
      <c r="S180" s="202">
        <v>0</v>
      </c>
      <c r="T180" s="203">
        <f>S180*H180</f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204" t="s">
        <v>306</v>
      </c>
      <c r="AT180" s="204" t="s">
        <v>144</v>
      </c>
      <c r="AU180" s="204" t="s">
        <v>82</v>
      </c>
      <c r="AY180" s="14" t="s">
        <v>131</v>
      </c>
      <c r="BE180" s="205">
        <f>IF(N180="základná",J180,0)</f>
        <v>0</v>
      </c>
      <c r="BF180" s="205">
        <f>IF(N180="znížená",J180,0)</f>
        <v>0</v>
      </c>
      <c r="BG180" s="205">
        <f>IF(N180="zákl. prenesená",J180,0)</f>
        <v>0</v>
      </c>
      <c r="BH180" s="205">
        <f>IF(N180="zníž. prenesená",J180,0)</f>
        <v>0</v>
      </c>
      <c r="BI180" s="205">
        <f>IF(N180="nulová",J180,0)</f>
        <v>0</v>
      </c>
      <c r="BJ180" s="14" t="s">
        <v>82</v>
      </c>
      <c r="BK180" s="205">
        <f>ROUND(I180*H180,2)</f>
        <v>0</v>
      </c>
      <c r="BL180" s="14" t="s">
        <v>306</v>
      </c>
      <c r="BM180" s="204" t="s">
        <v>311</v>
      </c>
    </row>
    <row r="181" spans="1:65" s="2" customFormat="1" ht="21.75" customHeight="1">
      <c r="A181" s="31"/>
      <c r="B181" s="32"/>
      <c r="C181" s="206" t="s">
        <v>312</v>
      </c>
      <c r="D181" s="206" t="s">
        <v>144</v>
      </c>
      <c r="E181" s="207" t="s">
        <v>313</v>
      </c>
      <c r="F181" s="208" t="s">
        <v>314</v>
      </c>
      <c r="G181" s="209" t="s">
        <v>162</v>
      </c>
      <c r="H181" s="210">
        <v>2</v>
      </c>
      <c r="I181" s="211"/>
      <c r="J181" s="212">
        <f>ROUND(I181*H181,2)</f>
        <v>0</v>
      </c>
      <c r="K181" s="213"/>
      <c r="L181" s="214"/>
      <c r="M181" s="217" t="s">
        <v>1</v>
      </c>
      <c r="N181" s="218" t="s">
        <v>39</v>
      </c>
      <c r="O181" s="219"/>
      <c r="P181" s="220">
        <f>O181*H181</f>
        <v>0</v>
      </c>
      <c r="Q181" s="220">
        <v>0</v>
      </c>
      <c r="R181" s="220">
        <f>Q181*H181</f>
        <v>0</v>
      </c>
      <c r="S181" s="220">
        <v>0</v>
      </c>
      <c r="T181" s="221">
        <f>S181*H181</f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204" t="s">
        <v>306</v>
      </c>
      <c r="AT181" s="204" t="s">
        <v>144</v>
      </c>
      <c r="AU181" s="204" t="s">
        <v>82</v>
      </c>
      <c r="AY181" s="14" t="s">
        <v>131</v>
      </c>
      <c r="BE181" s="205">
        <f>IF(N181="základná",J181,0)</f>
        <v>0</v>
      </c>
      <c r="BF181" s="205">
        <f>IF(N181="znížená",J181,0)</f>
        <v>0</v>
      </c>
      <c r="BG181" s="205">
        <f>IF(N181="zákl. prenesená",J181,0)</f>
        <v>0</v>
      </c>
      <c r="BH181" s="205">
        <f>IF(N181="zníž. prenesená",J181,0)</f>
        <v>0</v>
      </c>
      <c r="BI181" s="205">
        <f>IF(N181="nulová",J181,0)</f>
        <v>0</v>
      </c>
      <c r="BJ181" s="14" t="s">
        <v>82</v>
      </c>
      <c r="BK181" s="205">
        <f>ROUND(I181*H181,2)</f>
        <v>0</v>
      </c>
      <c r="BL181" s="14" t="s">
        <v>306</v>
      </c>
      <c r="BM181" s="204" t="s">
        <v>315</v>
      </c>
    </row>
    <row r="182" spans="1:65" s="2" customFormat="1" ht="6.95" customHeight="1">
      <c r="A182" s="31"/>
      <c r="B182" s="55"/>
      <c r="C182" s="56"/>
      <c r="D182" s="56"/>
      <c r="E182" s="56"/>
      <c r="F182" s="56"/>
      <c r="G182" s="56"/>
      <c r="H182" s="56"/>
      <c r="I182" s="56"/>
      <c r="J182" s="56"/>
      <c r="K182" s="56"/>
      <c r="L182" s="36"/>
      <c r="M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</row>
  </sheetData>
  <sheetProtection algorithmName="SHA-512" hashValue="kioPLE6t64xFrkAHFk/7N1nBzdGN+vTU18yx0qwDuGlcw7pmilz14cgGZPloEgXRWFtST4hP7FTGD708szU4TA==" saltValue="kF1FTGUWCgsmqZClHCUP577rG8BWm6hZJ8KkO57D8NhpkjpFWa7QhYkCSoBIffA0VD1SKIokorgrzmJm3TsxFA==" spinCount="100000" sheet="1" objects="1" scenarios="1" formatColumns="0" formatRows="0" autoFilter="0"/>
  <autoFilter ref="C127:K181" xr:uid="{00000000-0009-0000-0000-000001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82"/>
  <sheetViews>
    <sheetView showGridLines="0" tabSelected="1" workbookViewId="0">
      <selection activeCell="J12" sqref="J12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AT2" s="14" t="s">
        <v>84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73</v>
      </c>
    </row>
    <row r="4" spans="1:46" s="1" customFormat="1" ht="24.95" customHeight="1">
      <c r="B4" s="17"/>
      <c r="D4" s="111" t="s">
        <v>97</v>
      </c>
      <c r="L4" s="17"/>
      <c r="M4" s="112" t="s">
        <v>9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15</v>
      </c>
      <c r="L6" s="17"/>
    </row>
    <row r="7" spans="1:46" s="1" customFormat="1" ht="16.5" customHeight="1">
      <c r="B7" s="17"/>
      <c r="E7" s="266" t="str">
        <f>'Rekapitulácia stavby'!K6</f>
        <v>MEDAS prístavba priestorov</v>
      </c>
      <c r="F7" s="267"/>
      <c r="G7" s="267"/>
      <c r="H7" s="267"/>
      <c r="L7" s="17"/>
    </row>
    <row r="8" spans="1:46" s="2" customFormat="1" ht="12" customHeight="1">
      <c r="A8" s="31"/>
      <c r="B8" s="36"/>
      <c r="C8" s="31"/>
      <c r="D8" s="113" t="s">
        <v>98</v>
      </c>
      <c r="E8" s="31"/>
      <c r="F8" s="31"/>
      <c r="G8" s="31"/>
      <c r="H8" s="31"/>
      <c r="I8" s="31"/>
      <c r="J8" s="31"/>
      <c r="K8" s="31"/>
      <c r="L8" s="52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8" t="s">
        <v>316</v>
      </c>
      <c r="F9" s="269"/>
      <c r="G9" s="269"/>
      <c r="H9" s="269"/>
      <c r="I9" s="31"/>
      <c r="J9" s="31"/>
      <c r="K9" s="31"/>
      <c r="L9" s="52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52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13" t="s">
        <v>17</v>
      </c>
      <c r="E11" s="31"/>
      <c r="F11" s="114" t="s">
        <v>1</v>
      </c>
      <c r="G11" s="31"/>
      <c r="H11" s="31"/>
      <c r="I11" s="113" t="s">
        <v>18</v>
      </c>
      <c r="J11" s="114" t="s">
        <v>1</v>
      </c>
      <c r="K11" s="31"/>
      <c r="L11" s="52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13" t="s">
        <v>19</v>
      </c>
      <c r="E12" s="31"/>
      <c r="F12" s="114" t="s">
        <v>20</v>
      </c>
      <c r="G12" s="31"/>
      <c r="H12" s="31"/>
      <c r="I12" s="113" t="s">
        <v>21</v>
      </c>
      <c r="J12" s="115">
        <f>'Rekapitulácia stavby'!AN8</f>
        <v>0</v>
      </c>
      <c r="K12" s="31"/>
      <c r="L12" s="52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52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3" t="s">
        <v>22</v>
      </c>
      <c r="E14" s="31"/>
      <c r="F14" s="31"/>
      <c r="G14" s="31"/>
      <c r="H14" s="31"/>
      <c r="I14" s="113" t="s">
        <v>23</v>
      </c>
      <c r="J14" s="114" t="s">
        <v>1</v>
      </c>
      <c r="K14" s="31"/>
      <c r="L14" s="52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4" t="s">
        <v>24</v>
      </c>
      <c r="F15" s="31"/>
      <c r="G15" s="31"/>
      <c r="H15" s="31"/>
      <c r="I15" s="113" t="s">
        <v>25</v>
      </c>
      <c r="J15" s="114" t="s">
        <v>1</v>
      </c>
      <c r="K15" s="31"/>
      <c r="L15" s="52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52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13" t="s">
        <v>26</v>
      </c>
      <c r="E17" s="31"/>
      <c r="F17" s="31"/>
      <c r="G17" s="31"/>
      <c r="H17" s="31"/>
      <c r="I17" s="113" t="s">
        <v>23</v>
      </c>
      <c r="J17" s="27" t="str">
        <f>'Rekapitulácia stavby'!AN13</f>
        <v>Vyplň údaj</v>
      </c>
      <c r="K17" s="31"/>
      <c r="L17" s="52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70" t="str">
        <f>'Rekapitulácia stavby'!E14</f>
        <v>Vyplň údaj</v>
      </c>
      <c r="F18" s="271"/>
      <c r="G18" s="271"/>
      <c r="H18" s="271"/>
      <c r="I18" s="113" t="s">
        <v>25</v>
      </c>
      <c r="J18" s="27" t="str">
        <f>'Rekapitulácia stavby'!AN14</f>
        <v>Vyplň údaj</v>
      </c>
      <c r="K18" s="31"/>
      <c r="L18" s="52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52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13" t="s">
        <v>28</v>
      </c>
      <c r="E20" s="31"/>
      <c r="F20" s="31"/>
      <c r="G20" s="31"/>
      <c r="H20" s="31"/>
      <c r="I20" s="113" t="s">
        <v>23</v>
      </c>
      <c r="J20" s="114" t="s">
        <v>1</v>
      </c>
      <c r="K20" s="31"/>
      <c r="L20" s="52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4" t="s">
        <v>20</v>
      </c>
      <c r="F21" s="31"/>
      <c r="G21" s="31"/>
      <c r="H21" s="31"/>
      <c r="I21" s="113" t="s">
        <v>25</v>
      </c>
      <c r="J21" s="114" t="s">
        <v>1</v>
      </c>
      <c r="K21" s="31"/>
      <c r="L21" s="52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52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13" t="s">
        <v>30</v>
      </c>
      <c r="E23" s="31"/>
      <c r="F23" s="31"/>
      <c r="G23" s="31"/>
      <c r="H23" s="31"/>
      <c r="I23" s="113" t="s">
        <v>23</v>
      </c>
      <c r="J23" s="114" t="s">
        <v>1</v>
      </c>
      <c r="K23" s="31"/>
      <c r="L23" s="52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4" t="s">
        <v>31</v>
      </c>
      <c r="F24" s="31"/>
      <c r="G24" s="31"/>
      <c r="H24" s="31"/>
      <c r="I24" s="113" t="s">
        <v>25</v>
      </c>
      <c r="J24" s="114" t="s">
        <v>1</v>
      </c>
      <c r="K24" s="31"/>
      <c r="L24" s="52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52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13" t="s">
        <v>32</v>
      </c>
      <c r="E26" s="31"/>
      <c r="F26" s="31"/>
      <c r="G26" s="31"/>
      <c r="H26" s="31"/>
      <c r="I26" s="31"/>
      <c r="J26" s="31"/>
      <c r="K26" s="31"/>
      <c r="L26" s="52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6"/>
      <c r="B27" s="117"/>
      <c r="C27" s="116"/>
      <c r="D27" s="116"/>
      <c r="E27" s="272" t="s">
        <v>1</v>
      </c>
      <c r="F27" s="272"/>
      <c r="G27" s="272"/>
      <c r="H27" s="272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52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9"/>
      <c r="E29" s="119"/>
      <c r="F29" s="119"/>
      <c r="G29" s="119"/>
      <c r="H29" s="119"/>
      <c r="I29" s="119"/>
      <c r="J29" s="119"/>
      <c r="K29" s="119"/>
      <c r="L29" s="52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20" t="s">
        <v>33</v>
      </c>
      <c r="E30" s="31"/>
      <c r="F30" s="31"/>
      <c r="G30" s="31"/>
      <c r="H30" s="31"/>
      <c r="I30" s="31"/>
      <c r="J30" s="121">
        <f>ROUND(J128, 2)</f>
        <v>0</v>
      </c>
      <c r="K30" s="31"/>
      <c r="L30" s="52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9"/>
      <c r="E31" s="119"/>
      <c r="F31" s="119"/>
      <c r="G31" s="119"/>
      <c r="H31" s="119"/>
      <c r="I31" s="119"/>
      <c r="J31" s="119"/>
      <c r="K31" s="119"/>
      <c r="L31" s="52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22" t="s">
        <v>35</v>
      </c>
      <c r="G32" s="31"/>
      <c r="H32" s="31"/>
      <c r="I32" s="122" t="s">
        <v>34</v>
      </c>
      <c r="J32" s="122" t="s">
        <v>36</v>
      </c>
      <c r="K32" s="31"/>
      <c r="L32" s="52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23" t="s">
        <v>37</v>
      </c>
      <c r="E33" s="124" t="s">
        <v>38</v>
      </c>
      <c r="F33" s="125">
        <f>ROUND((SUM(BE128:BE181)),  2)</f>
        <v>0</v>
      </c>
      <c r="G33" s="126"/>
      <c r="H33" s="126"/>
      <c r="I33" s="127">
        <v>0.2</v>
      </c>
      <c r="J33" s="125">
        <f>ROUND(((SUM(BE128:BE181))*I33),  2)</f>
        <v>0</v>
      </c>
      <c r="K33" s="31"/>
      <c r="L33" s="52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24" t="s">
        <v>39</v>
      </c>
      <c r="F34" s="125">
        <f>ROUND((SUM(BF128:BF181)),  2)</f>
        <v>0</v>
      </c>
      <c r="G34" s="126"/>
      <c r="H34" s="126"/>
      <c r="I34" s="127">
        <v>0.2</v>
      </c>
      <c r="J34" s="125">
        <f>ROUND(((SUM(BF128:BF181))*I34),  2)</f>
        <v>0</v>
      </c>
      <c r="K34" s="31"/>
      <c r="L34" s="52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13" t="s">
        <v>40</v>
      </c>
      <c r="F35" s="128">
        <f>ROUND((SUM(BG128:BG181)),  2)</f>
        <v>0</v>
      </c>
      <c r="G35" s="31"/>
      <c r="H35" s="31"/>
      <c r="I35" s="129">
        <v>0.2</v>
      </c>
      <c r="J35" s="128">
        <f>0</f>
        <v>0</v>
      </c>
      <c r="K35" s="31"/>
      <c r="L35" s="52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13" t="s">
        <v>41</v>
      </c>
      <c r="F36" s="128">
        <f>ROUND((SUM(BH128:BH181)),  2)</f>
        <v>0</v>
      </c>
      <c r="G36" s="31"/>
      <c r="H36" s="31"/>
      <c r="I36" s="129">
        <v>0.2</v>
      </c>
      <c r="J36" s="128">
        <f>0</f>
        <v>0</v>
      </c>
      <c r="K36" s="31"/>
      <c r="L36" s="52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24" t="s">
        <v>42</v>
      </c>
      <c r="F37" s="125">
        <f>ROUND((SUM(BI128:BI181)),  2)</f>
        <v>0</v>
      </c>
      <c r="G37" s="126"/>
      <c r="H37" s="126"/>
      <c r="I37" s="127">
        <v>0</v>
      </c>
      <c r="J37" s="125">
        <f>0</f>
        <v>0</v>
      </c>
      <c r="K37" s="31"/>
      <c r="L37" s="52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52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30"/>
      <c r="D39" s="131" t="s">
        <v>43</v>
      </c>
      <c r="E39" s="132"/>
      <c r="F39" s="132"/>
      <c r="G39" s="133" t="s">
        <v>44</v>
      </c>
      <c r="H39" s="134" t="s">
        <v>45</v>
      </c>
      <c r="I39" s="132"/>
      <c r="J39" s="135">
        <f>SUM(J30:J37)</f>
        <v>0</v>
      </c>
      <c r="K39" s="136"/>
      <c r="L39" s="52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52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52"/>
      <c r="D50" s="137" t="s">
        <v>46</v>
      </c>
      <c r="E50" s="138"/>
      <c r="F50" s="138"/>
      <c r="G50" s="137" t="s">
        <v>47</v>
      </c>
      <c r="H50" s="138"/>
      <c r="I50" s="138"/>
      <c r="J50" s="138"/>
      <c r="K50" s="138"/>
      <c r="L50" s="5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9" t="s">
        <v>48</v>
      </c>
      <c r="E61" s="140"/>
      <c r="F61" s="141" t="s">
        <v>49</v>
      </c>
      <c r="G61" s="139" t="s">
        <v>48</v>
      </c>
      <c r="H61" s="140"/>
      <c r="I61" s="140"/>
      <c r="J61" s="142" t="s">
        <v>49</v>
      </c>
      <c r="K61" s="140"/>
      <c r="L61" s="52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37" t="s">
        <v>50</v>
      </c>
      <c r="E65" s="143"/>
      <c r="F65" s="143"/>
      <c r="G65" s="137" t="s">
        <v>51</v>
      </c>
      <c r="H65" s="143"/>
      <c r="I65" s="143"/>
      <c r="J65" s="143"/>
      <c r="K65" s="143"/>
      <c r="L65" s="52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9" t="s">
        <v>48</v>
      </c>
      <c r="E76" s="140"/>
      <c r="F76" s="141" t="s">
        <v>49</v>
      </c>
      <c r="G76" s="139" t="s">
        <v>48</v>
      </c>
      <c r="H76" s="140"/>
      <c r="I76" s="140"/>
      <c r="J76" s="142" t="s">
        <v>49</v>
      </c>
      <c r="K76" s="140"/>
      <c r="L76" s="52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44"/>
      <c r="C77" s="145"/>
      <c r="D77" s="145"/>
      <c r="E77" s="145"/>
      <c r="F77" s="145"/>
      <c r="G77" s="145"/>
      <c r="H77" s="145"/>
      <c r="I77" s="145"/>
      <c r="J77" s="145"/>
      <c r="K77" s="145"/>
      <c r="L77" s="52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146"/>
      <c r="C81" s="147"/>
      <c r="D81" s="147"/>
      <c r="E81" s="147"/>
      <c r="F81" s="147"/>
      <c r="G81" s="147"/>
      <c r="H81" s="147"/>
      <c r="I81" s="147"/>
      <c r="J81" s="147"/>
      <c r="K81" s="147"/>
      <c r="L81" s="52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100</v>
      </c>
      <c r="D82" s="33"/>
      <c r="E82" s="33"/>
      <c r="F82" s="33"/>
      <c r="G82" s="33"/>
      <c r="H82" s="33"/>
      <c r="I82" s="33"/>
      <c r="J82" s="33"/>
      <c r="K82" s="33"/>
      <c r="L82" s="52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52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52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3"/>
      <c r="D85" s="33"/>
      <c r="E85" s="273" t="str">
        <f>E7</f>
        <v>MEDAS prístavba priestorov</v>
      </c>
      <c r="F85" s="274"/>
      <c r="G85" s="274"/>
      <c r="H85" s="274"/>
      <c r="I85" s="33"/>
      <c r="J85" s="33"/>
      <c r="K85" s="33"/>
      <c r="L85" s="52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98</v>
      </c>
      <c r="D86" s="33"/>
      <c r="E86" s="33"/>
      <c r="F86" s="33"/>
      <c r="G86" s="33"/>
      <c r="H86" s="33"/>
      <c r="I86" s="33"/>
      <c r="J86" s="33"/>
      <c r="K86" s="33"/>
      <c r="L86" s="52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22" t="str">
        <f>E9</f>
        <v>2 - SO 01.2 Hala 2</v>
      </c>
      <c r="F87" s="275"/>
      <c r="G87" s="275"/>
      <c r="H87" s="275"/>
      <c r="I87" s="33"/>
      <c r="J87" s="33"/>
      <c r="K87" s="33"/>
      <c r="L87" s="52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52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19</v>
      </c>
      <c r="D89" s="33"/>
      <c r="E89" s="33"/>
      <c r="F89" s="24" t="str">
        <f>F12</f>
        <v xml:space="preserve"> </v>
      </c>
      <c r="G89" s="33"/>
      <c r="H89" s="33"/>
      <c r="I89" s="26" t="s">
        <v>21</v>
      </c>
      <c r="J89" s="67">
        <f>IF(J12="","",J12)</f>
        <v>0</v>
      </c>
      <c r="K89" s="33"/>
      <c r="L89" s="52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52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22</v>
      </c>
      <c r="D91" s="33"/>
      <c r="E91" s="33"/>
      <c r="F91" s="24" t="str">
        <f>E15</f>
        <v>MEDAS, a.s.</v>
      </c>
      <c r="G91" s="33"/>
      <c r="H91" s="33"/>
      <c r="I91" s="26" t="s">
        <v>28</v>
      </c>
      <c r="J91" s="29" t="str">
        <f>E21</f>
        <v xml:space="preserve"> </v>
      </c>
      <c r="K91" s="33"/>
      <c r="L91" s="52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5.7" customHeight="1">
      <c r="A92" s="31"/>
      <c r="B92" s="32"/>
      <c r="C92" s="26" t="s">
        <v>26</v>
      </c>
      <c r="D92" s="33"/>
      <c r="E92" s="33"/>
      <c r="F92" s="24" t="str">
        <f>IF(E18="","",E18)</f>
        <v>Vyplň údaj</v>
      </c>
      <c r="G92" s="33"/>
      <c r="H92" s="33"/>
      <c r="I92" s="26" t="s">
        <v>30</v>
      </c>
      <c r="J92" s="29" t="str">
        <f>E24</f>
        <v>Ing.arch. Lukáš Mihalko</v>
      </c>
      <c r="K92" s="33"/>
      <c r="L92" s="52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52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48" t="s">
        <v>101</v>
      </c>
      <c r="D94" s="149"/>
      <c r="E94" s="149"/>
      <c r="F94" s="149"/>
      <c r="G94" s="149"/>
      <c r="H94" s="149"/>
      <c r="I94" s="149"/>
      <c r="J94" s="150" t="s">
        <v>102</v>
      </c>
      <c r="K94" s="149"/>
      <c r="L94" s="52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52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51" t="s">
        <v>103</v>
      </c>
      <c r="D96" s="33"/>
      <c r="E96" s="33"/>
      <c r="F96" s="33"/>
      <c r="G96" s="33"/>
      <c r="H96" s="33"/>
      <c r="I96" s="33"/>
      <c r="J96" s="85">
        <f>J128</f>
        <v>0</v>
      </c>
      <c r="K96" s="33"/>
      <c r="L96" s="52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104</v>
      </c>
    </row>
    <row r="97" spans="1:31" s="9" customFormat="1" ht="24.95" customHeight="1">
      <c r="B97" s="152"/>
      <c r="C97" s="153"/>
      <c r="D97" s="154" t="s">
        <v>105</v>
      </c>
      <c r="E97" s="155"/>
      <c r="F97" s="155"/>
      <c r="G97" s="155"/>
      <c r="H97" s="155"/>
      <c r="I97" s="155"/>
      <c r="J97" s="156">
        <f>J129</f>
        <v>0</v>
      </c>
      <c r="K97" s="153"/>
      <c r="L97" s="157"/>
    </row>
    <row r="98" spans="1:31" s="10" customFormat="1" ht="19.899999999999999" customHeight="1">
      <c r="B98" s="158"/>
      <c r="C98" s="159"/>
      <c r="D98" s="160" t="s">
        <v>106</v>
      </c>
      <c r="E98" s="161"/>
      <c r="F98" s="161"/>
      <c r="G98" s="161"/>
      <c r="H98" s="161"/>
      <c r="I98" s="161"/>
      <c r="J98" s="162">
        <f>J130</f>
        <v>0</v>
      </c>
      <c r="K98" s="159"/>
      <c r="L98" s="163"/>
    </row>
    <row r="99" spans="1:31" s="10" customFormat="1" ht="19.899999999999999" customHeight="1">
      <c r="B99" s="158"/>
      <c r="C99" s="159"/>
      <c r="D99" s="160" t="s">
        <v>107</v>
      </c>
      <c r="E99" s="161"/>
      <c r="F99" s="161"/>
      <c r="G99" s="161"/>
      <c r="H99" s="161"/>
      <c r="I99" s="161"/>
      <c r="J99" s="162">
        <f>J135</f>
        <v>0</v>
      </c>
      <c r="K99" s="159"/>
      <c r="L99" s="163"/>
    </row>
    <row r="100" spans="1:31" s="10" customFormat="1" ht="19.899999999999999" customHeight="1">
      <c r="B100" s="158"/>
      <c r="C100" s="159"/>
      <c r="D100" s="160" t="s">
        <v>108</v>
      </c>
      <c r="E100" s="161"/>
      <c r="F100" s="161"/>
      <c r="G100" s="161"/>
      <c r="H100" s="161"/>
      <c r="I100" s="161"/>
      <c r="J100" s="162">
        <f>J145</f>
        <v>0</v>
      </c>
      <c r="K100" s="159"/>
      <c r="L100" s="163"/>
    </row>
    <row r="101" spans="1:31" s="9" customFormat="1" ht="24.95" customHeight="1">
      <c r="B101" s="152"/>
      <c r="C101" s="153"/>
      <c r="D101" s="154" t="s">
        <v>109</v>
      </c>
      <c r="E101" s="155"/>
      <c r="F101" s="155"/>
      <c r="G101" s="155"/>
      <c r="H101" s="155"/>
      <c r="I101" s="155"/>
      <c r="J101" s="156">
        <f>J151</f>
        <v>0</v>
      </c>
      <c r="K101" s="153"/>
      <c r="L101" s="157"/>
    </row>
    <row r="102" spans="1:31" s="10" customFormat="1" ht="19.899999999999999" customHeight="1">
      <c r="B102" s="158"/>
      <c r="C102" s="159"/>
      <c r="D102" s="160" t="s">
        <v>110</v>
      </c>
      <c r="E102" s="161"/>
      <c r="F102" s="161"/>
      <c r="G102" s="161"/>
      <c r="H102" s="161"/>
      <c r="I102" s="161"/>
      <c r="J102" s="162">
        <f>J152</f>
        <v>0</v>
      </c>
      <c r="K102" s="159"/>
      <c r="L102" s="163"/>
    </row>
    <row r="103" spans="1:31" s="10" customFormat="1" ht="19.899999999999999" customHeight="1">
      <c r="B103" s="158"/>
      <c r="C103" s="159"/>
      <c r="D103" s="160" t="s">
        <v>111</v>
      </c>
      <c r="E103" s="161"/>
      <c r="F103" s="161"/>
      <c r="G103" s="161"/>
      <c r="H103" s="161"/>
      <c r="I103" s="161"/>
      <c r="J103" s="162">
        <f>J157</f>
        <v>0</v>
      </c>
      <c r="K103" s="159"/>
      <c r="L103" s="163"/>
    </row>
    <row r="104" spans="1:31" s="10" customFormat="1" ht="19.899999999999999" customHeight="1">
      <c r="B104" s="158"/>
      <c r="C104" s="159"/>
      <c r="D104" s="160" t="s">
        <v>112</v>
      </c>
      <c r="E104" s="161"/>
      <c r="F104" s="161"/>
      <c r="G104" s="161"/>
      <c r="H104" s="161"/>
      <c r="I104" s="161"/>
      <c r="J104" s="162">
        <f>J162</f>
        <v>0</v>
      </c>
      <c r="K104" s="159"/>
      <c r="L104" s="163"/>
    </row>
    <row r="105" spans="1:31" s="10" customFormat="1" ht="19.899999999999999" customHeight="1">
      <c r="B105" s="158"/>
      <c r="C105" s="159"/>
      <c r="D105" s="160" t="s">
        <v>113</v>
      </c>
      <c r="E105" s="161"/>
      <c r="F105" s="161"/>
      <c r="G105" s="161"/>
      <c r="H105" s="161"/>
      <c r="I105" s="161"/>
      <c r="J105" s="162">
        <f>J166</f>
        <v>0</v>
      </c>
      <c r="K105" s="159"/>
      <c r="L105" s="163"/>
    </row>
    <row r="106" spans="1:31" s="10" customFormat="1" ht="19.899999999999999" customHeight="1">
      <c r="B106" s="158"/>
      <c r="C106" s="159"/>
      <c r="D106" s="160" t="s">
        <v>114</v>
      </c>
      <c r="E106" s="161"/>
      <c r="F106" s="161"/>
      <c r="G106" s="161"/>
      <c r="H106" s="161"/>
      <c r="I106" s="161"/>
      <c r="J106" s="162">
        <f>J173</f>
        <v>0</v>
      </c>
      <c r="K106" s="159"/>
      <c r="L106" s="163"/>
    </row>
    <row r="107" spans="1:31" s="9" customFormat="1" ht="24.95" customHeight="1">
      <c r="B107" s="152"/>
      <c r="C107" s="153"/>
      <c r="D107" s="154" t="s">
        <v>115</v>
      </c>
      <c r="E107" s="155"/>
      <c r="F107" s="155"/>
      <c r="G107" s="155"/>
      <c r="H107" s="155"/>
      <c r="I107" s="155"/>
      <c r="J107" s="156">
        <f>J176</f>
        <v>0</v>
      </c>
      <c r="K107" s="153"/>
      <c r="L107" s="157"/>
    </row>
    <row r="108" spans="1:31" s="10" customFormat="1" ht="19.899999999999999" customHeight="1">
      <c r="B108" s="158"/>
      <c r="C108" s="159"/>
      <c r="D108" s="160" t="s">
        <v>116</v>
      </c>
      <c r="E108" s="161"/>
      <c r="F108" s="161"/>
      <c r="G108" s="161"/>
      <c r="H108" s="161"/>
      <c r="I108" s="161"/>
      <c r="J108" s="162">
        <f>J177</f>
        <v>0</v>
      </c>
      <c r="K108" s="159"/>
      <c r="L108" s="163"/>
    </row>
    <row r="109" spans="1:31" s="2" customFormat="1" ht="21.75" customHeight="1">
      <c r="A109" s="31"/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52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6.95" customHeight="1">
      <c r="A110" s="31"/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2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4" spans="1:63" s="2" customFormat="1" ht="6.95" customHeight="1">
      <c r="A114" s="31"/>
      <c r="B114" s="57"/>
      <c r="C114" s="58"/>
      <c r="D114" s="58"/>
      <c r="E114" s="58"/>
      <c r="F114" s="58"/>
      <c r="G114" s="58"/>
      <c r="H114" s="58"/>
      <c r="I114" s="58"/>
      <c r="J114" s="58"/>
      <c r="K114" s="58"/>
      <c r="L114" s="52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3" s="2" customFormat="1" ht="24.95" customHeight="1">
      <c r="A115" s="31"/>
      <c r="B115" s="32"/>
      <c r="C115" s="20" t="s">
        <v>117</v>
      </c>
      <c r="D115" s="33"/>
      <c r="E115" s="33"/>
      <c r="F115" s="33"/>
      <c r="G115" s="33"/>
      <c r="H115" s="33"/>
      <c r="I115" s="33"/>
      <c r="J115" s="33"/>
      <c r="K115" s="33"/>
      <c r="L115" s="52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3" s="2" customFormat="1" ht="6.95" customHeight="1">
      <c r="A116" s="3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52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3" s="2" customFormat="1" ht="12" customHeight="1">
      <c r="A117" s="31"/>
      <c r="B117" s="32"/>
      <c r="C117" s="26" t="s">
        <v>15</v>
      </c>
      <c r="D117" s="33"/>
      <c r="E117" s="33"/>
      <c r="F117" s="33"/>
      <c r="G117" s="33"/>
      <c r="H117" s="33"/>
      <c r="I117" s="33"/>
      <c r="J117" s="33"/>
      <c r="K117" s="33"/>
      <c r="L117" s="52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3" s="2" customFormat="1" ht="16.5" customHeight="1">
      <c r="A118" s="31"/>
      <c r="B118" s="32"/>
      <c r="C118" s="33"/>
      <c r="D118" s="33"/>
      <c r="E118" s="273" t="str">
        <f>E7</f>
        <v>MEDAS prístavba priestorov</v>
      </c>
      <c r="F118" s="274"/>
      <c r="G118" s="274"/>
      <c r="H118" s="274"/>
      <c r="I118" s="33"/>
      <c r="J118" s="33"/>
      <c r="K118" s="33"/>
      <c r="L118" s="52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3" s="2" customFormat="1" ht="12" customHeight="1">
      <c r="A119" s="31"/>
      <c r="B119" s="32"/>
      <c r="C119" s="26" t="s">
        <v>98</v>
      </c>
      <c r="D119" s="33"/>
      <c r="E119" s="33"/>
      <c r="F119" s="33"/>
      <c r="G119" s="33"/>
      <c r="H119" s="33"/>
      <c r="I119" s="33"/>
      <c r="J119" s="33"/>
      <c r="K119" s="33"/>
      <c r="L119" s="52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3" s="2" customFormat="1" ht="16.5" customHeight="1">
      <c r="A120" s="31"/>
      <c r="B120" s="32"/>
      <c r="C120" s="33"/>
      <c r="D120" s="33"/>
      <c r="E120" s="222" t="str">
        <f>E9</f>
        <v>2 - SO 01.2 Hala 2</v>
      </c>
      <c r="F120" s="275"/>
      <c r="G120" s="275"/>
      <c r="H120" s="275"/>
      <c r="I120" s="33"/>
      <c r="J120" s="33"/>
      <c r="K120" s="33"/>
      <c r="L120" s="52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3" s="2" customFormat="1" ht="6.95" customHeight="1">
      <c r="A121" s="31"/>
      <c r="B121" s="32"/>
      <c r="C121" s="33"/>
      <c r="D121" s="33"/>
      <c r="E121" s="33"/>
      <c r="F121" s="33"/>
      <c r="G121" s="33"/>
      <c r="H121" s="33"/>
      <c r="I121" s="33"/>
      <c r="J121" s="33"/>
      <c r="K121" s="33"/>
      <c r="L121" s="52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3" s="2" customFormat="1" ht="12" customHeight="1">
      <c r="A122" s="31"/>
      <c r="B122" s="32"/>
      <c r="C122" s="26" t="s">
        <v>19</v>
      </c>
      <c r="D122" s="33"/>
      <c r="E122" s="33"/>
      <c r="F122" s="24" t="str">
        <f>F12</f>
        <v xml:space="preserve"> </v>
      </c>
      <c r="G122" s="33"/>
      <c r="H122" s="33"/>
      <c r="I122" s="26" t="s">
        <v>21</v>
      </c>
      <c r="J122" s="67">
        <f>IF(J12="","",J12)</f>
        <v>0</v>
      </c>
      <c r="K122" s="33"/>
      <c r="L122" s="52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3" s="2" customFormat="1" ht="6.95" customHeight="1">
      <c r="A123" s="31"/>
      <c r="B123" s="32"/>
      <c r="C123" s="33"/>
      <c r="D123" s="33"/>
      <c r="E123" s="33"/>
      <c r="F123" s="33"/>
      <c r="G123" s="33"/>
      <c r="H123" s="33"/>
      <c r="I123" s="33"/>
      <c r="J123" s="33"/>
      <c r="K123" s="33"/>
      <c r="L123" s="52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3" s="2" customFormat="1" ht="15.2" customHeight="1">
      <c r="A124" s="31"/>
      <c r="B124" s="32"/>
      <c r="C124" s="26" t="s">
        <v>22</v>
      </c>
      <c r="D124" s="33"/>
      <c r="E124" s="33"/>
      <c r="F124" s="24" t="str">
        <f>E15</f>
        <v>MEDAS, a.s.</v>
      </c>
      <c r="G124" s="33"/>
      <c r="H124" s="33"/>
      <c r="I124" s="26" t="s">
        <v>28</v>
      </c>
      <c r="J124" s="29" t="str">
        <f>E21</f>
        <v xml:space="preserve"> </v>
      </c>
      <c r="K124" s="33"/>
      <c r="L124" s="52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3" s="2" customFormat="1" ht="25.7" customHeight="1">
      <c r="A125" s="31"/>
      <c r="B125" s="32"/>
      <c r="C125" s="26" t="s">
        <v>26</v>
      </c>
      <c r="D125" s="33"/>
      <c r="E125" s="33"/>
      <c r="F125" s="24" t="str">
        <f>IF(E18="","",E18)</f>
        <v>Vyplň údaj</v>
      </c>
      <c r="G125" s="33"/>
      <c r="H125" s="33"/>
      <c r="I125" s="26" t="s">
        <v>30</v>
      </c>
      <c r="J125" s="29" t="str">
        <f>E24</f>
        <v>Ing.arch. Lukáš Mihalko</v>
      </c>
      <c r="K125" s="33"/>
      <c r="L125" s="52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63" s="2" customFormat="1" ht="10.35" customHeight="1">
      <c r="A126" s="31"/>
      <c r="B126" s="32"/>
      <c r="C126" s="33"/>
      <c r="D126" s="33"/>
      <c r="E126" s="33"/>
      <c r="F126" s="33"/>
      <c r="G126" s="33"/>
      <c r="H126" s="33"/>
      <c r="I126" s="33"/>
      <c r="J126" s="33"/>
      <c r="K126" s="33"/>
      <c r="L126" s="52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63" s="11" customFormat="1" ht="29.25" customHeight="1">
      <c r="A127" s="164"/>
      <c r="B127" s="165"/>
      <c r="C127" s="166" t="s">
        <v>118</v>
      </c>
      <c r="D127" s="167" t="s">
        <v>58</v>
      </c>
      <c r="E127" s="167" t="s">
        <v>54</v>
      </c>
      <c r="F127" s="167" t="s">
        <v>55</v>
      </c>
      <c r="G127" s="167" t="s">
        <v>119</v>
      </c>
      <c r="H127" s="167" t="s">
        <v>120</v>
      </c>
      <c r="I127" s="167" t="s">
        <v>121</v>
      </c>
      <c r="J127" s="168" t="s">
        <v>102</v>
      </c>
      <c r="K127" s="169" t="s">
        <v>122</v>
      </c>
      <c r="L127" s="170"/>
      <c r="M127" s="76" t="s">
        <v>1</v>
      </c>
      <c r="N127" s="77" t="s">
        <v>37</v>
      </c>
      <c r="O127" s="77" t="s">
        <v>123</v>
      </c>
      <c r="P127" s="77" t="s">
        <v>124</v>
      </c>
      <c r="Q127" s="77" t="s">
        <v>125</v>
      </c>
      <c r="R127" s="77" t="s">
        <v>126</v>
      </c>
      <c r="S127" s="77" t="s">
        <v>127</v>
      </c>
      <c r="T127" s="78" t="s">
        <v>128</v>
      </c>
      <c r="U127" s="164"/>
      <c r="V127" s="164"/>
      <c r="W127" s="164"/>
      <c r="X127" s="164"/>
      <c r="Y127" s="164"/>
      <c r="Z127" s="164"/>
      <c r="AA127" s="164"/>
      <c r="AB127" s="164"/>
      <c r="AC127" s="164"/>
      <c r="AD127" s="164"/>
      <c r="AE127" s="164"/>
    </row>
    <row r="128" spans="1:63" s="2" customFormat="1" ht="22.9" customHeight="1">
      <c r="A128" s="31"/>
      <c r="B128" s="32"/>
      <c r="C128" s="83" t="s">
        <v>103</v>
      </c>
      <c r="D128" s="33"/>
      <c r="E128" s="33"/>
      <c r="F128" s="33"/>
      <c r="G128" s="33"/>
      <c r="H128" s="33"/>
      <c r="I128" s="33"/>
      <c r="J128" s="171">
        <f>BK128</f>
        <v>0</v>
      </c>
      <c r="K128" s="33"/>
      <c r="L128" s="36"/>
      <c r="M128" s="79"/>
      <c r="N128" s="172"/>
      <c r="O128" s="80"/>
      <c r="P128" s="173">
        <f>P129+P151+P176</f>
        <v>0</v>
      </c>
      <c r="Q128" s="80"/>
      <c r="R128" s="173">
        <f>R129+R151+R176</f>
        <v>632.00033398210792</v>
      </c>
      <c r="S128" s="80"/>
      <c r="T128" s="174">
        <f>T129+T151+T176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T128" s="14" t="s">
        <v>72</v>
      </c>
      <c r="AU128" s="14" t="s">
        <v>104</v>
      </c>
      <c r="BK128" s="175">
        <f>BK129+BK151+BK176</f>
        <v>0</v>
      </c>
    </row>
    <row r="129" spans="1:65" s="12" customFormat="1" ht="25.9" customHeight="1">
      <c r="B129" s="176"/>
      <c r="C129" s="177"/>
      <c r="D129" s="178" t="s">
        <v>72</v>
      </c>
      <c r="E129" s="179" t="s">
        <v>129</v>
      </c>
      <c r="F129" s="179" t="s">
        <v>130</v>
      </c>
      <c r="G129" s="177"/>
      <c r="H129" s="177"/>
      <c r="I129" s="180"/>
      <c r="J129" s="181">
        <f>BK129</f>
        <v>0</v>
      </c>
      <c r="K129" s="177"/>
      <c r="L129" s="182"/>
      <c r="M129" s="183"/>
      <c r="N129" s="184"/>
      <c r="O129" s="184"/>
      <c r="P129" s="185">
        <f>P130+P135+P145</f>
        <v>0</v>
      </c>
      <c r="Q129" s="184"/>
      <c r="R129" s="185">
        <f>R130+R135+R145</f>
        <v>545.83801212530796</v>
      </c>
      <c r="S129" s="184"/>
      <c r="T129" s="186">
        <f>T130+T135+T145</f>
        <v>0</v>
      </c>
      <c r="AR129" s="187" t="s">
        <v>78</v>
      </c>
      <c r="AT129" s="188" t="s">
        <v>72</v>
      </c>
      <c r="AU129" s="188" t="s">
        <v>73</v>
      </c>
      <c r="AY129" s="187" t="s">
        <v>131</v>
      </c>
      <c r="BK129" s="189">
        <f>BK130+BK135+BK145</f>
        <v>0</v>
      </c>
    </row>
    <row r="130" spans="1:65" s="12" customFormat="1" ht="22.9" customHeight="1">
      <c r="B130" s="176"/>
      <c r="C130" s="177"/>
      <c r="D130" s="178" t="s">
        <v>72</v>
      </c>
      <c r="E130" s="190" t="s">
        <v>78</v>
      </c>
      <c r="F130" s="190" t="s">
        <v>132</v>
      </c>
      <c r="G130" s="177"/>
      <c r="H130" s="177"/>
      <c r="I130" s="180"/>
      <c r="J130" s="191">
        <f>BK130</f>
        <v>0</v>
      </c>
      <c r="K130" s="177"/>
      <c r="L130" s="182"/>
      <c r="M130" s="183"/>
      <c r="N130" s="184"/>
      <c r="O130" s="184"/>
      <c r="P130" s="185">
        <f>SUM(P131:P134)</f>
        <v>0</v>
      </c>
      <c r="Q130" s="184"/>
      <c r="R130" s="185">
        <f>SUM(R131:R134)</f>
        <v>9.0230099999999993</v>
      </c>
      <c r="S130" s="184"/>
      <c r="T130" s="186">
        <f>SUM(T131:T134)</f>
        <v>0</v>
      </c>
      <c r="AR130" s="187" t="s">
        <v>78</v>
      </c>
      <c r="AT130" s="188" t="s">
        <v>72</v>
      </c>
      <c r="AU130" s="188" t="s">
        <v>78</v>
      </c>
      <c r="AY130" s="187" t="s">
        <v>131</v>
      </c>
      <c r="BK130" s="189">
        <f>SUM(BK131:BK134)</f>
        <v>0</v>
      </c>
    </row>
    <row r="131" spans="1:65" s="2" customFormat="1" ht="49.15" customHeight="1">
      <c r="A131" s="31"/>
      <c r="B131" s="32"/>
      <c r="C131" s="192" t="s">
        <v>78</v>
      </c>
      <c r="D131" s="192" t="s">
        <v>133</v>
      </c>
      <c r="E131" s="193" t="s">
        <v>134</v>
      </c>
      <c r="F131" s="194" t="s">
        <v>135</v>
      </c>
      <c r="G131" s="195" t="s">
        <v>136</v>
      </c>
      <c r="H131" s="196">
        <v>38.106999999999999</v>
      </c>
      <c r="I131" s="197"/>
      <c r="J131" s="198">
        <f>ROUND(I131*H131,2)</f>
        <v>0</v>
      </c>
      <c r="K131" s="199"/>
      <c r="L131" s="36"/>
      <c r="M131" s="200" t="s">
        <v>1</v>
      </c>
      <c r="N131" s="201" t="s">
        <v>39</v>
      </c>
      <c r="O131" s="72"/>
      <c r="P131" s="202">
        <f>O131*H131</f>
        <v>0</v>
      </c>
      <c r="Q131" s="202">
        <v>0</v>
      </c>
      <c r="R131" s="202">
        <f>Q131*H131</f>
        <v>0</v>
      </c>
      <c r="S131" s="202">
        <v>0</v>
      </c>
      <c r="T131" s="203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204" t="s">
        <v>88</v>
      </c>
      <c r="AT131" s="204" t="s">
        <v>133</v>
      </c>
      <c r="AU131" s="204" t="s">
        <v>82</v>
      </c>
      <c r="AY131" s="14" t="s">
        <v>131</v>
      </c>
      <c r="BE131" s="205">
        <f>IF(N131="základná",J131,0)</f>
        <v>0</v>
      </c>
      <c r="BF131" s="205">
        <f>IF(N131="znížená",J131,0)</f>
        <v>0</v>
      </c>
      <c r="BG131" s="205">
        <f>IF(N131="zákl. prenesená",J131,0)</f>
        <v>0</v>
      </c>
      <c r="BH131" s="205">
        <f>IF(N131="zníž. prenesená",J131,0)</f>
        <v>0</v>
      </c>
      <c r="BI131" s="205">
        <f>IF(N131="nulová",J131,0)</f>
        <v>0</v>
      </c>
      <c r="BJ131" s="14" t="s">
        <v>82</v>
      </c>
      <c r="BK131" s="205">
        <f>ROUND(I131*H131,2)</f>
        <v>0</v>
      </c>
      <c r="BL131" s="14" t="s">
        <v>88</v>
      </c>
      <c r="BM131" s="204" t="s">
        <v>317</v>
      </c>
    </row>
    <row r="132" spans="1:65" s="2" customFormat="1" ht="76.349999999999994" customHeight="1">
      <c r="A132" s="31"/>
      <c r="B132" s="32"/>
      <c r="C132" s="192" t="s">
        <v>82</v>
      </c>
      <c r="D132" s="192" t="s">
        <v>133</v>
      </c>
      <c r="E132" s="193" t="s">
        <v>138</v>
      </c>
      <c r="F132" s="194" t="s">
        <v>139</v>
      </c>
      <c r="G132" s="195" t="s">
        <v>136</v>
      </c>
      <c r="H132" s="196">
        <v>292.48099999999999</v>
      </c>
      <c r="I132" s="197"/>
      <c r="J132" s="198">
        <f>ROUND(I132*H132,2)</f>
        <v>0</v>
      </c>
      <c r="K132" s="199"/>
      <c r="L132" s="36"/>
      <c r="M132" s="200" t="s">
        <v>1</v>
      </c>
      <c r="N132" s="201" t="s">
        <v>39</v>
      </c>
      <c r="O132" s="72"/>
      <c r="P132" s="202">
        <f>O132*H132</f>
        <v>0</v>
      </c>
      <c r="Q132" s="202">
        <v>0</v>
      </c>
      <c r="R132" s="202">
        <f>Q132*H132</f>
        <v>0</v>
      </c>
      <c r="S132" s="202">
        <v>0</v>
      </c>
      <c r="T132" s="203">
        <f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204" t="s">
        <v>88</v>
      </c>
      <c r="AT132" s="204" t="s">
        <v>133</v>
      </c>
      <c r="AU132" s="204" t="s">
        <v>82</v>
      </c>
      <c r="AY132" s="14" t="s">
        <v>131</v>
      </c>
      <c r="BE132" s="205">
        <f>IF(N132="základná",J132,0)</f>
        <v>0</v>
      </c>
      <c r="BF132" s="205">
        <f>IF(N132="znížená",J132,0)</f>
        <v>0</v>
      </c>
      <c r="BG132" s="205">
        <f>IF(N132="zákl. prenesená",J132,0)</f>
        <v>0</v>
      </c>
      <c r="BH132" s="205">
        <f>IF(N132="zníž. prenesená",J132,0)</f>
        <v>0</v>
      </c>
      <c r="BI132" s="205">
        <f>IF(N132="nulová",J132,0)</f>
        <v>0</v>
      </c>
      <c r="BJ132" s="14" t="s">
        <v>82</v>
      </c>
      <c r="BK132" s="205">
        <f>ROUND(I132*H132,2)</f>
        <v>0</v>
      </c>
      <c r="BL132" s="14" t="s">
        <v>88</v>
      </c>
      <c r="BM132" s="204" t="s">
        <v>318</v>
      </c>
    </row>
    <row r="133" spans="1:65" s="2" customFormat="1" ht="49.15" customHeight="1">
      <c r="A133" s="31"/>
      <c r="B133" s="32"/>
      <c r="C133" s="192" t="s">
        <v>85</v>
      </c>
      <c r="D133" s="192" t="s">
        <v>133</v>
      </c>
      <c r="E133" s="193" t="s">
        <v>141</v>
      </c>
      <c r="F133" s="194" t="s">
        <v>142</v>
      </c>
      <c r="G133" s="195" t="s">
        <v>136</v>
      </c>
      <c r="H133" s="196">
        <v>5.4029999999999996</v>
      </c>
      <c r="I133" s="197"/>
      <c r="J133" s="198">
        <f>ROUND(I133*H133,2)</f>
        <v>0</v>
      </c>
      <c r="K133" s="199"/>
      <c r="L133" s="36"/>
      <c r="M133" s="200" t="s">
        <v>1</v>
      </c>
      <c r="N133" s="201" t="s">
        <v>39</v>
      </c>
      <c r="O133" s="72"/>
      <c r="P133" s="202">
        <f>O133*H133</f>
        <v>0</v>
      </c>
      <c r="Q133" s="202">
        <v>0</v>
      </c>
      <c r="R133" s="202">
        <f>Q133*H133</f>
        <v>0</v>
      </c>
      <c r="S133" s="202">
        <v>0</v>
      </c>
      <c r="T133" s="203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04" t="s">
        <v>88</v>
      </c>
      <c r="AT133" s="204" t="s">
        <v>133</v>
      </c>
      <c r="AU133" s="204" t="s">
        <v>82</v>
      </c>
      <c r="AY133" s="14" t="s">
        <v>131</v>
      </c>
      <c r="BE133" s="205">
        <f>IF(N133="základná",J133,0)</f>
        <v>0</v>
      </c>
      <c r="BF133" s="205">
        <f>IF(N133="znížená",J133,0)</f>
        <v>0</v>
      </c>
      <c r="BG133" s="205">
        <f>IF(N133="zákl. prenesená",J133,0)</f>
        <v>0</v>
      </c>
      <c r="BH133" s="205">
        <f>IF(N133="zníž. prenesená",J133,0)</f>
        <v>0</v>
      </c>
      <c r="BI133" s="205">
        <f>IF(N133="nulová",J133,0)</f>
        <v>0</v>
      </c>
      <c r="BJ133" s="14" t="s">
        <v>82</v>
      </c>
      <c r="BK133" s="205">
        <f>ROUND(I133*H133,2)</f>
        <v>0</v>
      </c>
      <c r="BL133" s="14" t="s">
        <v>88</v>
      </c>
      <c r="BM133" s="204" t="s">
        <v>319</v>
      </c>
    </row>
    <row r="134" spans="1:65" s="2" customFormat="1" ht="37.9" customHeight="1">
      <c r="A134" s="31"/>
      <c r="B134" s="32"/>
      <c r="C134" s="206" t="s">
        <v>88</v>
      </c>
      <c r="D134" s="206" t="s">
        <v>144</v>
      </c>
      <c r="E134" s="207" t="s">
        <v>145</v>
      </c>
      <c r="F134" s="208" t="s">
        <v>146</v>
      </c>
      <c r="G134" s="209" t="s">
        <v>136</v>
      </c>
      <c r="H134" s="210">
        <v>5.4029999999999996</v>
      </c>
      <c r="I134" s="211"/>
      <c r="J134" s="212">
        <f>ROUND(I134*H134,2)</f>
        <v>0</v>
      </c>
      <c r="K134" s="213"/>
      <c r="L134" s="214"/>
      <c r="M134" s="215" t="s">
        <v>1</v>
      </c>
      <c r="N134" s="216" t="s">
        <v>39</v>
      </c>
      <c r="O134" s="72"/>
      <c r="P134" s="202">
        <f>O134*H134</f>
        <v>0</v>
      </c>
      <c r="Q134" s="202">
        <v>1.67</v>
      </c>
      <c r="R134" s="202">
        <f>Q134*H134</f>
        <v>9.0230099999999993</v>
      </c>
      <c r="S134" s="202">
        <v>0</v>
      </c>
      <c r="T134" s="203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204" t="s">
        <v>147</v>
      </c>
      <c r="AT134" s="204" t="s">
        <v>144</v>
      </c>
      <c r="AU134" s="204" t="s">
        <v>82</v>
      </c>
      <c r="AY134" s="14" t="s">
        <v>131</v>
      </c>
      <c r="BE134" s="205">
        <f>IF(N134="základná",J134,0)</f>
        <v>0</v>
      </c>
      <c r="BF134" s="205">
        <f>IF(N134="znížená",J134,0)</f>
        <v>0</v>
      </c>
      <c r="BG134" s="205">
        <f>IF(N134="zákl. prenesená",J134,0)</f>
        <v>0</v>
      </c>
      <c r="BH134" s="205">
        <f>IF(N134="zníž. prenesená",J134,0)</f>
        <v>0</v>
      </c>
      <c r="BI134" s="205">
        <f>IF(N134="nulová",J134,0)</f>
        <v>0</v>
      </c>
      <c r="BJ134" s="14" t="s">
        <v>82</v>
      </c>
      <c r="BK134" s="205">
        <f>ROUND(I134*H134,2)</f>
        <v>0</v>
      </c>
      <c r="BL134" s="14" t="s">
        <v>88</v>
      </c>
      <c r="BM134" s="204" t="s">
        <v>320</v>
      </c>
    </row>
    <row r="135" spans="1:65" s="12" customFormat="1" ht="22.9" customHeight="1">
      <c r="B135" s="176"/>
      <c r="C135" s="177"/>
      <c r="D135" s="178" t="s">
        <v>72</v>
      </c>
      <c r="E135" s="190" t="s">
        <v>82</v>
      </c>
      <c r="F135" s="190" t="s">
        <v>149</v>
      </c>
      <c r="G135" s="177"/>
      <c r="H135" s="177"/>
      <c r="I135" s="180"/>
      <c r="J135" s="191">
        <f>BK135</f>
        <v>0</v>
      </c>
      <c r="K135" s="177"/>
      <c r="L135" s="182"/>
      <c r="M135" s="183"/>
      <c r="N135" s="184"/>
      <c r="O135" s="184"/>
      <c r="P135" s="185">
        <f>SUM(P136:P144)</f>
        <v>0</v>
      </c>
      <c r="Q135" s="184"/>
      <c r="R135" s="185">
        <f>SUM(R136:R144)</f>
        <v>245.63199852381601</v>
      </c>
      <c r="S135" s="184"/>
      <c r="T135" s="186">
        <f>SUM(T136:T144)</f>
        <v>0</v>
      </c>
      <c r="AR135" s="187" t="s">
        <v>78</v>
      </c>
      <c r="AT135" s="188" t="s">
        <v>72</v>
      </c>
      <c r="AU135" s="188" t="s">
        <v>78</v>
      </c>
      <c r="AY135" s="187" t="s">
        <v>131</v>
      </c>
      <c r="BK135" s="189">
        <f>SUM(BK136:BK144)</f>
        <v>0</v>
      </c>
    </row>
    <row r="136" spans="1:65" s="2" customFormat="1" ht="24.2" customHeight="1">
      <c r="A136" s="31"/>
      <c r="B136" s="32"/>
      <c r="C136" s="192" t="s">
        <v>91</v>
      </c>
      <c r="D136" s="192" t="s">
        <v>133</v>
      </c>
      <c r="E136" s="193" t="s">
        <v>150</v>
      </c>
      <c r="F136" s="194" t="s">
        <v>151</v>
      </c>
      <c r="G136" s="195" t="s">
        <v>136</v>
      </c>
      <c r="H136" s="196">
        <v>84.917000000000002</v>
      </c>
      <c r="I136" s="197"/>
      <c r="J136" s="198">
        <f t="shared" ref="J136:J144" si="0">ROUND(I136*H136,2)</f>
        <v>0</v>
      </c>
      <c r="K136" s="199"/>
      <c r="L136" s="36"/>
      <c r="M136" s="200" t="s">
        <v>1</v>
      </c>
      <c r="N136" s="201" t="s">
        <v>39</v>
      </c>
      <c r="O136" s="72"/>
      <c r="P136" s="202">
        <f t="shared" ref="P136:P144" si="1">O136*H136</f>
        <v>0</v>
      </c>
      <c r="Q136" s="202">
        <v>2.0699999999999998</v>
      </c>
      <c r="R136" s="202">
        <f t="shared" ref="R136:R144" si="2">Q136*H136</f>
        <v>175.77819</v>
      </c>
      <c r="S136" s="202">
        <v>0</v>
      </c>
      <c r="T136" s="203">
        <f t="shared" ref="T136:T144" si="3"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204" t="s">
        <v>88</v>
      </c>
      <c r="AT136" s="204" t="s">
        <v>133</v>
      </c>
      <c r="AU136" s="204" t="s">
        <v>82</v>
      </c>
      <c r="AY136" s="14" t="s">
        <v>131</v>
      </c>
      <c r="BE136" s="205">
        <f t="shared" ref="BE136:BE144" si="4">IF(N136="základná",J136,0)</f>
        <v>0</v>
      </c>
      <c r="BF136" s="205">
        <f t="shared" ref="BF136:BF144" si="5">IF(N136="znížená",J136,0)</f>
        <v>0</v>
      </c>
      <c r="BG136" s="205">
        <f t="shared" ref="BG136:BG144" si="6">IF(N136="zákl. prenesená",J136,0)</f>
        <v>0</v>
      </c>
      <c r="BH136" s="205">
        <f t="shared" ref="BH136:BH144" si="7">IF(N136="zníž. prenesená",J136,0)</f>
        <v>0</v>
      </c>
      <c r="BI136" s="205">
        <f t="shared" ref="BI136:BI144" si="8">IF(N136="nulová",J136,0)</f>
        <v>0</v>
      </c>
      <c r="BJ136" s="14" t="s">
        <v>82</v>
      </c>
      <c r="BK136" s="205">
        <f t="shared" ref="BK136:BK144" si="9">ROUND(I136*H136,2)</f>
        <v>0</v>
      </c>
      <c r="BL136" s="14" t="s">
        <v>88</v>
      </c>
      <c r="BM136" s="204" t="s">
        <v>321</v>
      </c>
    </row>
    <row r="137" spans="1:65" s="2" customFormat="1" ht="16.5" customHeight="1">
      <c r="A137" s="31"/>
      <c r="B137" s="32"/>
      <c r="C137" s="192" t="s">
        <v>94</v>
      </c>
      <c r="D137" s="192" t="s">
        <v>133</v>
      </c>
      <c r="E137" s="193" t="s">
        <v>153</v>
      </c>
      <c r="F137" s="194" t="s">
        <v>154</v>
      </c>
      <c r="G137" s="195" t="s">
        <v>136</v>
      </c>
      <c r="H137" s="196">
        <v>0.67500000000000004</v>
      </c>
      <c r="I137" s="197"/>
      <c r="J137" s="198">
        <f t="shared" si="0"/>
        <v>0</v>
      </c>
      <c r="K137" s="199"/>
      <c r="L137" s="36"/>
      <c r="M137" s="200" t="s">
        <v>1</v>
      </c>
      <c r="N137" s="201" t="s">
        <v>39</v>
      </c>
      <c r="O137" s="72"/>
      <c r="P137" s="202">
        <f t="shared" si="1"/>
        <v>0</v>
      </c>
      <c r="Q137" s="202">
        <v>2.1940757039999998</v>
      </c>
      <c r="R137" s="202">
        <f t="shared" si="2"/>
        <v>1.4810011002000001</v>
      </c>
      <c r="S137" s="202">
        <v>0</v>
      </c>
      <c r="T137" s="203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204" t="s">
        <v>88</v>
      </c>
      <c r="AT137" s="204" t="s">
        <v>133</v>
      </c>
      <c r="AU137" s="204" t="s">
        <v>82</v>
      </c>
      <c r="AY137" s="14" t="s">
        <v>131</v>
      </c>
      <c r="BE137" s="205">
        <f t="shared" si="4"/>
        <v>0</v>
      </c>
      <c r="BF137" s="205">
        <f t="shared" si="5"/>
        <v>0</v>
      </c>
      <c r="BG137" s="205">
        <f t="shared" si="6"/>
        <v>0</v>
      </c>
      <c r="BH137" s="205">
        <f t="shared" si="7"/>
        <v>0</v>
      </c>
      <c r="BI137" s="205">
        <f t="shared" si="8"/>
        <v>0</v>
      </c>
      <c r="BJ137" s="14" t="s">
        <v>82</v>
      </c>
      <c r="BK137" s="205">
        <f t="shared" si="9"/>
        <v>0</v>
      </c>
      <c r="BL137" s="14" t="s">
        <v>88</v>
      </c>
      <c r="BM137" s="204" t="s">
        <v>322</v>
      </c>
    </row>
    <row r="138" spans="1:65" s="2" customFormat="1" ht="37.9" customHeight="1">
      <c r="A138" s="31"/>
      <c r="B138" s="32"/>
      <c r="C138" s="192" t="s">
        <v>156</v>
      </c>
      <c r="D138" s="192" t="s">
        <v>133</v>
      </c>
      <c r="E138" s="193" t="s">
        <v>157</v>
      </c>
      <c r="F138" s="194" t="s">
        <v>158</v>
      </c>
      <c r="G138" s="195" t="s">
        <v>136</v>
      </c>
      <c r="H138" s="196">
        <v>12.66</v>
      </c>
      <c r="I138" s="197"/>
      <c r="J138" s="198">
        <f t="shared" si="0"/>
        <v>0</v>
      </c>
      <c r="K138" s="199"/>
      <c r="L138" s="36"/>
      <c r="M138" s="200" t="s">
        <v>1</v>
      </c>
      <c r="N138" s="201" t="s">
        <v>39</v>
      </c>
      <c r="O138" s="72"/>
      <c r="P138" s="202">
        <f t="shared" si="1"/>
        <v>0</v>
      </c>
      <c r="Q138" s="202">
        <v>1.3081875000000001</v>
      </c>
      <c r="R138" s="202">
        <f t="shared" si="2"/>
        <v>16.561653750000001</v>
      </c>
      <c r="S138" s="202">
        <v>0</v>
      </c>
      <c r="T138" s="203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204" t="s">
        <v>88</v>
      </c>
      <c r="AT138" s="204" t="s">
        <v>133</v>
      </c>
      <c r="AU138" s="204" t="s">
        <v>82</v>
      </c>
      <c r="AY138" s="14" t="s">
        <v>131</v>
      </c>
      <c r="BE138" s="205">
        <f t="shared" si="4"/>
        <v>0</v>
      </c>
      <c r="BF138" s="205">
        <f t="shared" si="5"/>
        <v>0</v>
      </c>
      <c r="BG138" s="205">
        <f t="shared" si="6"/>
        <v>0</v>
      </c>
      <c r="BH138" s="205">
        <f t="shared" si="7"/>
        <v>0</v>
      </c>
      <c r="BI138" s="205">
        <f t="shared" si="8"/>
        <v>0</v>
      </c>
      <c r="BJ138" s="14" t="s">
        <v>82</v>
      </c>
      <c r="BK138" s="205">
        <f t="shared" si="9"/>
        <v>0</v>
      </c>
      <c r="BL138" s="14" t="s">
        <v>88</v>
      </c>
      <c r="BM138" s="204" t="s">
        <v>323</v>
      </c>
    </row>
    <row r="139" spans="1:65" s="2" customFormat="1" ht="24.2" customHeight="1">
      <c r="A139" s="31"/>
      <c r="B139" s="32"/>
      <c r="C139" s="206" t="s">
        <v>147</v>
      </c>
      <c r="D139" s="206" t="s">
        <v>144</v>
      </c>
      <c r="E139" s="207" t="s">
        <v>160</v>
      </c>
      <c r="F139" s="208" t="s">
        <v>161</v>
      </c>
      <c r="G139" s="209" t="s">
        <v>162</v>
      </c>
      <c r="H139" s="210">
        <v>64.566000000000003</v>
      </c>
      <c r="I139" s="211"/>
      <c r="J139" s="212">
        <f t="shared" si="0"/>
        <v>0</v>
      </c>
      <c r="K139" s="213"/>
      <c r="L139" s="214"/>
      <c r="M139" s="215" t="s">
        <v>1</v>
      </c>
      <c r="N139" s="216" t="s">
        <v>39</v>
      </c>
      <c r="O139" s="72"/>
      <c r="P139" s="202">
        <f t="shared" si="1"/>
        <v>0</v>
      </c>
      <c r="Q139" s="202">
        <v>2.2499999999999999E-2</v>
      </c>
      <c r="R139" s="202">
        <f t="shared" si="2"/>
        <v>1.4527350000000001</v>
      </c>
      <c r="S139" s="202">
        <v>0</v>
      </c>
      <c r="T139" s="203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204" t="s">
        <v>147</v>
      </c>
      <c r="AT139" s="204" t="s">
        <v>144</v>
      </c>
      <c r="AU139" s="204" t="s">
        <v>82</v>
      </c>
      <c r="AY139" s="14" t="s">
        <v>131</v>
      </c>
      <c r="BE139" s="205">
        <f t="shared" si="4"/>
        <v>0</v>
      </c>
      <c r="BF139" s="205">
        <f t="shared" si="5"/>
        <v>0</v>
      </c>
      <c r="BG139" s="205">
        <f t="shared" si="6"/>
        <v>0</v>
      </c>
      <c r="BH139" s="205">
        <f t="shared" si="7"/>
        <v>0</v>
      </c>
      <c r="BI139" s="205">
        <f t="shared" si="8"/>
        <v>0</v>
      </c>
      <c r="BJ139" s="14" t="s">
        <v>82</v>
      </c>
      <c r="BK139" s="205">
        <f t="shared" si="9"/>
        <v>0</v>
      </c>
      <c r="BL139" s="14" t="s">
        <v>88</v>
      </c>
      <c r="BM139" s="204" t="s">
        <v>324</v>
      </c>
    </row>
    <row r="140" spans="1:65" s="2" customFormat="1" ht="16.5" customHeight="1">
      <c r="A140" s="31"/>
      <c r="B140" s="32"/>
      <c r="C140" s="192" t="s">
        <v>164</v>
      </c>
      <c r="D140" s="192" t="s">
        <v>133</v>
      </c>
      <c r="E140" s="193" t="s">
        <v>165</v>
      </c>
      <c r="F140" s="194" t="s">
        <v>166</v>
      </c>
      <c r="G140" s="195" t="s">
        <v>136</v>
      </c>
      <c r="H140" s="196">
        <v>7.5960000000000001</v>
      </c>
      <c r="I140" s="197"/>
      <c r="J140" s="198">
        <f t="shared" si="0"/>
        <v>0</v>
      </c>
      <c r="K140" s="199"/>
      <c r="L140" s="36"/>
      <c r="M140" s="200" t="s">
        <v>1</v>
      </c>
      <c r="N140" s="201" t="s">
        <v>39</v>
      </c>
      <c r="O140" s="72"/>
      <c r="P140" s="202">
        <f t="shared" si="1"/>
        <v>0</v>
      </c>
      <c r="Q140" s="202">
        <v>2.1940757039999998</v>
      </c>
      <c r="R140" s="202">
        <f t="shared" si="2"/>
        <v>16.666199047583998</v>
      </c>
      <c r="S140" s="202">
        <v>0</v>
      </c>
      <c r="T140" s="203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04" t="s">
        <v>88</v>
      </c>
      <c r="AT140" s="204" t="s">
        <v>133</v>
      </c>
      <c r="AU140" s="204" t="s">
        <v>82</v>
      </c>
      <c r="AY140" s="14" t="s">
        <v>131</v>
      </c>
      <c r="BE140" s="205">
        <f t="shared" si="4"/>
        <v>0</v>
      </c>
      <c r="BF140" s="205">
        <f t="shared" si="5"/>
        <v>0</v>
      </c>
      <c r="BG140" s="205">
        <f t="shared" si="6"/>
        <v>0</v>
      </c>
      <c r="BH140" s="205">
        <f t="shared" si="7"/>
        <v>0</v>
      </c>
      <c r="BI140" s="205">
        <f t="shared" si="8"/>
        <v>0</v>
      </c>
      <c r="BJ140" s="14" t="s">
        <v>82</v>
      </c>
      <c r="BK140" s="205">
        <f t="shared" si="9"/>
        <v>0</v>
      </c>
      <c r="BL140" s="14" t="s">
        <v>88</v>
      </c>
      <c r="BM140" s="204" t="s">
        <v>325</v>
      </c>
    </row>
    <row r="141" spans="1:65" s="2" customFormat="1" ht="16.5" customHeight="1">
      <c r="A141" s="31"/>
      <c r="B141" s="32"/>
      <c r="C141" s="192" t="s">
        <v>168</v>
      </c>
      <c r="D141" s="192" t="s">
        <v>133</v>
      </c>
      <c r="E141" s="193" t="s">
        <v>169</v>
      </c>
      <c r="F141" s="194" t="s">
        <v>170</v>
      </c>
      <c r="G141" s="195" t="s">
        <v>136</v>
      </c>
      <c r="H141" s="196">
        <v>13.507999999999999</v>
      </c>
      <c r="I141" s="197"/>
      <c r="J141" s="198">
        <f t="shared" si="0"/>
        <v>0</v>
      </c>
      <c r="K141" s="199"/>
      <c r="L141" s="36"/>
      <c r="M141" s="200" t="s">
        <v>1</v>
      </c>
      <c r="N141" s="201" t="s">
        <v>39</v>
      </c>
      <c r="O141" s="72"/>
      <c r="P141" s="202">
        <f t="shared" si="1"/>
        <v>0</v>
      </c>
      <c r="Q141" s="202">
        <v>2.4157202039999999</v>
      </c>
      <c r="R141" s="202">
        <f t="shared" si="2"/>
        <v>32.631548515631998</v>
      </c>
      <c r="S141" s="202">
        <v>0</v>
      </c>
      <c r="T141" s="203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204" t="s">
        <v>88</v>
      </c>
      <c r="AT141" s="204" t="s">
        <v>133</v>
      </c>
      <c r="AU141" s="204" t="s">
        <v>82</v>
      </c>
      <c r="AY141" s="14" t="s">
        <v>131</v>
      </c>
      <c r="BE141" s="205">
        <f t="shared" si="4"/>
        <v>0</v>
      </c>
      <c r="BF141" s="205">
        <f t="shared" si="5"/>
        <v>0</v>
      </c>
      <c r="BG141" s="205">
        <f t="shared" si="6"/>
        <v>0</v>
      </c>
      <c r="BH141" s="205">
        <f t="shared" si="7"/>
        <v>0</v>
      </c>
      <c r="BI141" s="205">
        <f t="shared" si="8"/>
        <v>0</v>
      </c>
      <c r="BJ141" s="14" t="s">
        <v>82</v>
      </c>
      <c r="BK141" s="205">
        <f t="shared" si="9"/>
        <v>0</v>
      </c>
      <c r="BL141" s="14" t="s">
        <v>88</v>
      </c>
      <c r="BM141" s="204" t="s">
        <v>326</v>
      </c>
    </row>
    <row r="142" spans="1:65" s="2" customFormat="1" ht="55.5" customHeight="1">
      <c r="A142" s="31"/>
      <c r="B142" s="32"/>
      <c r="C142" s="192" t="s">
        <v>172</v>
      </c>
      <c r="D142" s="192" t="s">
        <v>133</v>
      </c>
      <c r="E142" s="193" t="s">
        <v>173</v>
      </c>
      <c r="F142" s="194" t="s">
        <v>174</v>
      </c>
      <c r="G142" s="195" t="s">
        <v>175</v>
      </c>
      <c r="H142" s="196">
        <v>66</v>
      </c>
      <c r="I142" s="197"/>
      <c r="J142" s="198">
        <f t="shared" si="0"/>
        <v>0</v>
      </c>
      <c r="K142" s="199"/>
      <c r="L142" s="36"/>
      <c r="M142" s="200" t="s">
        <v>1</v>
      </c>
      <c r="N142" s="201" t="s">
        <v>39</v>
      </c>
      <c r="O142" s="72"/>
      <c r="P142" s="202">
        <f t="shared" si="1"/>
        <v>0</v>
      </c>
      <c r="Q142" s="202">
        <v>3.7677600000000002E-3</v>
      </c>
      <c r="R142" s="202">
        <f t="shared" si="2"/>
        <v>0.24867216</v>
      </c>
      <c r="S142" s="202">
        <v>0</v>
      </c>
      <c r="T142" s="203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204" t="s">
        <v>88</v>
      </c>
      <c r="AT142" s="204" t="s">
        <v>133</v>
      </c>
      <c r="AU142" s="204" t="s">
        <v>82</v>
      </c>
      <c r="AY142" s="14" t="s">
        <v>131</v>
      </c>
      <c r="BE142" s="205">
        <f t="shared" si="4"/>
        <v>0</v>
      </c>
      <c r="BF142" s="205">
        <f t="shared" si="5"/>
        <v>0</v>
      </c>
      <c r="BG142" s="205">
        <f t="shared" si="6"/>
        <v>0</v>
      </c>
      <c r="BH142" s="205">
        <f t="shared" si="7"/>
        <v>0</v>
      </c>
      <c r="BI142" s="205">
        <f t="shared" si="8"/>
        <v>0</v>
      </c>
      <c r="BJ142" s="14" t="s">
        <v>82</v>
      </c>
      <c r="BK142" s="205">
        <f t="shared" si="9"/>
        <v>0</v>
      </c>
      <c r="BL142" s="14" t="s">
        <v>88</v>
      </c>
      <c r="BM142" s="204" t="s">
        <v>327</v>
      </c>
    </row>
    <row r="143" spans="1:65" s="2" customFormat="1" ht="55.5" customHeight="1">
      <c r="A143" s="31"/>
      <c r="B143" s="32"/>
      <c r="C143" s="192" t="s">
        <v>177</v>
      </c>
      <c r="D143" s="192" t="s">
        <v>133</v>
      </c>
      <c r="E143" s="193" t="s">
        <v>178</v>
      </c>
      <c r="F143" s="194" t="s">
        <v>179</v>
      </c>
      <c r="G143" s="195" t="s">
        <v>175</v>
      </c>
      <c r="H143" s="196">
        <v>66</v>
      </c>
      <c r="I143" s="197"/>
      <c r="J143" s="198">
        <f t="shared" si="0"/>
        <v>0</v>
      </c>
      <c r="K143" s="199"/>
      <c r="L143" s="36"/>
      <c r="M143" s="200" t="s">
        <v>1</v>
      </c>
      <c r="N143" s="201" t="s">
        <v>39</v>
      </c>
      <c r="O143" s="72"/>
      <c r="P143" s="202">
        <f t="shared" si="1"/>
        <v>0</v>
      </c>
      <c r="Q143" s="202">
        <v>0</v>
      </c>
      <c r="R143" s="202">
        <f t="shared" si="2"/>
        <v>0</v>
      </c>
      <c r="S143" s="202">
        <v>0</v>
      </c>
      <c r="T143" s="203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204" t="s">
        <v>88</v>
      </c>
      <c r="AT143" s="204" t="s">
        <v>133</v>
      </c>
      <c r="AU143" s="204" t="s">
        <v>82</v>
      </c>
      <c r="AY143" s="14" t="s">
        <v>131</v>
      </c>
      <c r="BE143" s="205">
        <f t="shared" si="4"/>
        <v>0</v>
      </c>
      <c r="BF143" s="205">
        <f t="shared" si="5"/>
        <v>0</v>
      </c>
      <c r="BG143" s="205">
        <f t="shared" si="6"/>
        <v>0</v>
      </c>
      <c r="BH143" s="205">
        <f t="shared" si="7"/>
        <v>0</v>
      </c>
      <c r="BI143" s="205">
        <f t="shared" si="8"/>
        <v>0</v>
      </c>
      <c r="BJ143" s="14" t="s">
        <v>82</v>
      </c>
      <c r="BK143" s="205">
        <f t="shared" si="9"/>
        <v>0</v>
      </c>
      <c r="BL143" s="14" t="s">
        <v>88</v>
      </c>
      <c r="BM143" s="204" t="s">
        <v>328</v>
      </c>
    </row>
    <row r="144" spans="1:65" s="2" customFormat="1" ht="24.2" customHeight="1">
      <c r="A144" s="31"/>
      <c r="B144" s="32"/>
      <c r="C144" s="192" t="s">
        <v>181</v>
      </c>
      <c r="D144" s="192" t="s">
        <v>133</v>
      </c>
      <c r="E144" s="193" t="s">
        <v>182</v>
      </c>
      <c r="F144" s="194" t="s">
        <v>183</v>
      </c>
      <c r="G144" s="195" t="s">
        <v>184</v>
      </c>
      <c r="H144" s="196">
        <v>0.67500000000000004</v>
      </c>
      <c r="I144" s="197"/>
      <c r="J144" s="198">
        <f t="shared" si="0"/>
        <v>0</v>
      </c>
      <c r="K144" s="199"/>
      <c r="L144" s="36"/>
      <c r="M144" s="200" t="s">
        <v>1</v>
      </c>
      <c r="N144" s="201" t="s">
        <v>39</v>
      </c>
      <c r="O144" s="72"/>
      <c r="P144" s="202">
        <f t="shared" si="1"/>
        <v>0</v>
      </c>
      <c r="Q144" s="202">
        <v>1.202961408</v>
      </c>
      <c r="R144" s="202">
        <f t="shared" si="2"/>
        <v>0.81199895040000003</v>
      </c>
      <c r="S144" s="202">
        <v>0</v>
      </c>
      <c r="T144" s="203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04" t="s">
        <v>88</v>
      </c>
      <c r="AT144" s="204" t="s">
        <v>133</v>
      </c>
      <c r="AU144" s="204" t="s">
        <v>82</v>
      </c>
      <c r="AY144" s="14" t="s">
        <v>131</v>
      </c>
      <c r="BE144" s="205">
        <f t="shared" si="4"/>
        <v>0</v>
      </c>
      <c r="BF144" s="205">
        <f t="shared" si="5"/>
        <v>0</v>
      </c>
      <c r="BG144" s="205">
        <f t="shared" si="6"/>
        <v>0</v>
      </c>
      <c r="BH144" s="205">
        <f t="shared" si="7"/>
        <v>0</v>
      </c>
      <c r="BI144" s="205">
        <f t="shared" si="8"/>
        <v>0</v>
      </c>
      <c r="BJ144" s="14" t="s">
        <v>82</v>
      </c>
      <c r="BK144" s="205">
        <f t="shared" si="9"/>
        <v>0</v>
      </c>
      <c r="BL144" s="14" t="s">
        <v>88</v>
      </c>
      <c r="BM144" s="204" t="s">
        <v>329</v>
      </c>
    </row>
    <row r="145" spans="1:65" s="12" customFormat="1" ht="22.9" customHeight="1">
      <c r="B145" s="176"/>
      <c r="C145" s="177"/>
      <c r="D145" s="178" t="s">
        <v>72</v>
      </c>
      <c r="E145" s="190" t="s">
        <v>94</v>
      </c>
      <c r="F145" s="190" t="s">
        <v>186</v>
      </c>
      <c r="G145" s="177"/>
      <c r="H145" s="177"/>
      <c r="I145" s="180"/>
      <c r="J145" s="191">
        <f>BK145</f>
        <v>0</v>
      </c>
      <c r="K145" s="177"/>
      <c r="L145" s="182"/>
      <c r="M145" s="183"/>
      <c r="N145" s="184"/>
      <c r="O145" s="184"/>
      <c r="P145" s="185">
        <f>SUM(P146:P150)</f>
        <v>0</v>
      </c>
      <c r="Q145" s="184"/>
      <c r="R145" s="185">
        <f>SUM(R146:R150)</f>
        <v>291.18300360149192</v>
      </c>
      <c r="S145" s="184"/>
      <c r="T145" s="186">
        <f>SUM(T146:T150)</f>
        <v>0</v>
      </c>
      <c r="AR145" s="187" t="s">
        <v>78</v>
      </c>
      <c r="AT145" s="188" t="s">
        <v>72</v>
      </c>
      <c r="AU145" s="188" t="s">
        <v>78</v>
      </c>
      <c r="AY145" s="187" t="s">
        <v>131</v>
      </c>
      <c r="BK145" s="189">
        <f>SUM(BK146:BK150)</f>
        <v>0</v>
      </c>
    </row>
    <row r="146" spans="1:65" s="2" customFormat="1" ht="33" customHeight="1">
      <c r="A146" s="31"/>
      <c r="B146" s="32"/>
      <c r="C146" s="192" t="s">
        <v>187</v>
      </c>
      <c r="D146" s="192" t="s">
        <v>133</v>
      </c>
      <c r="E146" s="193" t="s">
        <v>188</v>
      </c>
      <c r="F146" s="194" t="s">
        <v>189</v>
      </c>
      <c r="G146" s="195" t="s">
        <v>175</v>
      </c>
      <c r="H146" s="196">
        <v>12.315</v>
      </c>
      <c r="I146" s="197"/>
      <c r="J146" s="198">
        <f>ROUND(I146*H146,2)</f>
        <v>0</v>
      </c>
      <c r="K146" s="199"/>
      <c r="L146" s="36"/>
      <c r="M146" s="200" t="s">
        <v>1</v>
      </c>
      <c r="N146" s="201" t="s">
        <v>39</v>
      </c>
      <c r="O146" s="72"/>
      <c r="P146" s="202">
        <f>O146*H146</f>
        <v>0</v>
      </c>
      <c r="Q146" s="202">
        <v>6.1799999999999997E-3</v>
      </c>
      <c r="R146" s="202">
        <f>Q146*H146</f>
        <v>7.6106699999999999E-2</v>
      </c>
      <c r="S146" s="202">
        <v>0</v>
      </c>
      <c r="T146" s="203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204" t="s">
        <v>88</v>
      </c>
      <c r="AT146" s="204" t="s">
        <v>133</v>
      </c>
      <c r="AU146" s="204" t="s">
        <v>82</v>
      </c>
      <c r="AY146" s="14" t="s">
        <v>131</v>
      </c>
      <c r="BE146" s="205">
        <f>IF(N146="základná",J146,0)</f>
        <v>0</v>
      </c>
      <c r="BF146" s="205">
        <f>IF(N146="znížená",J146,0)</f>
        <v>0</v>
      </c>
      <c r="BG146" s="205">
        <f>IF(N146="zákl. prenesená",J146,0)</f>
        <v>0</v>
      </c>
      <c r="BH146" s="205">
        <f>IF(N146="zníž. prenesená",J146,0)</f>
        <v>0</v>
      </c>
      <c r="BI146" s="205">
        <f>IF(N146="nulová",J146,0)</f>
        <v>0</v>
      </c>
      <c r="BJ146" s="14" t="s">
        <v>82</v>
      </c>
      <c r="BK146" s="205">
        <f>ROUND(I146*H146,2)</f>
        <v>0</v>
      </c>
      <c r="BL146" s="14" t="s">
        <v>88</v>
      </c>
      <c r="BM146" s="204" t="s">
        <v>330</v>
      </c>
    </row>
    <row r="147" spans="1:65" s="2" customFormat="1" ht="37.9" customHeight="1">
      <c r="A147" s="31"/>
      <c r="B147" s="32"/>
      <c r="C147" s="192" t="s">
        <v>191</v>
      </c>
      <c r="D147" s="192" t="s">
        <v>133</v>
      </c>
      <c r="E147" s="193" t="s">
        <v>192</v>
      </c>
      <c r="F147" s="194" t="s">
        <v>193</v>
      </c>
      <c r="G147" s="195" t="s">
        <v>136</v>
      </c>
      <c r="H147" s="196">
        <v>41.783000000000001</v>
      </c>
      <c r="I147" s="197"/>
      <c r="J147" s="198">
        <f>ROUND(I147*H147,2)</f>
        <v>0</v>
      </c>
      <c r="K147" s="199"/>
      <c r="L147" s="36"/>
      <c r="M147" s="200" t="s">
        <v>1</v>
      </c>
      <c r="N147" s="201" t="s">
        <v>39</v>
      </c>
      <c r="O147" s="72"/>
      <c r="P147" s="202">
        <f>O147*H147</f>
        <v>0</v>
      </c>
      <c r="Q147" s="202">
        <v>2.1940735</v>
      </c>
      <c r="R147" s="202">
        <f>Q147*H147</f>
        <v>91.6749730505</v>
      </c>
      <c r="S147" s="202">
        <v>0</v>
      </c>
      <c r="T147" s="203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204" t="s">
        <v>88</v>
      </c>
      <c r="AT147" s="204" t="s">
        <v>133</v>
      </c>
      <c r="AU147" s="204" t="s">
        <v>82</v>
      </c>
      <c r="AY147" s="14" t="s">
        <v>131</v>
      </c>
      <c r="BE147" s="205">
        <f>IF(N147="základná",J147,0)</f>
        <v>0</v>
      </c>
      <c r="BF147" s="205">
        <f>IF(N147="znížená",J147,0)</f>
        <v>0</v>
      </c>
      <c r="BG147" s="205">
        <f>IF(N147="zákl. prenesená",J147,0)</f>
        <v>0</v>
      </c>
      <c r="BH147" s="205">
        <f>IF(N147="zníž. prenesená",J147,0)</f>
        <v>0</v>
      </c>
      <c r="BI147" s="205">
        <f>IF(N147="nulová",J147,0)</f>
        <v>0</v>
      </c>
      <c r="BJ147" s="14" t="s">
        <v>82</v>
      </c>
      <c r="BK147" s="205">
        <f>ROUND(I147*H147,2)</f>
        <v>0</v>
      </c>
      <c r="BL147" s="14" t="s">
        <v>88</v>
      </c>
      <c r="BM147" s="204" t="s">
        <v>331</v>
      </c>
    </row>
    <row r="148" spans="1:65" s="2" customFormat="1" ht="37.9" customHeight="1">
      <c r="A148" s="31"/>
      <c r="B148" s="32"/>
      <c r="C148" s="192" t="s">
        <v>195</v>
      </c>
      <c r="D148" s="192" t="s">
        <v>133</v>
      </c>
      <c r="E148" s="193" t="s">
        <v>196</v>
      </c>
      <c r="F148" s="194" t="s">
        <v>197</v>
      </c>
      <c r="G148" s="195" t="s">
        <v>136</v>
      </c>
      <c r="H148" s="196">
        <v>83.566000000000003</v>
      </c>
      <c r="I148" s="197"/>
      <c r="J148" s="198">
        <f>ROUND(I148*H148,2)</f>
        <v>0</v>
      </c>
      <c r="K148" s="199"/>
      <c r="L148" s="36"/>
      <c r="M148" s="200" t="s">
        <v>1</v>
      </c>
      <c r="N148" s="201" t="s">
        <v>39</v>
      </c>
      <c r="O148" s="72"/>
      <c r="P148" s="202">
        <f>O148*H148</f>
        <v>0</v>
      </c>
      <c r="Q148" s="202">
        <v>2.2404829999999998</v>
      </c>
      <c r="R148" s="202">
        <f>Q148*H148</f>
        <v>187.22820237799999</v>
      </c>
      <c r="S148" s="202">
        <v>0</v>
      </c>
      <c r="T148" s="203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204" t="s">
        <v>88</v>
      </c>
      <c r="AT148" s="204" t="s">
        <v>133</v>
      </c>
      <c r="AU148" s="204" t="s">
        <v>82</v>
      </c>
      <c r="AY148" s="14" t="s">
        <v>131</v>
      </c>
      <c r="BE148" s="205">
        <f>IF(N148="základná",J148,0)</f>
        <v>0</v>
      </c>
      <c r="BF148" s="205">
        <f>IF(N148="znížená",J148,0)</f>
        <v>0</v>
      </c>
      <c r="BG148" s="205">
        <f>IF(N148="zákl. prenesená",J148,0)</f>
        <v>0</v>
      </c>
      <c r="BH148" s="205">
        <f>IF(N148="zníž. prenesená",J148,0)</f>
        <v>0</v>
      </c>
      <c r="BI148" s="205">
        <f>IF(N148="nulová",J148,0)</f>
        <v>0</v>
      </c>
      <c r="BJ148" s="14" t="s">
        <v>82</v>
      </c>
      <c r="BK148" s="205">
        <f>ROUND(I148*H148,2)</f>
        <v>0</v>
      </c>
      <c r="BL148" s="14" t="s">
        <v>88</v>
      </c>
      <c r="BM148" s="204" t="s">
        <v>332</v>
      </c>
    </row>
    <row r="149" spans="1:65" s="2" customFormat="1" ht="37.9" customHeight="1">
      <c r="A149" s="31"/>
      <c r="B149" s="32"/>
      <c r="C149" s="192" t="s">
        <v>199</v>
      </c>
      <c r="D149" s="192" t="s">
        <v>133</v>
      </c>
      <c r="E149" s="193" t="s">
        <v>200</v>
      </c>
      <c r="F149" s="194" t="s">
        <v>201</v>
      </c>
      <c r="G149" s="195" t="s">
        <v>175</v>
      </c>
      <c r="H149" s="196">
        <v>417.83</v>
      </c>
      <c r="I149" s="197"/>
      <c r="J149" s="198">
        <f>ROUND(I149*H149,2)</f>
        <v>0</v>
      </c>
      <c r="K149" s="199"/>
      <c r="L149" s="36"/>
      <c r="M149" s="200" t="s">
        <v>1</v>
      </c>
      <c r="N149" s="201" t="s">
        <v>39</v>
      </c>
      <c r="O149" s="72"/>
      <c r="P149" s="202">
        <f>O149*H149</f>
        <v>0</v>
      </c>
      <c r="Q149" s="202">
        <v>5.1470047299999998E-3</v>
      </c>
      <c r="R149" s="202">
        <f>Q149*H149</f>
        <v>2.1505729863359</v>
      </c>
      <c r="S149" s="202">
        <v>0</v>
      </c>
      <c r="T149" s="203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204" t="s">
        <v>88</v>
      </c>
      <c r="AT149" s="204" t="s">
        <v>133</v>
      </c>
      <c r="AU149" s="204" t="s">
        <v>82</v>
      </c>
      <c r="AY149" s="14" t="s">
        <v>131</v>
      </c>
      <c r="BE149" s="205">
        <f>IF(N149="základná",J149,0)</f>
        <v>0</v>
      </c>
      <c r="BF149" s="205">
        <f>IF(N149="znížená",J149,0)</f>
        <v>0</v>
      </c>
      <c r="BG149" s="205">
        <f>IF(N149="zákl. prenesená",J149,0)</f>
        <v>0</v>
      </c>
      <c r="BH149" s="205">
        <f>IF(N149="zníž. prenesená",J149,0)</f>
        <v>0</v>
      </c>
      <c r="BI149" s="205">
        <f>IF(N149="nulová",J149,0)</f>
        <v>0</v>
      </c>
      <c r="BJ149" s="14" t="s">
        <v>82</v>
      </c>
      <c r="BK149" s="205">
        <f>ROUND(I149*H149,2)</f>
        <v>0</v>
      </c>
      <c r="BL149" s="14" t="s">
        <v>88</v>
      </c>
      <c r="BM149" s="204" t="s">
        <v>333</v>
      </c>
    </row>
    <row r="150" spans="1:65" s="2" customFormat="1" ht="33" customHeight="1">
      <c r="A150" s="31"/>
      <c r="B150" s="32"/>
      <c r="C150" s="192" t="s">
        <v>203</v>
      </c>
      <c r="D150" s="192" t="s">
        <v>133</v>
      </c>
      <c r="E150" s="193" t="s">
        <v>204</v>
      </c>
      <c r="F150" s="194" t="s">
        <v>205</v>
      </c>
      <c r="G150" s="195" t="s">
        <v>184</v>
      </c>
      <c r="H150" s="196">
        <v>8.3569999999999993</v>
      </c>
      <c r="I150" s="197"/>
      <c r="J150" s="198">
        <f>ROUND(I150*H150,2)</f>
        <v>0</v>
      </c>
      <c r="K150" s="199"/>
      <c r="L150" s="36"/>
      <c r="M150" s="200" t="s">
        <v>1</v>
      </c>
      <c r="N150" s="201" t="s">
        <v>39</v>
      </c>
      <c r="O150" s="72"/>
      <c r="P150" s="202">
        <f>O150*H150</f>
        <v>0</v>
      </c>
      <c r="Q150" s="202">
        <v>1.202961408</v>
      </c>
      <c r="R150" s="202">
        <f>Q150*H150</f>
        <v>10.053148486655999</v>
      </c>
      <c r="S150" s="202">
        <v>0</v>
      </c>
      <c r="T150" s="203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204" t="s">
        <v>88</v>
      </c>
      <c r="AT150" s="204" t="s">
        <v>133</v>
      </c>
      <c r="AU150" s="204" t="s">
        <v>82</v>
      </c>
      <c r="AY150" s="14" t="s">
        <v>131</v>
      </c>
      <c r="BE150" s="205">
        <f>IF(N150="základná",J150,0)</f>
        <v>0</v>
      </c>
      <c r="BF150" s="205">
        <f>IF(N150="znížená",J150,0)</f>
        <v>0</v>
      </c>
      <c r="BG150" s="205">
        <f>IF(N150="zákl. prenesená",J150,0)</f>
        <v>0</v>
      </c>
      <c r="BH150" s="205">
        <f>IF(N150="zníž. prenesená",J150,0)</f>
        <v>0</v>
      </c>
      <c r="BI150" s="205">
        <f>IF(N150="nulová",J150,0)</f>
        <v>0</v>
      </c>
      <c r="BJ150" s="14" t="s">
        <v>82</v>
      </c>
      <c r="BK150" s="205">
        <f>ROUND(I150*H150,2)</f>
        <v>0</v>
      </c>
      <c r="BL150" s="14" t="s">
        <v>88</v>
      </c>
      <c r="BM150" s="204" t="s">
        <v>334</v>
      </c>
    </row>
    <row r="151" spans="1:65" s="12" customFormat="1" ht="25.9" customHeight="1">
      <c r="B151" s="176"/>
      <c r="C151" s="177"/>
      <c r="D151" s="178" t="s">
        <v>72</v>
      </c>
      <c r="E151" s="179" t="s">
        <v>207</v>
      </c>
      <c r="F151" s="179" t="s">
        <v>208</v>
      </c>
      <c r="G151" s="177"/>
      <c r="H151" s="177"/>
      <c r="I151" s="180"/>
      <c r="J151" s="181">
        <f>BK151</f>
        <v>0</v>
      </c>
      <c r="K151" s="177"/>
      <c r="L151" s="182"/>
      <c r="M151" s="183"/>
      <c r="N151" s="184"/>
      <c r="O151" s="184"/>
      <c r="P151" s="185">
        <f>P152+P157+P162+P166+P173</f>
        <v>0</v>
      </c>
      <c r="Q151" s="184"/>
      <c r="R151" s="185">
        <f>R152+R157+R162+R166+R173</f>
        <v>72.004386256800004</v>
      </c>
      <c r="S151" s="184"/>
      <c r="T151" s="186">
        <f>T152+T157+T162+T166+T173</f>
        <v>0</v>
      </c>
      <c r="AR151" s="187" t="s">
        <v>82</v>
      </c>
      <c r="AT151" s="188" t="s">
        <v>72</v>
      </c>
      <c r="AU151" s="188" t="s">
        <v>73</v>
      </c>
      <c r="AY151" s="187" t="s">
        <v>131</v>
      </c>
      <c r="BK151" s="189">
        <f>BK152+BK157+BK162+BK166+BK173</f>
        <v>0</v>
      </c>
    </row>
    <row r="152" spans="1:65" s="12" customFormat="1" ht="22.9" customHeight="1">
      <c r="B152" s="176"/>
      <c r="C152" s="177"/>
      <c r="D152" s="178" t="s">
        <v>72</v>
      </c>
      <c r="E152" s="190" t="s">
        <v>209</v>
      </c>
      <c r="F152" s="190" t="s">
        <v>210</v>
      </c>
      <c r="G152" s="177"/>
      <c r="H152" s="177"/>
      <c r="I152" s="180"/>
      <c r="J152" s="191">
        <f>BK152</f>
        <v>0</v>
      </c>
      <c r="K152" s="177"/>
      <c r="L152" s="182"/>
      <c r="M152" s="183"/>
      <c r="N152" s="184"/>
      <c r="O152" s="184"/>
      <c r="P152" s="185">
        <f>SUM(P153:P156)</f>
        <v>0</v>
      </c>
      <c r="Q152" s="184"/>
      <c r="R152" s="185">
        <f>SUM(R153:R156)</f>
        <v>1.6571150899999998</v>
      </c>
      <c r="S152" s="184"/>
      <c r="T152" s="186">
        <f>SUM(T153:T156)</f>
        <v>0</v>
      </c>
      <c r="AR152" s="187" t="s">
        <v>82</v>
      </c>
      <c r="AT152" s="188" t="s">
        <v>72</v>
      </c>
      <c r="AU152" s="188" t="s">
        <v>78</v>
      </c>
      <c r="AY152" s="187" t="s">
        <v>131</v>
      </c>
      <c r="BK152" s="189">
        <f>SUM(BK153:BK156)</f>
        <v>0</v>
      </c>
    </row>
    <row r="153" spans="1:65" s="2" customFormat="1" ht="16.5" customHeight="1">
      <c r="A153" s="31"/>
      <c r="B153" s="32"/>
      <c r="C153" s="192" t="s">
        <v>211</v>
      </c>
      <c r="D153" s="192" t="s">
        <v>133</v>
      </c>
      <c r="E153" s="193" t="s">
        <v>212</v>
      </c>
      <c r="F153" s="194" t="s">
        <v>213</v>
      </c>
      <c r="G153" s="195" t="s">
        <v>175</v>
      </c>
      <c r="H153" s="196">
        <v>835.66</v>
      </c>
      <c r="I153" s="197"/>
      <c r="J153" s="198">
        <f>ROUND(I153*H153,2)</f>
        <v>0</v>
      </c>
      <c r="K153" s="199"/>
      <c r="L153" s="36"/>
      <c r="M153" s="200" t="s">
        <v>1</v>
      </c>
      <c r="N153" s="201" t="s">
        <v>39</v>
      </c>
      <c r="O153" s="72"/>
      <c r="P153" s="202">
        <f>O153*H153</f>
        <v>0</v>
      </c>
      <c r="Q153" s="202">
        <v>0</v>
      </c>
      <c r="R153" s="202">
        <f>Q153*H153</f>
        <v>0</v>
      </c>
      <c r="S153" s="202">
        <v>0</v>
      </c>
      <c r="T153" s="203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204" t="s">
        <v>195</v>
      </c>
      <c r="AT153" s="204" t="s">
        <v>133</v>
      </c>
      <c r="AU153" s="204" t="s">
        <v>82</v>
      </c>
      <c r="AY153" s="14" t="s">
        <v>131</v>
      </c>
      <c r="BE153" s="205">
        <f>IF(N153="základná",J153,0)</f>
        <v>0</v>
      </c>
      <c r="BF153" s="205">
        <f>IF(N153="znížená",J153,0)</f>
        <v>0</v>
      </c>
      <c r="BG153" s="205">
        <f>IF(N153="zákl. prenesená",J153,0)</f>
        <v>0</v>
      </c>
      <c r="BH153" s="205">
        <f>IF(N153="zníž. prenesená",J153,0)</f>
        <v>0</v>
      </c>
      <c r="BI153" s="205">
        <f>IF(N153="nulová",J153,0)</f>
        <v>0</v>
      </c>
      <c r="BJ153" s="14" t="s">
        <v>82</v>
      </c>
      <c r="BK153" s="205">
        <f>ROUND(I153*H153,2)</f>
        <v>0</v>
      </c>
      <c r="BL153" s="14" t="s">
        <v>195</v>
      </c>
      <c r="BM153" s="204" t="s">
        <v>335</v>
      </c>
    </row>
    <row r="154" spans="1:65" s="2" customFormat="1" ht="37.9" customHeight="1">
      <c r="A154" s="31"/>
      <c r="B154" s="32"/>
      <c r="C154" s="206" t="s">
        <v>7</v>
      </c>
      <c r="D154" s="206" t="s">
        <v>144</v>
      </c>
      <c r="E154" s="207" t="s">
        <v>215</v>
      </c>
      <c r="F154" s="208" t="s">
        <v>216</v>
      </c>
      <c r="G154" s="209" t="s">
        <v>175</v>
      </c>
      <c r="H154" s="210">
        <v>961.00900000000001</v>
      </c>
      <c r="I154" s="211"/>
      <c r="J154" s="212">
        <f>ROUND(I154*H154,2)</f>
        <v>0</v>
      </c>
      <c r="K154" s="213"/>
      <c r="L154" s="214"/>
      <c r="M154" s="215" t="s">
        <v>1</v>
      </c>
      <c r="N154" s="216" t="s">
        <v>39</v>
      </c>
      <c r="O154" s="72"/>
      <c r="P154" s="202">
        <f>O154*H154</f>
        <v>0</v>
      </c>
      <c r="Q154" s="202">
        <v>4.0000000000000002E-4</v>
      </c>
      <c r="R154" s="202">
        <f>Q154*H154</f>
        <v>0.38440360000000001</v>
      </c>
      <c r="S154" s="202">
        <v>0</v>
      </c>
      <c r="T154" s="203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204" t="s">
        <v>217</v>
      </c>
      <c r="AT154" s="204" t="s">
        <v>144</v>
      </c>
      <c r="AU154" s="204" t="s">
        <v>82</v>
      </c>
      <c r="AY154" s="14" t="s">
        <v>131</v>
      </c>
      <c r="BE154" s="205">
        <f>IF(N154="základná",J154,0)</f>
        <v>0</v>
      </c>
      <c r="BF154" s="205">
        <f>IF(N154="znížená",J154,0)</f>
        <v>0</v>
      </c>
      <c r="BG154" s="205">
        <f>IF(N154="zákl. prenesená",J154,0)</f>
        <v>0</v>
      </c>
      <c r="BH154" s="205">
        <f>IF(N154="zníž. prenesená",J154,0)</f>
        <v>0</v>
      </c>
      <c r="BI154" s="205">
        <f>IF(N154="nulová",J154,0)</f>
        <v>0</v>
      </c>
      <c r="BJ154" s="14" t="s">
        <v>82</v>
      </c>
      <c r="BK154" s="205">
        <f>ROUND(I154*H154,2)</f>
        <v>0</v>
      </c>
      <c r="BL154" s="14" t="s">
        <v>195</v>
      </c>
      <c r="BM154" s="204" t="s">
        <v>336</v>
      </c>
    </row>
    <row r="155" spans="1:65" s="2" customFormat="1" ht="44.25" customHeight="1">
      <c r="A155" s="31"/>
      <c r="B155" s="32"/>
      <c r="C155" s="192" t="s">
        <v>219</v>
      </c>
      <c r="D155" s="192" t="s">
        <v>133</v>
      </c>
      <c r="E155" s="193" t="s">
        <v>220</v>
      </c>
      <c r="F155" s="194" t="s">
        <v>221</v>
      </c>
      <c r="G155" s="195" t="s">
        <v>175</v>
      </c>
      <c r="H155" s="196">
        <v>417.83</v>
      </c>
      <c r="I155" s="197"/>
      <c r="J155" s="198">
        <f>ROUND(I155*H155,2)</f>
        <v>0</v>
      </c>
      <c r="K155" s="199"/>
      <c r="L155" s="36"/>
      <c r="M155" s="200" t="s">
        <v>1</v>
      </c>
      <c r="N155" s="201" t="s">
        <v>39</v>
      </c>
      <c r="O155" s="72"/>
      <c r="P155" s="202">
        <f>O155*H155</f>
        <v>0</v>
      </c>
      <c r="Q155" s="202">
        <v>3.3000000000000003E-5</v>
      </c>
      <c r="R155" s="202">
        <f>Q155*H155</f>
        <v>1.3788390000000001E-2</v>
      </c>
      <c r="S155" s="202">
        <v>0</v>
      </c>
      <c r="T155" s="203">
        <f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204" t="s">
        <v>195</v>
      </c>
      <c r="AT155" s="204" t="s">
        <v>133</v>
      </c>
      <c r="AU155" s="204" t="s">
        <v>82</v>
      </c>
      <c r="AY155" s="14" t="s">
        <v>131</v>
      </c>
      <c r="BE155" s="205">
        <f>IF(N155="základná",J155,0)</f>
        <v>0</v>
      </c>
      <c r="BF155" s="205">
        <f>IF(N155="znížená",J155,0)</f>
        <v>0</v>
      </c>
      <c r="BG155" s="205">
        <f>IF(N155="zákl. prenesená",J155,0)</f>
        <v>0</v>
      </c>
      <c r="BH155" s="205">
        <f>IF(N155="zníž. prenesená",J155,0)</f>
        <v>0</v>
      </c>
      <c r="BI155" s="205">
        <f>IF(N155="nulová",J155,0)</f>
        <v>0</v>
      </c>
      <c r="BJ155" s="14" t="s">
        <v>82</v>
      </c>
      <c r="BK155" s="205">
        <f>ROUND(I155*H155,2)</f>
        <v>0</v>
      </c>
      <c r="BL155" s="14" t="s">
        <v>195</v>
      </c>
      <c r="BM155" s="204" t="s">
        <v>337</v>
      </c>
    </row>
    <row r="156" spans="1:65" s="2" customFormat="1" ht="44.25" customHeight="1">
      <c r="A156" s="31"/>
      <c r="B156" s="32"/>
      <c r="C156" s="206" t="s">
        <v>223</v>
      </c>
      <c r="D156" s="206" t="s">
        <v>144</v>
      </c>
      <c r="E156" s="207" t="s">
        <v>224</v>
      </c>
      <c r="F156" s="208" t="s">
        <v>225</v>
      </c>
      <c r="G156" s="209" t="s">
        <v>175</v>
      </c>
      <c r="H156" s="210">
        <v>480.505</v>
      </c>
      <c r="I156" s="211"/>
      <c r="J156" s="212">
        <f>ROUND(I156*H156,2)</f>
        <v>0</v>
      </c>
      <c r="K156" s="213"/>
      <c r="L156" s="214"/>
      <c r="M156" s="215" t="s">
        <v>1</v>
      </c>
      <c r="N156" s="216" t="s">
        <v>39</v>
      </c>
      <c r="O156" s="72"/>
      <c r="P156" s="202">
        <f>O156*H156</f>
        <v>0</v>
      </c>
      <c r="Q156" s="202">
        <v>2.6199999999999999E-3</v>
      </c>
      <c r="R156" s="202">
        <f>Q156*H156</f>
        <v>1.2589230999999999</v>
      </c>
      <c r="S156" s="202">
        <v>0</v>
      </c>
      <c r="T156" s="203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204" t="s">
        <v>217</v>
      </c>
      <c r="AT156" s="204" t="s">
        <v>144</v>
      </c>
      <c r="AU156" s="204" t="s">
        <v>82</v>
      </c>
      <c r="AY156" s="14" t="s">
        <v>131</v>
      </c>
      <c r="BE156" s="205">
        <f>IF(N156="základná",J156,0)</f>
        <v>0</v>
      </c>
      <c r="BF156" s="205">
        <f>IF(N156="znížená",J156,0)</f>
        <v>0</v>
      </c>
      <c r="BG156" s="205">
        <f>IF(N156="zákl. prenesená",J156,0)</f>
        <v>0</v>
      </c>
      <c r="BH156" s="205">
        <f>IF(N156="zníž. prenesená",J156,0)</f>
        <v>0</v>
      </c>
      <c r="BI156" s="205">
        <f>IF(N156="nulová",J156,0)</f>
        <v>0</v>
      </c>
      <c r="BJ156" s="14" t="s">
        <v>82</v>
      </c>
      <c r="BK156" s="205">
        <f>ROUND(I156*H156,2)</f>
        <v>0</v>
      </c>
      <c r="BL156" s="14" t="s">
        <v>195</v>
      </c>
      <c r="BM156" s="204" t="s">
        <v>338</v>
      </c>
    </row>
    <row r="157" spans="1:65" s="12" customFormat="1" ht="22.9" customHeight="1">
      <c r="B157" s="176"/>
      <c r="C157" s="177"/>
      <c r="D157" s="178" t="s">
        <v>72</v>
      </c>
      <c r="E157" s="190" t="s">
        <v>227</v>
      </c>
      <c r="F157" s="190" t="s">
        <v>228</v>
      </c>
      <c r="G157" s="177"/>
      <c r="H157" s="177"/>
      <c r="I157" s="180"/>
      <c r="J157" s="191">
        <f>BK157</f>
        <v>0</v>
      </c>
      <c r="K157" s="177"/>
      <c r="L157" s="182"/>
      <c r="M157" s="183"/>
      <c r="N157" s="184"/>
      <c r="O157" s="184"/>
      <c r="P157" s="185">
        <f>SUM(P158:P161)</f>
        <v>0</v>
      </c>
      <c r="Q157" s="184"/>
      <c r="R157" s="185">
        <f>SUM(R158:R161)</f>
        <v>1.7041941</v>
      </c>
      <c r="S157" s="184"/>
      <c r="T157" s="186">
        <f>SUM(T158:T161)</f>
        <v>0</v>
      </c>
      <c r="AR157" s="187" t="s">
        <v>82</v>
      </c>
      <c r="AT157" s="188" t="s">
        <v>72</v>
      </c>
      <c r="AU157" s="188" t="s">
        <v>78</v>
      </c>
      <c r="AY157" s="187" t="s">
        <v>131</v>
      </c>
      <c r="BK157" s="189">
        <f>SUM(BK158:BK161)</f>
        <v>0</v>
      </c>
    </row>
    <row r="158" spans="1:65" s="2" customFormat="1" ht="37.9" customHeight="1">
      <c r="A158" s="31"/>
      <c r="B158" s="32"/>
      <c r="C158" s="192" t="s">
        <v>229</v>
      </c>
      <c r="D158" s="192" t="s">
        <v>133</v>
      </c>
      <c r="E158" s="193" t="s">
        <v>230</v>
      </c>
      <c r="F158" s="194" t="s">
        <v>231</v>
      </c>
      <c r="G158" s="195" t="s">
        <v>175</v>
      </c>
      <c r="H158" s="196">
        <v>417.83</v>
      </c>
      <c r="I158" s="197"/>
      <c r="J158" s="198">
        <f>ROUND(I158*H158,2)</f>
        <v>0</v>
      </c>
      <c r="K158" s="199"/>
      <c r="L158" s="36"/>
      <c r="M158" s="200" t="s">
        <v>1</v>
      </c>
      <c r="N158" s="201" t="s">
        <v>39</v>
      </c>
      <c r="O158" s="72"/>
      <c r="P158" s="202">
        <f>O158*H158</f>
        <v>0</v>
      </c>
      <c r="Q158" s="202">
        <v>0</v>
      </c>
      <c r="R158" s="202">
        <f>Q158*H158</f>
        <v>0</v>
      </c>
      <c r="S158" s="202">
        <v>0</v>
      </c>
      <c r="T158" s="203">
        <f>S158*H158</f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204" t="s">
        <v>195</v>
      </c>
      <c r="AT158" s="204" t="s">
        <v>133</v>
      </c>
      <c r="AU158" s="204" t="s">
        <v>82</v>
      </c>
      <c r="AY158" s="14" t="s">
        <v>131</v>
      </c>
      <c r="BE158" s="205">
        <f>IF(N158="základná",J158,0)</f>
        <v>0</v>
      </c>
      <c r="BF158" s="205">
        <f>IF(N158="znížená",J158,0)</f>
        <v>0</v>
      </c>
      <c r="BG158" s="205">
        <f>IF(N158="zákl. prenesená",J158,0)</f>
        <v>0</v>
      </c>
      <c r="BH158" s="205">
        <f>IF(N158="zníž. prenesená",J158,0)</f>
        <v>0</v>
      </c>
      <c r="BI158" s="205">
        <f>IF(N158="nulová",J158,0)</f>
        <v>0</v>
      </c>
      <c r="BJ158" s="14" t="s">
        <v>82</v>
      </c>
      <c r="BK158" s="205">
        <f>ROUND(I158*H158,2)</f>
        <v>0</v>
      </c>
      <c r="BL158" s="14" t="s">
        <v>195</v>
      </c>
      <c r="BM158" s="204" t="s">
        <v>339</v>
      </c>
    </row>
    <row r="159" spans="1:65" s="2" customFormat="1" ht="37.9" customHeight="1">
      <c r="A159" s="31"/>
      <c r="B159" s="32"/>
      <c r="C159" s="206" t="s">
        <v>233</v>
      </c>
      <c r="D159" s="206" t="s">
        <v>144</v>
      </c>
      <c r="E159" s="207" t="s">
        <v>234</v>
      </c>
      <c r="F159" s="208" t="s">
        <v>235</v>
      </c>
      <c r="G159" s="209" t="s">
        <v>175</v>
      </c>
      <c r="H159" s="210">
        <v>426.18700000000001</v>
      </c>
      <c r="I159" s="211"/>
      <c r="J159" s="212">
        <f>ROUND(I159*H159,2)</f>
        <v>0</v>
      </c>
      <c r="K159" s="213"/>
      <c r="L159" s="214"/>
      <c r="M159" s="215" t="s">
        <v>1</v>
      </c>
      <c r="N159" s="216" t="s">
        <v>39</v>
      </c>
      <c r="O159" s="72"/>
      <c r="P159" s="202">
        <f>O159*H159</f>
        <v>0</v>
      </c>
      <c r="Q159" s="202">
        <v>3.3E-3</v>
      </c>
      <c r="R159" s="202">
        <f>Q159*H159</f>
        <v>1.4064171000000001</v>
      </c>
      <c r="S159" s="202">
        <v>0</v>
      </c>
      <c r="T159" s="203">
        <f>S159*H159</f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204" t="s">
        <v>217</v>
      </c>
      <c r="AT159" s="204" t="s">
        <v>144</v>
      </c>
      <c r="AU159" s="204" t="s">
        <v>82</v>
      </c>
      <c r="AY159" s="14" t="s">
        <v>131</v>
      </c>
      <c r="BE159" s="205">
        <f>IF(N159="základná",J159,0)</f>
        <v>0</v>
      </c>
      <c r="BF159" s="205">
        <f>IF(N159="znížená",J159,0)</f>
        <v>0</v>
      </c>
      <c r="BG159" s="205">
        <f>IF(N159="zákl. prenesená",J159,0)</f>
        <v>0</v>
      </c>
      <c r="BH159" s="205">
        <f>IF(N159="zníž. prenesená",J159,0)</f>
        <v>0</v>
      </c>
      <c r="BI159" s="205">
        <f>IF(N159="nulová",J159,0)</f>
        <v>0</v>
      </c>
      <c r="BJ159" s="14" t="s">
        <v>82</v>
      </c>
      <c r="BK159" s="205">
        <f>ROUND(I159*H159,2)</f>
        <v>0</v>
      </c>
      <c r="BL159" s="14" t="s">
        <v>195</v>
      </c>
      <c r="BM159" s="204" t="s">
        <v>340</v>
      </c>
    </row>
    <row r="160" spans="1:65" s="2" customFormat="1" ht="33" customHeight="1">
      <c r="A160" s="31"/>
      <c r="B160" s="32"/>
      <c r="C160" s="192" t="s">
        <v>237</v>
      </c>
      <c r="D160" s="192" t="s">
        <v>133</v>
      </c>
      <c r="E160" s="193" t="s">
        <v>238</v>
      </c>
      <c r="F160" s="194" t="s">
        <v>239</v>
      </c>
      <c r="G160" s="195" t="s">
        <v>175</v>
      </c>
      <c r="H160" s="196">
        <v>36.945</v>
      </c>
      <c r="I160" s="197"/>
      <c r="J160" s="198">
        <f>ROUND(I160*H160,2)</f>
        <v>0</v>
      </c>
      <c r="K160" s="199"/>
      <c r="L160" s="36"/>
      <c r="M160" s="200" t="s">
        <v>1</v>
      </c>
      <c r="N160" s="201" t="s">
        <v>39</v>
      </c>
      <c r="O160" s="72"/>
      <c r="P160" s="202">
        <f>O160*H160</f>
        <v>0</v>
      </c>
      <c r="Q160" s="202">
        <v>5.0000000000000001E-3</v>
      </c>
      <c r="R160" s="202">
        <f>Q160*H160</f>
        <v>0.184725</v>
      </c>
      <c r="S160" s="202">
        <v>0</v>
      </c>
      <c r="T160" s="203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204" t="s">
        <v>195</v>
      </c>
      <c r="AT160" s="204" t="s">
        <v>133</v>
      </c>
      <c r="AU160" s="204" t="s">
        <v>82</v>
      </c>
      <c r="AY160" s="14" t="s">
        <v>131</v>
      </c>
      <c r="BE160" s="205">
        <f>IF(N160="základná",J160,0)</f>
        <v>0</v>
      </c>
      <c r="BF160" s="205">
        <f>IF(N160="znížená",J160,0)</f>
        <v>0</v>
      </c>
      <c r="BG160" s="205">
        <f>IF(N160="zákl. prenesená",J160,0)</f>
        <v>0</v>
      </c>
      <c r="BH160" s="205">
        <f>IF(N160="zníž. prenesená",J160,0)</f>
        <v>0</v>
      </c>
      <c r="BI160" s="205">
        <f>IF(N160="nulová",J160,0)</f>
        <v>0</v>
      </c>
      <c r="BJ160" s="14" t="s">
        <v>82</v>
      </c>
      <c r="BK160" s="205">
        <f>ROUND(I160*H160,2)</f>
        <v>0</v>
      </c>
      <c r="BL160" s="14" t="s">
        <v>195</v>
      </c>
      <c r="BM160" s="204" t="s">
        <v>341</v>
      </c>
    </row>
    <row r="161" spans="1:65" s="2" customFormat="1" ht="24.2" customHeight="1">
      <c r="A161" s="31"/>
      <c r="B161" s="32"/>
      <c r="C161" s="206" t="s">
        <v>241</v>
      </c>
      <c r="D161" s="206" t="s">
        <v>144</v>
      </c>
      <c r="E161" s="207" t="s">
        <v>242</v>
      </c>
      <c r="F161" s="208" t="s">
        <v>243</v>
      </c>
      <c r="G161" s="209" t="s">
        <v>175</v>
      </c>
      <c r="H161" s="210">
        <v>37.683999999999997</v>
      </c>
      <c r="I161" s="211"/>
      <c r="J161" s="212">
        <f>ROUND(I161*H161,2)</f>
        <v>0</v>
      </c>
      <c r="K161" s="213"/>
      <c r="L161" s="214"/>
      <c r="M161" s="215" t="s">
        <v>1</v>
      </c>
      <c r="N161" s="216" t="s">
        <v>39</v>
      </c>
      <c r="O161" s="72"/>
      <c r="P161" s="202">
        <f>O161*H161</f>
        <v>0</v>
      </c>
      <c r="Q161" s="202">
        <v>3.0000000000000001E-3</v>
      </c>
      <c r="R161" s="202">
        <f>Q161*H161</f>
        <v>0.113052</v>
      </c>
      <c r="S161" s="202">
        <v>0</v>
      </c>
      <c r="T161" s="203">
        <f>S161*H161</f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204" t="s">
        <v>217</v>
      </c>
      <c r="AT161" s="204" t="s">
        <v>144</v>
      </c>
      <c r="AU161" s="204" t="s">
        <v>82</v>
      </c>
      <c r="AY161" s="14" t="s">
        <v>131</v>
      </c>
      <c r="BE161" s="205">
        <f>IF(N161="základná",J161,0)</f>
        <v>0</v>
      </c>
      <c r="BF161" s="205">
        <f>IF(N161="znížená",J161,0)</f>
        <v>0</v>
      </c>
      <c r="BG161" s="205">
        <f>IF(N161="zákl. prenesená",J161,0)</f>
        <v>0</v>
      </c>
      <c r="BH161" s="205">
        <f>IF(N161="zníž. prenesená",J161,0)</f>
        <v>0</v>
      </c>
      <c r="BI161" s="205">
        <f>IF(N161="nulová",J161,0)</f>
        <v>0</v>
      </c>
      <c r="BJ161" s="14" t="s">
        <v>82</v>
      </c>
      <c r="BK161" s="205">
        <f>ROUND(I161*H161,2)</f>
        <v>0</v>
      </c>
      <c r="BL161" s="14" t="s">
        <v>195</v>
      </c>
      <c r="BM161" s="204" t="s">
        <v>342</v>
      </c>
    </row>
    <row r="162" spans="1:65" s="12" customFormat="1" ht="22.9" customHeight="1">
      <c r="B162" s="176"/>
      <c r="C162" s="177"/>
      <c r="D162" s="178" t="s">
        <v>72</v>
      </c>
      <c r="E162" s="190" t="s">
        <v>245</v>
      </c>
      <c r="F162" s="190" t="s">
        <v>246</v>
      </c>
      <c r="G162" s="177"/>
      <c r="H162" s="177"/>
      <c r="I162" s="180"/>
      <c r="J162" s="191">
        <f>BK162</f>
        <v>0</v>
      </c>
      <c r="K162" s="177"/>
      <c r="L162" s="182"/>
      <c r="M162" s="183"/>
      <c r="N162" s="184"/>
      <c r="O162" s="184"/>
      <c r="P162" s="185">
        <f>SUM(P163:P165)</f>
        <v>0</v>
      </c>
      <c r="Q162" s="184"/>
      <c r="R162" s="185">
        <f>SUM(R163:R165)</f>
        <v>0.26207562480000002</v>
      </c>
      <c r="S162" s="184"/>
      <c r="T162" s="186">
        <f>SUM(T163:T165)</f>
        <v>0</v>
      </c>
      <c r="AR162" s="187" t="s">
        <v>82</v>
      </c>
      <c r="AT162" s="188" t="s">
        <v>72</v>
      </c>
      <c r="AU162" s="188" t="s">
        <v>78</v>
      </c>
      <c r="AY162" s="187" t="s">
        <v>131</v>
      </c>
      <c r="BK162" s="189">
        <f>SUM(BK163:BK165)</f>
        <v>0</v>
      </c>
    </row>
    <row r="163" spans="1:65" s="2" customFormat="1" ht="37.9" customHeight="1">
      <c r="A163" s="31"/>
      <c r="B163" s="32"/>
      <c r="C163" s="192" t="s">
        <v>247</v>
      </c>
      <c r="D163" s="192" t="s">
        <v>133</v>
      </c>
      <c r="E163" s="193" t="s">
        <v>343</v>
      </c>
      <c r="F163" s="194" t="s">
        <v>344</v>
      </c>
      <c r="G163" s="195" t="s">
        <v>250</v>
      </c>
      <c r="H163" s="196">
        <v>18.8</v>
      </c>
      <c r="I163" s="197"/>
      <c r="J163" s="198">
        <f>ROUND(I163*H163,2)</f>
        <v>0</v>
      </c>
      <c r="K163" s="199"/>
      <c r="L163" s="36"/>
      <c r="M163" s="200" t="s">
        <v>1</v>
      </c>
      <c r="N163" s="201" t="s">
        <v>39</v>
      </c>
      <c r="O163" s="72"/>
      <c r="P163" s="202">
        <f>O163*H163</f>
        <v>0</v>
      </c>
      <c r="Q163" s="202">
        <v>4.0117659999999999E-3</v>
      </c>
      <c r="R163" s="202">
        <f>Q163*H163</f>
        <v>7.5421200800000004E-2</v>
      </c>
      <c r="S163" s="202">
        <v>0</v>
      </c>
      <c r="T163" s="203">
        <f>S163*H163</f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204" t="s">
        <v>195</v>
      </c>
      <c r="AT163" s="204" t="s">
        <v>133</v>
      </c>
      <c r="AU163" s="204" t="s">
        <v>82</v>
      </c>
      <c r="AY163" s="14" t="s">
        <v>131</v>
      </c>
      <c r="BE163" s="205">
        <f>IF(N163="základná",J163,0)</f>
        <v>0</v>
      </c>
      <c r="BF163" s="205">
        <f>IF(N163="znížená",J163,0)</f>
        <v>0</v>
      </c>
      <c r="BG163" s="205">
        <f>IF(N163="zákl. prenesená",J163,0)</f>
        <v>0</v>
      </c>
      <c r="BH163" s="205">
        <f>IF(N163="zníž. prenesená",J163,0)</f>
        <v>0</v>
      </c>
      <c r="BI163" s="205">
        <f>IF(N163="nulová",J163,0)</f>
        <v>0</v>
      </c>
      <c r="BJ163" s="14" t="s">
        <v>82</v>
      </c>
      <c r="BK163" s="205">
        <f>ROUND(I163*H163,2)</f>
        <v>0</v>
      </c>
      <c r="BL163" s="14" t="s">
        <v>195</v>
      </c>
      <c r="BM163" s="204" t="s">
        <v>345</v>
      </c>
    </row>
    <row r="164" spans="1:65" s="2" customFormat="1" ht="44.25" customHeight="1">
      <c r="A164" s="31"/>
      <c r="B164" s="32"/>
      <c r="C164" s="192" t="s">
        <v>252</v>
      </c>
      <c r="D164" s="192" t="s">
        <v>133</v>
      </c>
      <c r="E164" s="193" t="s">
        <v>248</v>
      </c>
      <c r="F164" s="194" t="s">
        <v>249</v>
      </c>
      <c r="G164" s="195" t="s">
        <v>250</v>
      </c>
      <c r="H164" s="196">
        <v>18.8</v>
      </c>
      <c r="I164" s="197"/>
      <c r="J164" s="198">
        <f>ROUND(I164*H164,2)</f>
        <v>0</v>
      </c>
      <c r="K164" s="199"/>
      <c r="L164" s="36"/>
      <c r="M164" s="200" t="s">
        <v>1</v>
      </c>
      <c r="N164" s="201" t="s">
        <v>39</v>
      </c>
      <c r="O164" s="72"/>
      <c r="P164" s="202">
        <f>O164*H164</f>
        <v>0</v>
      </c>
      <c r="Q164" s="202">
        <v>9.0696800000000001E-3</v>
      </c>
      <c r="R164" s="202">
        <f>Q164*H164</f>
        <v>0.170509984</v>
      </c>
      <c r="S164" s="202">
        <v>0</v>
      </c>
      <c r="T164" s="203">
        <f>S164*H164</f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204" t="s">
        <v>195</v>
      </c>
      <c r="AT164" s="204" t="s">
        <v>133</v>
      </c>
      <c r="AU164" s="204" t="s">
        <v>82</v>
      </c>
      <c r="AY164" s="14" t="s">
        <v>131</v>
      </c>
      <c r="BE164" s="205">
        <f>IF(N164="základná",J164,0)</f>
        <v>0</v>
      </c>
      <c r="BF164" s="205">
        <f>IF(N164="znížená",J164,0)</f>
        <v>0</v>
      </c>
      <c r="BG164" s="205">
        <f>IF(N164="zákl. prenesená",J164,0)</f>
        <v>0</v>
      </c>
      <c r="BH164" s="205">
        <f>IF(N164="zníž. prenesená",J164,0)</f>
        <v>0</v>
      </c>
      <c r="BI164" s="205">
        <f>IF(N164="nulová",J164,0)</f>
        <v>0</v>
      </c>
      <c r="BJ164" s="14" t="s">
        <v>82</v>
      </c>
      <c r="BK164" s="205">
        <f>ROUND(I164*H164,2)</f>
        <v>0</v>
      </c>
      <c r="BL164" s="14" t="s">
        <v>195</v>
      </c>
      <c r="BM164" s="204" t="s">
        <v>346</v>
      </c>
    </row>
    <row r="165" spans="1:65" s="2" customFormat="1" ht="55.5" customHeight="1">
      <c r="A165" s="31"/>
      <c r="B165" s="32"/>
      <c r="C165" s="192" t="s">
        <v>258</v>
      </c>
      <c r="D165" s="192" t="s">
        <v>133</v>
      </c>
      <c r="E165" s="193" t="s">
        <v>253</v>
      </c>
      <c r="F165" s="194" t="s">
        <v>254</v>
      </c>
      <c r="G165" s="195" t="s">
        <v>250</v>
      </c>
      <c r="H165" s="196">
        <v>7.8</v>
      </c>
      <c r="I165" s="197"/>
      <c r="J165" s="198">
        <f>ROUND(I165*H165,2)</f>
        <v>0</v>
      </c>
      <c r="K165" s="199"/>
      <c r="L165" s="36"/>
      <c r="M165" s="200" t="s">
        <v>1</v>
      </c>
      <c r="N165" s="201" t="s">
        <v>39</v>
      </c>
      <c r="O165" s="72"/>
      <c r="P165" s="202">
        <f>O165*H165</f>
        <v>0</v>
      </c>
      <c r="Q165" s="202">
        <v>2.0698000000000001E-3</v>
      </c>
      <c r="R165" s="202">
        <f>Q165*H165</f>
        <v>1.6144439999999999E-2</v>
      </c>
      <c r="S165" s="202">
        <v>0</v>
      </c>
      <c r="T165" s="203">
        <f>S165*H165</f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204" t="s">
        <v>195</v>
      </c>
      <c r="AT165" s="204" t="s">
        <v>133</v>
      </c>
      <c r="AU165" s="204" t="s">
        <v>82</v>
      </c>
      <c r="AY165" s="14" t="s">
        <v>131</v>
      </c>
      <c r="BE165" s="205">
        <f>IF(N165="základná",J165,0)</f>
        <v>0</v>
      </c>
      <c r="BF165" s="205">
        <f>IF(N165="znížená",J165,0)</f>
        <v>0</v>
      </c>
      <c r="BG165" s="205">
        <f>IF(N165="zákl. prenesená",J165,0)</f>
        <v>0</v>
      </c>
      <c r="BH165" s="205">
        <f>IF(N165="zníž. prenesená",J165,0)</f>
        <v>0</v>
      </c>
      <c r="BI165" s="205">
        <f>IF(N165="nulová",J165,0)</f>
        <v>0</v>
      </c>
      <c r="BJ165" s="14" t="s">
        <v>82</v>
      </c>
      <c r="BK165" s="205">
        <f>ROUND(I165*H165,2)</f>
        <v>0</v>
      </c>
      <c r="BL165" s="14" t="s">
        <v>195</v>
      </c>
      <c r="BM165" s="204" t="s">
        <v>347</v>
      </c>
    </row>
    <row r="166" spans="1:65" s="12" customFormat="1" ht="22.9" customHeight="1">
      <c r="B166" s="176"/>
      <c r="C166" s="177"/>
      <c r="D166" s="178" t="s">
        <v>72</v>
      </c>
      <c r="E166" s="190" t="s">
        <v>256</v>
      </c>
      <c r="F166" s="190" t="s">
        <v>257</v>
      </c>
      <c r="G166" s="177"/>
      <c r="H166" s="177"/>
      <c r="I166" s="180"/>
      <c r="J166" s="191">
        <f>BK166</f>
        <v>0</v>
      </c>
      <c r="K166" s="177"/>
      <c r="L166" s="182"/>
      <c r="M166" s="183"/>
      <c r="N166" s="184"/>
      <c r="O166" s="184"/>
      <c r="P166" s="185">
        <f>SUM(P167:P172)</f>
        <v>0</v>
      </c>
      <c r="Q166" s="184"/>
      <c r="R166" s="185">
        <f>SUM(R167:R172)</f>
        <v>68.299232091999997</v>
      </c>
      <c r="S166" s="184"/>
      <c r="T166" s="186">
        <f>SUM(T167:T172)</f>
        <v>0</v>
      </c>
      <c r="AR166" s="187" t="s">
        <v>82</v>
      </c>
      <c r="AT166" s="188" t="s">
        <v>72</v>
      </c>
      <c r="AU166" s="188" t="s">
        <v>78</v>
      </c>
      <c r="AY166" s="187" t="s">
        <v>131</v>
      </c>
      <c r="BK166" s="189">
        <f>SUM(BK167:BK172)</f>
        <v>0</v>
      </c>
    </row>
    <row r="167" spans="1:65" s="2" customFormat="1" ht="24.2" customHeight="1">
      <c r="A167" s="31"/>
      <c r="B167" s="32"/>
      <c r="C167" s="192" t="s">
        <v>262</v>
      </c>
      <c r="D167" s="192" t="s">
        <v>133</v>
      </c>
      <c r="E167" s="193" t="s">
        <v>259</v>
      </c>
      <c r="F167" s="194" t="s">
        <v>260</v>
      </c>
      <c r="G167" s="195" t="s">
        <v>175</v>
      </c>
      <c r="H167" s="196">
        <v>435.24400000000003</v>
      </c>
      <c r="I167" s="197"/>
      <c r="J167" s="198">
        <f t="shared" ref="J167:J172" si="10">ROUND(I167*H167,2)</f>
        <v>0</v>
      </c>
      <c r="K167" s="199"/>
      <c r="L167" s="36"/>
      <c r="M167" s="200" t="s">
        <v>1</v>
      </c>
      <c r="N167" s="201" t="s">
        <v>39</v>
      </c>
      <c r="O167" s="72"/>
      <c r="P167" s="202">
        <f t="shared" ref="P167:P172" si="11">O167*H167</f>
        <v>0</v>
      </c>
      <c r="Q167" s="202">
        <v>4.4299999999999998E-4</v>
      </c>
      <c r="R167" s="202">
        <f t="shared" ref="R167:R172" si="12">Q167*H167</f>
        <v>0.19281309199999999</v>
      </c>
      <c r="S167" s="202">
        <v>0</v>
      </c>
      <c r="T167" s="203">
        <f t="shared" ref="T167:T172" si="13">S167*H167</f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204" t="s">
        <v>195</v>
      </c>
      <c r="AT167" s="204" t="s">
        <v>133</v>
      </c>
      <c r="AU167" s="204" t="s">
        <v>82</v>
      </c>
      <c r="AY167" s="14" t="s">
        <v>131</v>
      </c>
      <c r="BE167" s="205">
        <f t="shared" ref="BE167:BE172" si="14">IF(N167="základná",J167,0)</f>
        <v>0</v>
      </c>
      <c r="BF167" s="205">
        <f t="shared" ref="BF167:BF172" si="15">IF(N167="znížená",J167,0)</f>
        <v>0</v>
      </c>
      <c r="BG167" s="205">
        <f t="shared" ref="BG167:BG172" si="16">IF(N167="zákl. prenesená",J167,0)</f>
        <v>0</v>
      </c>
      <c r="BH167" s="205">
        <f t="shared" ref="BH167:BH172" si="17">IF(N167="zníž. prenesená",J167,0)</f>
        <v>0</v>
      </c>
      <c r="BI167" s="205">
        <f t="shared" ref="BI167:BI172" si="18">IF(N167="nulová",J167,0)</f>
        <v>0</v>
      </c>
      <c r="BJ167" s="14" t="s">
        <v>82</v>
      </c>
      <c r="BK167" s="205">
        <f t="shared" ref="BK167:BK172" si="19">ROUND(I167*H167,2)</f>
        <v>0</v>
      </c>
      <c r="BL167" s="14" t="s">
        <v>195</v>
      </c>
      <c r="BM167" s="204" t="s">
        <v>348</v>
      </c>
    </row>
    <row r="168" spans="1:65" s="2" customFormat="1" ht="16.5" customHeight="1">
      <c r="A168" s="31"/>
      <c r="B168" s="32"/>
      <c r="C168" s="206" t="s">
        <v>266</v>
      </c>
      <c r="D168" s="206" t="s">
        <v>144</v>
      </c>
      <c r="E168" s="207" t="s">
        <v>263</v>
      </c>
      <c r="F168" s="208" t="s">
        <v>264</v>
      </c>
      <c r="G168" s="209" t="s">
        <v>162</v>
      </c>
      <c r="H168" s="210">
        <v>3155.4259999999999</v>
      </c>
      <c r="I168" s="211"/>
      <c r="J168" s="212">
        <f t="shared" si="10"/>
        <v>0</v>
      </c>
      <c r="K168" s="213"/>
      <c r="L168" s="214"/>
      <c r="M168" s="215" t="s">
        <v>1</v>
      </c>
      <c r="N168" s="216" t="s">
        <v>39</v>
      </c>
      <c r="O168" s="72"/>
      <c r="P168" s="202">
        <f t="shared" si="11"/>
        <v>0</v>
      </c>
      <c r="Q168" s="202">
        <v>1.1599999999999999E-2</v>
      </c>
      <c r="R168" s="202">
        <f t="shared" si="12"/>
        <v>36.602941599999994</v>
      </c>
      <c r="S168" s="202">
        <v>0</v>
      </c>
      <c r="T168" s="203">
        <f t="shared" si="1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204" t="s">
        <v>217</v>
      </c>
      <c r="AT168" s="204" t="s">
        <v>144</v>
      </c>
      <c r="AU168" s="204" t="s">
        <v>82</v>
      </c>
      <c r="AY168" s="14" t="s">
        <v>131</v>
      </c>
      <c r="BE168" s="205">
        <f t="shared" si="14"/>
        <v>0</v>
      </c>
      <c r="BF168" s="205">
        <f t="shared" si="15"/>
        <v>0</v>
      </c>
      <c r="BG168" s="205">
        <f t="shared" si="16"/>
        <v>0</v>
      </c>
      <c r="BH168" s="205">
        <f t="shared" si="17"/>
        <v>0</v>
      </c>
      <c r="BI168" s="205">
        <f t="shared" si="18"/>
        <v>0</v>
      </c>
      <c r="BJ168" s="14" t="s">
        <v>82</v>
      </c>
      <c r="BK168" s="205">
        <f t="shared" si="19"/>
        <v>0</v>
      </c>
      <c r="BL168" s="14" t="s">
        <v>195</v>
      </c>
      <c r="BM168" s="204" t="s">
        <v>349</v>
      </c>
    </row>
    <row r="169" spans="1:65" s="2" customFormat="1" ht="24.2" customHeight="1">
      <c r="A169" s="31"/>
      <c r="B169" s="32"/>
      <c r="C169" s="192" t="s">
        <v>217</v>
      </c>
      <c r="D169" s="192" t="s">
        <v>133</v>
      </c>
      <c r="E169" s="193" t="s">
        <v>267</v>
      </c>
      <c r="F169" s="194" t="s">
        <v>260</v>
      </c>
      <c r="G169" s="195" t="s">
        <v>175</v>
      </c>
      <c r="H169" s="196">
        <v>182.69</v>
      </c>
      <c r="I169" s="197"/>
      <c r="J169" s="198">
        <f t="shared" si="10"/>
        <v>0</v>
      </c>
      <c r="K169" s="199"/>
      <c r="L169" s="36"/>
      <c r="M169" s="200" t="s">
        <v>1</v>
      </c>
      <c r="N169" s="201" t="s">
        <v>39</v>
      </c>
      <c r="O169" s="72"/>
      <c r="P169" s="202">
        <f t="shared" si="11"/>
        <v>0</v>
      </c>
      <c r="Q169" s="202">
        <v>4.6000000000000001E-4</v>
      </c>
      <c r="R169" s="202">
        <f t="shared" si="12"/>
        <v>8.4037399999999998E-2</v>
      </c>
      <c r="S169" s="202">
        <v>0</v>
      </c>
      <c r="T169" s="203">
        <f t="shared" si="1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204" t="s">
        <v>195</v>
      </c>
      <c r="AT169" s="204" t="s">
        <v>133</v>
      </c>
      <c r="AU169" s="204" t="s">
        <v>82</v>
      </c>
      <c r="AY169" s="14" t="s">
        <v>131</v>
      </c>
      <c r="BE169" s="205">
        <f t="shared" si="14"/>
        <v>0</v>
      </c>
      <c r="BF169" s="205">
        <f t="shared" si="15"/>
        <v>0</v>
      </c>
      <c r="BG169" s="205">
        <f t="shared" si="16"/>
        <v>0</v>
      </c>
      <c r="BH169" s="205">
        <f t="shared" si="17"/>
        <v>0</v>
      </c>
      <c r="BI169" s="205">
        <f t="shared" si="18"/>
        <v>0</v>
      </c>
      <c r="BJ169" s="14" t="s">
        <v>82</v>
      </c>
      <c r="BK169" s="205">
        <f t="shared" si="19"/>
        <v>0</v>
      </c>
      <c r="BL169" s="14" t="s">
        <v>195</v>
      </c>
      <c r="BM169" s="204" t="s">
        <v>350</v>
      </c>
    </row>
    <row r="170" spans="1:65" s="2" customFormat="1" ht="16.5" customHeight="1">
      <c r="A170" s="31"/>
      <c r="B170" s="32"/>
      <c r="C170" s="206" t="s">
        <v>272</v>
      </c>
      <c r="D170" s="206" t="s">
        <v>144</v>
      </c>
      <c r="E170" s="207" t="s">
        <v>269</v>
      </c>
      <c r="F170" s="208" t="s">
        <v>270</v>
      </c>
      <c r="G170" s="209" t="s">
        <v>162</v>
      </c>
      <c r="H170" s="210">
        <v>1500</v>
      </c>
      <c r="I170" s="211"/>
      <c r="J170" s="212">
        <f t="shared" si="10"/>
        <v>0</v>
      </c>
      <c r="K170" s="213"/>
      <c r="L170" s="214"/>
      <c r="M170" s="215" t="s">
        <v>1</v>
      </c>
      <c r="N170" s="216" t="s">
        <v>39</v>
      </c>
      <c r="O170" s="72"/>
      <c r="P170" s="202">
        <f t="shared" si="11"/>
        <v>0</v>
      </c>
      <c r="Q170" s="202">
        <v>2.0899999999999998E-2</v>
      </c>
      <c r="R170" s="202">
        <f t="shared" si="12"/>
        <v>31.349999999999998</v>
      </c>
      <c r="S170" s="202">
        <v>0</v>
      </c>
      <c r="T170" s="203">
        <f t="shared" si="1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204" t="s">
        <v>217</v>
      </c>
      <c r="AT170" s="204" t="s">
        <v>144</v>
      </c>
      <c r="AU170" s="204" t="s">
        <v>82</v>
      </c>
      <c r="AY170" s="14" t="s">
        <v>131</v>
      </c>
      <c r="BE170" s="205">
        <f t="shared" si="14"/>
        <v>0</v>
      </c>
      <c r="BF170" s="205">
        <f t="shared" si="15"/>
        <v>0</v>
      </c>
      <c r="BG170" s="205">
        <f t="shared" si="16"/>
        <v>0</v>
      </c>
      <c r="BH170" s="205">
        <f t="shared" si="17"/>
        <v>0</v>
      </c>
      <c r="BI170" s="205">
        <f t="shared" si="18"/>
        <v>0</v>
      </c>
      <c r="BJ170" s="14" t="s">
        <v>82</v>
      </c>
      <c r="BK170" s="205">
        <f t="shared" si="19"/>
        <v>0</v>
      </c>
      <c r="BL170" s="14" t="s">
        <v>195</v>
      </c>
      <c r="BM170" s="204" t="s">
        <v>351</v>
      </c>
    </row>
    <row r="171" spans="1:65" s="2" customFormat="1" ht="24.2" customHeight="1">
      <c r="A171" s="31"/>
      <c r="B171" s="32"/>
      <c r="C171" s="192" t="s">
        <v>276</v>
      </c>
      <c r="D171" s="192" t="s">
        <v>133</v>
      </c>
      <c r="E171" s="193" t="s">
        <v>273</v>
      </c>
      <c r="F171" s="194" t="s">
        <v>274</v>
      </c>
      <c r="G171" s="195" t="s">
        <v>162</v>
      </c>
      <c r="H171" s="196">
        <v>1</v>
      </c>
      <c r="I171" s="197"/>
      <c r="J171" s="198">
        <f t="shared" si="10"/>
        <v>0</v>
      </c>
      <c r="K171" s="199"/>
      <c r="L171" s="36"/>
      <c r="M171" s="200" t="s">
        <v>1</v>
      </c>
      <c r="N171" s="201" t="s">
        <v>39</v>
      </c>
      <c r="O171" s="72"/>
      <c r="P171" s="202">
        <f t="shared" si="11"/>
        <v>0</v>
      </c>
      <c r="Q171" s="202">
        <v>0</v>
      </c>
      <c r="R171" s="202">
        <f t="shared" si="12"/>
        <v>0</v>
      </c>
      <c r="S171" s="202">
        <v>0</v>
      </c>
      <c r="T171" s="203">
        <f t="shared" si="1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204" t="s">
        <v>195</v>
      </c>
      <c r="AT171" s="204" t="s">
        <v>133</v>
      </c>
      <c r="AU171" s="204" t="s">
        <v>82</v>
      </c>
      <c r="AY171" s="14" t="s">
        <v>131</v>
      </c>
      <c r="BE171" s="205">
        <f t="shared" si="14"/>
        <v>0</v>
      </c>
      <c r="BF171" s="205">
        <f t="shared" si="15"/>
        <v>0</v>
      </c>
      <c r="BG171" s="205">
        <f t="shared" si="16"/>
        <v>0</v>
      </c>
      <c r="BH171" s="205">
        <f t="shared" si="17"/>
        <v>0</v>
      </c>
      <c r="BI171" s="205">
        <f t="shared" si="18"/>
        <v>0</v>
      </c>
      <c r="BJ171" s="14" t="s">
        <v>82</v>
      </c>
      <c r="BK171" s="205">
        <f t="shared" si="19"/>
        <v>0</v>
      </c>
      <c r="BL171" s="14" t="s">
        <v>195</v>
      </c>
      <c r="BM171" s="204" t="s">
        <v>352</v>
      </c>
    </row>
    <row r="172" spans="1:65" s="2" customFormat="1" ht="24.2" customHeight="1">
      <c r="A172" s="31"/>
      <c r="B172" s="32"/>
      <c r="C172" s="206" t="s">
        <v>280</v>
      </c>
      <c r="D172" s="206" t="s">
        <v>144</v>
      </c>
      <c r="E172" s="207" t="s">
        <v>277</v>
      </c>
      <c r="F172" s="208" t="s">
        <v>278</v>
      </c>
      <c r="G172" s="209" t="s">
        <v>162</v>
      </c>
      <c r="H172" s="210">
        <v>1</v>
      </c>
      <c r="I172" s="211"/>
      <c r="J172" s="212">
        <f t="shared" si="10"/>
        <v>0</v>
      </c>
      <c r="K172" s="213"/>
      <c r="L172" s="214"/>
      <c r="M172" s="215" t="s">
        <v>1</v>
      </c>
      <c r="N172" s="216" t="s">
        <v>39</v>
      </c>
      <c r="O172" s="72"/>
      <c r="P172" s="202">
        <f t="shared" si="11"/>
        <v>0</v>
      </c>
      <c r="Q172" s="202">
        <v>6.9440000000000002E-2</v>
      </c>
      <c r="R172" s="202">
        <f t="shared" si="12"/>
        <v>6.9440000000000002E-2</v>
      </c>
      <c r="S172" s="202">
        <v>0</v>
      </c>
      <c r="T172" s="203">
        <f t="shared" si="13"/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204" t="s">
        <v>217</v>
      </c>
      <c r="AT172" s="204" t="s">
        <v>144</v>
      </c>
      <c r="AU172" s="204" t="s">
        <v>82</v>
      </c>
      <c r="AY172" s="14" t="s">
        <v>131</v>
      </c>
      <c r="BE172" s="205">
        <f t="shared" si="14"/>
        <v>0</v>
      </c>
      <c r="BF172" s="205">
        <f t="shared" si="15"/>
        <v>0</v>
      </c>
      <c r="BG172" s="205">
        <f t="shared" si="16"/>
        <v>0</v>
      </c>
      <c r="BH172" s="205">
        <f t="shared" si="17"/>
        <v>0</v>
      </c>
      <c r="BI172" s="205">
        <f t="shared" si="18"/>
        <v>0</v>
      </c>
      <c r="BJ172" s="14" t="s">
        <v>82</v>
      </c>
      <c r="BK172" s="205">
        <f t="shared" si="19"/>
        <v>0</v>
      </c>
      <c r="BL172" s="14" t="s">
        <v>195</v>
      </c>
      <c r="BM172" s="204" t="s">
        <v>353</v>
      </c>
    </row>
    <row r="173" spans="1:65" s="12" customFormat="1" ht="22.9" customHeight="1">
      <c r="B173" s="176"/>
      <c r="C173" s="177"/>
      <c r="D173" s="178" t="s">
        <v>72</v>
      </c>
      <c r="E173" s="190" t="s">
        <v>284</v>
      </c>
      <c r="F173" s="190" t="s">
        <v>285</v>
      </c>
      <c r="G173" s="177"/>
      <c r="H173" s="177"/>
      <c r="I173" s="180"/>
      <c r="J173" s="191">
        <f>BK173</f>
        <v>0</v>
      </c>
      <c r="K173" s="177"/>
      <c r="L173" s="182"/>
      <c r="M173" s="183"/>
      <c r="N173" s="184"/>
      <c r="O173" s="184"/>
      <c r="P173" s="185">
        <f>SUM(P174:P175)</f>
        <v>0</v>
      </c>
      <c r="Q173" s="184"/>
      <c r="R173" s="185">
        <f>SUM(R174:R175)</f>
        <v>8.1769350000000005E-2</v>
      </c>
      <c r="S173" s="184"/>
      <c r="T173" s="186">
        <f>SUM(T174:T175)</f>
        <v>0</v>
      </c>
      <c r="AR173" s="187" t="s">
        <v>82</v>
      </c>
      <c r="AT173" s="188" t="s">
        <v>72</v>
      </c>
      <c r="AU173" s="188" t="s">
        <v>78</v>
      </c>
      <c r="AY173" s="187" t="s">
        <v>131</v>
      </c>
      <c r="BK173" s="189">
        <f>SUM(BK174:BK175)</f>
        <v>0</v>
      </c>
    </row>
    <row r="174" spans="1:65" s="2" customFormat="1" ht="24.2" customHeight="1">
      <c r="A174" s="31"/>
      <c r="B174" s="32"/>
      <c r="C174" s="192" t="s">
        <v>286</v>
      </c>
      <c r="D174" s="192" t="s">
        <v>133</v>
      </c>
      <c r="E174" s="193" t="s">
        <v>287</v>
      </c>
      <c r="F174" s="194" t="s">
        <v>288</v>
      </c>
      <c r="G174" s="195" t="s">
        <v>175</v>
      </c>
      <c r="H174" s="196">
        <v>417.83</v>
      </c>
      <c r="I174" s="197"/>
      <c r="J174" s="198">
        <f>ROUND(I174*H174,2)</f>
        <v>0</v>
      </c>
      <c r="K174" s="199"/>
      <c r="L174" s="36"/>
      <c r="M174" s="200" t="s">
        <v>1</v>
      </c>
      <c r="N174" s="201" t="s">
        <v>39</v>
      </c>
      <c r="O174" s="72"/>
      <c r="P174" s="202">
        <f>O174*H174</f>
        <v>0</v>
      </c>
      <c r="Q174" s="202">
        <v>0</v>
      </c>
      <c r="R174" s="202">
        <f>Q174*H174</f>
        <v>0</v>
      </c>
      <c r="S174" s="202">
        <v>0</v>
      </c>
      <c r="T174" s="203">
        <f>S174*H174</f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204" t="s">
        <v>195</v>
      </c>
      <c r="AT174" s="204" t="s">
        <v>133</v>
      </c>
      <c r="AU174" s="204" t="s">
        <v>82</v>
      </c>
      <c r="AY174" s="14" t="s">
        <v>131</v>
      </c>
      <c r="BE174" s="205">
        <f>IF(N174="základná",J174,0)</f>
        <v>0</v>
      </c>
      <c r="BF174" s="205">
        <f>IF(N174="znížená",J174,0)</f>
        <v>0</v>
      </c>
      <c r="BG174" s="205">
        <f>IF(N174="zákl. prenesená",J174,0)</f>
        <v>0</v>
      </c>
      <c r="BH174" s="205">
        <f>IF(N174="zníž. prenesená",J174,0)</f>
        <v>0</v>
      </c>
      <c r="BI174" s="205">
        <f>IF(N174="nulová",J174,0)</f>
        <v>0</v>
      </c>
      <c r="BJ174" s="14" t="s">
        <v>82</v>
      </c>
      <c r="BK174" s="205">
        <f>ROUND(I174*H174,2)</f>
        <v>0</v>
      </c>
      <c r="BL174" s="14" t="s">
        <v>195</v>
      </c>
      <c r="BM174" s="204" t="s">
        <v>354</v>
      </c>
    </row>
    <row r="175" spans="1:65" s="2" customFormat="1" ht="24.2" customHeight="1">
      <c r="A175" s="31"/>
      <c r="B175" s="32"/>
      <c r="C175" s="206" t="s">
        <v>290</v>
      </c>
      <c r="D175" s="206" t="s">
        <v>144</v>
      </c>
      <c r="E175" s="207" t="s">
        <v>291</v>
      </c>
      <c r="F175" s="208" t="s">
        <v>292</v>
      </c>
      <c r="G175" s="209" t="s">
        <v>175</v>
      </c>
      <c r="H175" s="210">
        <v>430.36500000000001</v>
      </c>
      <c r="I175" s="211"/>
      <c r="J175" s="212">
        <f>ROUND(I175*H175,2)</f>
        <v>0</v>
      </c>
      <c r="K175" s="213"/>
      <c r="L175" s="214"/>
      <c r="M175" s="215" t="s">
        <v>1</v>
      </c>
      <c r="N175" s="216" t="s">
        <v>39</v>
      </c>
      <c r="O175" s="72"/>
      <c r="P175" s="202">
        <f>O175*H175</f>
        <v>0</v>
      </c>
      <c r="Q175" s="202">
        <v>1.9000000000000001E-4</v>
      </c>
      <c r="R175" s="202">
        <f>Q175*H175</f>
        <v>8.1769350000000005E-2</v>
      </c>
      <c r="S175" s="202">
        <v>0</v>
      </c>
      <c r="T175" s="203">
        <f>S175*H175</f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204" t="s">
        <v>217</v>
      </c>
      <c r="AT175" s="204" t="s">
        <v>144</v>
      </c>
      <c r="AU175" s="204" t="s">
        <v>82</v>
      </c>
      <c r="AY175" s="14" t="s">
        <v>131</v>
      </c>
      <c r="BE175" s="205">
        <f>IF(N175="základná",J175,0)</f>
        <v>0</v>
      </c>
      <c r="BF175" s="205">
        <f>IF(N175="znížená",J175,0)</f>
        <v>0</v>
      </c>
      <c r="BG175" s="205">
        <f>IF(N175="zákl. prenesená",J175,0)</f>
        <v>0</v>
      </c>
      <c r="BH175" s="205">
        <f>IF(N175="zníž. prenesená",J175,0)</f>
        <v>0</v>
      </c>
      <c r="BI175" s="205">
        <f>IF(N175="nulová",J175,0)</f>
        <v>0</v>
      </c>
      <c r="BJ175" s="14" t="s">
        <v>82</v>
      </c>
      <c r="BK175" s="205">
        <f>ROUND(I175*H175,2)</f>
        <v>0</v>
      </c>
      <c r="BL175" s="14" t="s">
        <v>195</v>
      </c>
      <c r="BM175" s="204" t="s">
        <v>355</v>
      </c>
    </row>
    <row r="176" spans="1:65" s="12" customFormat="1" ht="25.9" customHeight="1">
      <c r="B176" s="176"/>
      <c r="C176" s="177"/>
      <c r="D176" s="178" t="s">
        <v>72</v>
      </c>
      <c r="E176" s="179" t="s">
        <v>144</v>
      </c>
      <c r="F176" s="179" t="s">
        <v>294</v>
      </c>
      <c r="G176" s="177"/>
      <c r="H176" s="177"/>
      <c r="I176" s="180"/>
      <c r="J176" s="181">
        <f>BK176</f>
        <v>0</v>
      </c>
      <c r="K176" s="177"/>
      <c r="L176" s="182"/>
      <c r="M176" s="183"/>
      <c r="N176" s="184"/>
      <c r="O176" s="184"/>
      <c r="P176" s="185">
        <f>P177</f>
        <v>0</v>
      </c>
      <c r="Q176" s="184"/>
      <c r="R176" s="185">
        <f>R177</f>
        <v>14.157935600000002</v>
      </c>
      <c r="S176" s="184"/>
      <c r="T176" s="186">
        <f>T177</f>
        <v>0</v>
      </c>
      <c r="AR176" s="187" t="s">
        <v>85</v>
      </c>
      <c r="AT176" s="188" t="s">
        <v>72</v>
      </c>
      <c r="AU176" s="188" t="s">
        <v>73</v>
      </c>
      <c r="AY176" s="187" t="s">
        <v>131</v>
      </c>
      <c r="BK176" s="189">
        <f>BK177</f>
        <v>0</v>
      </c>
    </row>
    <row r="177" spans="1:65" s="12" customFormat="1" ht="22.9" customHeight="1">
      <c r="B177" s="176"/>
      <c r="C177" s="177"/>
      <c r="D177" s="178" t="s">
        <v>72</v>
      </c>
      <c r="E177" s="190" t="s">
        <v>295</v>
      </c>
      <c r="F177" s="190" t="s">
        <v>296</v>
      </c>
      <c r="G177" s="177"/>
      <c r="H177" s="177"/>
      <c r="I177" s="180"/>
      <c r="J177" s="191">
        <f>BK177</f>
        <v>0</v>
      </c>
      <c r="K177" s="177"/>
      <c r="L177" s="182"/>
      <c r="M177" s="183"/>
      <c r="N177" s="184"/>
      <c r="O177" s="184"/>
      <c r="P177" s="185">
        <f>SUM(P178:P181)</f>
        <v>0</v>
      </c>
      <c r="Q177" s="184"/>
      <c r="R177" s="185">
        <f>SUM(R178:R181)</f>
        <v>14.157935600000002</v>
      </c>
      <c r="S177" s="184"/>
      <c r="T177" s="186">
        <f>SUM(T178:T181)</f>
        <v>0</v>
      </c>
      <c r="AR177" s="187" t="s">
        <v>85</v>
      </c>
      <c r="AT177" s="188" t="s">
        <v>72</v>
      </c>
      <c r="AU177" s="188" t="s">
        <v>78</v>
      </c>
      <c r="AY177" s="187" t="s">
        <v>131</v>
      </c>
      <c r="BK177" s="189">
        <f>SUM(BK178:BK181)</f>
        <v>0</v>
      </c>
    </row>
    <row r="178" spans="1:65" s="2" customFormat="1" ht="62.65" customHeight="1">
      <c r="A178" s="31"/>
      <c r="B178" s="32"/>
      <c r="C178" s="192" t="s">
        <v>297</v>
      </c>
      <c r="D178" s="192" t="s">
        <v>133</v>
      </c>
      <c r="E178" s="193" t="s">
        <v>298</v>
      </c>
      <c r="F178" s="194" t="s">
        <v>299</v>
      </c>
      <c r="G178" s="195" t="s">
        <v>300</v>
      </c>
      <c r="H178" s="196">
        <v>19093.599999999999</v>
      </c>
      <c r="I178" s="197"/>
      <c r="J178" s="198">
        <f>ROUND(I178*H178,2)</f>
        <v>0</v>
      </c>
      <c r="K178" s="199"/>
      <c r="L178" s="36"/>
      <c r="M178" s="200" t="s">
        <v>1</v>
      </c>
      <c r="N178" s="201" t="s">
        <v>39</v>
      </c>
      <c r="O178" s="72"/>
      <c r="P178" s="202">
        <f>O178*H178</f>
        <v>0</v>
      </c>
      <c r="Q178" s="202">
        <v>0</v>
      </c>
      <c r="R178" s="202">
        <f>Q178*H178</f>
        <v>0</v>
      </c>
      <c r="S178" s="202">
        <v>0</v>
      </c>
      <c r="T178" s="203">
        <f>S178*H178</f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204" t="s">
        <v>301</v>
      </c>
      <c r="AT178" s="204" t="s">
        <v>133</v>
      </c>
      <c r="AU178" s="204" t="s">
        <v>82</v>
      </c>
      <c r="AY178" s="14" t="s">
        <v>131</v>
      </c>
      <c r="BE178" s="205">
        <f>IF(N178="základná",J178,0)</f>
        <v>0</v>
      </c>
      <c r="BF178" s="205">
        <f>IF(N178="znížená",J178,0)</f>
        <v>0</v>
      </c>
      <c r="BG178" s="205">
        <f>IF(N178="zákl. prenesená",J178,0)</f>
        <v>0</v>
      </c>
      <c r="BH178" s="205">
        <f>IF(N178="zníž. prenesená",J178,0)</f>
        <v>0</v>
      </c>
      <c r="BI178" s="205">
        <f>IF(N178="nulová",J178,0)</f>
        <v>0</v>
      </c>
      <c r="BJ178" s="14" t="s">
        <v>82</v>
      </c>
      <c r="BK178" s="205">
        <f>ROUND(I178*H178,2)</f>
        <v>0</v>
      </c>
      <c r="BL178" s="14" t="s">
        <v>301</v>
      </c>
      <c r="BM178" s="204" t="s">
        <v>356</v>
      </c>
    </row>
    <row r="179" spans="1:65" s="2" customFormat="1" ht="37.9" customHeight="1">
      <c r="A179" s="31"/>
      <c r="B179" s="32"/>
      <c r="C179" s="206" t="s">
        <v>303</v>
      </c>
      <c r="D179" s="206" t="s">
        <v>144</v>
      </c>
      <c r="E179" s="207" t="s">
        <v>357</v>
      </c>
      <c r="F179" s="208" t="s">
        <v>358</v>
      </c>
      <c r="G179" s="209" t="s">
        <v>175</v>
      </c>
      <c r="H179" s="210">
        <v>201.3</v>
      </c>
      <c r="I179" s="211"/>
      <c r="J179" s="212">
        <f>ROUND(I179*H179,2)</f>
        <v>0</v>
      </c>
      <c r="K179" s="213"/>
      <c r="L179" s="214"/>
      <c r="M179" s="215" t="s">
        <v>1</v>
      </c>
      <c r="N179" s="216" t="s">
        <v>39</v>
      </c>
      <c r="O179" s="72"/>
      <c r="P179" s="202">
        <f>O179*H179</f>
        <v>0</v>
      </c>
      <c r="Q179" s="202">
        <v>2.1899999999999999E-2</v>
      </c>
      <c r="R179" s="202">
        <f>Q179*H179</f>
        <v>4.4084700000000003</v>
      </c>
      <c r="S179" s="202">
        <v>0</v>
      </c>
      <c r="T179" s="203">
        <f>S179*H179</f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204" t="s">
        <v>306</v>
      </c>
      <c r="AT179" s="204" t="s">
        <v>144</v>
      </c>
      <c r="AU179" s="204" t="s">
        <v>82</v>
      </c>
      <c r="AY179" s="14" t="s">
        <v>131</v>
      </c>
      <c r="BE179" s="205">
        <f>IF(N179="základná",J179,0)</f>
        <v>0</v>
      </c>
      <c r="BF179" s="205">
        <f>IF(N179="znížená",J179,0)</f>
        <v>0</v>
      </c>
      <c r="BG179" s="205">
        <f>IF(N179="zákl. prenesená",J179,0)</f>
        <v>0</v>
      </c>
      <c r="BH179" s="205">
        <f>IF(N179="zníž. prenesená",J179,0)</f>
        <v>0</v>
      </c>
      <c r="BI179" s="205">
        <f>IF(N179="nulová",J179,0)</f>
        <v>0</v>
      </c>
      <c r="BJ179" s="14" t="s">
        <v>82</v>
      </c>
      <c r="BK179" s="205">
        <f>ROUND(I179*H179,2)</f>
        <v>0</v>
      </c>
      <c r="BL179" s="14" t="s">
        <v>306</v>
      </c>
      <c r="BM179" s="204" t="s">
        <v>359</v>
      </c>
    </row>
    <row r="180" spans="1:65" s="2" customFormat="1" ht="33" customHeight="1">
      <c r="A180" s="31"/>
      <c r="B180" s="32"/>
      <c r="C180" s="206" t="s">
        <v>308</v>
      </c>
      <c r="D180" s="206" t="s">
        <v>144</v>
      </c>
      <c r="E180" s="207" t="s">
        <v>309</v>
      </c>
      <c r="F180" s="208" t="s">
        <v>310</v>
      </c>
      <c r="G180" s="209" t="s">
        <v>175</v>
      </c>
      <c r="H180" s="210">
        <v>435.24400000000003</v>
      </c>
      <c r="I180" s="211"/>
      <c r="J180" s="212">
        <f>ROUND(I180*H180,2)</f>
        <v>0</v>
      </c>
      <c r="K180" s="213"/>
      <c r="L180" s="214"/>
      <c r="M180" s="215" t="s">
        <v>1</v>
      </c>
      <c r="N180" s="216" t="s">
        <v>39</v>
      </c>
      <c r="O180" s="72"/>
      <c r="P180" s="202">
        <f>O180*H180</f>
        <v>0</v>
      </c>
      <c r="Q180" s="202">
        <v>2.24E-2</v>
      </c>
      <c r="R180" s="202">
        <f>Q180*H180</f>
        <v>9.7494656000000006</v>
      </c>
      <c r="S180" s="202">
        <v>0</v>
      </c>
      <c r="T180" s="203">
        <f>S180*H180</f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204" t="s">
        <v>306</v>
      </c>
      <c r="AT180" s="204" t="s">
        <v>144</v>
      </c>
      <c r="AU180" s="204" t="s">
        <v>82</v>
      </c>
      <c r="AY180" s="14" t="s">
        <v>131</v>
      </c>
      <c r="BE180" s="205">
        <f>IF(N180="základná",J180,0)</f>
        <v>0</v>
      </c>
      <c r="BF180" s="205">
        <f>IF(N180="znížená",J180,0)</f>
        <v>0</v>
      </c>
      <c r="BG180" s="205">
        <f>IF(N180="zákl. prenesená",J180,0)</f>
        <v>0</v>
      </c>
      <c r="BH180" s="205">
        <f>IF(N180="zníž. prenesená",J180,0)</f>
        <v>0</v>
      </c>
      <c r="BI180" s="205">
        <f>IF(N180="nulová",J180,0)</f>
        <v>0</v>
      </c>
      <c r="BJ180" s="14" t="s">
        <v>82</v>
      </c>
      <c r="BK180" s="205">
        <f>ROUND(I180*H180,2)</f>
        <v>0</v>
      </c>
      <c r="BL180" s="14" t="s">
        <v>306</v>
      </c>
      <c r="BM180" s="204" t="s">
        <v>360</v>
      </c>
    </row>
    <row r="181" spans="1:65" s="2" customFormat="1" ht="21.75" customHeight="1">
      <c r="A181" s="31"/>
      <c r="B181" s="32"/>
      <c r="C181" s="206" t="s">
        <v>312</v>
      </c>
      <c r="D181" s="206" t="s">
        <v>144</v>
      </c>
      <c r="E181" s="207" t="s">
        <v>313</v>
      </c>
      <c r="F181" s="208" t="s">
        <v>314</v>
      </c>
      <c r="G181" s="209" t="s">
        <v>162</v>
      </c>
      <c r="H181" s="210">
        <v>1</v>
      </c>
      <c r="I181" s="211"/>
      <c r="J181" s="212">
        <f>ROUND(I181*H181,2)</f>
        <v>0</v>
      </c>
      <c r="K181" s="213"/>
      <c r="L181" s="214"/>
      <c r="M181" s="217" t="s">
        <v>1</v>
      </c>
      <c r="N181" s="218" t="s">
        <v>39</v>
      </c>
      <c r="O181" s="219"/>
      <c r="P181" s="220">
        <f>O181*H181</f>
        <v>0</v>
      </c>
      <c r="Q181" s="220">
        <v>0</v>
      </c>
      <c r="R181" s="220">
        <f>Q181*H181</f>
        <v>0</v>
      </c>
      <c r="S181" s="220">
        <v>0</v>
      </c>
      <c r="T181" s="221">
        <f>S181*H181</f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204" t="s">
        <v>306</v>
      </c>
      <c r="AT181" s="204" t="s">
        <v>144</v>
      </c>
      <c r="AU181" s="204" t="s">
        <v>82</v>
      </c>
      <c r="AY181" s="14" t="s">
        <v>131</v>
      </c>
      <c r="BE181" s="205">
        <f>IF(N181="základná",J181,0)</f>
        <v>0</v>
      </c>
      <c r="BF181" s="205">
        <f>IF(N181="znížená",J181,0)</f>
        <v>0</v>
      </c>
      <c r="BG181" s="205">
        <f>IF(N181="zákl. prenesená",J181,0)</f>
        <v>0</v>
      </c>
      <c r="BH181" s="205">
        <f>IF(N181="zníž. prenesená",J181,0)</f>
        <v>0</v>
      </c>
      <c r="BI181" s="205">
        <f>IF(N181="nulová",J181,0)</f>
        <v>0</v>
      </c>
      <c r="BJ181" s="14" t="s">
        <v>82</v>
      </c>
      <c r="BK181" s="205">
        <f>ROUND(I181*H181,2)</f>
        <v>0</v>
      </c>
      <c r="BL181" s="14" t="s">
        <v>306</v>
      </c>
      <c r="BM181" s="204" t="s">
        <v>361</v>
      </c>
    </row>
    <row r="182" spans="1:65" s="2" customFormat="1" ht="6.95" customHeight="1">
      <c r="A182" s="31"/>
      <c r="B182" s="55"/>
      <c r="C182" s="56"/>
      <c r="D182" s="56"/>
      <c r="E182" s="56"/>
      <c r="F182" s="56"/>
      <c r="G182" s="56"/>
      <c r="H182" s="56"/>
      <c r="I182" s="56"/>
      <c r="J182" s="56"/>
      <c r="K182" s="56"/>
      <c r="L182" s="36"/>
      <c r="M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</row>
  </sheetData>
  <sheetProtection algorithmName="SHA-512" hashValue="dNDb3qhY99G9th0zzdY4bSKdM3BY216dwq0Gfc3jLVvDdhZGfZUoJ4TCL/RyEECk5WZ36BVv4abBmwM/ki5KuA==" saltValue="HU7JfbYCNjKlDpsMHrIbGw6oi/R5wuNL+Mo+8avXOxzne+UYcOKhbpopUfdn2XB99GgjnZOgpTG2MMnxUPDwuQ==" spinCount="100000" sheet="1" objects="1" scenarios="1" formatColumns="0" formatRows="0" autoFilter="0"/>
  <autoFilter ref="C127:K181" xr:uid="{00000000-0009-0000-0000-000002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8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AT2" s="14" t="s">
        <v>87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73</v>
      </c>
    </row>
    <row r="4" spans="1:46" s="1" customFormat="1" ht="24.95" customHeight="1">
      <c r="B4" s="17"/>
      <c r="D4" s="111" t="s">
        <v>97</v>
      </c>
      <c r="L4" s="17"/>
      <c r="M4" s="112" t="s">
        <v>9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15</v>
      </c>
      <c r="L6" s="17"/>
    </row>
    <row r="7" spans="1:46" s="1" customFormat="1" ht="16.5" customHeight="1">
      <c r="B7" s="17"/>
      <c r="E7" s="266" t="str">
        <f>'Rekapitulácia stavby'!K6</f>
        <v>MEDAS prístavba priestorov</v>
      </c>
      <c r="F7" s="267"/>
      <c r="G7" s="267"/>
      <c r="H7" s="267"/>
      <c r="L7" s="17"/>
    </row>
    <row r="8" spans="1:46" s="2" customFormat="1" ht="12" customHeight="1">
      <c r="A8" s="31"/>
      <c r="B8" s="36"/>
      <c r="C8" s="31"/>
      <c r="D8" s="113" t="s">
        <v>98</v>
      </c>
      <c r="E8" s="31"/>
      <c r="F8" s="31"/>
      <c r="G8" s="31"/>
      <c r="H8" s="31"/>
      <c r="I8" s="31"/>
      <c r="J8" s="31"/>
      <c r="K8" s="31"/>
      <c r="L8" s="52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8" t="s">
        <v>362</v>
      </c>
      <c r="F9" s="269"/>
      <c r="G9" s="269"/>
      <c r="H9" s="269"/>
      <c r="I9" s="31"/>
      <c r="J9" s="31"/>
      <c r="K9" s="31"/>
      <c r="L9" s="52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52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13" t="s">
        <v>17</v>
      </c>
      <c r="E11" s="31"/>
      <c r="F11" s="114" t="s">
        <v>1</v>
      </c>
      <c r="G11" s="31"/>
      <c r="H11" s="31"/>
      <c r="I11" s="113" t="s">
        <v>18</v>
      </c>
      <c r="J11" s="114" t="s">
        <v>1</v>
      </c>
      <c r="K11" s="31"/>
      <c r="L11" s="52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13" t="s">
        <v>19</v>
      </c>
      <c r="E12" s="31"/>
      <c r="F12" s="114" t="s">
        <v>20</v>
      </c>
      <c r="G12" s="31"/>
      <c r="H12" s="31"/>
      <c r="I12" s="113" t="s">
        <v>21</v>
      </c>
      <c r="J12" s="115">
        <f>'Rekapitulácia stavby'!AN8</f>
        <v>0</v>
      </c>
      <c r="K12" s="31"/>
      <c r="L12" s="52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52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3" t="s">
        <v>22</v>
      </c>
      <c r="E14" s="31"/>
      <c r="F14" s="31"/>
      <c r="G14" s="31"/>
      <c r="H14" s="31"/>
      <c r="I14" s="113" t="s">
        <v>23</v>
      </c>
      <c r="J14" s="114" t="s">
        <v>1</v>
      </c>
      <c r="K14" s="31"/>
      <c r="L14" s="52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4" t="s">
        <v>24</v>
      </c>
      <c r="F15" s="31"/>
      <c r="G15" s="31"/>
      <c r="H15" s="31"/>
      <c r="I15" s="113" t="s">
        <v>25</v>
      </c>
      <c r="J15" s="114" t="s">
        <v>1</v>
      </c>
      <c r="K15" s="31"/>
      <c r="L15" s="52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52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13" t="s">
        <v>26</v>
      </c>
      <c r="E17" s="31"/>
      <c r="F17" s="31"/>
      <c r="G17" s="31"/>
      <c r="H17" s="31"/>
      <c r="I17" s="113" t="s">
        <v>23</v>
      </c>
      <c r="J17" s="27" t="str">
        <f>'Rekapitulácia stavby'!AN13</f>
        <v>Vyplň údaj</v>
      </c>
      <c r="K17" s="31"/>
      <c r="L17" s="52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70" t="str">
        <f>'Rekapitulácia stavby'!E14</f>
        <v>Vyplň údaj</v>
      </c>
      <c r="F18" s="271"/>
      <c r="G18" s="271"/>
      <c r="H18" s="271"/>
      <c r="I18" s="113" t="s">
        <v>25</v>
      </c>
      <c r="J18" s="27" t="str">
        <f>'Rekapitulácia stavby'!AN14</f>
        <v>Vyplň údaj</v>
      </c>
      <c r="K18" s="31"/>
      <c r="L18" s="52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52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13" t="s">
        <v>28</v>
      </c>
      <c r="E20" s="31"/>
      <c r="F20" s="31"/>
      <c r="G20" s="31"/>
      <c r="H20" s="31"/>
      <c r="I20" s="113" t="s">
        <v>23</v>
      </c>
      <c r="J20" s="114" t="s">
        <v>1</v>
      </c>
      <c r="K20" s="31"/>
      <c r="L20" s="52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4" t="s">
        <v>20</v>
      </c>
      <c r="F21" s="31"/>
      <c r="G21" s="31"/>
      <c r="H21" s="31"/>
      <c r="I21" s="113" t="s">
        <v>25</v>
      </c>
      <c r="J21" s="114" t="s">
        <v>1</v>
      </c>
      <c r="K21" s="31"/>
      <c r="L21" s="52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52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13" t="s">
        <v>30</v>
      </c>
      <c r="E23" s="31"/>
      <c r="F23" s="31"/>
      <c r="G23" s="31"/>
      <c r="H23" s="31"/>
      <c r="I23" s="113" t="s">
        <v>23</v>
      </c>
      <c r="J23" s="114" t="s">
        <v>1</v>
      </c>
      <c r="K23" s="31"/>
      <c r="L23" s="52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4" t="s">
        <v>31</v>
      </c>
      <c r="F24" s="31"/>
      <c r="G24" s="31"/>
      <c r="H24" s="31"/>
      <c r="I24" s="113" t="s">
        <v>25</v>
      </c>
      <c r="J24" s="114" t="s">
        <v>1</v>
      </c>
      <c r="K24" s="31"/>
      <c r="L24" s="52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52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13" t="s">
        <v>32</v>
      </c>
      <c r="E26" s="31"/>
      <c r="F26" s="31"/>
      <c r="G26" s="31"/>
      <c r="H26" s="31"/>
      <c r="I26" s="31"/>
      <c r="J26" s="31"/>
      <c r="K26" s="31"/>
      <c r="L26" s="52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6"/>
      <c r="B27" s="117"/>
      <c r="C27" s="116"/>
      <c r="D27" s="116"/>
      <c r="E27" s="272" t="s">
        <v>1</v>
      </c>
      <c r="F27" s="272"/>
      <c r="G27" s="272"/>
      <c r="H27" s="272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52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9"/>
      <c r="E29" s="119"/>
      <c r="F29" s="119"/>
      <c r="G29" s="119"/>
      <c r="H29" s="119"/>
      <c r="I29" s="119"/>
      <c r="J29" s="119"/>
      <c r="K29" s="119"/>
      <c r="L29" s="52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20" t="s">
        <v>33</v>
      </c>
      <c r="E30" s="31"/>
      <c r="F30" s="31"/>
      <c r="G30" s="31"/>
      <c r="H30" s="31"/>
      <c r="I30" s="31"/>
      <c r="J30" s="121">
        <f>ROUND(J128, 2)</f>
        <v>0</v>
      </c>
      <c r="K30" s="31"/>
      <c r="L30" s="52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9"/>
      <c r="E31" s="119"/>
      <c r="F31" s="119"/>
      <c r="G31" s="119"/>
      <c r="H31" s="119"/>
      <c r="I31" s="119"/>
      <c r="J31" s="119"/>
      <c r="K31" s="119"/>
      <c r="L31" s="52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22" t="s">
        <v>35</v>
      </c>
      <c r="G32" s="31"/>
      <c r="H32" s="31"/>
      <c r="I32" s="122" t="s">
        <v>34</v>
      </c>
      <c r="J32" s="122" t="s">
        <v>36</v>
      </c>
      <c r="K32" s="31"/>
      <c r="L32" s="52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23" t="s">
        <v>37</v>
      </c>
      <c r="E33" s="124" t="s">
        <v>38</v>
      </c>
      <c r="F33" s="125">
        <f>ROUND((SUM(BE128:BE180)),  2)</f>
        <v>0</v>
      </c>
      <c r="G33" s="126"/>
      <c r="H33" s="126"/>
      <c r="I33" s="127">
        <v>0.2</v>
      </c>
      <c r="J33" s="125">
        <f>ROUND(((SUM(BE128:BE180))*I33),  2)</f>
        <v>0</v>
      </c>
      <c r="K33" s="31"/>
      <c r="L33" s="52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24" t="s">
        <v>39</v>
      </c>
      <c r="F34" s="125">
        <f>ROUND((SUM(BF128:BF180)),  2)</f>
        <v>0</v>
      </c>
      <c r="G34" s="126"/>
      <c r="H34" s="126"/>
      <c r="I34" s="127">
        <v>0.2</v>
      </c>
      <c r="J34" s="125">
        <f>ROUND(((SUM(BF128:BF180))*I34),  2)</f>
        <v>0</v>
      </c>
      <c r="K34" s="31"/>
      <c r="L34" s="52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13" t="s">
        <v>40</v>
      </c>
      <c r="F35" s="128">
        <f>ROUND((SUM(BG128:BG180)),  2)</f>
        <v>0</v>
      </c>
      <c r="G35" s="31"/>
      <c r="H35" s="31"/>
      <c r="I35" s="129">
        <v>0.2</v>
      </c>
      <c r="J35" s="128">
        <f>0</f>
        <v>0</v>
      </c>
      <c r="K35" s="31"/>
      <c r="L35" s="52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13" t="s">
        <v>41</v>
      </c>
      <c r="F36" s="128">
        <f>ROUND((SUM(BH128:BH180)),  2)</f>
        <v>0</v>
      </c>
      <c r="G36" s="31"/>
      <c r="H36" s="31"/>
      <c r="I36" s="129">
        <v>0.2</v>
      </c>
      <c r="J36" s="128">
        <f>0</f>
        <v>0</v>
      </c>
      <c r="K36" s="31"/>
      <c r="L36" s="52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24" t="s">
        <v>42</v>
      </c>
      <c r="F37" s="125">
        <f>ROUND((SUM(BI128:BI180)),  2)</f>
        <v>0</v>
      </c>
      <c r="G37" s="126"/>
      <c r="H37" s="126"/>
      <c r="I37" s="127">
        <v>0</v>
      </c>
      <c r="J37" s="125">
        <f>0</f>
        <v>0</v>
      </c>
      <c r="K37" s="31"/>
      <c r="L37" s="52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52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30"/>
      <c r="D39" s="131" t="s">
        <v>43</v>
      </c>
      <c r="E39" s="132"/>
      <c r="F39" s="132"/>
      <c r="G39" s="133" t="s">
        <v>44</v>
      </c>
      <c r="H39" s="134" t="s">
        <v>45</v>
      </c>
      <c r="I39" s="132"/>
      <c r="J39" s="135">
        <f>SUM(J30:J37)</f>
        <v>0</v>
      </c>
      <c r="K39" s="136"/>
      <c r="L39" s="52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52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52"/>
      <c r="D50" s="137" t="s">
        <v>46</v>
      </c>
      <c r="E50" s="138"/>
      <c r="F50" s="138"/>
      <c r="G50" s="137" t="s">
        <v>47</v>
      </c>
      <c r="H50" s="138"/>
      <c r="I50" s="138"/>
      <c r="J50" s="138"/>
      <c r="K50" s="138"/>
      <c r="L50" s="5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9" t="s">
        <v>48</v>
      </c>
      <c r="E61" s="140"/>
      <c r="F61" s="141" t="s">
        <v>49</v>
      </c>
      <c r="G61" s="139" t="s">
        <v>48</v>
      </c>
      <c r="H61" s="140"/>
      <c r="I61" s="140"/>
      <c r="J61" s="142" t="s">
        <v>49</v>
      </c>
      <c r="K61" s="140"/>
      <c r="L61" s="52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37" t="s">
        <v>50</v>
      </c>
      <c r="E65" s="143"/>
      <c r="F65" s="143"/>
      <c r="G65" s="137" t="s">
        <v>51</v>
      </c>
      <c r="H65" s="143"/>
      <c r="I65" s="143"/>
      <c r="J65" s="143"/>
      <c r="K65" s="143"/>
      <c r="L65" s="52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9" t="s">
        <v>48</v>
      </c>
      <c r="E76" s="140"/>
      <c r="F76" s="141" t="s">
        <v>49</v>
      </c>
      <c r="G76" s="139" t="s">
        <v>48</v>
      </c>
      <c r="H76" s="140"/>
      <c r="I76" s="140"/>
      <c r="J76" s="142" t="s">
        <v>49</v>
      </c>
      <c r="K76" s="140"/>
      <c r="L76" s="52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44"/>
      <c r="C77" s="145"/>
      <c r="D77" s="145"/>
      <c r="E77" s="145"/>
      <c r="F77" s="145"/>
      <c r="G77" s="145"/>
      <c r="H77" s="145"/>
      <c r="I77" s="145"/>
      <c r="J77" s="145"/>
      <c r="K77" s="145"/>
      <c r="L77" s="52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146"/>
      <c r="C81" s="147"/>
      <c r="D81" s="147"/>
      <c r="E81" s="147"/>
      <c r="F81" s="147"/>
      <c r="G81" s="147"/>
      <c r="H81" s="147"/>
      <c r="I81" s="147"/>
      <c r="J81" s="147"/>
      <c r="K81" s="147"/>
      <c r="L81" s="52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100</v>
      </c>
      <c r="D82" s="33"/>
      <c r="E82" s="33"/>
      <c r="F82" s="33"/>
      <c r="G82" s="33"/>
      <c r="H82" s="33"/>
      <c r="I82" s="33"/>
      <c r="J82" s="33"/>
      <c r="K82" s="33"/>
      <c r="L82" s="52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52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52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3"/>
      <c r="D85" s="33"/>
      <c r="E85" s="273" t="str">
        <f>E7</f>
        <v>MEDAS prístavba priestorov</v>
      </c>
      <c r="F85" s="274"/>
      <c r="G85" s="274"/>
      <c r="H85" s="274"/>
      <c r="I85" s="33"/>
      <c r="J85" s="33"/>
      <c r="K85" s="33"/>
      <c r="L85" s="52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98</v>
      </c>
      <c r="D86" s="33"/>
      <c r="E86" s="33"/>
      <c r="F86" s="33"/>
      <c r="G86" s="33"/>
      <c r="H86" s="33"/>
      <c r="I86" s="33"/>
      <c r="J86" s="33"/>
      <c r="K86" s="33"/>
      <c r="L86" s="52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22" t="str">
        <f>E9</f>
        <v>3 - SO 01.3 Hala 3</v>
      </c>
      <c r="F87" s="275"/>
      <c r="G87" s="275"/>
      <c r="H87" s="275"/>
      <c r="I87" s="33"/>
      <c r="J87" s="33"/>
      <c r="K87" s="33"/>
      <c r="L87" s="52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52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19</v>
      </c>
      <c r="D89" s="33"/>
      <c r="E89" s="33"/>
      <c r="F89" s="24" t="str">
        <f>F12</f>
        <v xml:space="preserve"> </v>
      </c>
      <c r="G89" s="33"/>
      <c r="H89" s="33"/>
      <c r="I89" s="26" t="s">
        <v>21</v>
      </c>
      <c r="J89" s="67">
        <f>IF(J12="","",J12)</f>
        <v>0</v>
      </c>
      <c r="K89" s="33"/>
      <c r="L89" s="52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52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22</v>
      </c>
      <c r="D91" s="33"/>
      <c r="E91" s="33"/>
      <c r="F91" s="24" t="str">
        <f>E15</f>
        <v>MEDAS, a.s.</v>
      </c>
      <c r="G91" s="33"/>
      <c r="H91" s="33"/>
      <c r="I91" s="26" t="s">
        <v>28</v>
      </c>
      <c r="J91" s="29" t="str">
        <f>E21</f>
        <v xml:space="preserve"> </v>
      </c>
      <c r="K91" s="33"/>
      <c r="L91" s="52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5.7" customHeight="1">
      <c r="A92" s="31"/>
      <c r="B92" s="32"/>
      <c r="C92" s="26" t="s">
        <v>26</v>
      </c>
      <c r="D92" s="33"/>
      <c r="E92" s="33"/>
      <c r="F92" s="24" t="str">
        <f>IF(E18="","",E18)</f>
        <v>Vyplň údaj</v>
      </c>
      <c r="G92" s="33"/>
      <c r="H92" s="33"/>
      <c r="I92" s="26" t="s">
        <v>30</v>
      </c>
      <c r="J92" s="29" t="str">
        <f>E24</f>
        <v>Ing.arch. Lukáš Mihalko</v>
      </c>
      <c r="K92" s="33"/>
      <c r="L92" s="52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52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48" t="s">
        <v>101</v>
      </c>
      <c r="D94" s="149"/>
      <c r="E94" s="149"/>
      <c r="F94" s="149"/>
      <c r="G94" s="149"/>
      <c r="H94" s="149"/>
      <c r="I94" s="149"/>
      <c r="J94" s="150" t="s">
        <v>102</v>
      </c>
      <c r="K94" s="149"/>
      <c r="L94" s="52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52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51" t="s">
        <v>103</v>
      </c>
      <c r="D96" s="33"/>
      <c r="E96" s="33"/>
      <c r="F96" s="33"/>
      <c r="G96" s="33"/>
      <c r="H96" s="33"/>
      <c r="I96" s="33"/>
      <c r="J96" s="85">
        <f>J128</f>
        <v>0</v>
      </c>
      <c r="K96" s="33"/>
      <c r="L96" s="52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104</v>
      </c>
    </row>
    <row r="97" spans="1:31" s="9" customFormat="1" ht="24.95" customHeight="1">
      <c r="B97" s="152"/>
      <c r="C97" s="153"/>
      <c r="D97" s="154" t="s">
        <v>105</v>
      </c>
      <c r="E97" s="155"/>
      <c r="F97" s="155"/>
      <c r="G97" s="155"/>
      <c r="H97" s="155"/>
      <c r="I97" s="155"/>
      <c r="J97" s="156">
        <f>J129</f>
        <v>0</v>
      </c>
      <c r="K97" s="153"/>
      <c r="L97" s="157"/>
    </row>
    <row r="98" spans="1:31" s="10" customFormat="1" ht="19.899999999999999" customHeight="1">
      <c r="B98" s="158"/>
      <c r="C98" s="159"/>
      <c r="D98" s="160" t="s">
        <v>106</v>
      </c>
      <c r="E98" s="161"/>
      <c r="F98" s="161"/>
      <c r="G98" s="161"/>
      <c r="H98" s="161"/>
      <c r="I98" s="161"/>
      <c r="J98" s="162">
        <f>J130</f>
        <v>0</v>
      </c>
      <c r="K98" s="159"/>
      <c r="L98" s="163"/>
    </row>
    <row r="99" spans="1:31" s="10" customFormat="1" ht="19.899999999999999" customHeight="1">
      <c r="B99" s="158"/>
      <c r="C99" s="159"/>
      <c r="D99" s="160" t="s">
        <v>107</v>
      </c>
      <c r="E99" s="161"/>
      <c r="F99" s="161"/>
      <c r="G99" s="161"/>
      <c r="H99" s="161"/>
      <c r="I99" s="161"/>
      <c r="J99" s="162">
        <f>J135</f>
        <v>0</v>
      </c>
      <c r="K99" s="159"/>
      <c r="L99" s="163"/>
    </row>
    <row r="100" spans="1:31" s="10" customFormat="1" ht="19.899999999999999" customHeight="1">
      <c r="B100" s="158"/>
      <c r="C100" s="159"/>
      <c r="D100" s="160" t="s">
        <v>108</v>
      </c>
      <c r="E100" s="161"/>
      <c r="F100" s="161"/>
      <c r="G100" s="161"/>
      <c r="H100" s="161"/>
      <c r="I100" s="161"/>
      <c r="J100" s="162">
        <f>J145</f>
        <v>0</v>
      </c>
      <c r="K100" s="159"/>
      <c r="L100" s="163"/>
    </row>
    <row r="101" spans="1:31" s="9" customFormat="1" ht="24.95" customHeight="1">
      <c r="B101" s="152"/>
      <c r="C101" s="153"/>
      <c r="D101" s="154" t="s">
        <v>109</v>
      </c>
      <c r="E101" s="155"/>
      <c r="F101" s="155"/>
      <c r="G101" s="155"/>
      <c r="H101" s="155"/>
      <c r="I101" s="155"/>
      <c r="J101" s="156">
        <f>J151</f>
        <v>0</v>
      </c>
      <c r="K101" s="153"/>
      <c r="L101" s="157"/>
    </row>
    <row r="102" spans="1:31" s="10" customFormat="1" ht="19.899999999999999" customHeight="1">
      <c r="B102" s="158"/>
      <c r="C102" s="159"/>
      <c r="D102" s="160" t="s">
        <v>110</v>
      </c>
      <c r="E102" s="161"/>
      <c r="F102" s="161"/>
      <c r="G102" s="161"/>
      <c r="H102" s="161"/>
      <c r="I102" s="161"/>
      <c r="J102" s="162">
        <f>J152</f>
        <v>0</v>
      </c>
      <c r="K102" s="159"/>
      <c r="L102" s="163"/>
    </row>
    <row r="103" spans="1:31" s="10" customFormat="1" ht="19.899999999999999" customHeight="1">
      <c r="B103" s="158"/>
      <c r="C103" s="159"/>
      <c r="D103" s="160" t="s">
        <v>111</v>
      </c>
      <c r="E103" s="161"/>
      <c r="F103" s="161"/>
      <c r="G103" s="161"/>
      <c r="H103" s="161"/>
      <c r="I103" s="161"/>
      <c r="J103" s="162">
        <f>J157</f>
        <v>0</v>
      </c>
      <c r="K103" s="159"/>
      <c r="L103" s="163"/>
    </row>
    <row r="104" spans="1:31" s="10" customFormat="1" ht="19.899999999999999" customHeight="1">
      <c r="B104" s="158"/>
      <c r="C104" s="159"/>
      <c r="D104" s="160" t="s">
        <v>112</v>
      </c>
      <c r="E104" s="161"/>
      <c r="F104" s="161"/>
      <c r="G104" s="161"/>
      <c r="H104" s="161"/>
      <c r="I104" s="161"/>
      <c r="J104" s="162">
        <f>J162</f>
        <v>0</v>
      </c>
      <c r="K104" s="159"/>
      <c r="L104" s="163"/>
    </row>
    <row r="105" spans="1:31" s="10" customFormat="1" ht="19.899999999999999" customHeight="1">
      <c r="B105" s="158"/>
      <c r="C105" s="159"/>
      <c r="D105" s="160" t="s">
        <v>113</v>
      </c>
      <c r="E105" s="161"/>
      <c r="F105" s="161"/>
      <c r="G105" s="161"/>
      <c r="H105" s="161"/>
      <c r="I105" s="161"/>
      <c r="J105" s="162">
        <f>J165</f>
        <v>0</v>
      </c>
      <c r="K105" s="159"/>
      <c r="L105" s="163"/>
    </row>
    <row r="106" spans="1:31" s="10" customFormat="1" ht="19.899999999999999" customHeight="1">
      <c r="B106" s="158"/>
      <c r="C106" s="159"/>
      <c r="D106" s="160" t="s">
        <v>114</v>
      </c>
      <c r="E106" s="161"/>
      <c r="F106" s="161"/>
      <c r="G106" s="161"/>
      <c r="H106" s="161"/>
      <c r="I106" s="161"/>
      <c r="J106" s="162">
        <f>J172</f>
        <v>0</v>
      </c>
      <c r="K106" s="159"/>
      <c r="L106" s="163"/>
    </row>
    <row r="107" spans="1:31" s="9" customFormat="1" ht="24.95" customHeight="1">
      <c r="B107" s="152"/>
      <c r="C107" s="153"/>
      <c r="D107" s="154" t="s">
        <v>115</v>
      </c>
      <c r="E107" s="155"/>
      <c r="F107" s="155"/>
      <c r="G107" s="155"/>
      <c r="H107" s="155"/>
      <c r="I107" s="155"/>
      <c r="J107" s="156">
        <f>J175</f>
        <v>0</v>
      </c>
      <c r="K107" s="153"/>
      <c r="L107" s="157"/>
    </row>
    <row r="108" spans="1:31" s="10" customFormat="1" ht="19.899999999999999" customHeight="1">
      <c r="B108" s="158"/>
      <c r="C108" s="159"/>
      <c r="D108" s="160" t="s">
        <v>116</v>
      </c>
      <c r="E108" s="161"/>
      <c r="F108" s="161"/>
      <c r="G108" s="161"/>
      <c r="H108" s="161"/>
      <c r="I108" s="161"/>
      <c r="J108" s="162">
        <f>J176</f>
        <v>0</v>
      </c>
      <c r="K108" s="159"/>
      <c r="L108" s="163"/>
    </row>
    <row r="109" spans="1:31" s="2" customFormat="1" ht="21.75" customHeight="1">
      <c r="A109" s="31"/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52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6.95" customHeight="1">
      <c r="A110" s="31"/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2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4" spans="1:63" s="2" customFormat="1" ht="6.95" customHeight="1">
      <c r="A114" s="31"/>
      <c r="B114" s="57"/>
      <c r="C114" s="58"/>
      <c r="D114" s="58"/>
      <c r="E114" s="58"/>
      <c r="F114" s="58"/>
      <c r="G114" s="58"/>
      <c r="H114" s="58"/>
      <c r="I114" s="58"/>
      <c r="J114" s="58"/>
      <c r="K114" s="58"/>
      <c r="L114" s="52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3" s="2" customFormat="1" ht="24.95" customHeight="1">
      <c r="A115" s="31"/>
      <c r="B115" s="32"/>
      <c r="C115" s="20" t="s">
        <v>117</v>
      </c>
      <c r="D115" s="33"/>
      <c r="E115" s="33"/>
      <c r="F115" s="33"/>
      <c r="G115" s="33"/>
      <c r="H115" s="33"/>
      <c r="I115" s="33"/>
      <c r="J115" s="33"/>
      <c r="K115" s="33"/>
      <c r="L115" s="52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3" s="2" customFormat="1" ht="6.95" customHeight="1">
      <c r="A116" s="3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52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3" s="2" customFormat="1" ht="12" customHeight="1">
      <c r="A117" s="31"/>
      <c r="B117" s="32"/>
      <c r="C117" s="26" t="s">
        <v>15</v>
      </c>
      <c r="D117" s="33"/>
      <c r="E117" s="33"/>
      <c r="F117" s="33"/>
      <c r="G117" s="33"/>
      <c r="H117" s="33"/>
      <c r="I117" s="33"/>
      <c r="J117" s="33"/>
      <c r="K117" s="33"/>
      <c r="L117" s="52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3" s="2" customFormat="1" ht="16.5" customHeight="1">
      <c r="A118" s="31"/>
      <c r="B118" s="32"/>
      <c r="C118" s="33"/>
      <c r="D118" s="33"/>
      <c r="E118" s="273" t="str">
        <f>E7</f>
        <v>MEDAS prístavba priestorov</v>
      </c>
      <c r="F118" s="274"/>
      <c r="G118" s="274"/>
      <c r="H118" s="274"/>
      <c r="I118" s="33"/>
      <c r="J118" s="33"/>
      <c r="K118" s="33"/>
      <c r="L118" s="52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3" s="2" customFormat="1" ht="12" customHeight="1">
      <c r="A119" s="31"/>
      <c r="B119" s="32"/>
      <c r="C119" s="26" t="s">
        <v>98</v>
      </c>
      <c r="D119" s="33"/>
      <c r="E119" s="33"/>
      <c r="F119" s="33"/>
      <c r="G119" s="33"/>
      <c r="H119" s="33"/>
      <c r="I119" s="33"/>
      <c r="J119" s="33"/>
      <c r="K119" s="33"/>
      <c r="L119" s="52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3" s="2" customFormat="1" ht="16.5" customHeight="1">
      <c r="A120" s="31"/>
      <c r="B120" s="32"/>
      <c r="C120" s="33"/>
      <c r="D120" s="33"/>
      <c r="E120" s="222" t="str">
        <f>E9</f>
        <v>3 - SO 01.3 Hala 3</v>
      </c>
      <c r="F120" s="275"/>
      <c r="G120" s="275"/>
      <c r="H120" s="275"/>
      <c r="I120" s="33"/>
      <c r="J120" s="33"/>
      <c r="K120" s="33"/>
      <c r="L120" s="52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3" s="2" customFormat="1" ht="6.95" customHeight="1">
      <c r="A121" s="31"/>
      <c r="B121" s="32"/>
      <c r="C121" s="33"/>
      <c r="D121" s="33"/>
      <c r="E121" s="33"/>
      <c r="F121" s="33"/>
      <c r="G121" s="33"/>
      <c r="H121" s="33"/>
      <c r="I121" s="33"/>
      <c r="J121" s="33"/>
      <c r="K121" s="33"/>
      <c r="L121" s="52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3" s="2" customFormat="1" ht="12" customHeight="1">
      <c r="A122" s="31"/>
      <c r="B122" s="32"/>
      <c r="C122" s="26" t="s">
        <v>19</v>
      </c>
      <c r="D122" s="33"/>
      <c r="E122" s="33"/>
      <c r="F122" s="24" t="str">
        <f>F12</f>
        <v xml:space="preserve"> </v>
      </c>
      <c r="G122" s="33"/>
      <c r="H122" s="33"/>
      <c r="I122" s="26" t="s">
        <v>21</v>
      </c>
      <c r="J122" s="67">
        <f>IF(J12="","",J12)</f>
        <v>0</v>
      </c>
      <c r="K122" s="33"/>
      <c r="L122" s="52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3" s="2" customFormat="1" ht="6.95" customHeight="1">
      <c r="A123" s="31"/>
      <c r="B123" s="32"/>
      <c r="C123" s="33"/>
      <c r="D123" s="33"/>
      <c r="E123" s="33"/>
      <c r="F123" s="33"/>
      <c r="G123" s="33"/>
      <c r="H123" s="33"/>
      <c r="I123" s="33"/>
      <c r="J123" s="33"/>
      <c r="K123" s="33"/>
      <c r="L123" s="52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3" s="2" customFormat="1" ht="15.2" customHeight="1">
      <c r="A124" s="31"/>
      <c r="B124" s="32"/>
      <c r="C124" s="26" t="s">
        <v>22</v>
      </c>
      <c r="D124" s="33"/>
      <c r="E124" s="33"/>
      <c r="F124" s="24" t="str">
        <f>E15</f>
        <v>MEDAS, a.s.</v>
      </c>
      <c r="G124" s="33"/>
      <c r="H124" s="33"/>
      <c r="I124" s="26" t="s">
        <v>28</v>
      </c>
      <c r="J124" s="29" t="str">
        <f>E21</f>
        <v xml:space="preserve"> </v>
      </c>
      <c r="K124" s="33"/>
      <c r="L124" s="52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3" s="2" customFormat="1" ht="25.7" customHeight="1">
      <c r="A125" s="31"/>
      <c r="B125" s="32"/>
      <c r="C125" s="26" t="s">
        <v>26</v>
      </c>
      <c r="D125" s="33"/>
      <c r="E125" s="33"/>
      <c r="F125" s="24" t="str">
        <f>IF(E18="","",E18)</f>
        <v>Vyplň údaj</v>
      </c>
      <c r="G125" s="33"/>
      <c r="H125" s="33"/>
      <c r="I125" s="26" t="s">
        <v>30</v>
      </c>
      <c r="J125" s="29" t="str">
        <f>E24</f>
        <v>Ing.arch. Lukáš Mihalko</v>
      </c>
      <c r="K125" s="33"/>
      <c r="L125" s="52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63" s="2" customFormat="1" ht="10.35" customHeight="1">
      <c r="A126" s="31"/>
      <c r="B126" s="32"/>
      <c r="C126" s="33"/>
      <c r="D126" s="33"/>
      <c r="E126" s="33"/>
      <c r="F126" s="33"/>
      <c r="G126" s="33"/>
      <c r="H126" s="33"/>
      <c r="I126" s="33"/>
      <c r="J126" s="33"/>
      <c r="K126" s="33"/>
      <c r="L126" s="52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63" s="11" customFormat="1" ht="29.25" customHeight="1">
      <c r="A127" s="164"/>
      <c r="B127" s="165"/>
      <c r="C127" s="166" t="s">
        <v>118</v>
      </c>
      <c r="D127" s="167" t="s">
        <v>58</v>
      </c>
      <c r="E127" s="167" t="s">
        <v>54</v>
      </c>
      <c r="F127" s="167" t="s">
        <v>55</v>
      </c>
      <c r="G127" s="167" t="s">
        <v>119</v>
      </c>
      <c r="H127" s="167" t="s">
        <v>120</v>
      </c>
      <c r="I127" s="167" t="s">
        <v>121</v>
      </c>
      <c r="J127" s="168" t="s">
        <v>102</v>
      </c>
      <c r="K127" s="169" t="s">
        <v>122</v>
      </c>
      <c r="L127" s="170"/>
      <c r="M127" s="76" t="s">
        <v>1</v>
      </c>
      <c r="N127" s="77" t="s">
        <v>37</v>
      </c>
      <c r="O127" s="77" t="s">
        <v>123</v>
      </c>
      <c r="P127" s="77" t="s">
        <v>124</v>
      </c>
      <c r="Q127" s="77" t="s">
        <v>125</v>
      </c>
      <c r="R127" s="77" t="s">
        <v>126</v>
      </c>
      <c r="S127" s="77" t="s">
        <v>127</v>
      </c>
      <c r="T127" s="78" t="s">
        <v>128</v>
      </c>
      <c r="U127" s="164"/>
      <c r="V127" s="164"/>
      <c r="W127" s="164"/>
      <c r="X127" s="164"/>
      <c r="Y127" s="164"/>
      <c r="Z127" s="164"/>
      <c r="AA127" s="164"/>
      <c r="AB127" s="164"/>
      <c r="AC127" s="164"/>
      <c r="AD127" s="164"/>
      <c r="AE127" s="164"/>
    </row>
    <row r="128" spans="1:63" s="2" customFormat="1" ht="22.9" customHeight="1">
      <c r="A128" s="31"/>
      <c r="B128" s="32"/>
      <c r="C128" s="83" t="s">
        <v>103</v>
      </c>
      <c r="D128" s="33"/>
      <c r="E128" s="33"/>
      <c r="F128" s="33"/>
      <c r="G128" s="33"/>
      <c r="H128" s="33"/>
      <c r="I128" s="33"/>
      <c r="J128" s="171">
        <f>BK128</f>
        <v>0</v>
      </c>
      <c r="K128" s="33"/>
      <c r="L128" s="36"/>
      <c r="M128" s="79"/>
      <c r="N128" s="172"/>
      <c r="O128" s="80"/>
      <c r="P128" s="173">
        <f>P129+P151+P175</f>
        <v>0</v>
      </c>
      <c r="Q128" s="80"/>
      <c r="R128" s="173">
        <f>R129+R151+R175</f>
        <v>553.06212649331883</v>
      </c>
      <c r="S128" s="80"/>
      <c r="T128" s="174">
        <f>T129+T151+T175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T128" s="14" t="s">
        <v>72</v>
      </c>
      <c r="AU128" s="14" t="s">
        <v>104</v>
      </c>
      <c r="BK128" s="175">
        <f>BK129+BK151+BK175</f>
        <v>0</v>
      </c>
    </row>
    <row r="129" spans="1:65" s="12" customFormat="1" ht="25.9" customHeight="1">
      <c r="B129" s="176"/>
      <c r="C129" s="177"/>
      <c r="D129" s="178" t="s">
        <v>72</v>
      </c>
      <c r="E129" s="179" t="s">
        <v>129</v>
      </c>
      <c r="F129" s="179" t="s">
        <v>130</v>
      </c>
      <c r="G129" s="177"/>
      <c r="H129" s="177"/>
      <c r="I129" s="180"/>
      <c r="J129" s="181">
        <f>BK129</f>
        <v>0</v>
      </c>
      <c r="K129" s="177"/>
      <c r="L129" s="182"/>
      <c r="M129" s="183"/>
      <c r="N129" s="184"/>
      <c r="O129" s="184"/>
      <c r="P129" s="185">
        <f>P130+P135+P145</f>
        <v>0</v>
      </c>
      <c r="Q129" s="184"/>
      <c r="R129" s="185">
        <f>R130+R135+R145</f>
        <v>479.83826957131885</v>
      </c>
      <c r="S129" s="184"/>
      <c r="T129" s="186">
        <f>T130+T135+T145</f>
        <v>0</v>
      </c>
      <c r="AR129" s="187" t="s">
        <v>78</v>
      </c>
      <c r="AT129" s="188" t="s">
        <v>72</v>
      </c>
      <c r="AU129" s="188" t="s">
        <v>73</v>
      </c>
      <c r="AY129" s="187" t="s">
        <v>131</v>
      </c>
      <c r="BK129" s="189">
        <f>BK130+BK135+BK145</f>
        <v>0</v>
      </c>
    </row>
    <row r="130" spans="1:65" s="12" customFormat="1" ht="22.9" customHeight="1">
      <c r="B130" s="176"/>
      <c r="C130" s="177"/>
      <c r="D130" s="178" t="s">
        <v>72</v>
      </c>
      <c r="E130" s="190" t="s">
        <v>78</v>
      </c>
      <c r="F130" s="190" t="s">
        <v>132</v>
      </c>
      <c r="G130" s="177"/>
      <c r="H130" s="177"/>
      <c r="I130" s="180"/>
      <c r="J130" s="191">
        <f>BK130</f>
        <v>0</v>
      </c>
      <c r="K130" s="177"/>
      <c r="L130" s="182"/>
      <c r="M130" s="183"/>
      <c r="N130" s="184"/>
      <c r="O130" s="184"/>
      <c r="P130" s="185">
        <f>SUM(P131:P134)</f>
        <v>0</v>
      </c>
      <c r="Q130" s="184"/>
      <c r="R130" s="185">
        <f>SUM(R131:R134)</f>
        <v>10.66128</v>
      </c>
      <c r="S130" s="184"/>
      <c r="T130" s="186">
        <f>SUM(T131:T134)</f>
        <v>0</v>
      </c>
      <c r="AR130" s="187" t="s">
        <v>78</v>
      </c>
      <c r="AT130" s="188" t="s">
        <v>72</v>
      </c>
      <c r="AU130" s="188" t="s">
        <v>78</v>
      </c>
      <c r="AY130" s="187" t="s">
        <v>131</v>
      </c>
      <c r="BK130" s="189">
        <f>SUM(BK131:BK134)</f>
        <v>0</v>
      </c>
    </row>
    <row r="131" spans="1:65" s="2" customFormat="1" ht="49.15" customHeight="1">
      <c r="A131" s="31"/>
      <c r="B131" s="32"/>
      <c r="C131" s="192" t="s">
        <v>78</v>
      </c>
      <c r="D131" s="192" t="s">
        <v>133</v>
      </c>
      <c r="E131" s="193" t="s">
        <v>134</v>
      </c>
      <c r="F131" s="194" t="s">
        <v>135</v>
      </c>
      <c r="G131" s="195" t="s">
        <v>136</v>
      </c>
      <c r="H131" s="196">
        <v>40.823999999999998</v>
      </c>
      <c r="I131" s="197"/>
      <c r="J131" s="198">
        <f>ROUND(I131*H131,2)</f>
        <v>0</v>
      </c>
      <c r="K131" s="199"/>
      <c r="L131" s="36"/>
      <c r="M131" s="200" t="s">
        <v>1</v>
      </c>
      <c r="N131" s="201" t="s">
        <v>39</v>
      </c>
      <c r="O131" s="72"/>
      <c r="P131" s="202">
        <f>O131*H131</f>
        <v>0</v>
      </c>
      <c r="Q131" s="202">
        <v>0</v>
      </c>
      <c r="R131" s="202">
        <f>Q131*H131</f>
        <v>0</v>
      </c>
      <c r="S131" s="202">
        <v>0</v>
      </c>
      <c r="T131" s="203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204" t="s">
        <v>88</v>
      </c>
      <c r="AT131" s="204" t="s">
        <v>133</v>
      </c>
      <c r="AU131" s="204" t="s">
        <v>82</v>
      </c>
      <c r="AY131" s="14" t="s">
        <v>131</v>
      </c>
      <c r="BE131" s="205">
        <f>IF(N131="základná",J131,0)</f>
        <v>0</v>
      </c>
      <c r="BF131" s="205">
        <f>IF(N131="znížená",J131,0)</f>
        <v>0</v>
      </c>
      <c r="BG131" s="205">
        <f>IF(N131="zákl. prenesená",J131,0)</f>
        <v>0</v>
      </c>
      <c r="BH131" s="205">
        <f>IF(N131="zníž. prenesená",J131,0)</f>
        <v>0</v>
      </c>
      <c r="BI131" s="205">
        <f>IF(N131="nulová",J131,0)</f>
        <v>0</v>
      </c>
      <c r="BJ131" s="14" t="s">
        <v>82</v>
      </c>
      <c r="BK131" s="205">
        <f>ROUND(I131*H131,2)</f>
        <v>0</v>
      </c>
      <c r="BL131" s="14" t="s">
        <v>88</v>
      </c>
      <c r="BM131" s="204" t="s">
        <v>363</v>
      </c>
    </row>
    <row r="132" spans="1:65" s="2" customFormat="1" ht="76.349999999999994" customHeight="1">
      <c r="A132" s="31"/>
      <c r="B132" s="32"/>
      <c r="C132" s="192" t="s">
        <v>82</v>
      </c>
      <c r="D132" s="192" t="s">
        <v>133</v>
      </c>
      <c r="E132" s="193" t="s">
        <v>138</v>
      </c>
      <c r="F132" s="194" t="s">
        <v>139</v>
      </c>
      <c r="G132" s="195" t="s">
        <v>136</v>
      </c>
      <c r="H132" s="196">
        <v>254.61099999999999</v>
      </c>
      <c r="I132" s="197"/>
      <c r="J132" s="198">
        <f>ROUND(I132*H132,2)</f>
        <v>0</v>
      </c>
      <c r="K132" s="199"/>
      <c r="L132" s="36"/>
      <c r="M132" s="200" t="s">
        <v>1</v>
      </c>
      <c r="N132" s="201" t="s">
        <v>39</v>
      </c>
      <c r="O132" s="72"/>
      <c r="P132" s="202">
        <f>O132*H132</f>
        <v>0</v>
      </c>
      <c r="Q132" s="202">
        <v>0</v>
      </c>
      <c r="R132" s="202">
        <f>Q132*H132</f>
        <v>0</v>
      </c>
      <c r="S132" s="202">
        <v>0</v>
      </c>
      <c r="T132" s="203">
        <f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204" t="s">
        <v>88</v>
      </c>
      <c r="AT132" s="204" t="s">
        <v>133</v>
      </c>
      <c r="AU132" s="204" t="s">
        <v>82</v>
      </c>
      <c r="AY132" s="14" t="s">
        <v>131</v>
      </c>
      <c r="BE132" s="205">
        <f>IF(N132="základná",J132,0)</f>
        <v>0</v>
      </c>
      <c r="BF132" s="205">
        <f>IF(N132="znížená",J132,0)</f>
        <v>0</v>
      </c>
      <c r="BG132" s="205">
        <f>IF(N132="zákl. prenesená",J132,0)</f>
        <v>0</v>
      </c>
      <c r="BH132" s="205">
        <f>IF(N132="zníž. prenesená",J132,0)</f>
        <v>0</v>
      </c>
      <c r="BI132" s="205">
        <f>IF(N132="nulová",J132,0)</f>
        <v>0</v>
      </c>
      <c r="BJ132" s="14" t="s">
        <v>82</v>
      </c>
      <c r="BK132" s="205">
        <f>ROUND(I132*H132,2)</f>
        <v>0</v>
      </c>
      <c r="BL132" s="14" t="s">
        <v>88</v>
      </c>
      <c r="BM132" s="204" t="s">
        <v>364</v>
      </c>
    </row>
    <row r="133" spans="1:65" s="2" customFormat="1" ht="49.15" customHeight="1">
      <c r="A133" s="31"/>
      <c r="B133" s="32"/>
      <c r="C133" s="192" t="s">
        <v>85</v>
      </c>
      <c r="D133" s="192" t="s">
        <v>133</v>
      </c>
      <c r="E133" s="193" t="s">
        <v>141</v>
      </c>
      <c r="F133" s="194" t="s">
        <v>142</v>
      </c>
      <c r="G133" s="195" t="s">
        <v>136</v>
      </c>
      <c r="H133" s="196">
        <v>6.3840000000000003</v>
      </c>
      <c r="I133" s="197"/>
      <c r="J133" s="198">
        <f>ROUND(I133*H133,2)</f>
        <v>0</v>
      </c>
      <c r="K133" s="199"/>
      <c r="L133" s="36"/>
      <c r="M133" s="200" t="s">
        <v>1</v>
      </c>
      <c r="N133" s="201" t="s">
        <v>39</v>
      </c>
      <c r="O133" s="72"/>
      <c r="P133" s="202">
        <f>O133*H133</f>
        <v>0</v>
      </c>
      <c r="Q133" s="202">
        <v>0</v>
      </c>
      <c r="R133" s="202">
        <f>Q133*H133</f>
        <v>0</v>
      </c>
      <c r="S133" s="202">
        <v>0</v>
      </c>
      <c r="T133" s="203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04" t="s">
        <v>88</v>
      </c>
      <c r="AT133" s="204" t="s">
        <v>133</v>
      </c>
      <c r="AU133" s="204" t="s">
        <v>82</v>
      </c>
      <c r="AY133" s="14" t="s">
        <v>131</v>
      </c>
      <c r="BE133" s="205">
        <f>IF(N133="základná",J133,0)</f>
        <v>0</v>
      </c>
      <c r="BF133" s="205">
        <f>IF(N133="znížená",J133,0)</f>
        <v>0</v>
      </c>
      <c r="BG133" s="205">
        <f>IF(N133="zákl. prenesená",J133,0)</f>
        <v>0</v>
      </c>
      <c r="BH133" s="205">
        <f>IF(N133="zníž. prenesená",J133,0)</f>
        <v>0</v>
      </c>
      <c r="BI133" s="205">
        <f>IF(N133="nulová",J133,0)</f>
        <v>0</v>
      </c>
      <c r="BJ133" s="14" t="s">
        <v>82</v>
      </c>
      <c r="BK133" s="205">
        <f>ROUND(I133*H133,2)</f>
        <v>0</v>
      </c>
      <c r="BL133" s="14" t="s">
        <v>88</v>
      </c>
      <c r="BM133" s="204" t="s">
        <v>365</v>
      </c>
    </row>
    <row r="134" spans="1:65" s="2" customFormat="1" ht="37.9" customHeight="1">
      <c r="A134" s="31"/>
      <c r="B134" s="32"/>
      <c r="C134" s="206" t="s">
        <v>88</v>
      </c>
      <c r="D134" s="206" t="s">
        <v>144</v>
      </c>
      <c r="E134" s="207" t="s">
        <v>145</v>
      </c>
      <c r="F134" s="208" t="s">
        <v>146</v>
      </c>
      <c r="G134" s="209" t="s">
        <v>136</v>
      </c>
      <c r="H134" s="210">
        <v>6.3840000000000003</v>
      </c>
      <c r="I134" s="211"/>
      <c r="J134" s="212">
        <f>ROUND(I134*H134,2)</f>
        <v>0</v>
      </c>
      <c r="K134" s="213"/>
      <c r="L134" s="214"/>
      <c r="M134" s="215" t="s">
        <v>1</v>
      </c>
      <c r="N134" s="216" t="s">
        <v>39</v>
      </c>
      <c r="O134" s="72"/>
      <c r="P134" s="202">
        <f>O134*H134</f>
        <v>0</v>
      </c>
      <c r="Q134" s="202">
        <v>1.67</v>
      </c>
      <c r="R134" s="202">
        <f>Q134*H134</f>
        <v>10.66128</v>
      </c>
      <c r="S134" s="202">
        <v>0</v>
      </c>
      <c r="T134" s="203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204" t="s">
        <v>147</v>
      </c>
      <c r="AT134" s="204" t="s">
        <v>144</v>
      </c>
      <c r="AU134" s="204" t="s">
        <v>82</v>
      </c>
      <c r="AY134" s="14" t="s">
        <v>131</v>
      </c>
      <c r="BE134" s="205">
        <f>IF(N134="základná",J134,0)</f>
        <v>0</v>
      </c>
      <c r="BF134" s="205">
        <f>IF(N134="znížená",J134,0)</f>
        <v>0</v>
      </c>
      <c r="BG134" s="205">
        <f>IF(N134="zákl. prenesená",J134,0)</f>
        <v>0</v>
      </c>
      <c r="BH134" s="205">
        <f>IF(N134="zníž. prenesená",J134,0)</f>
        <v>0</v>
      </c>
      <c r="BI134" s="205">
        <f>IF(N134="nulová",J134,0)</f>
        <v>0</v>
      </c>
      <c r="BJ134" s="14" t="s">
        <v>82</v>
      </c>
      <c r="BK134" s="205">
        <f>ROUND(I134*H134,2)</f>
        <v>0</v>
      </c>
      <c r="BL134" s="14" t="s">
        <v>88</v>
      </c>
      <c r="BM134" s="204" t="s">
        <v>366</v>
      </c>
    </row>
    <row r="135" spans="1:65" s="12" customFormat="1" ht="22.9" customHeight="1">
      <c r="B135" s="176"/>
      <c r="C135" s="177"/>
      <c r="D135" s="178" t="s">
        <v>72</v>
      </c>
      <c r="E135" s="190" t="s">
        <v>82</v>
      </c>
      <c r="F135" s="190" t="s">
        <v>149</v>
      </c>
      <c r="G135" s="177"/>
      <c r="H135" s="177"/>
      <c r="I135" s="180"/>
      <c r="J135" s="191">
        <f>BK135</f>
        <v>0</v>
      </c>
      <c r="K135" s="177"/>
      <c r="L135" s="182"/>
      <c r="M135" s="183"/>
      <c r="N135" s="184"/>
      <c r="O135" s="184"/>
      <c r="P135" s="185">
        <f>SUM(P136:P144)</f>
        <v>0</v>
      </c>
      <c r="Q135" s="184"/>
      <c r="R135" s="185">
        <f>SUM(R136:R144)</f>
        <v>215.67460476417597</v>
      </c>
      <c r="S135" s="184"/>
      <c r="T135" s="186">
        <f>SUM(T136:T144)</f>
        <v>0</v>
      </c>
      <c r="AR135" s="187" t="s">
        <v>78</v>
      </c>
      <c r="AT135" s="188" t="s">
        <v>72</v>
      </c>
      <c r="AU135" s="188" t="s">
        <v>78</v>
      </c>
      <c r="AY135" s="187" t="s">
        <v>131</v>
      </c>
      <c r="BK135" s="189">
        <f>SUM(BK136:BK144)</f>
        <v>0</v>
      </c>
    </row>
    <row r="136" spans="1:65" s="2" customFormat="1" ht="24.2" customHeight="1">
      <c r="A136" s="31"/>
      <c r="B136" s="32"/>
      <c r="C136" s="192" t="s">
        <v>91</v>
      </c>
      <c r="D136" s="192" t="s">
        <v>133</v>
      </c>
      <c r="E136" s="193" t="s">
        <v>150</v>
      </c>
      <c r="F136" s="194" t="s">
        <v>151</v>
      </c>
      <c r="G136" s="195" t="s">
        <v>136</v>
      </c>
      <c r="H136" s="196">
        <v>74.341999999999999</v>
      </c>
      <c r="I136" s="197"/>
      <c r="J136" s="198">
        <f t="shared" ref="J136:J144" si="0">ROUND(I136*H136,2)</f>
        <v>0</v>
      </c>
      <c r="K136" s="199"/>
      <c r="L136" s="36"/>
      <c r="M136" s="200" t="s">
        <v>1</v>
      </c>
      <c r="N136" s="201" t="s">
        <v>39</v>
      </c>
      <c r="O136" s="72"/>
      <c r="P136" s="202">
        <f t="shared" ref="P136:P144" si="1">O136*H136</f>
        <v>0</v>
      </c>
      <c r="Q136" s="202">
        <v>2.0699999999999998</v>
      </c>
      <c r="R136" s="202">
        <f t="shared" ref="R136:R144" si="2">Q136*H136</f>
        <v>153.88793999999999</v>
      </c>
      <c r="S136" s="202">
        <v>0</v>
      </c>
      <c r="T136" s="203">
        <f t="shared" ref="T136:T144" si="3"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204" t="s">
        <v>88</v>
      </c>
      <c r="AT136" s="204" t="s">
        <v>133</v>
      </c>
      <c r="AU136" s="204" t="s">
        <v>82</v>
      </c>
      <c r="AY136" s="14" t="s">
        <v>131</v>
      </c>
      <c r="BE136" s="205">
        <f t="shared" ref="BE136:BE144" si="4">IF(N136="základná",J136,0)</f>
        <v>0</v>
      </c>
      <c r="BF136" s="205">
        <f t="shared" ref="BF136:BF144" si="5">IF(N136="znížená",J136,0)</f>
        <v>0</v>
      </c>
      <c r="BG136" s="205">
        <f t="shared" ref="BG136:BG144" si="6">IF(N136="zákl. prenesená",J136,0)</f>
        <v>0</v>
      </c>
      <c r="BH136" s="205">
        <f t="shared" ref="BH136:BH144" si="7">IF(N136="zníž. prenesená",J136,0)</f>
        <v>0</v>
      </c>
      <c r="BI136" s="205">
        <f t="shared" ref="BI136:BI144" si="8">IF(N136="nulová",J136,0)</f>
        <v>0</v>
      </c>
      <c r="BJ136" s="14" t="s">
        <v>82</v>
      </c>
      <c r="BK136" s="205">
        <f t="shared" ref="BK136:BK144" si="9">ROUND(I136*H136,2)</f>
        <v>0</v>
      </c>
      <c r="BL136" s="14" t="s">
        <v>88</v>
      </c>
      <c r="BM136" s="204" t="s">
        <v>367</v>
      </c>
    </row>
    <row r="137" spans="1:65" s="2" customFormat="1" ht="16.5" customHeight="1">
      <c r="A137" s="31"/>
      <c r="B137" s="32"/>
      <c r="C137" s="192" t="s">
        <v>94</v>
      </c>
      <c r="D137" s="192" t="s">
        <v>133</v>
      </c>
      <c r="E137" s="193" t="s">
        <v>153</v>
      </c>
      <c r="F137" s="194" t="s">
        <v>154</v>
      </c>
      <c r="G137" s="195" t="s">
        <v>136</v>
      </c>
      <c r="H137" s="196">
        <v>0.79800000000000004</v>
      </c>
      <c r="I137" s="197"/>
      <c r="J137" s="198">
        <f t="shared" si="0"/>
        <v>0</v>
      </c>
      <c r="K137" s="199"/>
      <c r="L137" s="36"/>
      <c r="M137" s="200" t="s">
        <v>1</v>
      </c>
      <c r="N137" s="201" t="s">
        <v>39</v>
      </c>
      <c r="O137" s="72"/>
      <c r="P137" s="202">
        <f t="shared" si="1"/>
        <v>0</v>
      </c>
      <c r="Q137" s="202">
        <v>2.1940757039999998</v>
      </c>
      <c r="R137" s="202">
        <f t="shared" si="2"/>
        <v>1.750872411792</v>
      </c>
      <c r="S137" s="202">
        <v>0</v>
      </c>
      <c r="T137" s="203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204" t="s">
        <v>88</v>
      </c>
      <c r="AT137" s="204" t="s">
        <v>133</v>
      </c>
      <c r="AU137" s="204" t="s">
        <v>82</v>
      </c>
      <c r="AY137" s="14" t="s">
        <v>131</v>
      </c>
      <c r="BE137" s="205">
        <f t="shared" si="4"/>
        <v>0</v>
      </c>
      <c r="BF137" s="205">
        <f t="shared" si="5"/>
        <v>0</v>
      </c>
      <c r="BG137" s="205">
        <f t="shared" si="6"/>
        <v>0</v>
      </c>
      <c r="BH137" s="205">
        <f t="shared" si="7"/>
        <v>0</v>
      </c>
      <c r="BI137" s="205">
        <f t="shared" si="8"/>
        <v>0</v>
      </c>
      <c r="BJ137" s="14" t="s">
        <v>82</v>
      </c>
      <c r="BK137" s="205">
        <f t="shared" si="9"/>
        <v>0</v>
      </c>
      <c r="BL137" s="14" t="s">
        <v>88</v>
      </c>
      <c r="BM137" s="204" t="s">
        <v>368</v>
      </c>
    </row>
    <row r="138" spans="1:65" s="2" customFormat="1" ht="37.9" customHeight="1">
      <c r="A138" s="31"/>
      <c r="B138" s="32"/>
      <c r="C138" s="192" t="s">
        <v>156</v>
      </c>
      <c r="D138" s="192" t="s">
        <v>133</v>
      </c>
      <c r="E138" s="193" t="s">
        <v>157</v>
      </c>
      <c r="F138" s="194" t="s">
        <v>158</v>
      </c>
      <c r="G138" s="195" t="s">
        <v>136</v>
      </c>
      <c r="H138" s="196">
        <v>7.4</v>
      </c>
      <c r="I138" s="197"/>
      <c r="J138" s="198">
        <f t="shared" si="0"/>
        <v>0</v>
      </c>
      <c r="K138" s="199"/>
      <c r="L138" s="36"/>
      <c r="M138" s="200" t="s">
        <v>1</v>
      </c>
      <c r="N138" s="201" t="s">
        <v>39</v>
      </c>
      <c r="O138" s="72"/>
      <c r="P138" s="202">
        <f t="shared" si="1"/>
        <v>0</v>
      </c>
      <c r="Q138" s="202">
        <v>1.3081875000000001</v>
      </c>
      <c r="R138" s="202">
        <f t="shared" si="2"/>
        <v>9.6805875000000015</v>
      </c>
      <c r="S138" s="202">
        <v>0</v>
      </c>
      <c r="T138" s="203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204" t="s">
        <v>88</v>
      </c>
      <c r="AT138" s="204" t="s">
        <v>133</v>
      </c>
      <c r="AU138" s="204" t="s">
        <v>82</v>
      </c>
      <c r="AY138" s="14" t="s">
        <v>131</v>
      </c>
      <c r="BE138" s="205">
        <f t="shared" si="4"/>
        <v>0</v>
      </c>
      <c r="BF138" s="205">
        <f t="shared" si="5"/>
        <v>0</v>
      </c>
      <c r="BG138" s="205">
        <f t="shared" si="6"/>
        <v>0</v>
      </c>
      <c r="BH138" s="205">
        <f t="shared" si="7"/>
        <v>0</v>
      </c>
      <c r="BI138" s="205">
        <f t="shared" si="8"/>
        <v>0</v>
      </c>
      <c r="BJ138" s="14" t="s">
        <v>82</v>
      </c>
      <c r="BK138" s="205">
        <f t="shared" si="9"/>
        <v>0</v>
      </c>
      <c r="BL138" s="14" t="s">
        <v>88</v>
      </c>
      <c r="BM138" s="204" t="s">
        <v>369</v>
      </c>
    </row>
    <row r="139" spans="1:65" s="2" customFormat="1" ht="24.2" customHeight="1">
      <c r="A139" s="31"/>
      <c r="B139" s="32"/>
      <c r="C139" s="206" t="s">
        <v>147</v>
      </c>
      <c r="D139" s="206" t="s">
        <v>144</v>
      </c>
      <c r="E139" s="207" t="s">
        <v>160</v>
      </c>
      <c r="F139" s="208" t="s">
        <v>161</v>
      </c>
      <c r="G139" s="209" t="s">
        <v>162</v>
      </c>
      <c r="H139" s="210">
        <v>37.74</v>
      </c>
      <c r="I139" s="211"/>
      <c r="J139" s="212">
        <f t="shared" si="0"/>
        <v>0</v>
      </c>
      <c r="K139" s="213"/>
      <c r="L139" s="214"/>
      <c r="M139" s="215" t="s">
        <v>1</v>
      </c>
      <c r="N139" s="216" t="s">
        <v>39</v>
      </c>
      <c r="O139" s="72"/>
      <c r="P139" s="202">
        <f t="shared" si="1"/>
        <v>0</v>
      </c>
      <c r="Q139" s="202">
        <v>2.2499999999999999E-2</v>
      </c>
      <c r="R139" s="202">
        <f t="shared" si="2"/>
        <v>0.84914999999999996</v>
      </c>
      <c r="S139" s="202">
        <v>0</v>
      </c>
      <c r="T139" s="203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204" t="s">
        <v>147</v>
      </c>
      <c r="AT139" s="204" t="s">
        <v>144</v>
      </c>
      <c r="AU139" s="204" t="s">
        <v>82</v>
      </c>
      <c r="AY139" s="14" t="s">
        <v>131</v>
      </c>
      <c r="BE139" s="205">
        <f t="shared" si="4"/>
        <v>0</v>
      </c>
      <c r="BF139" s="205">
        <f t="shared" si="5"/>
        <v>0</v>
      </c>
      <c r="BG139" s="205">
        <f t="shared" si="6"/>
        <v>0</v>
      </c>
      <c r="BH139" s="205">
        <f t="shared" si="7"/>
        <v>0</v>
      </c>
      <c r="BI139" s="205">
        <f t="shared" si="8"/>
        <v>0</v>
      </c>
      <c r="BJ139" s="14" t="s">
        <v>82</v>
      </c>
      <c r="BK139" s="205">
        <f t="shared" si="9"/>
        <v>0</v>
      </c>
      <c r="BL139" s="14" t="s">
        <v>88</v>
      </c>
      <c r="BM139" s="204" t="s">
        <v>370</v>
      </c>
    </row>
    <row r="140" spans="1:65" s="2" customFormat="1" ht="16.5" customHeight="1">
      <c r="A140" s="31"/>
      <c r="B140" s="32"/>
      <c r="C140" s="192" t="s">
        <v>164</v>
      </c>
      <c r="D140" s="192" t="s">
        <v>133</v>
      </c>
      <c r="E140" s="193" t="s">
        <v>165</v>
      </c>
      <c r="F140" s="194" t="s">
        <v>166</v>
      </c>
      <c r="G140" s="195" t="s">
        <v>136</v>
      </c>
      <c r="H140" s="196">
        <v>4.4400000000000004</v>
      </c>
      <c r="I140" s="197"/>
      <c r="J140" s="198">
        <f t="shared" si="0"/>
        <v>0</v>
      </c>
      <c r="K140" s="199"/>
      <c r="L140" s="36"/>
      <c r="M140" s="200" t="s">
        <v>1</v>
      </c>
      <c r="N140" s="201" t="s">
        <v>39</v>
      </c>
      <c r="O140" s="72"/>
      <c r="P140" s="202">
        <f t="shared" si="1"/>
        <v>0</v>
      </c>
      <c r="Q140" s="202">
        <v>2.1940757039999998</v>
      </c>
      <c r="R140" s="202">
        <f t="shared" si="2"/>
        <v>9.7416961257600008</v>
      </c>
      <c r="S140" s="202">
        <v>0</v>
      </c>
      <c r="T140" s="203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04" t="s">
        <v>88</v>
      </c>
      <c r="AT140" s="204" t="s">
        <v>133</v>
      </c>
      <c r="AU140" s="204" t="s">
        <v>82</v>
      </c>
      <c r="AY140" s="14" t="s">
        <v>131</v>
      </c>
      <c r="BE140" s="205">
        <f t="shared" si="4"/>
        <v>0</v>
      </c>
      <c r="BF140" s="205">
        <f t="shared" si="5"/>
        <v>0</v>
      </c>
      <c r="BG140" s="205">
        <f t="shared" si="6"/>
        <v>0</v>
      </c>
      <c r="BH140" s="205">
        <f t="shared" si="7"/>
        <v>0</v>
      </c>
      <c r="BI140" s="205">
        <f t="shared" si="8"/>
        <v>0</v>
      </c>
      <c r="BJ140" s="14" t="s">
        <v>82</v>
      </c>
      <c r="BK140" s="205">
        <f t="shared" si="9"/>
        <v>0</v>
      </c>
      <c r="BL140" s="14" t="s">
        <v>88</v>
      </c>
      <c r="BM140" s="204" t="s">
        <v>371</v>
      </c>
    </row>
    <row r="141" spans="1:65" s="2" customFormat="1" ht="16.5" customHeight="1">
      <c r="A141" s="31"/>
      <c r="B141" s="32"/>
      <c r="C141" s="192" t="s">
        <v>168</v>
      </c>
      <c r="D141" s="192" t="s">
        <v>133</v>
      </c>
      <c r="E141" s="193" t="s">
        <v>169</v>
      </c>
      <c r="F141" s="194" t="s">
        <v>170</v>
      </c>
      <c r="G141" s="195" t="s">
        <v>136</v>
      </c>
      <c r="H141" s="196">
        <v>15.96</v>
      </c>
      <c r="I141" s="197"/>
      <c r="J141" s="198">
        <f t="shared" si="0"/>
        <v>0</v>
      </c>
      <c r="K141" s="199"/>
      <c r="L141" s="36"/>
      <c r="M141" s="200" t="s">
        <v>1</v>
      </c>
      <c r="N141" s="201" t="s">
        <v>39</v>
      </c>
      <c r="O141" s="72"/>
      <c r="P141" s="202">
        <f t="shared" si="1"/>
        <v>0</v>
      </c>
      <c r="Q141" s="202">
        <v>2.4157202039999999</v>
      </c>
      <c r="R141" s="202">
        <f t="shared" si="2"/>
        <v>38.55489445584</v>
      </c>
      <c r="S141" s="202">
        <v>0</v>
      </c>
      <c r="T141" s="203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204" t="s">
        <v>88</v>
      </c>
      <c r="AT141" s="204" t="s">
        <v>133</v>
      </c>
      <c r="AU141" s="204" t="s">
        <v>82</v>
      </c>
      <c r="AY141" s="14" t="s">
        <v>131</v>
      </c>
      <c r="BE141" s="205">
        <f t="shared" si="4"/>
        <v>0</v>
      </c>
      <c r="BF141" s="205">
        <f t="shared" si="5"/>
        <v>0</v>
      </c>
      <c r="BG141" s="205">
        <f t="shared" si="6"/>
        <v>0</v>
      </c>
      <c r="BH141" s="205">
        <f t="shared" si="7"/>
        <v>0</v>
      </c>
      <c r="BI141" s="205">
        <f t="shared" si="8"/>
        <v>0</v>
      </c>
      <c r="BJ141" s="14" t="s">
        <v>82</v>
      </c>
      <c r="BK141" s="205">
        <f t="shared" si="9"/>
        <v>0</v>
      </c>
      <c r="BL141" s="14" t="s">
        <v>88</v>
      </c>
      <c r="BM141" s="204" t="s">
        <v>372</v>
      </c>
    </row>
    <row r="142" spans="1:65" s="2" customFormat="1" ht="55.5" customHeight="1">
      <c r="A142" s="31"/>
      <c r="B142" s="32"/>
      <c r="C142" s="192" t="s">
        <v>172</v>
      </c>
      <c r="D142" s="192" t="s">
        <v>133</v>
      </c>
      <c r="E142" s="193" t="s">
        <v>173</v>
      </c>
      <c r="F142" s="194" t="s">
        <v>174</v>
      </c>
      <c r="G142" s="195" t="s">
        <v>175</v>
      </c>
      <c r="H142" s="196">
        <v>66.22</v>
      </c>
      <c r="I142" s="197"/>
      <c r="J142" s="198">
        <f t="shared" si="0"/>
        <v>0</v>
      </c>
      <c r="K142" s="199"/>
      <c r="L142" s="36"/>
      <c r="M142" s="200" t="s">
        <v>1</v>
      </c>
      <c r="N142" s="201" t="s">
        <v>39</v>
      </c>
      <c r="O142" s="72"/>
      <c r="P142" s="202">
        <f t="shared" si="1"/>
        <v>0</v>
      </c>
      <c r="Q142" s="202">
        <v>3.7677600000000002E-3</v>
      </c>
      <c r="R142" s="202">
        <f t="shared" si="2"/>
        <v>0.24950106720000001</v>
      </c>
      <c r="S142" s="202">
        <v>0</v>
      </c>
      <c r="T142" s="203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204" t="s">
        <v>88</v>
      </c>
      <c r="AT142" s="204" t="s">
        <v>133</v>
      </c>
      <c r="AU142" s="204" t="s">
        <v>82</v>
      </c>
      <c r="AY142" s="14" t="s">
        <v>131</v>
      </c>
      <c r="BE142" s="205">
        <f t="shared" si="4"/>
        <v>0</v>
      </c>
      <c r="BF142" s="205">
        <f t="shared" si="5"/>
        <v>0</v>
      </c>
      <c r="BG142" s="205">
        <f t="shared" si="6"/>
        <v>0</v>
      </c>
      <c r="BH142" s="205">
        <f t="shared" si="7"/>
        <v>0</v>
      </c>
      <c r="BI142" s="205">
        <f t="shared" si="8"/>
        <v>0</v>
      </c>
      <c r="BJ142" s="14" t="s">
        <v>82</v>
      </c>
      <c r="BK142" s="205">
        <f t="shared" si="9"/>
        <v>0</v>
      </c>
      <c r="BL142" s="14" t="s">
        <v>88</v>
      </c>
      <c r="BM142" s="204" t="s">
        <v>373</v>
      </c>
    </row>
    <row r="143" spans="1:65" s="2" customFormat="1" ht="55.5" customHeight="1">
      <c r="A143" s="31"/>
      <c r="B143" s="32"/>
      <c r="C143" s="192" t="s">
        <v>177</v>
      </c>
      <c r="D143" s="192" t="s">
        <v>133</v>
      </c>
      <c r="E143" s="193" t="s">
        <v>178</v>
      </c>
      <c r="F143" s="194" t="s">
        <v>179</v>
      </c>
      <c r="G143" s="195" t="s">
        <v>175</v>
      </c>
      <c r="H143" s="196">
        <v>66.22</v>
      </c>
      <c r="I143" s="197"/>
      <c r="J143" s="198">
        <f t="shared" si="0"/>
        <v>0</v>
      </c>
      <c r="K143" s="199"/>
      <c r="L143" s="36"/>
      <c r="M143" s="200" t="s">
        <v>1</v>
      </c>
      <c r="N143" s="201" t="s">
        <v>39</v>
      </c>
      <c r="O143" s="72"/>
      <c r="P143" s="202">
        <f t="shared" si="1"/>
        <v>0</v>
      </c>
      <c r="Q143" s="202">
        <v>0</v>
      </c>
      <c r="R143" s="202">
        <f t="shared" si="2"/>
        <v>0</v>
      </c>
      <c r="S143" s="202">
        <v>0</v>
      </c>
      <c r="T143" s="203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204" t="s">
        <v>88</v>
      </c>
      <c r="AT143" s="204" t="s">
        <v>133</v>
      </c>
      <c r="AU143" s="204" t="s">
        <v>82</v>
      </c>
      <c r="AY143" s="14" t="s">
        <v>131</v>
      </c>
      <c r="BE143" s="205">
        <f t="shared" si="4"/>
        <v>0</v>
      </c>
      <c r="BF143" s="205">
        <f t="shared" si="5"/>
        <v>0</v>
      </c>
      <c r="BG143" s="205">
        <f t="shared" si="6"/>
        <v>0</v>
      </c>
      <c r="BH143" s="205">
        <f t="shared" si="7"/>
        <v>0</v>
      </c>
      <c r="BI143" s="205">
        <f t="shared" si="8"/>
        <v>0</v>
      </c>
      <c r="BJ143" s="14" t="s">
        <v>82</v>
      </c>
      <c r="BK143" s="205">
        <f t="shared" si="9"/>
        <v>0</v>
      </c>
      <c r="BL143" s="14" t="s">
        <v>88</v>
      </c>
      <c r="BM143" s="204" t="s">
        <v>374</v>
      </c>
    </row>
    <row r="144" spans="1:65" s="2" customFormat="1" ht="24.2" customHeight="1">
      <c r="A144" s="31"/>
      <c r="B144" s="32"/>
      <c r="C144" s="192" t="s">
        <v>181</v>
      </c>
      <c r="D144" s="192" t="s">
        <v>133</v>
      </c>
      <c r="E144" s="193" t="s">
        <v>182</v>
      </c>
      <c r="F144" s="194" t="s">
        <v>183</v>
      </c>
      <c r="G144" s="195" t="s">
        <v>184</v>
      </c>
      <c r="H144" s="196">
        <v>0.79800000000000004</v>
      </c>
      <c r="I144" s="197"/>
      <c r="J144" s="198">
        <f t="shared" si="0"/>
        <v>0</v>
      </c>
      <c r="K144" s="199"/>
      <c r="L144" s="36"/>
      <c r="M144" s="200" t="s">
        <v>1</v>
      </c>
      <c r="N144" s="201" t="s">
        <v>39</v>
      </c>
      <c r="O144" s="72"/>
      <c r="P144" s="202">
        <f t="shared" si="1"/>
        <v>0</v>
      </c>
      <c r="Q144" s="202">
        <v>1.202961408</v>
      </c>
      <c r="R144" s="202">
        <f t="shared" si="2"/>
        <v>0.959963203584</v>
      </c>
      <c r="S144" s="202">
        <v>0</v>
      </c>
      <c r="T144" s="203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04" t="s">
        <v>88</v>
      </c>
      <c r="AT144" s="204" t="s">
        <v>133</v>
      </c>
      <c r="AU144" s="204" t="s">
        <v>82</v>
      </c>
      <c r="AY144" s="14" t="s">
        <v>131</v>
      </c>
      <c r="BE144" s="205">
        <f t="shared" si="4"/>
        <v>0</v>
      </c>
      <c r="BF144" s="205">
        <f t="shared" si="5"/>
        <v>0</v>
      </c>
      <c r="BG144" s="205">
        <f t="shared" si="6"/>
        <v>0</v>
      </c>
      <c r="BH144" s="205">
        <f t="shared" si="7"/>
        <v>0</v>
      </c>
      <c r="BI144" s="205">
        <f t="shared" si="8"/>
        <v>0</v>
      </c>
      <c r="BJ144" s="14" t="s">
        <v>82</v>
      </c>
      <c r="BK144" s="205">
        <f t="shared" si="9"/>
        <v>0</v>
      </c>
      <c r="BL144" s="14" t="s">
        <v>88</v>
      </c>
      <c r="BM144" s="204" t="s">
        <v>375</v>
      </c>
    </row>
    <row r="145" spans="1:65" s="12" customFormat="1" ht="22.9" customHeight="1">
      <c r="B145" s="176"/>
      <c r="C145" s="177"/>
      <c r="D145" s="178" t="s">
        <v>72</v>
      </c>
      <c r="E145" s="190" t="s">
        <v>94</v>
      </c>
      <c r="F145" s="190" t="s">
        <v>186</v>
      </c>
      <c r="G145" s="177"/>
      <c r="H145" s="177"/>
      <c r="I145" s="180"/>
      <c r="J145" s="191">
        <f>BK145</f>
        <v>0</v>
      </c>
      <c r="K145" s="177"/>
      <c r="L145" s="182"/>
      <c r="M145" s="183"/>
      <c r="N145" s="184"/>
      <c r="O145" s="184"/>
      <c r="P145" s="185">
        <f>SUM(P146:P150)</f>
        <v>0</v>
      </c>
      <c r="Q145" s="184"/>
      <c r="R145" s="185">
        <f>SUM(R146:R150)</f>
        <v>253.50238480714285</v>
      </c>
      <c r="S145" s="184"/>
      <c r="T145" s="186">
        <f>SUM(T146:T150)</f>
        <v>0</v>
      </c>
      <c r="AR145" s="187" t="s">
        <v>78</v>
      </c>
      <c r="AT145" s="188" t="s">
        <v>72</v>
      </c>
      <c r="AU145" s="188" t="s">
        <v>78</v>
      </c>
      <c r="AY145" s="187" t="s">
        <v>131</v>
      </c>
      <c r="BK145" s="189">
        <f>SUM(BK146:BK150)</f>
        <v>0</v>
      </c>
    </row>
    <row r="146" spans="1:65" s="2" customFormat="1" ht="33" customHeight="1">
      <c r="A146" s="31"/>
      <c r="B146" s="32"/>
      <c r="C146" s="192" t="s">
        <v>187</v>
      </c>
      <c r="D146" s="192" t="s">
        <v>133</v>
      </c>
      <c r="E146" s="193" t="s">
        <v>188</v>
      </c>
      <c r="F146" s="194" t="s">
        <v>189</v>
      </c>
      <c r="G146" s="195" t="s">
        <v>175</v>
      </c>
      <c r="H146" s="196">
        <v>14.16</v>
      </c>
      <c r="I146" s="197"/>
      <c r="J146" s="198">
        <f>ROUND(I146*H146,2)</f>
        <v>0</v>
      </c>
      <c r="K146" s="199"/>
      <c r="L146" s="36"/>
      <c r="M146" s="200" t="s">
        <v>1</v>
      </c>
      <c r="N146" s="201" t="s">
        <v>39</v>
      </c>
      <c r="O146" s="72"/>
      <c r="P146" s="202">
        <f>O146*H146</f>
        <v>0</v>
      </c>
      <c r="Q146" s="202">
        <v>6.1799999999999997E-3</v>
      </c>
      <c r="R146" s="202">
        <f>Q146*H146</f>
        <v>8.7508799999999998E-2</v>
      </c>
      <c r="S146" s="202">
        <v>0</v>
      </c>
      <c r="T146" s="203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204" t="s">
        <v>88</v>
      </c>
      <c r="AT146" s="204" t="s">
        <v>133</v>
      </c>
      <c r="AU146" s="204" t="s">
        <v>82</v>
      </c>
      <c r="AY146" s="14" t="s">
        <v>131</v>
      </c>
      <c r="BE146" s="205">
        <f>IF(N146="základná",J146,0)</f>
        <v>0</v>
      </c>
      <c r="BF146" s="205">
        <f>IF(N146="znížená",J146,0)</f>
        <v>0</v>
      </c>
      <c r="BG146" s="205">
        <f>IF(N146="zákl. prenesená",J146,0)</f>
        <v>0</v>
      </c>
      <c r="BH146" s="205">
        <f>IF(N146="zníž. prenesená",J146,0)</f>
        <v>0</v>
      </c>
      <c r="BI146" s="205">
        <f>IF(N146="nulová",J146,0)</f>
        <v>0</v>
      </c>
      <c r="BJ146" s="14" t="s">
        <v>82</v>
      </c>
      <c r="BK146" s="205">
        <f>ROUND(I146*H146,2)</f>
        <v>0</v>
      </c>
      <c r="BL146" s="14" t="s">
        <v>88</v>
      </c>
      <c r="BM146" s="204" t="s">
        <v>376</v>
      </c>
    </row>
    <row r="147" spans="1:65" s="2" customFormat="1" ht="37.9" customHeight="1">
      <c r="A147" s="31"/>
      <c r="B147" s="32"/>
      <c r="C147" s="192" t="s">
        <v>191</v>
      </c>
      <c r="D147" s="192" t="s">
        <v>133</v>
      </c>
      <c r="E147" s="193" t="s">
        <v>192</v>
      </c>
      <c r="F147" s="194" t="s">
        <v>193</v>
      </c>
      <c r="G147" s="195" t="s">
        <v>136</v>
      </c>
      <c r="H147" s="196">
        <v>36.372999999999998</v>
      </c>
      <c r="I147" s="197"/>
      <c r="J147" s="198">
        <f>ROUND(I147*H147,2)</f>
        <v>0</v>
      </c>
      <c r="K147" s="199"/>
      <c r="L147" s="36"/>
      <c r="M147" s="200" t="s">
        <v>1</v>
      </c>
      <c r="N147" s="201" t="s">
        <v>39</v>
      </c>
      <c r="O147" s="72"/>
      <c r="P147" s="202">
        <f>O147*H147</f>
        <v>0</v>
      </c>
      <c r="Q147" s="202">
        <v>2.1940735</v>
      </c>
      <c r="R147" s="202">
        <f>Q147*H147</f>
        <v>79.805035415500001</v>
      </c>
      <c r="S147" s="202">
        <v>0</v>
      </c>
      <c r="T147" s="203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204" t="s">
        <v>88</v>
      </c>
      <c r="AT147" s="204" t="s">
        <v>133</v>
      </c>
      <c r="AU147" s="204" t="s">
        <v>82</v>
      </c>
      <c r="AY147" s="14" t="s">
        <v>131</v>
      </c>
      <c r="BE147" s="205">
        <f>IF(N147="základná",J147,0)</f>
        <v>0</v>
      </c>
      <c r="BF147" s="205">
        <f>IF(N147="znížená",J147,0)</f>
        <v>0</v>
      </c>
      <c r="BG147" s="205">
        <f>IF(N147="zákl. prenesená",J147,0)</f>
        <v>0</v>
      </c>
      <c r="BH147" s="205">
        <f>IF(N147="zníž. prenesená",J147,0)</f>
        <v>0</v>
      </c>
      <c r="BI147" s="205">
        <f>IF(N147="nulová",J147,0)</f>
        <v>0</v>
      </c>
      <c r="BJ147" s="14" t="s">
        <v>82</v>
      </c>
      <c r="BK147" s="205">
        <f>ROUND(I147*H147,2)</f>
        <v>0</v>
      </c>
      <c r="BL147" s="14" t="s">
        <v>88</v>
      </c>
      <c r="BM147" s="204" t="s">
        <v>377</v>
      </c>
    </row>
    <row r="148" spans="1:65" s="2" customFormat="1" ht="37.9" customHeight="1">
      <c r="A148" s="31"/>
      <c r="B148" s="32"/>
      <c r="C148" s="192" t="s">
        <v>195</v>
      </c>
      <c r="D148" s="192" t="s">
        <v>133</v>
      </c>
      <c r="E148" s="193" t="s">
        <v>196</v>
      </c>
      <c r="F148" s="194" t="s">
        <v>197</v>
      </c>
      <c r="G148" s="195" t="s">
        <v>136</v>
      </c>
      <c r="H148" s="196">
        <v>72.745999999999995</v>
      </c>
      <c r="I148" s="197"/>
      <c r="J148" s="198">
        <f>ROUND(I148*H148,2)</f>
        <v>0</v>
      </c>
      <c r="K148" s="199"/>
      <c r="L148" s="36"/>
      <c r="M148" s="200" t="s">
        <v>1</v>
      </c>
      <c r="N148" s="201" t="s">
        <v>39</v>
      </c>
      <c r="O148" s="72"/>
      <c r="P148" s="202">
        <f>O148*H148</f>
        <v>0</v>
      </c>
      <c r="Q148" s="202">
        <v>2.2404829999999998</v>
      </c>
      <c r="R148" s="202">
        <f>Q148*H148</f>
        <v>162.98617631799996</v>
      </c>
      <c r="S148" s="202">
        <v>0</v>
      </c>
      <c r="T148" s="203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204" t="s">
        <v>88</v>
      </c>
      <c r="AT148" s="204" t="s">
        <v>133</v>
      </c>
      <c r="AU148" s="204" t="s">
        <v>82</v>
      </c>
      <c r="AY148" s="14" t="s">
        <v>131</v>
      </c>
      <c r="BE148" s="205">
        <f>IF(N148="základná",J148,0)</f>
        <v>0</v>
      </c>
      <c r="BF148" s="205">
        <f>IF(N148="znížená",J148,0)</f>
        <v>0</v>
      </c>
      <c r="BG148" s="205">
        <f>IF(N148="zákl. prenesená",J148,0)</f>
        <v>0</v>
      </c>
      <c r="BH148" s="205">
        <f>IF(N148="zníž. prenesená",J148,0)</f>
        <v>0</v>
      </c>
      <c r="BI148" s="205">
        <f>IF(N148="nulová",J148,0)</f>
        <v>0</v>
      </c>
      <c r="BJ148" s="14" t="s">
        <v>82</v>
      </c>
      <c r="BK148" s="205">
        <f>ROUND(I148*H148,2)</f>
        <v>0</v>
      </c>
      <c r="BL148" s="14" t="s">
        <v>88</v>
      </c>
      <c r="BM148" s="204" t="s">
        <v>378</v>
      </c>
    </row>
    <row r="149" spans="1:65" s="2" customFormat="1" ht="37.9" customHeight="1">
      <c r="A149" s="31"/>
      <c r="B149" s="32"/>
      <c r="C149" s="192" t="s">
        <v>199</v>
      </c>
      <c r="D149" s="192" t="s">
        <v>133</v>
      </c>
      <c r="E149" s="193" t="s">
        <v>200</v>
      </c>
      <c r="F149" s="194" t="s">
        <v>201</v>
      </c>
      <c r="G149" s="195" t="s">
        <v>175</v>
      </c>
      <c r="H149" s="196">
        <v>363.73</v>
      </c>
      <c r="I149" s="197"/>
      <c r="J149" s="198">
        <f>ROUND(I149*H149,2)</f>
        <v>0</v>
      </c>
      <c r="K149" s="199"/>
      <c r="L149" s="36"/>
      <c r="M149" s="200" t="s">
        <v>1</v>
      </c>
      <c r="N149" s="201" t="s">
        <v>39</v>
      </c>
      <c r="O149" s="72"/>
      <c r="P149" s="202">
        <f>O149*H149</f>
        <v>0</v>
      </c>
      <c r="Q149" s="202">
        <v>5.1470047299999998E-3</v>
      </c>
      <c r="R149" s="202">
        <f>Q149*H149</f>
        <v>1.8721200304429</v>
      </c>
      <c r="S149" s="202">
        <v>0</v>
      </c>
      <c r="T149" s="203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204" t="s">
        <v>88</v>
      </c>
      <c r="AT149" s="204" t="s">
        <v>133</v>
      </c>
      <c r="AU149" s="204" t="s">
        <v>82</v>
      </c>
      <c r="AY149" s="14" t="s">
        <v>131</v>
      </c>
      <c r="BE149" s="205">
        <f>IF(N149="základná",J149,0)</f>
        <v>0</v>
      </c>
      <c r="BF149" s="205">
        <f>IF(N149="znížená",J149,0)</f>
        <v>0</v>
      </c>
      <c r="BG149" s="205">
        <f>IF(N149="zákl. prenesená",J149,0)</f>
        <v>0</v>
      </c>
      <c r="BH149" s="205">
        <f>IF(N149="zníž. prenesená",J149,0)</f>
        <v>0</v>
      </c>
      <c r="BI149" s="205">
        <f>IF(N149="nulová",J149,0)</f>
        <v>0</v>
      </c>
      <c r="BJ149" s="14" t="s">
        <v>82</v>
      </c>
      <c r="BK149" s="205">
        <f>ROUND(I149*H149,2)</f>
        <v>0</v>
      </c>
      <c r="BL149" s="14" t="s">
        <v>88</v>
      </c>
      <c r="BM149" s="204" t="s">
        <v>379</v>
      </c>
    </row>
    <row r="150" spans="1:65" s="2" customFormat="1" ht="33" customHeight="1">
      <c r="A150" s="31"/>
      <c r="B150" s="32"/>
      <c r="C150" s="192" t="s">
        <v>203</v>
      </c>
      <c r="D150" s="192" t="s">
        <v>133</v>
      </c>
      <c r="E150" s="193" t="s">
        <v>204</v>
      </c>
      <c r="F150" s="194" t="s">
        <v>205</v>
      </c>
      <c r="G150" s="195" t="s">
        <v>184</v>
      </c>
      <c r="H150" s="196">
        <v>7.2750000000000004</v>
      </c>
      <c r="I150" s="197"/>
      <c r="J150" s="198">
        <f>ROUND(I150*H150,2)</f>
        <v>0</v>
      </c>
      <c r="K150" s="199"/>
      <c r="L150" s="36"/>
      <c r="M150" s="200" t="s">
        <v>1</v>
      </c>
      <c r="N150" s="201" t="s">
        <v>39</v>
      </c>
      <c r="O150" s="72"/>
      <c r="P150" s="202">
        <f>O150*H150</f>
        <v>0</v>
      </c>
      <c r="Q150" s="202">
        <v>1.202961408</v>
      </c>
      <c r="R150" s="202">
        <f>Q150*H150</f>
        <v>8.7515442431999997</v>
      </c>
      <c r="S150" s="202">
        <v>0</v>
      </c>
      <c r="T150" s="203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204" t="s">
        <v>88</v>
      </c>
      <c r="AT150" s="204" t="s">
        <v>133</v>
      </c>
      <c r="AU150" s="204" t="s">
        <v>82</v>
      </c>
      <c r="AY150" s="14" t="s">
        <v>131</v>
      </c>
      <c r="BE150" s="205">
        <f>IF(N150="základná",J150,0)</f>
        <v>0</v>
      </c>
      <c r="BF150" s="205">
        <f>IF(N150="znížená",J150,0)</f>
        <v>0</v>
      </c>
      <c r="BG150" s="205">
        <f>IF(N150="zákl. prenesená",J150,0)</f>
        <v>0</v>
      </c>
      <c r="BH150" s="205">
        <f>IF(N150="zníž. prenesená",J150,0)</f>
        <v>0</v>
      </c>
      <c r="BI150" s="205">
        <f>IF(N150="nulová",J150,0)</f>
        <v>0</v>
      </c>
      <c r="BJ150" s="14" t="s">
        <v>82</v>
      </c>
      <c r="BK150" s="205">
        <f>ROUND(I150*H150,2)</f>
        <v>0</v>
      </c>
      <c r="BL150" s="14" t="s">
        <v>88</v>
      </c>
      <c r="BM150" s="204" t="s">
        <v>380</v>
      </c>
    </row>
    <row r="151" spans="1:65" s="12" customFormat="1" ht="25.9" customHeight="1">
      <c r="B151" s="176"/>
      <c r="C151" s="177"/>
      <c r="D151" s="178" t="s">
        <v>72</v>
      </c>
      <c r="E151" s="179" t="s">
        <v>207</v>
      </c>
      <c r="F151" s="179" t="s">
        <v>208</v>
      </c>
      <c r="G151" s="177"/>
      <c r="H151" s="177"/>
      <c r="I151" s="180"/>
      <c r="J151" s="181">
        <f>BK151</f>
        <v>0</v>
      </c>
      <c r="K151" s="177"/>
      <c r="L151" s="182"/>
      <c r="M151" s="183"/>
      <c r="N151" s="184"/>
      <c r="O151" s="184"/>
      <c r="P151" s="185">
        <f>P152+P157+P162+P165+P172</f>
        <v>0</v>
      </c>
      <c r="Q151" s="184"/>
      <c r="R151" s="185">
        <f>R152+R157+R162+R165+R172</f>
        <v>60.966432921999996</v>
      </c>
      <c r="S151" s="184"/>
      <c r="T151" s="186">
        <f>T152+T157+T162+T165+T172</f>
        <v>0</v>
      </c>
      <c r="AR151" s="187" t="s">
        <v>82</v>
      </c>
      <c r="AT151" s="188" t="s">
        <v>72</v>
      </c>
      <c r="AU151" s="188" t="s">
        <v>73</v>
      </c>
      <c r="AY151" s="187" t="s">
        <v>131</v>
      </c>
      <c r="BK151" s="189">
        <f>BK152+BK157+BK162+BK165+BK172</f>
        <v>0</v>
      </c>
    </row>
    <row r="152" spans="1:65" s="12" customFormat="1" ht="22.9" customHeight="1">
      <c r="B152" s="176"/>
      <c r="C152" s="177"/>
      <c r="D152" s="178" t="s">
        <v>72</v>
      </c>
      <c r="E152" s="190" t="s">
        <v>209</v>
      </c>
      <c r="F152" s="190" t="s">
        <v>210</v>
      </c>
      <c r="G152" s="177"/>
      <c r="H152" s="177"/>
      <c r="I152" s="180"/>
      <c r="J152" s="191">
        <f>BK152</f>
        <v>0</v>
      </c>
      <c r="K152" s="177"/>
      <c r="L152" s="182"/>
      <c r="M152" s="183"/>
      <c r="N152" s="184"/>
      <c r="O152" s="184"/>
      <c r="P152" s="185">
        <f>SUM(P153:P156)</f>
        <v>0</v>
      </c>
      <c r="Q152" s="184"/>
      <c r="R152" s="185">
        <f>SUM(R153:R156)</f>
        <v>1.44255449</v>
      </c>
      <c r="S152" s="184"/>
      <c r="T152" s="186">
        <f>SUM(T153:T156)</f>
        <v>0</v>
      </c>
      <c r="AR152" s="187" t="s">
        <v>82</v>
      </c>
      <c r="AT152" s="188" t="s">
        <v>72</v>
      </c>
      <c r="AU152" s="188" t="s">
        <v>78</v>
      </c>
      <c r="AY152" s="187" t="s">
        <v>131</v>
      </c>
      <c r="BK152" s="189">
        <f>SUM(BK153:BK156)</f>
        <v>0</v>
      </c>
    </row>
    <row r="153" spans="1:65" s="2" customFormat="1" ht="16.5" customHeight="1">
      <c r="A153" s="31"/>
      <c r="B153" s="32"/>
      <c r="C153" s="192" t="s">
        <v>211</v>
      </c>
      <c r="D153" s="192" t="s">
        <v>133</v>
      </c>
      <c r="E153" s="193" t="s">
        <v>212</v>
      </c>
      <c r="F153" s="194" t="s">
        <v>213</v>
      </c>
      <c r="G153" s="195" t="s">
        <v>175</v>
      </c>
      <c r="H153" s="196">
        <v>727.46</v>
      </c>
      <c r="I153" s="197"/>
      <c r="J153" s="198">
        <f>ROUND(I153*H153,2)</f>
        <v>0</v>
      </c>
      <c r="K153" s="199"/>
      <c r="L153" s="36"/>
      <c r="M153" s="200" t="s">
        <v>1</v>
      </c>
      <c r="N153" s="201" t="s">
        <v>39</v>
      </c>
      <c r="O153" s="72"/>
      <c r="P153" s="202">
        <f>O153*H153</f>
        <v>0</v>
      </c>
      <c r="Q153" s="202">
        <v>0</v>
      </c>
      <c r="R153" s="202">
        <f>Q153*H153</f>
        <v>0</v>
      </c>
      <c r="S153" s="202">
        <v>0</v>
      </c>
      <c r="T153" s="203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204" t="s">
        <v>195</v>
      </c>
      <c r="AT153" s="204" t="s">
        <v>133</v>
      </c>
      <c r="AU153" s="204" t="s">
        <v>82</v>
      </c>
      <c r="AY153" s="14" t="s">
        <v>131</v>
      </c>
      <c r="BE153" s="205">
        <f>IF(N153="základná",J153,0)</f>
        <v>0</v>
      </c>
      <c r="BF153" s="205">
        <f>IF(N153="znížená",J153,0)</f>
        <v>0</v>
      </c>
      <c r="BG153" s="205">
        <f>IF(N153="zákl. prenesená",J153,0)</f>
        <v>0</v>
      </c>
      <c r="BH153" s="205">
        <f>IF(N153="zníž. prenesená",J153,0)</f>
        <v>0</v>
      </c>
      <c r="BI153" s="205">
        <f>IF(N153="nulová",J153,0)</f>
        <v>0</v>
      </c>
      <c r="BJ153" s="14" t="s">
        <v>82</v>
      </c>
      <c r="BK153" s="205">
        <f>ROUND(I153*H153,2)</f>
        <v>0</v>
      </c>
      <c r="BL153" s="14" t="s">
        <v>195</v>
      </c>
      <c r="BM153" s="204" t="s">
        <v>381</v>
      </c>
    </row>
    <row r="154" spans="1:65" s="2" customFormat="1" ht="37.9" customHeight="1">
      <c r="A154" s="31"/>
      <c r="B154" s="32"/>
      <c r="C154" s="206" t="s">
        <v>7</v>
      </c>
      <c r="D154" s="206" t="s">
        <v>144</v>
      </c>
      <c r="E154" s="207" t="s">
        <v>215</v>
      </c>
      <c r="F154" s="208" t="s">
        <v>216</v>
      </c>
      <c r="G154" s="209" t="s">
        <v>175</v>
      </c>
      <c r="H154" s="210">
        <v>836.57899999999995</v>
      </c>
      <c r="I154" s="211"/>
      <c r="J154" s="212">
        <f>ROUND(I154*H154,2)</f>
        <v>0</v>
      </c>
      <c r="K154" s="213"/>
      <c r="L154" s="214"/>
      <c r="M154" s="215" t="s">
        <v>1</v>
      </c>
      <c r="N154" s="216" t="s">
        <v>39</v>
      </c>
      <c r="O154" s="72"/>
      <c r="P154" s="202">
        <f>O154*H154</f>
        <v>0</v>
      </c>
      <c r="Q154" s="202">
        <v>4.0000000000000002E-4</v>
      </c>
      <c r="R154" s="202">
        <f>Q154*H154</f>
        <v>0.33463159999999997</v>
      </c>
      <c r="S154" s="202">
        <v>0</v>
      </c>
      <c r="T154" s="203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204" t="s">
        <v>217</v>
      </c>
      <c r="AT154" s="204" t="s">
        <v>144</v>
      </c>
      <c r="AU154" s="204" t="s">
        <v>82</v>
      </c>
      <c r="AY154" s="14" t="s">
        <v>131</v>
      </c>
      <c r="BE154" s="205">
        <f>IF(N154="základná",J154,0)</f>
        <v>0</v>
      </c>
      <c r="BF154" s="205">
        <f>IF(N154="znížená",J154,0)</f>
        <v>0</v>
      </c>
      <c r="BG154" s="205">
        <f>IF(N154="zákl. prenesená",J154,0)</f>
        <v>0</v>
      </c>
      <c r="BH154" s="205">
        <f>IF(N154="zníž. prenesená",J154,0)</f>
        <v>0</v>
      </c>
      <c r="BI154" s="205">
        <f>IF(N154="nulová",J154,0)</f>
        <v>0</v>
      </c>
      <c r="BJ154" s="14" t="s">
        <v>82</v>
      </c>
      <c r="BK154" s="205">
        <f>ROUND(I154*H154,2)</f>
        <v>0</v>
      </c>
      <c r="BL154" s="14" t="s">
        <v>195</v>
      </c>
      <c r="BM154" s="204" t="s">
        <v>382</v>
      </c>
    </row>
    <row r="155" spans="1:65" s="2" customFormat="1" ht="44.25" customHeight="1">
      <c r="A155" s="31"/>
      <c r="B155" s="32"/>
      <c r="C155" s="192" t="s">
        <v>219</v>
      </c>
      <c r="D155" s="192" t="s">
        <v>133</v>
      </c>
      <c r="E155" s="193" t="s">
        <v>220</v>
      </c>
      <c r="F155" s="194" t="s">
        <v>221</v>
      </c>
      <c r="G155" s="195" t="s">
        <v>175</v>
      </c>
      <c r="H155" s="196">
        <v>363.73</v>
      </c>
      <c r="I155" s="197"/>
      <c r="J155" s="198">
        <f>ROUND(I155*H155,2)</f>
        <v>0</v>
      </c>
      <c r="K155" s="199"/>
      <c r="L155" s="36"/>
      <c r="M155" s="200" t="s">
        <v>1</v>
      </c>
      <c r="N155" s="201" t="s">
        <v>39</v>
      </c>
      <c r="O155" s="72"/>
      <c r="P155" s="202">
        <f>O155*H155</f>
        <v>0</v>
      </c>
      <c r="Q155" s="202">
        <v>3.3000000000000003E-5</v>
      </c>
      <c r="R155" s="202">
        <f>Q155*H155</f>
        <v>1.2003090000000001E-2</v>
      </c>
      <c r="S155" s="202">
        <v>0</v>
      </c>
      <c r="T155" s="203">
        <f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204" t="s">
        <v>195</v>
      </c>
      <c r="AT155" s="204" t="s">
        <v>133</v>
      </c>
      <c r="AU155" s="204" t="s">
        <v>82</v>
      </c>
      <c r="AY155" s="14" t="s">
        <v>131</v>
      </c>
      <c r="BE155" s="205">
        <f>IF(N155="základná",J155,0)</f>
        <v>0</v>
      </c>
      <c r="BF155" s="205">
        <f>IF(N155="znížená",J155,0)</f>
        <v>0</v>
      </c>
      <c r="BG155" s="205">
        <f>IF(N155="zákl. prenesená",J155,0)</f>
        <v>0</v>
      </c>
      <c r="BH155" s="205">
        <f>IF(N155="zníž. prenesená",J155,0)</f>
        <v>0</v>
      </c>
      <c r="BI155" s="205">
        <f>IF(N155="nulová",J155,0)</f>
        <v>0</v>
      </c>
      <c r="BJ155" s="14" t="s">
        <v>82</v>
      </c>
      <c r="BK155" s="205">
        <f>ROUND(I155*H155,2)</f>
        <v>0</v>
      </c>
      <c r="BL155" s="14" t="s">
        <v>195</v>
      </c>
      <c r="BM155" s="204" t="s">
        <v>383</v>
      </c>
    </row>
    <row r="156" spans="1:65" s="2" customFormat="1" ht="44.25" customHeight="1">
      <c r="A156" s="31"/>
      <c r="B156" s="32"/>
      <c r="C156" s="206" t="s">
        <v>223</v>
      </c>
      <c r="D156" s="206" t="s">
        <v>144</v>
      </c>
      <c r="E156" s="207" t="s">
        <v>224</v>
      </c>
      <c r="F156" s="208" t="s">
        <v>225</v>
      </c>
      <c r="G156" s="209" t="s">
        <v>175</v>
      </c>
      <c r="H156" s="210">
        <v>418.29</v>
      </c>
      <c r="I156" s="211"/>
      <c r="J156" s="212">
        <f>ROUND(I156*H156,2)</f>
        <v>0</v>
      </c>
      <c r="K156" s="213"/>
      <c r="L156" s="214"/>
      <c r="M156" s="215" t="s">
        <v>1</v>
      </c>
      <c r="N156" s="216" t="s">
        <v>39</v>
      </c>
      <c r="O156" s="72"/>
      <c r="P156" s="202">
        <f>O156*H156</f>
        <v>0</v>
      </c>
      <c r="Q156" s="202">
        <v>2.6199999999999999E-3</v>
      </c>
      <c r="R156" s="202">
        <f>Q156*H156</f>
        <v>1.0959198000000001</v>
      </c>
      <c r="S156" s="202">
        <v>0</v>
      </c>
      <c r="T156" s="203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204" t="s">
        <v>217</v>
      </c>
      <c r="AT156" s="204" t="s">
        <v>144</v>
      </c>
      <c r="AU156" s="204" t="s">
        <v>82</v>
      </c>
      <c r="AY156" s="14" t="s">
        <v>131</v>
      </c>
      <c r="BE156" s="205">
        <f>IF(N156="základná",J156,0)</f>
        <v>0</v>
      </c>
      <c r="BF156" s="205">
        <f>IF(N156="znížená",J156,0)</f>
        <v>0</v>
      </c>
      <c r="BG156" s="205">
        <f>IF(N156="zákl. prenesená",J156,0)</f>
        <v>0</v>
      </c>
      <c r="BH156" s="205">
        <f>IF(N156="zníž. prenesená",J156,0)</f>
        <v>0</v>
      </c>
      <c r="BI156" s="205">
        <f>IF(N156="nulová",J156,0)</f>
        <v>0</v>
      </c>
      <c r="BJ156" s="14" t="s">
        <v>82</v>
      </c>
      <c r="BK156" s="205">
        <f>ROUND(I156*H156,2)</f>
        <v>0</v>
      </c>
      <c r="BL156" s="14" t="s">
        <v>195</v>
      </c>
      <c r="BM156" s="204" t="s">
        <v>384</v>
      </c>
    </row>
    <row r="157" spans="1:65" s="12" customFormat="1" ht="22.9" customHeight="1">
      <c r="B157" s="176"/>
      <c r="C157" s="177"/>
      <c r="D157" s="178" t="s">
        <v>72</v>
      </c>
      <c r="E157" s="190" t="s">
        <v>227</v>
      </c>
      <c r="F157" s="190" t="s">
        <v>228</v>
      </c>
      <c r="G157" s="177"/>
      <c r="H157" s="177"/>
      <c r="I157" s="180"/>
      <c r="J157" s="191">
        <f>BK157</f>
        <v>0</v>
      </c>
      <c r="K157" s="177"/>
      <c r="L157" s="182"/>
      <c r="M157" s="183"/>
      <c r="N157" s="184"/>
      <c r="O157" s="184"/>
      <c r="P157" s="185">
        <f>SUM(P158:P161)</f>
        <v>0</v>
      </c>
      <c r="Q157" s="184"/>
      <c r="R157" s="185">
        <f>SUM(R158:R161)</f>
        <v>1.5667065</v>
      </c>
      <c r="S157" s="184"/>
      <c r="T157" s="186">
        <f>SUM(T158:T161)</f>
        <v>0</v>
      </c>
      <c r="AR157" s="187" t="s">
        <v>82</v>
      </c>
      <c r="AT157" s="188" t="s">
        <v>72</v>
      </c>
      <c r="AU157" s="188" t="s">
        <v>78</v>
      </c>
      <c r="AY157" s="187" t="s">
        <v>131</v>
      </c>
      <c r="BK157" s="189">
        <f>SUM(BK158:BK161)</f>
        <v>0</v>
      </c>
    </row>
    <row r="158" spans="1:65" s="2" customFormat="1" ht="37.9" customHeight="1">
      <c r="A158" s="31"/>
      <c r="B158" s="32"/>
      <c r="C158" s="192" t="s">
        <v>229</v>
      </c>
      <c r="D158" s="192" t="s">
        <v>133</v>
      </c>
      <c r="E158" s="193" t="s">
        <v>230</v>
      </c>
      <c r="F158" s="194" t="s">
        <v>231</v>
      </c>
      <c r="G158" s="195" t="s">
        <v>175</v>
      </c>
      <c r="H158" s="196">
        <v>363.73</v>
      </c>
      <c r="I158" s="197"/>
      <c r="J158" s="198">
        <f>ROUND(I158*H158,2)</f>
        <v>0</v>
      </c>
      <c r="K158" s="199"/>
      <c r="L158" s="36"/>
      <c r="M158" s="200" t="s">
        <v>1</v>
      </c>
      <c r="N158" s="201" t="s">
        <v>39</v>
      </c>
      <c r="O158" s="72"/>
      <c r="P158" s="202">
        <f>O158*H158</f>
        <v>0</v>
      </c>
      <c r="Q158" s="202">
        <v>0</v>
      </c>
      <c r="R158" s="202">
        <f>Q158*H158</f>
        <v>0</v>
      </c>
      <c r="S158" s="202">
        <v>0</v>
      </c>
      <c r="T158" s="203">
        <f>S158*H158</f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204" t="s">
        <v>195</v>
      </c>
      <c r="AT158" s="204" t="s">
        <v>133</v>
      </c>
      <c r="AU158" s="204" t="s">
        <v>82</v>
      </c>
      <c r="AY158" s="14" t="s">
        <v>131</v>
      </c>
      <c r="BE158" s="205">
        <f>IF(N158="základná",J158,0)</f>
        <v>0</v>
      </c>
      <c r="BF158" s="205">
        <f>IF(N158="znížená",J158,0)</f>
        <v>0</v>
      </c>
      <c r="BG158" s="205">
        <f>IF(N158="zákl. prenesená",J158,0)</f>
        <v>0</v>
      </c>
      <c r="BH158" s="205">
        <f>IF(N158="zníž. prenesená",J158,0)</f>
        <v>0</v>
      </c>
      <c r="BI158" s="205">
        <f>IF(N158="nulová",J158,0)</f>
        <v>0</v>
      </c>
      <c r="BJ158" s="14" t="s">
        <v>82</v>
      </c>
      <c r="BK158" s="205">
        <f>ROUND(I158*H158,2)</f>
        <v>0</v>
      </c>
      <c r="BL158" s="14" t="s">
        <v>195</v>
      </c>
      <c r="BM158" s="204" t="s">
        <v>385</v>
      </c>
    </row>
    <row r="159" spans="1:65" s="2" customFormat="1" ht="37.9" customHeight="1">
      <c r="A159" s="31"/>
      <c r="B159" s="32"/>
      <c r="C159" s="206" t="s">
        <v>233</v>
      </c>
      <c r="D159" s="206" t="s">
        <v>144</v>
      </c>
      <c r="E159" s="207" t="s">
        <v>234</v>
      </c>
      <c r="F159" s="208" t="s">
        <v>235</v>
      </c>
      <c r="G159" s="209" t="s">
        <v>175</v>
      </c>
      <c r="H159" s="210">
        <v>371.005</v>
      </c>
      <c r="I159" s="211"/>
      <c r="J159" s="212">
        <f>ROUND(I159*H159,2)</f>
        <v>0</v>
      </c>
      <c r="K159" s="213"/>
      <c r="L159" s="214"/>
      <c r="M159" s="215" t="s">
        <v>1</v>
      </c>
      <c r="N159" s="216" t="s">
        <v>39</v>
      </c>
      <c r="O159" s="72"/>
      <c r="P159" s="202">
        <f>O159*H159</f>
        <v>0</v>
      </c>
      <c r="Q159" s="202">
        <v>3.3E-3</v>
      </c>
      <c r="R159" s="202">
        <f>Q159*H159</f>
        <v>1.2243165</v>
      </c>
      <c r="S159" s="202">
        <v>0</v>
      </c>
      <c r="T159" s="203">
        <f>S159*H159</f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204" t="s">
        <v>217</v>
      </c>
      <c r="AT159" s="204" t="s">
        <v>144</v>
      </c>
      <c r="AU159" s="204" t="s">
        <v>82</v>
      </c>
      <c r="AY159" s="14" t="s">
        <v>131</v>
      </c>
      <c r="BE159" s="205">
        <f>IF(N159="základná",J159,0)</f>
        <v>0</v>
      </c>
      <c r="BF159" s="205">
        <f>IF(N159="znížená",J159,0)</f>
        <v>0</v>
      </c>
      <c r="BG159" s="205">
        <f>IF(N159="zákl. prenesená",J159,0)</f>
        <v>0</v>
      </c>
      <c r="BH159" s="205">
        <f>IF(N159="zníž. prenesená",J159,0)</f>
        <v>0</v>
      </c>
      <c r="BI159" s="205">
        <f>IF(N159="nulová",J159,0)</f>
        <v>0</v>
      </c>
      <c r="BJ159" s="14" t="s">
        <v>82</v>
      </c>
      <c r="BK159" s="205">
        <f>ROUND(I159*H159,2)</f>
        <v>0</v>
      </c>
      <c r="BL159" s="14" t="s">
        <v>195</v>
      </c>
      <c r="BM159" s="204" t="s">
        <v>386</v>
      </c>
    </row>
    <row r="160" spans="1:65" s="2" customFormat="1" ht="33" customHeight="1">
      <c r="A160" s="31"/>
      <c r="B160" s="32"/>
      <c r="C160" s="192" t="s">
        <v>237</v>
      </c>
      <c r="D160" s="192" t="s">
        <v>133</v>
      </c>
      <c r="E160" s="193" t="s">
        <v>238</v>
      </c>
      <c r="F160" s="194" t="s">
        <v>239</v>
      </c>
      <c r="G160" s="195" t="s">
        <v>175</v>
      </c>
      <c r="H160" s="196">
        <v>42.48</v>
      </c>
      <c r="I160" s="197"/>
      <c r="J160" s="198">
        <f>ROUND(I160*H160,2)</f>
        <v>0</v>
      </c>
      <c r="K160" s="199"/>
      <c r="L160" s="36"/>
      <c r="M160" s="200" t="s">
        <v>1</v>
      </c>
      <c r="N160" s="201" t="s">
        <v>39</v>
      </c>
      <c r="O160" s="72"/>
      <c r="P160" s="202">
        <f>O160*H160</f>
        <v>0</v>
      </c>
      <c r="Q160" s="202">
        <v>5.0000000000000001E-3</v>
      </c>
      <c r="R160" s="202">
        <f>Q160*H160</f>
        <v>0.21239999999999998</v>
      </c>
      <c r="S160" s="202">
        <v>0</v>
      </c>
      <c r="T160" s="203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204" t="s">
        <v>195</v>
      </c>
      <c r="AT160" s="204" t="s">
        <v>133</v>
      </c>
      <c r="AU160" s="204" t="s">
        <v>82</v>
      </c>
      <c r="AY160" s="14" t="s">
        <v>131</v>
      </c>
      <c r="BE160" s="205">
        <f>IF(N160="základná",J160,0)</f>
        <v>0</v>
      </c>
      <c r="BF160" s="205">
        <f>IF(N160="znížená",J160,0)</f>
        <v>0</v>
      </c>
      <c r="BG160" s="205">
        <f>IF(N160="zákl. prenesená",J160,0)</f>
        <v>0</v>
      </c>
      <c r="BH160" s="205">
        <f>IF(N160="zníž. prenesená",J160,0)</f>
        <v>0</v>
      </c>
      <c r="BI160" s="205">
        <f>IF(N160="nulová",J160,0)</f>
        <v>0</v>
      </c>
      <c r="BJ160" s="14" t="s">
        <v>82</v>
      </c>
      <c r="BK160" s="205">
        <f>ROUND(I160*H160,2)</f>
        <v>0</v>
      </c>
      <c r="BL160" s="14" t="s">
        <v>195</v>
      </c>
      <c r="BM160" s="204" t="s">
        <v>387</v>
      </c>
    </row>
    <row r="161" spans="1:65" s="2" customFormat="1" ht="24.2" customHeight="1">
      <c r="A161" s="31"/>
      <c r="B161" s="32"/>
      <c r="C161" s="206" t="s">
        <v>241</v>
      </c>
      <c r="D161" s="206" t="s">
        <v>144</v>
      </c>
      <c r="E161" s="207" t="s">
        <v>242</v>
      </c>
      <c r="F161" s="208" t="s">
        <v>243</v>
      </c>
      <c r="G161" s="209" t="s">
        <v>175</v>
      </c>
      <c r="H161" s="210">
        <v>43.33</v>
      </c>
      <c r="I161" s="211"/>
      <c r="J161" s="212">
        <f>ROUND(I161*H161,2)</f>
        <v>0</v>
      </c>
      <c r="K161" s="213"/>
      <c r="L161" s="214"/>
      <c r="M161" s="215" t="s">
        <v>1</v>
      </c>
      <c r="N161" s="216" t="s">
        <v>39</v>
      </c>
      <c r="O161" s="72"/>
      <c r="P161" s="202">
        <f>O161*H161</f>
        <v>0</v>
      </c>
      <c r="Q161" s="202">
        <v>3.0000000000000001E-3</v>
      </c>
      <c r="R161" s="202">
        <f>Q161*H161</f>
        <v>0.12998999999999999</v>
      </c>
      <c r="S161" s="202">
        <v>0</v>
      </c>
      <c r="T161" s="203">
        <f>S161*H161</f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204" t="s">
        <v>217</v>
      </c>
      <c r="AT161" s="204" t="s">
        <v>144</v>
      </c>
      <c r="AU161" s="204" t="s">
        <v>82</v>
      </c>
      <c r="AY161" s="14" t="s">
        <v>131</v>
      </c>
      <c r="BE161" s="205">
        <f>IF(N161="základná",J161,0)</f>
        <v>0</v>
      </c>
      <c r="BF161" s="205">
        <f>IF(N161="znížená",J161,0)</f>
        <v>0</v>
      </c>
      <c r="BG161" s="205">
        <f>IF(N161="zákl. prenesená",J161,0)</f>
        <v>0</v>
      </c>
      <c r="BH161" s="205">
        <f>IF(N161="zníž. prenesená",J161,0)</f>
        <v>0</v>
      </c>
      <c r="BI161" s="205">
        <f>IF(N161="nulová",J161,0)</f>
        <v>0</v>
      </c>
      <c r="BJ161" s="14" t="s">
        <v>82</v>
      </c>
      <c r="BK161" s="205">
        <f>ROUND(I161*H161,2)</f>
        <v>0</v>
      </c>
      <c r="BL161" s="14" t="s">
        <v>195</v>
      </c>
      <c r="BM161" s="204" t="s">
        <v>388</v>
      </c>
    </row>
    <row r="162" spans="1:65" s="12" customFormat="1" ht="22.9" customHeight="1">
      <c r="B162" s="176"/>
      <c r="C162" s="177"/>
      <c r="D162" s="178" t="s">
        <v>72</v>
      </c>
      <c r="E162" s="190" t="s">
        <v>245</v>
      </c>
      <c r="F162" s="190" t="s">
        <v>246</v>
      </c>
      <c r="G162" s="177"/>
      <c r="H162" s="177"/>
      <c r="I162" s="180"/>
      <c r="J162" s="191">
        <f>BK162</f>
        <v>0</v>
      </c>
      <c r="K162" s="177"/>
      <c r="L162" s="182"/>
      <c r="M162" s="183"/>
      <c r="N162" s="184"/>
      <c r="O162" s="184"/>
      <c r="P162" s="185">
        <f>SUM(P163:P164)</f>
        <v>0</v>
      </c>
      <c r="Q162" s="184"/>
      <c r="R162" s="185">
        <f>SUM(R163:R164)</f>
        <v>0.172652002</v>
      </c>
      <c r="S162" s="184"/>
      <c r="T162" s="186">
        <f>SUM(T163:T164)</f>
        <v>0</v>
      </c>
      <c r="AR162" s="187" t="s">
        <v>82</v>
      </c>
      <c r="AT162" s="188" t="s">
        <v>72</v>
      </c>
      <c r="AU162" s="188" t="s">
        <v>78</v>
      </c>
      <c r="AY162" s="187" t="s">
        <v>131</v>
      </c>
      <c r="BK162" s="189">
        <f>SUM(BK163:BK164)</f>
        <v>0</v>
      </c>
    </row>
    <row r="163" spans="1:65" s="2" customFormat="1" ht="37.9" customHeight="1">
      <c r="A163" s="31"/>
      <c r="B163" s="32"/>
      <c r="C163" s="192" t="s">
        <v>247</v>
      </c>
      <c r="D163" s="192" t="s">
        <v>133</v>
      </c>
      <c r="E163" s="193" t="s">
        <v>343</v>
      </c>
      <c r="F163" s="194" t="s">
        <v>344</v>
      </c>
      <c r="G163" s="195" t="s">
        <v>250</v>
      </c>
      <c r="H163" s="196">
        <v>37</v>
      </c>
      <c r="I163" s="197"/>
      <c r="J163" s="198">
        <f>ROUND(I163*H163,2)</f>
        <v>0</v>
      </c>
      <c r="K163" s="199"/>
      <c r="L163" s="36"/>
      <c r="M163" s="200" t="s">
        <v>1</v>
      </c>
      <c r="N163" s="201" t="s">
        <v>39</v>
      </c>
      <c r="O163" s="72"/>
      <c r="P163" s="202">
        <f>O163*H163</f>
        <v>0</v>
      </c>
      <c r="Q163" s="202">
        <v>4.0117659999999999E-3</v>
      </c>
      <c r="R163" s="202">
        <f>Q163*H163</f>
        <v>0.148435342</v>
      </c>
      <c r="S163" s="202">
        <v>0</v>
      </c>
      <c r="T163" s="203">
        <f>S163*H163</f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204" t="s">
        <v>195</v>
      </c>
      <c r="AT163" s="204" t="s">
        <v>133</v>
      </c>
      <c r="AU163" s="204" t="s">
        <v>82</v>
      </c>
      <c r="AY163" s="14" t="s">
        <v>131</v>
      </c>
      <c r="BE163" s="205">
        <f>IF(N163="základná",J163,0)</f>
        <v>0</v>
      </c>
      <c r="BF163" s="205">
        <f>IF(N163="znížená",J163,0)</f>
        <v>0</v>
      </c>
      <c r="BG163" s="205">
        <f>IF(N163="zákl. prenesená",J163,0)</f>
        <v>0</v>
      </c>
      <c r="BH163" s="205">
        <f>IF(N163="zníž. prenesená",J163,0)</f>
        <v>0</v>
      </c>
      <c r="BI163" s="205">
        <f>IF(N163="nulová",J163,0)</f>
        <v>0</v>
      </c>
      <c r="BJ163" s="14" t="s">
        <v>82</v>
      </c>
      <c r="BK163" s="205">
        <f>ROUND(I163*H163,2)</f>
        <v>0</v>
      </c>
      <c r="BL163" s="14" t="s">
        <v>195</v>
      </c>
      <c r="BM163" s="204" t="s">
        <v>389</v>
      </c>
    </row>
    <row r="164" spans="1:65" s="2" customFormat="1" ht="55.5" customHeight="1">
      <c r="A164" s="31"/>
      <c r="B164" s="32"/>
      <c r="C164" s="192" t="s">
        <v>252</v>
      </c>
      <c r="D164" s="192" t="s">
        <v>133</v>
      </c>
      <c r="E164" s="193" t="s">
        <v>253</v>
      </c>
      <c r="F164" s="194" t="s">
        <v>254</v>
      </c>
      <c r="G164" s="195" t="s">
        <v>250</v>
      </c>
      <c r="H164" s="196">
        <v>11.7</v>
      </c>
      <c r="I164" s="197"/>
      <c r="J164" s="198">
        <f>ROUND(I164*H164,2)</f>
        <v>0</v>
      </c>
      <c r="K164" s="199"/>
      <c r="L164" s="36"/>
      <c r="M164" s="200" t="s">
        <v>1</v>
      </c>
      <c r="N164" s="201" t="s">
        <v>39</v>
      </c>
      <c r="O164" s="72"/>
      <c r="P164" s="202">
        <f>O164*H164</f>
        <v>0</v>
      </c>
      <c r="Q164" s="202">
        <v>2.0698000000000001E-3</v>
      </c>
      <c r="R164" s="202">
        <f>Q164*H164</f>
        <v>2.4216660000000001E-2</v>
      </c>
      <c r="S164" s="202">
        <v>0</v>
      </c>
      <c r="T164" s="203">
        <f>S164*H164</f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204" t="s">
        <v>195</v>
      </c>
      <c r="AT164" s="204" t="s">
        <v>133</v>
      </c>
      <c r="AU164" s="204" t="s">
        <v>82</v>
      </c>
      <c r="AY164" s="14" t="s">
        <v>131</v>
      </c>
      <c r="BE164" s="205">
        <f>IF(N164="základná",J164,0)</f>
        <v>0</v>
      </c>
      <c r="BF164" s="205">
        <f>IF(N164="znížená",J164,0)</f>
        <v>0</v>
      </c>
      <c r="BG164" s="205">
        <f>IF(N164="zákl. prenesená",J164,0)</f>
        <v>0</v>
      </c>
      <c r="BH164" s="205">
        <f>IF(N164="zníž. prenesená",J164,0)</f>
        <v>0</v>
      </c>
      <c r="BI164" s="205">
        <f>IF(N164="nulová",J164,0)</f>
        <v>0</v>
      </c>
      <c r="BJ164" s="14" t="s">
        <v>82</v>
      </c>
      <c r="BK164" s="205">
        <f>ROUND(I164*H164,2)</f>
        <v>0</v>
      </c>
      <c r="BL164" s="14" t="s">
        <v>195</v>
      </c>
      <c r="BM164" s="204" t="s">
        <v>390</v>
      </c>
    </row>
    <row r="165" spans="1:65" s="12" customFormat="1" ht="22.9" customHeight="1">
      <c r="B165" s="176"/>
      <c r="C165" s="177"/>
      <c r="D165" s="178" t="s">
        <v>72</v>
      </c>
      <c r="E165" s="190" t="s">
        <v>256</v>
      </c>
      <c r="F165" s="190" t="s">
        <v>257</v>
      </c>
      <c r="G165" s="177"/>
      <c r="H165" s="177"/>
      <c r="I165" s="180"/>
      <c r="J165" s="191">
        <f>BK165</f>
        <v>0</v>
      </c>
      <c r="K165" s="177"/>
      <c r="L165" s="182"/>
      <c r="M165" s="183"/>
      <c r="N165" s="184"/>
      <c r="O165" s="184"/>
      <c r="P165" s="185">
        <f>SUM(P166:P171)</f>
        <v>0</v>
      </c>
      <c r="Q165" s="184"/>
      <c r="R165" s="185">
        <f>SUM(R166:R171)</f>
        <v>57.713337949999996</v>
      </c>
      <c r="S165" s="184"/>
      <c r="T165" s="186">
        <f>SUM(T166:T171)</f>
        <v>0</v>
      </c>
      <c r="AR165" s="187" t="s">
        <v>82</v>
      </c>
      <c r="AT165" s="188" t="s">
        <v>72</v>
      </c>
      <c r="AU165" s="188" t="s">
        <v>78</v>
      </c>
      <c r="AY165" s="187" t="s">
        <v>131</v>
      </c>
      <c r="BK165" s="189">
        <f>SUM(BK166:BK171)</f>
        <v>0</v>
      </c>
    </row>
    <row r="166" spans="1:65" s="2" customFormat="1" ht="24.2" customHeight="1">
      <c r="A166" s="31"/>
      <c r="B166" s="32"/>
      <c r="C166" s="192" t="s">
        <v>258</v>
      </c>
      <c r="D166" s="192" t="s">
        <v>133</v>
      </c>
      <c r="E166" s="193" t="s">
        <v>259</v>
      </c>
      <c r="F166" s="194" t="s">
        <v>260</v>
      </c>
      <c r="G166" s="195" t="s">
        <v>175</v>
      </c>
      <c r="H166" s="196">
        <v>371.85</v>
      </c>
      <c r="I166" s="197"/>
      <c r="J166" s="198">
        <f t="shared" ref="J166:J171" si="10">ROUND(I166*H166,2)</f>
        <v>0</v>
      </c>
      <c r="K166" s="199"/>
      <c r="L166" s="36"/>
      <c r="M166" s="200" t="s">
        <v>1</v>
      </c>
      <c r="N166" s="201" t="s">
        <v>39</v>
      </c>
      <c r="O166" s="72"/>
      <c r="P166" s="202">
        <f t="shared" ref="P166:P171" si="11">O166*H166</f>
        <v>0</v>
      </c>
      <c r="Q166" s="202">
        <v>4.4299999999999998E-4</v>
      </c>
      <c r="R166" s="202">
        <f t="shared" ref="R166:R171" si="12">Q166*H166</f>
        <v>0.16472955</v>
      </c>
      <c r="S166" s="202">
        <v>0</v>
      </c>
      <c r="T166" s="203">
        <f t="shared" ref="T166:T171" si="13">S166*H166</f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204" t="s">
        <v>195</v>
      </c>
      <c r="AT166" s="204" t="s">
        <v>133</v>
      </c>
      <c r="AU166" s="204" t="s">
        <v>82</v>
      </c>
      <c r="AY166" s="14" t="s">
        <v>131</v>
      </c>
      <c r="BE166" s="205">
        <f t="shared" ref="BE166:BE171" si="14">IF(N166="základná",J166,0)</f>
        <v>0</v>
      </c>
      <c r="BF166" s="205">
        <f t="shared" ref="BF166:BF171" si="15">IF(N166="znížená",J166,0)</f>
        <v>0</v>
      </c>
      <c r="BG166" s="205">
        <f t="shared" ref="BG166:BG171" si="16">IF(N166="zákl. prenesená",J166,0)</f>
        <v>0</v>
      </c>
      <c r="BH166" s="205">
        <f t="shared" ref="BH166:BH171" si="17">IF(N166="zníž. prenesená",J166,0)</f>
        <v>0</v>
      </c>
      <c r="BI166" s="205">
        <f t="shared" ref="BI166:BI171" si="18">IF(N166="nulová",J166,0)</f>
        <v>0</v>
      </c>
      <c r="BJ166" s="14" t="s">
        <v>82</v>
      </c>
      <c r="BK166" s="205">
        <f t="shared" ref="BK166:BK171" si="19">ROUND(I166*H166,2)</f>
        <v>0</v>
      </c>
      <c r="BL166" s="14" t="s">
        <v>195</v>
      </c>
      <c r="BM166" s="204" t="s">
        <v>391</v>
      </c>
    </row>
    <row r="167" spans="1:65" s="2" customFormat="1" ht="16.5" customHeight="1">
      <c r="A167" s="31"/>
      <c r="B167" s="32"/>
      <c r="C167" s="206" t="s">
        <v>262</v>
      </c>
      <c r="D167" s="206" t="s">
        <v>144</v>
      </c>
      <c r="E167" s="207" t="s">
        <v>263</v>
      </c>
      <c r="F167" s="208" t="s">
        <v>264</v>
      </c>
      <c r="G167" s="209" t="s">
        <v>162</v>
      </c>
      <c r="H167" s="210">
        <v>2695.8330000000001</v>
      </c>
      <c r="I167" s="211"/>
      <c r="J167" s="212">
        <f t="shared" si="10"/>
        <v>0</v>
      </c>
      <c r="K167" s="213"/>
      <c r="L167" s="214"/>
      <c r="M167" s="215" t="s">
        <v>1</v>
      </c>
      <c r="N167" s="216" t="s">
        <v>39</v>
      </c>
      <c r="O167" s="72"/>
      <c r="P167" s="202">
        <f t="shared" si="11"/>
        <v>0</v>
      </c>
      <c r="Q167" s="202">
        <v>1.1599999999999999E-2</v>
      </c>
      <c r="R167" s="202">
        <f t="shared" si="12"/>
        <v>31.271662799999998</v>
      </c>
      <c r="S167" s="202">
        <v>0</v>
      </c>
      <c r="T167" s="203">
        <f t="shared" si="1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204" t="s">
        <v>217</v>
      </c>
      <c r="AT167" s="204" t="s">
        <v>144</v>
      </c>
      <c r="AU167" s="204" t="s">
        <v>82</v>
      </c>
      <c r="AY167" s="14" t="s">
        <v>131</v>
      </c>
      <c r="BE167" s="205">
        <f t="shared" si="14"/>
        <v>0</v>
      </c>
      <c r="BF167" s="205">
        <f t="shared" si="15"/>
        <v>0</v>
      </c>
      <c r="BG167" s="205">
        <f t="shared" si="16"/>
        <v>0</v>
      </c>
      <c r="BH167" s="205">
        <f t="shared" si="17"/>
        <v>0</v>
      </c>
      <c r="BI167" s="205">
        <f t="shared" si="18"/>
        <v>0</v>
      </c>
      <c r="BJ167" s="14" t="s">
        <v>82</v>
      </c>
      <c r="BK167" s="205">
        <f t="shared" si="19"/>
        <v>0</v>
      </c>
      <c r="BL167" s="14" t="s">
        <v>195</v>
      </c>
      <c r="BM167" s="204" t="s">
        <v>392</v>
      </c>
    </row>
    <row r="168" spans="1:65" s="2" customFormat="1" ht="24.2" customHeight="1">
      <c r="A168" s="31"/>
      <c r="B168" s="32"/>
      <c r="C168" s="192" t="s">
        <v>266</v>
      </c>
      <c r="D168" s="192" t="s">
        <v>133</v>
      </c>
      <c r="E168" s="193" t="s">
        <v>267</v>
      </c>
      <c r="F168" s="194" t="s">
        <v>260</v>
      </c>
      <c r="G168" s="195" t="s">
        <v>175</v>
      </c>
      <c r="H168" s="196">
        <v>179.36</v>
      </c>
      <c r="I168" s="197"/>
      <c r="J168" s="198">
        <f t="shared" si="10"/>
        <v>0</v>
      </c>
      <c r="K168" s="199"/>
      <c r="L168" s="36"/>
      <c r="M168" s="200" t="s">
        <v>1</v>
      </c>
      <c r="N168" s="201" t="s">
        <v>39</v>
      </c>
      <c r="O168" s="72"/>
      <c r="P168" s="202">
        <f t="shared" si="11"/>
        <v>0</v>
      </c>
      <c r="Q168" s="202">
        <v>4.6000000000000001E-4</v>
      </c>
      <c r="R168" s="202">
        <f t="shared" si="12"/>
        <v>8.2505600000000012E-2</v>
      </c>
      <c r="S168" s="202">
        <v>0</v>
      </c>
      <c r="T168" s="203">
        <f t="shared" si="1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204" t="s">
        <v>195</v>
      </c>
      <c r="AT168" s="204" t="s">
        <v>133</v>
      </c>
      <c r="AU168" s="204" t="s">
        <v>82</v>
      </c>
      <c r="AY168" s="14" t="s">
        <v>131</v>
      </c>
      <c r="BE168" s="205">
        <f t="shared" si="14"/>
        <v>0</v>
      </c>
      <c r="BF168" s="205">
        <f t="shared" si="15"/>
        <v>0</v>
      </c>
      <c r="BG168" s="205">
        <f t="shared" si="16"/>
        <v>0</v>
      </c>
      <c r="BH168" s="205">
        <f t="shared" si="17"/>
        <v>0</v>
      </c>
      <c r="BI168" s="205">
        <f t="shared" si="18"/>
        <v>0</v>
      </c>
      <c r="BJ168" s="14" t="s">
        <v>82</v>
      </c>
      <c r="BK168" s="205">
        <f t="shared" si="19"/>
        <v>0</v>
      </c>
      <c r="BL168" s="14" t="s">
        <v>195</v>
      </c>
      <c r="BM168" s="204" t="s">
        <v>393</v>
      </c>
    </row>
    <row r="169" spans="1:65" s="2" customFormat="1" ht="16.5" customHeight="1">
      <c r="A169" s="31"/>
      <c r="B169" s="32"/>
      <c r="C169" s="206" t="s">
        <v>217</v>
      </c>
      <c r="D169" s="206" t="s">
        <v>144</v>
      </c>
      <c r="E169" s="207" t="s">
        <v>269</v>
      </c>
      <c r="F169" s="208" t="s">
        <v>270</v>
      </c>
      <c r="G169" s="209" t="s">
        <v>162</v>
      </c>
      <c r="H169" s="210">
        <v>1250</v>
      </c>
      <c r="I169" s="211"/>
      <c r="J169" s="212">
        <f t="shared" si="10"/>
        <v>0</v>
      </c>
      <c r="K169" s="213"/>
      <c r="L169" s="214"/>
      <c r="M169" s="215" t="s">
        <v>1</v>
      </c>
      <c r="N169" s="216" t="s">
        <v>39</v>
      </c>
      <c r="O169" s="72"/>
      <c r="P169" s="202">
        <f t="shared" si="11"/>
        <v>0</v>
      </c>
      <c r="Q169" s="202">
        <v>2.0899999999999998E-2</v>
      </c>
      <c r="R169" s="202">
        <f t="shared" si="12"/>
        <v>26.124999999999996</v>
      </c>
      <c r="S169" s="202">
        <v>0</v>
      </c>
      <c r="T169" s="203">
        <f t="shared" si="1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204" t="s">
        <v>217</v>
      </c>
      <c r="AT169" s="204" t="s">
        <v>144</v>
      </c>
      <c r="AU169" s="204" t="s">
        <v>82</v>
      </c>
      <c r="AY169" s="14" t="s">
        <v>131</v>
      </c>
      <c r="BE169" s="205">
        <f t="shared" si="14"/>
        <v>0</v>
      </c>
      <c r="BF169" s="205">
        <f t="shared" si="15"/>
        <v>0</v>
      </c>
      <c r="BG169" s="205">
        <f t="shared" si="16"/>
        <v>0</v>
      </c>
      <c r="BH169" s="205">
        <f t="shared" si="17"/>
        <v>0</v>
      </c>
      <c r="BI169" s="205">
        <f t="shared" si="18"/>
        <v>0</v>
      </c>
      <c r="BJ169" s="14" t="s">
        <v>82</v>
      </c>
      <c r="BK169" s="205">
        <f t="shared" si="19"/>
        <v>0</v>
      </c>
      <c r="BL169" s="14" t="s">
        <v>195</v>
      </c>
      <c r="BM169" s="204" t="s">
        <v>394</v>
      </c>
    </row>
    <row r="170" spans="1:65" s="2" customFormat="1" ht="24.2" customHeight="1">
      <c r="A170" s="31"/>
      <c r="B170" s="32"/>
      <c r="C170" s="192" t="s">
        <v>272</v>
      </c>
      <c r="D170" s="192" t="s">
        <v>133</v>
      </c>
      <c r="E170" s="193" t="s">
        <v>273</v>
      </c>
      <c r="F170" s="194" t="s">
        <v>274</v>
      </c>
      <c r="G170" s="195" t="s">
        <v>162</v>
      </c>
      <c r="H170" s="196">
        <v>1</v>
      </c>
      <c r="I170" s="197"/>
      <c r="J170" s="198">
        <f t="shared" si="10"/>
        <v>0</v>
      </c>
      <c r="K170" s="199"/>
      <c r="L170" s="36"/>
      <c r="M170" s="200" t="s">
        <v>1</v>
      </c>
      <c r="N170" s="201" t="s">
        <v>39</v>
      </c>
      <c r="O170" s="72"/>
      <c r="P170" s="202">
        <f t="shared" si="11"/>
        <v>0</v>
      </c>
      <c r="Q170" s="202">
        <v>0</v>
      </c>
      <c r="R170" s="202">
        <f t="shared" si="12"/>
        <v>0</v>
      </c>
      <c r="S170" s="202">
        <v>0</v>
      </c>
      <c r="T170" s="203">
        <f t="shared" si="1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204" t="s">
        <v>195</v>
      </c>
      <c r="AT170" s="204" t="s">
        <v>133</v>
      </c>
      <c r="AU170" s="204" t="s">
        <v>82</v>
      </c>
      <c r="AY170" s="14" t="s">
        <v>131</v>
      </c>
      <c r="BE170" s="205">
        <f t="shared" si="14"/>
        <v>0</v>
      </c>
      <c r="BF170" s="205">
        <f t="shared" si="15"/>
        <v>0</v>
      </c>
      <c r="BG170" s="205">
        <f t="shared" si="16"/>
        <v>0</v>
      </c>
      <c r="BH170" s="205">
        <f t="shared" si="17"/>
        <v>0</v>
      </c>
      <c r="BI170" s="205">
        <f t="shared" si="18"/>
        <v>0</v>
      </c>
      <c r="BJ170" s="14" t="s">
        <v>82</v>
      </c>
      <c r="BK170" s="205">
        <f t="shared" si="19"/>
        <v>0</v>
      </c>
      <c r="BL170" s="14" t="s">
        <v>195</v>
      </c>
      <c r="BM170" s="204" t="s">
        <v>395</v>
      </c>
    </row>
    <row r="171" spans="1:65" s="2" customFormat="1" ht="24.2" customHeight="1">
      <c r="A171" s="31"/>
      <c r="B171" s="32"/>
      <c r="C171" s="206" t="s">
        <v>276</v>
      </c>
      <c r="D171" s="206" t="s">
        <v>144</v>
      </c>
      <c r="E171" s="207" t="s">
        <v>277</v>
      </c>
      <c r="F171" s="208" t="s">
        <v>278</v>
      </c>
      <c r="G171" s="209" t="s">
        <v>162</v>
      </c>
      <c r="H171" s="210">
        <v>1</v>
      </c>
      <c r="I171" s="211"/>
      <c r="J171" s="212">
        <f t="shared" si="10"/>
        <v>0</v>
      </c>
      <c r="K171" s="213"/>
      <c r="L171" s="214"/>
      <c r="M171" s="215" t="s">
        <v>1</v>
      </c>
      <c r="N171" s="216" t="s">
        <v>39</v>
      </c>
      <c r="O171" s="72"/>
      <c r="P171" s="202">
        <f t="shared" si="11"/>
        <v>0</v>
      </c>
      <c r="Q171" s="202">
        <v>6.9440000000000002E-2</v>
      </c>
      <c r="R171" s="202">
        <f t="shared" si="12"/>
        <v>6.9440000000000002E-2</v>
      </c>
      <c r="S171" s="202">
        <v>0</v>
      </c>
      <c r="T171" s="203">
        <f t="shared" si="1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204" t="s">
        <v>217</v>
      </c>
      <c r="AT171" s="204" t="s">
        <v>144</v>
      </c>
      <c r="AU171" s="204" t="s">
        <v>82</v>
      </c>
      <c r="AY171" s="14" t="s">
        <v>131</v>
      </c>
      <c r="BE171" s="205">
        <f t="shared" si="14"/>
        <v>0</v>
      </c>
      <c r="BF171" s="205">
        <f t="shared" si="15"/>
        <v>0</v>
      </c>
      <c r="BG171" s="205">
        <f t="shared" si="16"/>
        <v>0</v>
      </c>
      <c r="BH171" s="205">
        <f t="shared" si="17"/>
        <v>0</v>
      </c>
      <c r="BI171" s="205">
        <f t="shared" si="18"/>
        <v>0</v>
      </c>
      <c r="BJ171" s="14" t="s">
        <v>82</v>
      </c>
      <c r="BK171" s="205">
        <f t="shared" si="19"/>
        <v>0</v>
      </c>
      <c r="BL171" s="14" t="s">
        <v>195</v>
      </c>
      <c r="BM171" s="204" t="s">
        <v>396</v>
      </c>
    </row>
    <row r="172" spans="1:65" s="12" customFormat="1" ht="22.9" customHeight="1">
      <c r="B172" s="176"/>
      <c r="C172" s="177"/>
      <c r="D172" s="178" t="s">
        <v>72</v>
      </c>
      <c r="E172" s="190" t="s">
        <v>284</v>
      </c>
      <c r="F172" s="190" t="s">
        <v>285</v>
      </c>
      <c r="G172" s="177"/>
      <c r="H172" s="177"/>
      <c r="I172" s="180"/>
      <c r="J172" s="191">
        <f>BK172</f>
        <v>0</v>
      </c>
      <c r="K172" s="177"/>
      <c r="L172" s="182"/>
      <c r="M172" s="183"/>
      <c r="N172" s="184"/>
      <c r="O172" s="184"/>
      <c r="P172" s="185">
        <f>SUM(P173:P174)</f>
        <v>0</v>
      </c>
      <c r="Q172" s="184"/>
      <c r="R172" s="185">
        <f>SUM(R173:R174)</f>
        <v>7.1181980000000006E-2</v>
      </c>
      <c r="S172" s="184"/>
      <c r="T172" s="186">
        <f>SUM(T173:T174)</f>
        <v>0</v>
      </c>
      <c r="AR172" s="187" t="s">
        <v>82</v>
      </c>
      <c r="AT172" s="188" t="s">
        <v>72</v>
      </c>
      <c r="AU172" s="188" t="s">
        <v>78</v>
      </c>
      <c r="AY172" s="187" t="s">
        <v>131</v>
      </c>
      <c r="BK172" s="189">
        <f>SUM(BK173:BK174)</f>
        <v>0</v>
      </c>
    </row>
    <row r="173" spans="1:65" s="2" customFormat="1" ht="24.2" customHeight="1">
      <c r="A173" s="31"/>
      <c r="B173" s="32"/>
      <c r="C173" s="192" t="s">
        <v>280</v>
      </c>
      <c r="D173" s="192" t="s">
        <v>133</v>
      </c>
      <c r="E173" s="193" t="s">
        <v>287</v>
      </c>
      <c r="F173" s="194" t="s">
        <v>288</v>
      </c>
      <c r="G173" s="195" t="s">
        <v>175</v>
      </c>
      <c r="H173" s="196">
        <v>363.73</v>
      </c>
      <c r="I173" s="197"/>
      <c r="J173" s="198">
        <f>ROUND(I173*H173,2)</f>
        <v>0</v>
      </c>
      <c r="K173" s="199"/>
      <c r="L173" s="36"/>
      <c r="M173" s="200" t="s">
        <v>1</v>
      </c>
      <c r="N173" s="201" t="s">
        <v>39</v>
      </c>
      <c r="O173" s="72"/>
      <c r="P173" s="202">
        <f>O173*H173</f>
        <v>0</v>
      </c>
      <c r="Q173" s="202">
        <v>0</v>
      </c>
      <c r="R173" s="202">
        <f>Q173*H173</f>
        <v>0</v>
      </c>
      <c r="S173" s="202">
        <v>0</v>
      </c>
      <c r="T173" s="203">
        <f>S173*H173</f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204" t="s">
        <v>195</v>
      </c>
      <c r="AT173" s="204" t="s">
        <v>133</v>
      </c>
      <c r="AU173" s="204" t="s">
        <v>82</v>
      </c>
      <c r="AY173" s="14" t="s">
        <v>131</v>
      </c>
      <c r="BE173" s="205">
        <f>IF(N173="základná",J173,0)</f>
        <v>0</v>
      </c>
      <c r="BF173" s="205">
        <f>IF(N173="znížená",J173,0)</f>
        <v>0</v>
      </c>
      <c r="BG173" s="205">
        <f>IF(N173="zákl. prenesená",J173,0)</f>
        <v>0</v>
      </c>
      <c r="BH173" s="205">
        <f>IF(N173="zníž. prenesená",J173,0)</f>
        <v>0</v>
      </c>
      <c r="BI173" s="205">
        <f>IF(N173="nulová",J173,0)</f>
        <v>0</v>
      </c>
      <c r="BJ173" s="14" t="s">
        <v>82</v>
      </c>
      <c r="BK173" s="205">
        <f>ROUND(I173*H173,2)</f>
        <v>0</v>
      </c>
      <c r="BL173" s="14" t="s">
        <v>195</v>
      </c>
      <c r="BM173" s="204" t="s">
        <v>397</v>
      </c>
    </row>
    <row r="174" spans="1:65" s="2" customFormat="1" ht="24.2" customHeight="1">
      <c r="A174" s="31"/>
      <c r="B174" s="32"/>
      <c r="C174" s="206" t="s">
        <v>286</v>
      </c>
      <c r="D174" s="206" t="s">
        <v>144</v>
      </c>
      <c r="E174" s="207" t="s">
        <v>291</v>
      </c>
      <c r="F174" s="208" t="s">
        <v>292</v>
      </c>
      <c r="G174" s="209" t="s">
        <v>175</v>
      </c>
      <c r="H174" s="210">
        <v>374.642</v>
      </c>
      <c r="I174" s="211"/>
      <c r="J174" s="212">
        <f>ROUND(I174*H174,2)</f>
        <v>0</v>
      </c>
      <c r="K174" s="213"/>
      <c r="L174" s="214"/>
      <c r="M174" s="215" t="s">
        <v>1</v>
      </c>
      <c r="N174" s="216" t="s">
        <v>39</v>
      </c>
      <c r="O174" s="72"/>
      <c r="P174" s="202">
        <f>O174*H174</f>
        <v>0</v>
      </c>
      <c r="Q174" s="202">
        <v>1.9000000000000001E-4</v>
      </c>
      <c r="R174" s="202">
        <f>Q174*H174</f>
        <v>7.1181980000000006E-2</v>
      </c>
      <c r="S174" s="202">
        <v>0</v>
      </c>
      <c r="T174" s="203">
        <f>S174*H174</f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204" t="s">
        <v>217</v>
      </c>
      <c r="AT174" s="204" t="s">
        <v>144</v>
      </c>
      <c r="AU174" s="204" t="s">
        <v>82</v>
      </c>
      <c r="AY174" s="14" t="s">
        <v>131</v>
      </c>
      <c r="BE174" s="205">
        <f>IF(N174="základná",J174,0)</f>
        <v>0</v>
      </c>
      <c r="BF174" s="205">
        <f>IF(N174="znížená",J174,0)</f>
        <v>0</v>
      </c>
      <c r="BG174" s="205">
        <f>IF(N174="zákl. prenesená",J174,0)</f>
        <v>0</v>
      </c>
      <c r="BH174" s="205">
        <f>IF(N174="zníž. prenesená",J174,0)</f>
        <v>0</v>
      </c>
      <c r="BI174" s="205">
        <f>IF(N174="nulová",J174,0)</f>
        <v>0</v>
      </c>
      <c r="BJ174" s="14" t="s">
        <v>82</v>
      </c>
      <c r="BK174" s="205">
        <f>ROUND(I174*H174,2)</f>
        <v>0</v>
      </c>
      <c r="BL174" s="14" t="s">
        <v>195</v>
      </c>
      <c r="BM174" s="204" t="s">
        <v>398</v>
      </c>
    </row>
    <row r="175" spans="1:65" s="12" customFormat="1" ht="25.9" customHeight="1">
      <c r="B175" s="176"/>
      <c r="C175" s="177"/>
      <c r="D175" s="178" t="s">
        <v>72</v>
      </c>
      <c r="E175" s="179" t="s">
        <v>144</v>
      </c>
      <c r="F175" s="179" t="s">
        <v>294</v>
      </c>
      <c r="G175" s="177"/>
      <c r="H175" s="177"/>
      <c r="I175" s="180"/>
      <c r="J175" s="181">
        <f>BK175</f>
        <v>0</v>
      </c>
      <c r="K175" s="177"/>
      <c r="L175" s="182"/>
      <c r="M175" s="183"/>
      <c r="N175" s="184"/>
      <c r="O175" s="184"/>
      <c r="P175" s="185">
        <f>P176</f>
        <v>0</v>
      </c>
      <c r="Q175" s="184"/>
      <c r="R175" s="185">
        <f>R176</f>
        <v>12.257424</v>
      </c>
      <c r="S175" s="184"/>
      <c r="T175" s="186">
        <f>T176</f>
        <v>0</v>
      </c>
      <c r="AR175" s="187" t="s">
        <v>85</v>
      </c>
      <c r="AT175" s="188" t="s">
        <v>72</v>
      </c>
      <c r="AU175" s="188" t="s">
        <v>73</v>
      </c>
      <c r="AY175" s="187" t="s">
        <v>131</v>
      </c>
      <c r="BK175" s="189">
        <f>BK176</f>
        <v>0</v>
      </c>
    </row>
    <row r="176" spans="1:65" s="12" customFormat="1" ht="22.9" customHeight="1">
      <c r="B176" s="176"/>
      <c r="C176" s="177"/>
      <c r="D176" s="178" t="s">
        <v>72</v>
      </c>
      <c r="E176" s="190" t="s">
        <v>295</v>
      </c>
      <c r="F176" s="190" t="s">
        <v>296</v>
      </c>
      <c r="G176" s="177"/>
      <c r="H176" s="177"/>
      <c r="I176" s="180"/>
      <c r="J176" s="191">
        <f>BK176</f>
        <v>0</v>
      </c>
      <c r="K176" s="177"/>
      <c r="L176" s="182"/>
      <c r="M176" s="183"/>
      <c r="N176" s="184"/>
      <c r="O176" s="184"/>
      <c r="P176" s="185">
        <f>SUM(P177:P180)</f>
        <v>0</v>
      </c>
      <c r="Q176" s="184"/>
      <c r="R176" s="185">
        <f>SUM(R177:R180)</f>
        <v>12.257424</v>
      </c>
      <c r="S176" s="184"/>
      <c r="T176" s="186">
        <f>SUM(T177:T180)</f>
        <v>0</v>
      </c>
      <c r="AR176" s="187" t="s">
        <v>85</v>
      </c>
      <c r="AT176" s="188" t="s">
        <v>72</v>
      </c>
      <c r="AU176" s="188" t="s">
        <v>78</v>
      </c>
      <c r="AY176" s="187" t="s">
        <v>131</v>
      </c>
      <c r="BK176" s="189">
        <f>SUM(BK177:BK180)</f>
        <v>0</v>
      </c>
    </row>
    <row r="177" spans="1:65" s="2" customFormat="1" ht="62.65" customHeight="1">
      <c r="A177" s="31"/>
      <c r="B177" s="32"/>
      <c r="C177" s="192" t="s">
        <v>290</v>
      </c>
      <c r="D177" s="192" t="s">
        <v>133</v>
      </c>
      <c r="E177" s="193" t="s">
        <v>298</v>
      </c>
      <c r="F177" s="194" t="s">
        <v>299</v>
      </c>
      <c r="G177" s="195" t="s">
        <v>300</v>
      </c>
      <c r="H177" s="196">
        <v>15754.4</v>
      </c>
      <c r="I177" s="197"/>
      <c r="J177" s="198">
        <f>ROUND(I177*H177,2)</f>
        <v>0</v>
      </c>
      <c r="K177" s="199"/>
      <c r="L177" s="36"/>
      <c r="M177" s="200" t="s">
        <v>1</v>
      </c>
      <c r="N177" s="201" t="s">
        <v>39</v>
      </c>
      <c r="O177" s="72"/>
      <c r="P177" s="202">
        <f>O177*H177</f>
        <v>0</v>
      </c>
      <c r="Q177" s="202">
        <v>0</v>
      </c>
      <c r="R177" s="202">
        <f>Q177*H177</f>
        <v>0</v>
      </c>
      <c r="S177" s="202">
        <v>0</v>
      </c>
      <c r="T177" s="203">
        <f>S177*H177</f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204" t="s">
        <v>301</v>
      </c>
      <c r="AT177" s="204" t="s">
        <v>133</v>
      </c>
      <c r="AU177" s="204" t="s">
        <v>82</v>
      </c>
      <c r="AY177" s="14" t="s">
        <v>131</v>
      </c>
      <c r="BE177" s="205">
        <f>IF(N177="základná",J177,0)</f>
        <v>0</v>
      </c>
      <c r="BF177" s="205">
        <f>IF(N177="znížená",J177,0)</f>
        <v>0</v>
      </c>
      <c r="BG177" s="205">
        <f>IF(N177="zákl. prenesená",J177,0)</f>
        <v>0</v>
      </c>
      <c r="BH177" s="205">
        <f>IF(N177="zníž. prenesená",J177,0)</f>
        <v>0</v>
      </c>
      <c r="BI177" s="205">
        <f>IF(N177="nulová",J177,0)</f>
        <v>0</v>
      </c>
      <c r="BJ177" s="14" t="s">
        <v>82</v>
      </c>
      <c r="BK177" s="205">
        <f>ROUND(I177*H177,2)</f>
        <v>0</v>
      </c>
      <c r="BL177" s="14" t="s">
        <v>301</v>
      </c>
      <c r="BM177" s="204" t="s">
        <v>399</v>
      </c>
    </row>
    <row r="178" spans="1:65" s="2" customFormat="1" ht="37.9" customHeight="1">
      <c r="A178" s="31"/>
      <c r="B178" s="32"/>
      <c r="C178" s="206" t="s">
        <v>303</v>
      </c>
      <c r="D178" s="206" t="s">
        <v>144</v>
      </c>
      <c r="E178" s="207" t="s">
        <v>357</v>
      </c>
      <c r="F178" s="208" t="s">
        <v>358</v>
      </c>
      <c r="G178" s="209" t="s">
        <v>175</v>
      </c>
      <c r="H178" s="210">
        <v>179.36</v>
      </c>
      <c r="I178" s="211"/>
      <c r="J178" s="212">
        <f>ROUND(I178*H178,2)</f>
        <v>0</v>
      </c>
      <c r="K178" s="213"/>
      <c r="L178" s="214"/>
      <c r="M178" s="215" t="s">
        <v>1</v>
      </c>
      <c r="N178" s="216" t="s">
        <v>39</v>
      </c>
      <c r="O178" s="72"/>
      <c r="P178" s="202">
        <f>O178*H178</f>
        <v>0</v>
      </c>
      <c r="Q178" s="202">
        <v>2.1899999999999999E-2</v>
      </c>
      <c r="R178" s="202">
        <f>Q178*H178</f>
        <v>3.9279840000000004</v>
      </c>
      <c r="S178" s="202">
        <v>0</v>
      </c>
      <c r="T178" s="203">
        <f>S178*H178</f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204" t="s">
        <v>306</v>
      </c>
      <c r="AT178" s="204" t="s">
        <v>144</v>
      </c>
      <c r="AU178" s="204" t="s">
        <v>82</v>
      </c>
      <c r="AY178" s="14" t="s">
        <v>131</v>
      </c>
      <c r="BE178" s="205">
        <f>IF(N178="základná",J178,0)</f>
        <v>0</v>
      </c>
      <c r="BF178" s="205">
        <f>IF(N178="znížená",J178,0)</f>
        <v>0</v>
      </c>
      <c r="BG178" s="205">
        <f>IF(N178="zákl. prenesená",J178,0)</f>
        <v>0</v>
      </c>
      <c r="BH178" s="205">
        <f>IF(N178="zníž. prenesená",J178,0)</f>
        <v>0</v>
      </c>
      <c r="BI178" s="205">
        <f>IF(N178="nulová",J178,0)</f>
        <v>0</v>
      </c>
      <c r="BJ178" s="14" t="s">
        <v>82</v>
      </c>
      <c r="BK178" s="205">
        <f>ROUND(I178*H178,2)</f>
        <v>0</v>
      </c>
      <c r="BL178" s="14" t="s">
        <v>306</v>
      </c>
      <c r="BM178" s="204" t="s">
        <v>400</v>
      </c>
    </row>
    <row r="179" spans="1:65" s="2" customFormat="1" ht="33" customHeight="1">
      <c r="A179" s="31"/>
      <c r="B179" s="32"/>
      <c r="C179" s="206" t="s">
        <v>312</v>
      </c>
      <c r="D179" s="206" t="s">
        <v>144</v>
      </c>
      <c r="E179" s="207" t="s">
        <v>309</v>
      </c>
      <c r="F179" s="208" t="s">
        <v>310</v>
      </c>
      <c r="G179" s="209" t="s">
        <v>175</v>
      </c>
      <c r="H179" s="210">
        <v>371.85</v>
      </c>
      <c r="I179" s="211"/>
      <c r="J179" s="212">
        <f>ROUND(I179*H179,2)</f>
        <v>0</v>
      </c>
      <c r="K179" s="213"/>
      <c r="L179" s="214"/>
      <c r="M179" s="215" t="s">
        <v>1</v>
      </c>
      <c r="N179" s="216" t="s">
        <v>39</v>
      </c>
      <c r="O179" s="72"/>
      <c r="P179" s="202">
        <f>O179*H179</f>
        <v>0</v>
      </c>
      <c r="Q179" s="202">
        <v>2.24E-2</v>
      </c>
      <c r="R179" s="202">
        <f>Q179*H179</f>
        <v>8.32944</v>
      </c>
      <c r="S179" s="202">
        <v>0</v>
      </c>
      <c r="T179" s="203">
        <f>S179*H179</f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204" t="s">
        <v>306</v>
      </c>
      <c r="AT179" s="204" t="s">
        <v>144</v>
      </c>
      <c r="AU179" s="204" t="s">
        <v>82</v>
      </c>
      <c r="AY179" s="14" t="s">
        <v>131</v>
      </c>
      <c r="BE179" s="205">
        <f>IF(N179="základná",J179,0)</f>
        <v>0</v>
      </c>
      <c r="BF179" s="205">
        <f>IF(N179="znížená",J179,0)</f>
        <v>0</v>
      </c>
      <c r="BG179" s="205">
        <f>IF(N179="zákl. prenesená",J179,0)</f>
        <v>0</v>
      </c>
      <c r="BH179" s="205">
        <f>IF(N179="zníž. prenesená",J179,0)</f>
        <v>0</v>
      </c>
      <c r="BI179" s="205">
        <f>IF(N179="nulová",J179,0)</f>
        <v>0</v>
      </c>
      <c r="BJ179" s="14" t="s">
        <v>82</v>
      </c>
      <c r="BK179" s="205">
        <f>ROUND(I179*H179,2)</f>
        <v>0</v>
      </c>
      <c r="BL179" s="14" t="s">
        <v>306</v>
      </c>
      <c r="BM179" s="204" t="s">
        <v>401</v>
      </c>
    </row>
    <row r="180" spans="1:65" s="2" customFormat="1" ht="21.75" customHeight="1">
      <c r="A180" s="31"/>
      <c r="B180" s="32"/>
      <c r="C180" s="206" t="s">
        <v>308</v>
      </c>
      <c r="D180" s="206" t="s">
        <v>144</v>
      </c>
      <c r="E180" s="207" t="s">
        <v>313</v>
      </c>
      <c r="F180" s="208" t="s">
        <v>314</v>
      </c>
      <c r="G180" s="209" t="s">
        <v>162</v>
      </c>
      <c r="H180" s="210">
        <v>2</v>
      </c>
      <c r="I180" s="211"/>
      <c r="J180" s="212">
        <f>ROUND(I180*H180,2)</f>
        <v>0</v>
      </c>
      <c r="K180" s="213"/>
      <c r="L180" s="214"/>
      <c r="M180" s="217" t="s">
        <v>1</v>
      </c>
      <c r="N180" s="218" t="s">
        <v>39</v>
      </c>
      <c r="O180" s="219"/>
      <c r="P180" s="220">
        <f>O180*H180</f>
        <v>0</v>
      </c>
      <c r="Q180" s="220">
        <v>0</v>
      </c>
      <c r="R180" s="220">
        <f>Q180*H180</f>
        <v>0</v>
      </c>
      <c r="S180" s="220">
        <v>0</v>
      </c>
      <c r="T180" s="221">
        <f>S180*H180</f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204" t="s">
        <v>306</v>
      </c>
      <c r="AT180" s="204" t="s">
        <v>144</v>
      </c>
      <c r="AU180" s="204" t="s">
        <v>82</v>
      </c>
      <c r="AY180" s="14" t="s">
        <v>131</v>
      </c>
      <c r="BE180" s="205">
        <f>IF(N180="základná",J180,0)</f>
        <v>0</v>
      </c>
      <c r="BF180" s="205">
        <f>IF(N180="znížená",J180,0)</f>
        <v>0</v>
      </c>
      <c r="BG180" s="205">
        <f>IF(N180="zákl. prenesená",J180,0)</f>
        <v>0</v>
      </c>
      <c r="BH180" s="205">
        <f>IF(N180="zníž. prenesená",J180,0)</f>
        <v>0</v>
      </c>
      <c r="BI180" s="205">
        <f>IF(N180="nulová",J180,0)</f>
        <v>0</v>
      </c>
      <c r="BJ180" s="14" t="s">
        <v>82</v>
      </c>
      <c r="BK180" s="205">
        <f>ROUND(I180*H180,2)</f>
        <v>0</v>
      </c>
      <c r="BL180" s="14" t="s">
        <v>306</v>
      </c>
      <c r="BM180" s="204" t="s">
        <v>402</v>
      </c>
    </row>
    <row r="181" spans="1:65" s="2" customFormat="1" ht="6.95" customHeight="1">
      <c r="A181" s="31"/>
      <c r="B181" s="55"/>
      <c r="C181" s="56"/>
      <c r="D181" s="56"/>
      <c r="E181" s="56"/>
      <c r="F181" s="56"/>
      <c r="G181" s="56"/>
      <c r="H181" s="56"/>
      <c r="I181" s="56"/>
      <c r="J181" s="56"/>
      <c r="K181" s="56"/>
      <c r="L181" s="36"/>
      <c r="M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</row>
  </sheetData>
  <sheetProtection algorithmName="SHA-512" hashValue="n0LBY1scR817lK3nxXi+v7WDMKpjXc/wWS9KtHzv46QhNVXDn3j1f48ABShB417ASrPtJ7j9PX2NSfsgIXsgWA==" saltValue="fPU0ndnAN4B1hcOit7Yx+3bpo2fKYGehuzYWriOgBSYB/hXEppo7520r1dZrIEjr+BjRybAbbHiVlTan3QfoIQ==" spinCount="100000" sheet="1" objects="1" scenarios="1" formatColumns="0" formatRows="0" autoFilter="0"/>
  <autoFilter ref="C127:K180" xr:uid="{00000000-0009-0000-0000-000003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49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AT2" s="14" t="s">
        <v>90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73</v>
      </c>
    </row>
    <row r="4" spans="1:46" s="1" customFormat="1" ht="24.95" customHeight="1">
      <c r="B4" s="17"/>
      <c r="D4" s="111" t="s">
        <v>97</v>
      </c>
      <c r="L4" s="17"/>
      <c r="M4" s="112" t="s">
        <v>9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15</v>
      </c>
      <c r="L6" s="17"/>
    </row>
    <row r="7" spans="1:46" s="1" customFormat="1" ht="16.5" customHeight="1">
      <c r="B7" s="17"/>
      <c r="E7" s="266" t="str">
        <f>'Rekapitulácia stavby'!K6</f>
        <v>MEDAS prístavba priestorov</v>
      </c>
      <c r="F7" s="267"/>
      <c r="G7" s="267"/>
      <c r="H7" s="267"/>
      <c r="L7" s="17"/>
    </row>
    <row r="8" spans="1:46" s="2" customFormat="1" ht="12" customHeight="1">
      <c r="A8" s="31"/>
      <c r="B8" s="36"/>
      <c r="C8" s="31"/>
      <c r="D8" s="113" t="s">
        <v>98</v>
      </c>
      <c r="E8" s="31"/>
      <c r="F8" s="31"/>
      <c r="G8" s="31"/>
      <c r="H8" s="31"/>
      <c r="I8" s="31"/>
      <c r="J8" s="31"/>
      <c r="K8" s="31"/>
      <c r="L8" s="52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8" t="s">
        <v>403</v>
      </c>
      <c r="F9" s="269"/>
      <c r="G9" s="269"/>
      <c r="H9" s="269"/>
      <c r="I9" s="31"/>
      <c r="J9" s="31"/>
      <c r="K9" s="31"/>
      <c r="L9" s="52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52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13" t="s">
        <v>17</v>
      </c>
      <c r="E11" s="31"/>
      <c r="F11" s="114" t="s">
        <v>1</v>
      </c>
      <c r="G11" s="31"/>
      <c r="H11" s="31"/>
      <c r="I11" s="113" t="s">
        <v>18</v>
      </c>
      <c r="J11" s="114" t="s">
        <v>1</v>
      </c>
      <c r="K11" s="31"/>
      <c r="L11" s="52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13" t="s">
        <v>19</v>
      </c>
      <c r="E12" s="31"/>
      <c r="F12" s="114" t="s">
        <v>20</v>
      </c>
      <c r="G12" s="31"/>
      <c r="H12" s="31"/>
      <c r="I12" s="113" t="s">
        <v>21</v>
      </c>
      <c r="J12" s="115">
        <f>'Rekapitulácia stavby'!AN8</f>
        <v>0</v>
      </c>
      <c r="K12" s="31"/>
      <c r="L12" s="52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52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3" t="s">
        <v>22</v>
      </c>
      <c r="E14" s="31"/>
      <c r="F14" s="31"/>
      <c r="G14" s="31"/>
      <c r="H14" s="31"/>
      <c r="I14" s="113" t="s">
        <v>23</v>
      </c>
      <c r="J14" s="114" t="s">
        <v>1</v>
      </c>
      <c r="K14" s="31"/>
      <c r="L14" s="52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4" t="s">
        <v>24</v>
      </c>
      <c r="F15" s="31"/>
      <c r="G15" s="31"/>
      <c r="H15" s="31"/>
      <c r="I15" s="113" t="s">
        <v>25</v>
      </c>
      <c r="J15" s="114" t="s">
        <v>1</v>
      </c>
      <c r="K15" s="31"/>
      <c r="L15" s="52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52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13" t="s">
        <v>26</v>
      </c>
      <c r="E17" s="31"/>
      <c r="F17" s="31"/>
      <c r="G17" s="31"/>
      <c r="H17" s="31"/>
      <c r="I17" s="113" t="s">
        <v>23</v>
      </c>
      <c r="J17" s="27" t="str">
        <f>'Rekapitulácia stavby'!AN13</f>
        <v>Vyplň údaj</v>
      </c>
      <c r="K17" s="31"/>
      <c r="L17" s="52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70" t="str">
        <f>'Rekapitulácia stavby'!E14</f>
        <v>Vyplň údaj</v>
      </c>
      <c r="F18" s="271"/>
      <c r="G18" s="271"/>
      <c r="H18" s="271"/>
      <c r="I18" s="113" t="s">
        <v>25</v>
      </c>
      <c r="J18" s="27" t="str">
        <f>'Rekapitulácia stavby'!AN14</f>
        <v>Vyplň údaj</v>
      </c>
      <c r="K18" s="31"/>
      <c r="L18" s="52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52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13" t="s">
        <v>28</v>
      </c>
      <c r="E20" s="31"/>
      <c r="F20" s="31"/>
      <c r="G20" s="31"/>
      <c r="H20" s="31"/>
      <c r="I20" s="113" t="s">
        <v>23</v>
      </c>
      <c r="J20" s="114" t="s">
        <v>1</v>
      </c>
      <c r="K20" s="31"/>
      <c r="L20" s="52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4" t="s">
        <v>20</v>
      </c>
      <c r="F21" s="31"/>
      <c r="G21" s="31"/>
      <c r="H21" s="31"/>
      <c r="I21" s="113" t="s">
        <v>25</v>
      </c>
      <c r="J21" s="114" t="s">
        <v>1</v>
      </c>
      <c r="K21" s="31"/>
      <c r="L21" s="52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52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13" t="s">
        <v>30</v>
      </c>
      <c r="E23" s="31"/>
      <c r="F23" s="31"/>
      <c r="G23" s="31"/>
      <c r="H23" s="31"/>
      <c r="I23" s="113" t="s">
        <v>23</v>
      </c>
      <c r="J23" s="114" t="s">
        <v>1</v>
      </c>
      <c r="K23" s="31"/>
      <c r="L23" s="52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4" t="s">
        <v>31</v>
      </c>
      <c r="F24" s="31"/>
      <c r="G24" s="31"/>
      <c r="H24" s="31"/>
      <c r="I24" s="113" t="s">
        <v>25</v>
      </c>
      <c r="J24" s="114" t="s">
        <v>1</v>
      </c>
      <c r="K24" s="31"/>
      <c r="L24" s="52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52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13" t="s">
        <v>32</v>
      </c>
      <c r="E26" s="31"/>
      <c r="F26" s="31"/>
      <c r="G26" s="31"/>
      <c r="H26" s="31"/>
      <c r="I26" s="31"/>
      <c r="J26" s="31"/>
      <c r="K26" s="31"/>
      <c r="L26" s="52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6"/>
      <c r="B27" s="117"/>
      <c r="C27" s="116"/>
      <c r="D27" s="116"/>
      <c r="E27" s="272" t="s">
        <v>1</v>
      </c>
      <c r="F27" s="272"/>
      <c r="G27" s="272"/>
      <c r="H27" s="272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52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9"/>
      <c r="E29" s="119"/>
      <c r="F29" s="119"/>
      <c r="G29" s="119"/>
      <c r="H29" s="119"/>
      <c r="I29" s="119"/>
      <c r="J29" s="119"/>
      <c r="K29" s="119"/>
      <c r="L29" s="52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20" t="s">
        <v>33</v>
      </c>
      <c r="E30" s="31"/>
      <c r="F30" s="31"/>
      <c r="G30" s="31"/>
      <c r="H30" s="31"/>
      <c r="I30" s="31"/>
      <c r="J30" s="121">
        <f>ROUND(J124, 2)</f>
        <v>0</v>
      </c>
      <c r="K30" s="31"/>
      <c r="L30" s="52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9"/>
      <c r="E31" s="119"/>
      <c r="F31" s="119"/>
      <c r="G31" s="119"/>
      <c r="H31" s="119"/>
      <c r="I31" s="119"/>
      <c r="J31" s="119"/>
      <c r="K31" s="119"/>
      <c r="L31" s="52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22" t="s">
        <v>35</v>
      </c>
      <c r="G32" s="31"/>
      <c r="H32" s="31"/>
      <c r="I32" s="122" t="s">
        <v>34</v>
      </c>
      <c r="J32" s="122" t="s">
        <v>36</v>
      </c>
      <c r="K32" s="31"/>
      <c r="L32" s="52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23" t="s">
        <v>37</v>
      </c>
      <c r="E33" s="124" t="s">
        <v>38</v>
      </c>
      <c r="F33" s="125">
        <f>ROUND((SUM(BE124:BE148)),  2)</f>
        <v>0</v>
      </c>
      <c r="G33" s="126"/>
      <c r="H33" s="126"/>
      <c r="I33" s="127">
        <v>0.2</v>
      </c>
      <c r="J33" s="125">
        <f>ROUND(((SUM(BE124:BE148))*I33),  2)</f>
        <v>0</v>
      </c>
      <c r="K33" s="31"/>
      <c r="L33" s="52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24" t="s">
        <v>39</v>
      </c>
      <c r="F34" s="125">
        <f>ROUND((SUM(BF124:BF148)),  2)</f>
        <v>0</v>
      </c>
      <c r="G34" s="126"/>
      <c r="H34" s="126"/>
      <c r="I34" s="127">
        <v>0.2</v>
      </c>
      <c r="J34" s="125">
        <f>ROUND(((SUM(BF124:BF148))*I34),  2)</f>
        <v>0</v>
      </c>
      <c r="K34" s="31"/>
      <c r="L34" s="52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13" t="s">
        <v>40</v>
      </c>
      <c r="F35" s="128">
        <f>ROUND((SUM(BG124:BG148)),  2)</f>
        <v>0</v>
      </c>
      <c r="G35" s="31"/>
      <c r="H35" s="31"/>
      <c r="I35" s="129">
        <v>0.2</v>
      </c>
      <c r="J35" s="128">
        <f>0</f>
        <v>0</v>
      </c>
      <c r="K35" s="31"/>
      <c r="L35" s="52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13" t="s">
        <v>41</v>
      </c>
      <c r="F36" s="128">
        <f>ROUND((SUM(BH124:BH148)),  2)</f>
        <v>0</v>
      </c>
      <c r="G36" s="31"/>
      <c r="H36" s="31"/>
      <c r="I36" s="129">
        <v>0.2</v>
      </c>
      <c r="J36" s="128">
        <f>0</f>
        <v>0</v>
      </c>
      <c r="K36" s="31"/>
      <c r="L36" s="52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24" t="s">
        <v>42</v>
      </c>
      <c r="F37" s="125">
        <f>ROUND((SUM(BI124:BI148)),  2)</f>
        <v>0</v>
      </c>
      <c r="G37" s="126"/>
      <c r="H37" s="126"/>
      <c r="I37" s="127">
        <v>0</v>
      </c>
      <c r="J37" s="125">
        <f>0</f>
        <v>0</v>
      </c>
      <c r="K37" s="31"/>
      <c r="L37" s="52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52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30"/>
      <c r="D39" s="131" t="s">
        <v>43</v>
      </c>
      <c r="E39" s="132"/>
      <c r="F39" s="132"/>
      <c r="G39" s="133" t="s">
        <v>44</v>
      </c>
      <c r="H39" s="134" t="s">
        <v>45</v>
      </c>
      <c r="I39" s="132"/>
      <c r="J39" s="135">
        <f>SUM(J30:J37)</f>
        <v>0</v>
      </c>
      <c r="K39" s="136"/>
      <c r="L39" s="52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52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52"/>
      <c r="D50" s="137" t="s">
        <v>46</v>
      </c>
      <c r="E50" s="138"/>
      <c r="F50" s="138"/>
      <c r="G50" s="137" t="s">
        <v>47</v>
      </c>
      <c r="H50" s="138"/>
      <c r="I50" s="138"/>
      <c r="J50" s="138"/>
      <c r="K50" s="138"/>
      <c r="L50" s="5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9" t="s">
        <v>48</v>
      </c>
      <c r="E61" s="140"/>
      <c r="F61" s="141" t="s">
        <v>49</v>
      </c>
      <c r="G61" s="139" t="s">
        <v>48</v>
      </c>
      <c r="H61" s="140"/>
      <c r="I61" s="140"/>
      <c r="J61" s="142" t="s">
        <v>49</v>
      </c>
      <c r="K61" s="140"/>
      <c r="L61" s="52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37" t="s">
        <v>50</v>
      </c>
      <c r="E65" s="143"/>
      <c r="F65" s="143"/>
      <c r="G65" s="137" t="s">
        <v>51</v>
      </c>
      <c r="H65" s="143"/>
      <c r="I65" s="143"/>
      <c r="J65" s="143"/>
      <c r="K65" s="143"/>
      <c r="L65" s="52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9" t="s">
        <v>48</v>
      </c>
      <c r="E76" s="140"/>
      <c r="F76" s="141" t="s">
        <v>49</v>
      </c>
      <c r="G76" s="139" t="s">
        <v>48</v>
      </c>
      <c r="H76" s="140"/>
      <c r="I76" s="140"/>
      <c r="J76" s="142" t="s">
        <v>49</v>
      </c>
      <c r="K76" s="140"/>
      <c r="L76" s="52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44"/>
      <c r="C77" s="145"/>
      <c r="D77" s="145"/>
      <c r="E77" s="145"/>
      <c r="F77" s="145"/>
      <c r="G77" s="145"/>
      <c r="H77" s="145"/>
      <c r="I77" s="145"/>
      <c r="J77" s="145"/>
      <c r="K77" s="145"/>
      <c r="L77" s="52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146"/>
      <c r="C81" s="147"/>
      <c r="D81" s="147"/>
      <c r="E81" s="147"/>
      <c r="F81" s="147"/>
      <c r="G81" s="147"/>
      <c r="H81" s="147"/>
      <c r="I81" s="147"/>
      <c r="J81" s="147"/>
      <c r="K81" s="147"/>
      <c r="L81" s="52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100</v>
      </c>
      <c r="D82" s="33"/>
      <c r="E82" s="33"/>
      <c r="F82" s="33"/>
      <c r="G82" s="33"/>
      <c r="H82" s="33"/>
      <c r="I82" s="33"/>
      <c r="J82" s="33"/>
      <c r="K82" s="33"/>
      <c r="L82" s="52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52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52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3"/>
      <c r="D85" s="33"/>
      <c r="E85" s="273" t="str">
        <f>E7</f>
        <v>MEDAS prístavba priestorov</v>
      </c>
      <c r="F85" s="274"/>
      <c r="G85" s="274"/>
      <c r="H85" s="274"/>
      <c r="I85" s="33"/>
      <c r="J85" s="33"/>
      <c r="K85" s="33"/>
      <c r="L85" s="52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98</v>
      </c>
      <c r="D86" s="33"/>
      <c r="E86" s="33"/>
      <c r="F86" s="33"/>
      <c r="G86" s="33"/>
      <c r="H86" s="33"/>
      <c r="I86" s="33"/>
      <c r="J86" s="33"/>
      <c r="K86" s="33"/>
      <c r="L86" s="52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22" t="str">
        <f>E9</f>
        <v>4 - SO 01.4 Prístrešok 4</v>
      </c>
      <c r="F87" s="275"/>
      <c r="G87" s="275"/>
      <c r="H87" s="275"/>
      <c r="I87" s="33"/>
      <c r="J87" s="33"/>
      <c r="K87" s="33"/>
      <c r="L87" s="52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52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19</v>
      </c>
      <c r="D89" s="33"/>
      <c r="E89" s="33"/>
      <c r="F89" s="24" t="str">
        <f>F12</f>
        <v xml:space="preserve"> </v>
      </c>
      <c r="G89" s="33"/>
      <c r="H89" s="33"/>
      <c r="I89" s="26" t="s">
        <v>21</v>
      </c>
      <c r="J89" s="67">
        <f>IF(J12="","",J12)</f>
        <v>0</v>
      </c>
      <c r="K89" s="33"/>
      <c r="L89" s="52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52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22</v>
      </c>
      <c r="D91" s="33"/>
      <c r="E91" s="33"/>
      <c r="F91" s="24" t="str">
        <f>E15</f>
        <v>MEDAS, a.s.</v>
      </c>
      <c r="G91" s="33"/>
      <c r="H91" s="33"/>
      <c r="I91" s="26" t="s">
        <v>28</v>
      </c>
      <c r="J91" s="29" t="str">
        <f>E21</f>
        <v xml:space="preserve"> </v>
      </c>
      <c r="K91" s="33"/>
      <c r="L91" s="52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5.7" customHeight="1">
      <c r="A92" s="31"/>
      <c r="B92" s="32"/>
      <c r="C92" s="26" t="s">
        <v>26</v>
      </c>
      <c r="D92" s="33"/>
      <c r="E92" s="33"/>
      <c r="F92" s="24" t="str">
        <f>IF(E18="","",E18)</f>
        <v>Vyplň údaj</v>
      </c>
      <c r="G92" s="33"/>
      <c r="H92" s="33"/>
      <c r="I92" s="26" t="s">
        <v>30</v>
      </c>
      <c r="J92" s="29" t="str">
        <f>E24</f>
        <v>Ing.arch. Lukáš Mihalko</v>
      </c>
      <c r="K92" s="33"/>
      <c r="L92" s="52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52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48" t="s">
        <v>101</v>
      </c>
      <c r="D94" s="149"/>
      <c r="E94" s="149"/>
      <c r="F94" s="149"/>
      <c r="G94" s="149"/>
      <c r="H94" s="149"/>
      <c r="I94" s="149"/>
      <c r="J94" s="150" t="s">
        <v>102</v>
      </c>
      <c r="K94" s="149"/>
      <c r="L94" s="52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52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51" t="s">
        <v>103</v>
      </c>
      <c r="D96" s="33"/>
      <c r="E96" s="33"/>
      <c r="F96" s="33"/>
      <c r="G96" s="33"/>
      <c r="H96" s="33"/>
      <c r="I96" s="33"/>
      <c r="J96" s="85">
        <f>J124</f>
        <v>0</v>
      </c>
      <c r="K96" s="33"/>
      <c r="L96" s="52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104</v>
      </c>
    </row>
    <row r="97" spans="1:31" s="9" customFormat="1" ht="24.95" customHeight="1">
      <c r="B97" s="152"/>
      <c r="C97" s="153"/>
      <c r="D97" s="154" t="s">
        <v>105</v>
      </c>
      <c r="E97" s="155"/>
      <c r="F97" s="155"/>
      <c r="G97" s="155"/>
      <c r="H97" s="155"/>
      <c r="I97" s="155"/>
      <c r="J97" s="156">
        <f>J125</f>
        <v>0</v>
      </c>
      <c r="K97" s="153"/>
      <c r="L97" s="157"/>
    </row>
    <row r="98" spans="1:31" s="10" customFormat="1" ht="19.899999999999999" customHeight="1">
      <c r="B98" s="158"/>
      <c r="C98" s="159"/>
      <c r="D98" s="160" t="s">
        <v>106</v>
      </c>
      <c r="E98" s="161"/>
      <c r="F98" s="161"/>
      <c r="G98" s="161"/>
      <c r="H98" s="161"/>
      <c r="I98" s="161"/>
      <c r="J98" s="162">
        <f>J126</f>
        <v>0</v>
      </c>
      <c r="K98" s="159"/>
      <c r="L98" s="163"/>
    </row>
    <row r="99" spans="1:31" s="10" customFormat="1" ht="19.899999999999999" customHeight="1">
      <c r="B99" s="158"/>
      <c r="C99" s="159"/>
      <c r="D99" s="160" t="s">
        <v>107</v>
      </c>
      <c r="E99" s="161"/>
      <c r="F99" s="161"/>
      <c r="G99" s="161"/>
      <c r="H99" s="161"/>
      <c r="I99" s="161"/>
      <c r="J99" s="162">
        <f>J131</f>
        <v>0</v>
      </c>
      <c r="K99" s="159"/>
      <c r="L99" s="163"/>
    </row>
    <row r="100" spans="1:31" s="9" customFormat="1" ht="24.95" customHeight="1">
      <c r="B100" s="152"/>
      <c r="C100" s="153"/>
      <c r="D100" s="154" t="s">
        <v>109</v>
      </c>
      <c r="E100" s="155"/>
      <c r="F100" s="155"/>
      <c r="G100" s="155"/>
      <c r="H100" s="155"/>
      <c r="I100" s="155"/>
      <c r="J100" s="156">
        <f>J138</f>
        <v>0</v>
      </c>
      <c r="K100" s="153"/>
      <c r="L100" s="157"/>
    </row>
    <row r="101" spans="1:31" s="10" customFormat="1" ht="19.899999999999999" customHeight="1">
      <c r="B101" s="158"/>
      <c r="C101" s="159"/>
      <c r="D101" s="160" t="s">
        <v>112</v>
      </c>
      <c r="E101" s="161"/>
      <c r="F101" s="161"/>
      <c r="G101" s="161"/>
      <c r="H101" s="161"/>
      <c r="I101" s="161"/>
      <c r="J101" s="162">
        <f>J139</f>
        <v>0</v>
      </c>
      <c r="K101" s="159"/>
      <c r="L101" s="163"/>
    </row>
    <row r="102" spans="1:31" s="10" customFormat="1" ht="19.899999999999999" customHeight="1">
      <c r="B102" s="158"/>
      <c r="C102" s="159"/>
      <c r="D102" s="160" t="s">
        <v>113</v>
      </c>
      <c r="E102" s="161"/>
      <c r="F102" s="161"/>
      <c r="G102" s="161"/>
      <c r="H102" s="161"/>
      <c r="I102" s="161"/>
      <c r="J102" s="162">
        <f>J142</f>
        <v>0</v>
      </c>
      <c r="K102" s="159"/>
      <c r="L102" s="163"/>
    </row>
    <row r="103" spans="1:31" s="9" customFormat="1" ht="24.95" customHeight="1">
      <c r="B103" s="152"/>
      <c r="C103" s="153"/>
      <c r="D103" s="154" t="s">
        <v>115</v>
      </c>
      <c r="E103" s="155"/>
      <c r="F103" s="155"/>
      <c r="G103" s="155"/>
      <c r="H103" s="155"/>
      <c r="I103" s="155"/>
      <c r="J103" s="156">
        <f>J145</f>
        <v>0</v>
      </c>
      <c r="K103" s="153"/>
      <c r="L103" s="157"/>
    </row>
    <row r="104" spans="1:31" s="10" customFormat="1" ht="19.899999999999999" customHeight="1">
      <c r="B104" s="158"/>
      <c r="C104" s="159"/>
      <c r="D104" s="160" t="s">
        <v>116</v>
      </c>
      <c r="E104" s="161"/>
      <c r="F104" s="161"/>
      <c r="G104" s="161"/>
      <c r="H104" s="161"/>
      <c r="I104" s="161"/>
      <c r="J104" s="162">
        <f>J146</f>
        <v>0</v>
      </c>
      <c r="K104" s="159"/>
      <c r="L104" s="163"/>
    </row>
    <row r="105" spans="1:31" s="2" customFormat="1" ht="21.75" customHeight="1">
      <c r="A105" s="31"/>
      <c r="B105" s="32"/>
      <c r="C105" s="33"/>
      <c r="D105" s="33"/>
      <c r="E105" s="33"/>
      <c r="F105" s="33"/>
      <c r="G105" s="33"/>
      <c r="H105" s="33"/>
      <c r="I105" s="33"/>
      <c r="J105" s="33"/>
      <c r="K105" s="33"/>
      <c r="L105" s="52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1:31" s="2" customFormat="1" ht="6.95" customHeight="1">
      <c r="A106" s="31"/>
      <c r="B106" s="55"/>
      <c r="C106" s="56"/>
      <c r="D106" s="56"/>
      <c r="E106" s="56"/>
      <c r="F106" s="56"/>
      <c r="G106" s="56"/>
      <c r="H106" s="56"/>
      <c r="I106" s="56"/>
      <c r="J106" s="56"/>
      <c r="K106" s="56"/>
      <c r="L106" s="52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10" spans="1:31" s="2" customFormat="1" ht="6.95" customHeight="1">
      <c r="A110" s="31"/>
      <c r="B110" s="57"/>
      <c r="C110" s="58"/>
      <c r="D110" s="58"/>
      <c r="E110" s="58"/>
      <c r="F110" s="58"/>
      <c r="G110" s="58"/>
      <c r="H110" s="58"/>
      <c r="I110" s="58"/>
      <c r="J110" s="58"/>
      <c r="K110" s="58"/>
      <c r="L110" s="52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24.95" customHeight="1">
      <c r="A111" s="31"/>
      <c r="B111" s="32"/>
      <c r="C111" s="20" t="s">
        <v>117</v>
      </c>
      <c r="D111" s="33"/>
      <c r="E111" s="33"/>
      <c r="F111" s="33"/>
      <c r="G111" s="33"/>
      <c r="H111" s="33"/>
      <c r="I111" s="33"/>
      <c r="J111" s="33"/>
      <c r="K111" s="33"/>
      <c r="L111" s="52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6.95" customHeight="1">
      <c r="A112" s="31"/>
      <c r="B112" s="32"/>
      <c r="C112" s="33"/>
      <c r="D112" s="33"/>
      <c r="E112" s="33"/>
      <c r="F112" s="33"/>
      <c r="G112" s="33"/>
      <c r="H112" s="33"/>
      <c r="I112" s="33"/>
      <c r="J112" s="33"/>
      <c r="K112" s="33"/>
      <c r="L112" s="52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2" customHeight="1">
      <c r="A113" s="31"/>
      <c r="B113" s="32"/>
      <c r="C113" s="26" t="s">
        <v>15</v>
      </c>
      <c r="D113" s="33"/>
      <c r="E113" s="33"/>
      <c r="F113" s="33"/>
      <c r="G113" s="33"/>
      <c r="H113" s="33"/>
      <c r="I113" s="33"/>
      <c r="J113" s="33"/>
      <c r="K113" s="33"/>
      <c r="L113" s="52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6.5" customHeight="1">
      <c r="A114" s="31"/>
      <c r="B114" s="32"/>
      <c r="C114" s="33"/>
      <c r="D114" s="33"/>
      <c r="E114" s="273" t="str">
        <f>E7</f>
        <v>MEDAS prístavba priestorov</v>
      </c>
      <c r="F114" s="274"/>
      <c r="G114" s="274"/>
      <c r="H114" s="274"/>
      <c r="I114" s="33"/>
      <c r="J114" s="33"/>
      <c r="K114" s="33"/>
      <c r="L114" s="52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2" customHeight="1">
      <c r="A115" s="31"/>
      <c r="B115" s="32"/>
      <c r="C115" s="26" t="s">
        <v>98</v>
      </c>
      <c r="D115" s="33"/>
      <c r="E115" s="33"/>
      <c r="F115" s="33"/>
      <c r="G115" s="33"/>
      <c r="H115" s="33"/>
      <c r="I115" s="33"/>
      <c r="J115" s="33"/>
      <c r="K115" s="33"/>
      <c r="L115" s="52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6.5" customHeight="1">
      <c r="A116" s="31"/>
      <c r="B116" s="32"/>
      <c r="C116" s="33"/>
      <c r="D116" s="33"/>
      <c r="E116" s="222" t="str">
        <f>E9</f>
        <v>4 - SO 01.4 Prístrešok 4</v>
      </c>
      <c r="F116" s="275"/>
      <c r="G116" s="275"/>
      <c r="H116" s="275"/>
      <c r="I116" s="33"/>
      <c r="J116" s="33"/>
      <c r="K116" s="33"/>
      <c r="L116" s="52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6.95" customHeight="1">
      <c r="A117" s="31"/>
      <c r="B117" s="32"/>
      <c r="C117" s="33"/>
      <c r="D117" s="33"/>
      <c r="E117" s="33"/>
      <c r="F117" s="33"/>
      <c r="G117" s="33"/>
      <c r="H117" s="33"/>
      <c r="I117" s="33"/>
      <c r="J117" s="33"/>
      <c r="K117" s="33"/>
      <c r="L117" s="52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2" customHeight="1">
      <c r="A118" s="31"/>
      <c r="B118" s="32"/>
      <c r="C118" s="26" t="s">
        <v>19</v>
      </c>
      <c r="D118" s="33"/>
      <c r="E118" s="33"/>
      <c r="F118" s="24" t="str">
        <f>F12</f>
        <v xml:space="preserve"> </v>
      </c>
      <c r="G118" s="33"/>
      <c r="H118" s="33"/>
      <c r="I118" s="26" t="s">
        <v>21</v>
      </c>
      <c r="J118" s="67">
        <f>IF(J12="","",J12)</f>
        <v>0</v>
      </c>
      <c r="K118" s="33"/>
      <c r="L118" s="52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6.95" customHeight="1">
      <c r="A119" s="31"/>
      <c r="B119" s="32"/>
      <c r="C119" s="33"/>
      <c r="D119" s="33"/>
      <c r="E119" s="33"/>
      <c r="F119" s="33"/>
      <c r="G119" s="33"/>
      <c r="H119" s="33"/>
      <c r="I119" s="33"/>
      <c r="J119" s="33"/>
      <c r="K119" s="33"/>
      <c r="L119" s="52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5.2" customHeight="1">
      <c r="A120" s="31"/>
      <c r="B120" s="32"/>
      <c r="C120" s="26" t="s">
        <v>22</v>
      </c>
      <c r="D120" s="33"/>
      <c r="E120" s="33"/>
      <c r="F120" s="24" t="str">
        <f>E15</f>
        <v>MEDAS, a.s.</v>
      </c>
      <c r="G120" s="33"/>
      <c r="H120" s="33"/>
      <c r="I120" s="26" t="s">
        <v>28</v>
      </c>
      <c r="J120" s="29" t="str">
        <f>E21</f>
        <v xml:space="preserve"> </v>
      </c>
      <c r="K120" s="33"/>
      <c r="L120" s="52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25.7" customHeight="1">
      <c r="A121" s="31"/>
      <c r="B121" s="32"/>
      <c r="C121" s="26" t="s">
        <v>26</v>
      </c>
      <c r="D121" s="33"/>
      <c r="E121" s="33"/>
      <c r="F121" s="24" t="str">
        <f>IF(E18="","",E18)</f>
        <v>Vyplň údaj</v>
      </c>
      <c r="G121" s="33"/>
      <c r="H121" s="33"/>
      <c r="I121" s="26" t="s">
        <v>30</v>
      </c>
      <c r="J121" s="29" t="str">
        <f>E24</f>
        <v>Ing.arch. Lukáš Mihalko</v>
      </c>
      <c r="K121" s="33"/>
      <c r="L121" s="52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2" customFormat="1" ht="10.35" customHeight="1">
      <c r="A122" s="31"/>
      <c r="B122" s="32"/>
      <c r="C122" s="33"/>
      <c r="D122" s="33"/>
      <c r="E122" s="33"/>
      <c r="F122" s="33"/>
      <c r="G122" s="33"/>
      <c r="H122" s="33"/>
      <c r="I122" s="33"/>
      <c r="J122" s="33"/>
      <c r="K122" s="33"/>
      <c r="L122" s="52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5" s="11" customFormat="1" ht="29.25" customHeight="1">
      <c r="A123" s="164"/>
      <c r="B123" s="165"/>
      <c r="C123" s="166" t="s">
        <v>118</v>
      </c>
      <c r="D123" s="167" t="s">
        <v>58</v>
      </c>
      <c r="E123" s="167" t="s">
        <v>54</v>
      </c>
      <c r="F123" s="167" t="s">
        <v>55</v>
      </c>
      <c r="G123" s="167" t="s">
        <v>119</v>
      </c>
      <c r="H123" s="167" t="s">
        <v>120</v>
      </c>
      <c r="I123" s="167" t="s">
        <v>121</v>
      </c>
      <c r="J123" s="168" t="s">
        <v>102</v>
      </c>
      <c r="K123" s="169" t="s">
        <v>122</v>
      </c>
      <c r="L123" s="170"/>
      <c r="M123" s="76" t="s">
        <v>1</v>
      </c>
      <c r="N123" s="77" t="s">
        <v>37</v>
      </c>
      <c r="O123" s="77" t="s">
        <v>123</v>
      </c>
      <c r="P123" s="77" t="s">
        <v>124</v>
      </c>
      <c r="Q123" s="77" t="s">
        <v>125</v>
      </c>
      <c r="R123" s="77" t="s">
        <v>126</v>
      </c>
      <c r="S123" s="77" t="s">
        <v>127</v>
      </c>
      <c r="T123" s="78" t="s">
        <v>128</v>
      </c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64"/>
      <c r="AE123" s="164"/>
    </row>
    <row r="124" spans="1:65" s="2" customFormat="1" ht="22.9" customHeight="1">
      <c r="A124" s="31"/>
      <c r="B124" s="32"/>
      <c r="C124" s="83" t="s">
        <v>103</v>
      </c>
      <c r="D124" s="33"/>
      <c r="E124" s="33"/>
      <c r="F124" s="33"/>
      <c r="G124" s="33"/>
      <c r="H124" s="33"/>
      <c r="I124" s="33"/>
      <c r="J124" s="171">
        <f>BK124</f>
        <v>0</v>
      </c>
      <c r="K124" s="33"/>
      <c r="L124" s="36"/>
      <c r="M124" s="79"/>
      <c r="N124" s="172"/>
      <c r="O124" s="80"/>
      <c r="P124" s="173">
        <f>P125+P138+P145</f>
        <v>0</v>
      </c>
      <c r="Q124" s="80"/>
      <c r="R124" s="173">
        <f>R125+R138+R145</f>
        <v>56.236499987127992</v>
      </c>
      <c r="S124" s="80"/>
      <c r="T124" s="174">
        <f>T125+T138+T145</f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T124" s="14" t="s">
        <v>72</v>
      </c>
      <c r="AU124" s="14" t="s">
        <v>104</v>
      </c>
      <c r="BK124" s="175">
        <f>BK125+BK138+BK145</f>
        <v>0</v>
      </c>
    </row>
    <row r="125" spans="1:65" s="12" customFormat="1" ht="25.9" customHeight="1">
      <c r="B125" s="176"/>
      <c r="C125" s="177"/>
      <c r="D125" s="178" t="s">
        <v>72</v>
      </c>
      <c r="E125" s="179" t="s">
        <v>129</v>
      </c>
      <c r="F125" s="179" t="s">
        <v>130</v>
      </c>
      <c r="G125" s="177"/>
      <c r="H125" s="177"/>
      <c r="I125" s="180"/>
      <c r="J125" s="181">
        <f>BK125</f>
        <v>0</v>
      </c>
      <c r="K125" s="177"/>
      <c r="L125" s="182"/>
      <c r="M125" s="183"/>
      <c r="N125" s="184"/>
      <c r="O125" s="184"/>
      <c r="P125" s="185">
        <f>P126+P131</f>
        <v>0</v>
      </c>
      <c r="Q125" s="184"/>
      <c r="R125" s="185">
        <f>R126+R131</f>
        <v>46.610502622847996</v>
      </c>
      <c r="S125" s="184"/>
      <c r="T125" s="186">
        <f>T126+T131</f>
        <v>0</v>
      </c>
      <c r="AR125" s="187" t="s">
        <v>78</v>
      </c>
      <c r="AT125" s="188" t="s">
        <v>72</v>
      </c>
      <c r="AU125" s="188" t="s">
        <v>73</v>
      </c>
      <c r="AY125" s="187" t="s">
        <v>131</v>
      </c>
      <c r="BK125" s="189">
        <f>BK126+BK131</f>
        <v>0</v>
      </c>
    </row>
    <row r="126" spans="1:65" s="12" customFormat="1" ht="22.9" customHeight="1">
      <c r="B126" s="176"/>
      <c r="C126" s="177"/>
      <c r="D126" s="178" t="s">
        <v>72</v>
      </c>
      <c r="E126" s="190" t="s">
        <v>78</v>
      </c>
      <c r="F126" s="190" t="s">
        <v>132</v>
      </c>
      <c r="G126" s="177"/>
      <c r="H126" s="177"/>
      <c r="I126" s="180"/>
      <c r="J126" s="191">
        <f>BK126</f>
        <v>0</v>
      </c>
      <c r="K126" s="177"/>
      <c r="L126" s="182"/>
      <c r="M126" s="183"/>
      <c r="N126" s="184"/>
      <c r="O126" s="184"/>
      <c r="P126" s="185">
        <f>SUM(P127:P130)</f>
        <v>0</v>
      </c>
      <c r="Q126" s="184"/>
      <c r="R126" s="185">
        <f>SUM(R127:R130)</f>
        <v>1.9238399999999998</v>
      </c>
      <c r="S126" s="184"/>
      <c r="T126" s="186">
        <f>SUM(T127:T130)</f>
        <v>0</v>
      </c>
      <c r="AR126" s="187" t="s">
        <v>78</v>
      </c>
      <c r="AT126" s="188" t="s">
        <v>72</v>
      </c>
      <c r="AU126" s="188" t="s">
        <v>78</v>
      </c>
      <c r="AY126" s="187" t="s">
        <v>131</v>
      </c>
      <c r="BK126" s="189">
        <f>SUM(BK127:BK130)</f>
        <v>0</v>
      </c>
    </row>
    <row r="127" spans="1:65" s="2" customFormat="1" ht="49.15" customHeight="1">
      <c r="A127" s="31"/>
      <c r="B127" s="32"/>
      <c r="C127" s="192" t="s">
        <v>78</v>
      </c>
      <c r="D127" s="192" t="s">
        <v>133</v>
      </c>
      <c r="E127" s="193" t="s">
        <v>134</v>
      </c>
      <c r="F127" s="194" t="s">
        <v>135</v>
      </c>
      <c r="G127" s="195" t="s">
        <v>136</v>
      </c>
      <c r="H127" s="196">
        <v>3.8879999999999999</v>
      </c>
      <c r="I127" s="197"/>
      <c r="J127" s="198">
        <f>ROUND(I127*H127,2)</f>
        <v>0</v>
      </c>
      <c r="K127" s="199"/>
      <c r="L127" s="36"/>
      <c r="M127" s="200" t="s">
        <v>1</v>
      </c>
      <c r="N127" s="201" t="s">
        <v>39</v>
      </c>
      <c r="O127" s="72"/>
      <c r="P127" s="202">
        <f>O127*H127</f>
        <v>0</v>
      </c>
      <c r="Q127" s="202">
        <v>0</v>
      </c>
      <c r="R127" s="202">
        <f>Q127*H127</f>
        <v>0</v>
      </c>
      <c r="S127" s="202">
        <v>0</v>
      </c>
      <c r="T127" s="203">
        <f>S127*H127</f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204" t="s">
        <v>88</v>
      </c>
      <c r="AT127" s="204" t="s">
        <v>133</v>
      </c>
      <c r="AU127" s="204" t="s">
        <v>82</v>
      </c>
      <c r="AY127" s="14" t="s">
        <v>131</v>
      </c>
      <c r="BE127" s="205">
        <f>IF(N127="základná",J127,0)</f>
        <v>0</v>
      </c>
      <c r="BF127" s="205">
        <f>IF(N127="znížená",J127,0)</f>
        <v>0</v>
      </c>
      <c r="BG127" s="205">
        <f>IF(N127="zákl. prenesená",J127,0)</f>
        <v>0</v>
      </c>
      <c r="BH127" s="205">
        <f>IF(N127="zníž. prenesená",J127,0)</f>
        <v>0</v>
      </c>
      <c r="BI127" s="205">
        <f>IF(N127="nulová",J127,0)</f>
        <v>0</v>
      </c>
      <c r="BJ127" s="14" t="s">
        <v>82</v>
      </c>
      <c r="BK127" s="205">
        <f>ROUND(I127*H127,2)</f>
        <v>0</v>
      </c>
      <c r="BL127" s="14" t="s">
        <v>88</v>
      </c>
      <c r="BM127" s="204" t="s">
        <v>404</v>
      </c>
    </row>
    <row r="128" spans="1:65" s="2" customFormat="1" ht="76.349999999999994" customHeight="1">
      <c r="A128" s="31"/>
      <c r="B128" s="32"/>
      <c r="C128" s="192" t="s">
        <v>82</v>
      </c>
      <c r="D128" s="192" t="s">
        <v>133</v>
      </c>
      <c r="E128" s="193" t="s">
        <v>138</v>
      </c>
      <c r="F128" s="194" t="s">
        <v>139</v>
      </c>
      <c r="G128" s="195" t="s">
        <v>136</v>
      </c>
      <c r="H128" s="196">
        <v>61.823999999999998</v>
      </c>
      <c r="I128" s="197"/>
      <c r="J128" s="198">
        <f>ROUND(I128*H128,2)</f>
        <v>0</v>
      </c>
      <c r="K128" s="199"/>
      <c r="L128" s="36"/>
      <c r="M128" s="200" t="s">
        <v>1</v>
      </c>
      <c r="N128" s="201" t="s">
        <v>39</v>
      </c>
      <c r="O128" s="72"/>
      <c r="P128" s="202">
        <f>O128*H128</f>
        <v>0</v>
      </c>
      <c r="Q128" s="202">
        <v>0</v>
      </c>
      <c r="R128" s="202">
        <f>Q128*H128</f>
        <v>0</v>
      </c>
      <c r="S128" s="202">
        <v>0</v>
      </c>
      <c r="T128" s="203">
        <f>S128*H128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204" t="s">
        <v>88</v>
      </c>
      <c r="AT128" s="204" t="s">
        <v>133</v>
      </c>
      <c r="AU128" s="204" t="s">
        <v>82</v>
      </c>
      <c r="AY128" s="14" t="s">
        <v>131</v>
      </c>
      <c r="BE128" s="205">
        <f>IF(N128="základná",J128,0)</f>
        <v>0</v>
      </c>
      <c r="BF128" s="205">
        <f>IF(N128="znížená",J128,0)</f>
        <v>0</v>
      </c>
      <c r="BG128" s="205">
        <f>IF(N128="zákl. prenesená",J128,0)</f>
        <v>0</v>
      </c>
      <c r="BH128" s="205">
        <f>IF(N128="zníž. prenesená",J128,0)</f>
        <v>0</v>
      </c>
      <c r="BI128" s="205">
        <f>IF(N128="nulová",J128,0)</f>
        <v>0</v>
      </c>
      <c r="BJ128" s="14" t="s">
        <v>82</v>
      </c>
      <c r="BK128" s="205">
        <f>ROUND(I128*H128,2)</f>
        <v>0</v>
      </c>
      <c r="BL128" s="14" t="s">
        <v>88</v>
      </c>
      <c r="BM128" s="204" t="s">
        <v>405</v>
      </c>
    </row>
    <row r="129" spans="1:65" s="2" customFormat="1" ht="49.15" customHeight="1">
      <c r="A129" s="31"/>
      <c r="B129" s="32"/>
      <c r="C129" s="192" t="s">
        <v>85</v>
      </c>
      <c r="D129" s="192" t="s">
        <v>133</v>
      </c>
      <c r="E129" s="193" t="s">
        <v>141</v>
      </c>
      <c r="F129" s="194" t="s">
        <v>142</v>
      </c>
      <c r="G129" s="195" t="s">
        <v>136</v>
      </c>
      <c r="H129" s="196">
        <v>1.1519999999999999</v>
      </c>
      <c r="I129" s="197"/>
      <c r="J129" s="198">
        <f>ROUND(I129*H129,2)</f>
        <v>0</v>
      </c>
      <c r="K129" s="199"/>
      <c r="L129" s="36"/>
      <c r="M129" s="200" t="s">
        <v>1</v>
      </c>
      <c r="N129" s="201" t="s">
        <v>39</v>
      </c>
      <c r="O129" s="72"/>
      <c r="P129" s="202">
        <f>O129*H129</f>
        <v>0</v>
      </c>
      <c r="Q129" s="202">
        <v>0</v>
      </c>
      <c r="R129" s="202">
        <f>Q129*H129</f>
        <v>0</v>
      </c>
      <c r="S129" s="202">
        <v>0</v>
      </c>
      <c r="T129" s="203">
        <f>S129*H129</f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204" t="s">
        <v>88</v>
      </c>
      <c r="AT129" s="204" t="s">
        <v>133</v>
      </c>
      <c r="AU129" s="204" t="s">
        <v>82</v>
      </c>
      <c r="AY129" s="14" t="s">
        <v>131</v>
      </c>
      <c r="BE129" s="205">
        <f>IF(N129="základná",J129,0)</f>
        <v>0</v>
      </c>
      <c r="BF129" s="205">
        <f>IF(N129="znížená",J129,0)</f>
        <v>0</v>
      </c>
      <c r="BG129" s="205">
        <f>IF(N129="zákl. prenesená",J129,0)</f>
        <v>0</v>
      </c>
      <c r="BH129" s="205">
        <f>IF(N129="zníž. prenesená",J129,0)</f>
        <v>0</v>
      </c>
      <c r="BI129" s="205">
        <f>IF(N129="nulová",J129,0)</f>
        <v>0</v>
      </c>
      <c r="BJ129" s="14" t="s">
        <v>82</v>
      </c>
      <c r="BK129" s="205">
        <f>ROUND(I129*H129,2)</f>
        <v>0</v>
      </c>
      <c r="BL129" s="14" t="s">
        <v>88</v>
      </c>
      <c r="BM129" s="204" t="s">
        <v>406</v>
      </c>
    </row>
    <row r="130" spans="1:65" s="2" customFormat="1" ht="37.9" customHeight="1">
      <c r="A130" s="31"/>
      <c r="B130" s="32"/>
      <c r="C130" s="206" t="s">
        <v>88</v>
      </c>
      <c r="D130" s="206" t="s">
        <v>144</v>
      </c>
      <c r="E130" s="207" t="s">
        <v>145</v>
      </c>
      <c r="F130" s="208" t="s">
        <v>146</v>
      </c>
      <c r="G130" s="209" t="s">
        <v>136</v>
      </c>
      <c r="H130" s="210">
        <v>1.1519999999999999</v>
      </c>
      <c r="I130" s="211"/>
      <c r="J130" s="212">
        <f>ROUND(I130*H130,2)</f>
        <v>0</v>
      </c>
      <c r="K130" s="213"/>
      <c r="L130" s="214"/>
      <c r="M130" s="215" t="s">
        <v>1</v>
      </c>
      <c r="N130" s="216" t="s">
        <v>39</v>
      </c>
      <c r="O130" s="72"/>
      <c r="P130" s="202">
        <f>O130*H130</f>
        <v>0</v>
      </c>
      <c r="Q130" s="202">
        <v>1.67</v>
      </c>
      <c r="R130" s="202">
        <f>Q130*H130</f>
        <v>1.9238399999999998</v>
      </c>
      <c r="S130" s="202">
        <v>0</v>
      </c>
      <c r="T130" s="203">
        <f>S130*H130</f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204" t="s">
        <v>147</v>
      </c>
      <c r="AT130" s="204" t="s">
        <v>144</v>
      </c>
      <c r="AU130" s="204" t="s">
        <v>82</v>
      </c>
      <c r="AY130" s="14" t="s">
        <v>131</v>
      </c>
      <c r="BE130" s="205">
        <f>IF(N130="základná",J130,0)</f>
        <v>0</v>
      </c>
      <c r="BF130" s="205">
        <f>IF(N130="znížená",J130,0)</f>
        <v>0</v>
      </c>
      <c r="BG130" s="205">
        <f>IF(N130="zákl. prenesená",J130,0)</f>
        <v>0</v>
      </c>
      <c r="BH130" s="205">
        <f>IF(N130="zníž. prenesená",J130,0)</f>
        <v>0</v>
      </c>
      <c r="BI130" s="205">
        <f>IF(N130="nulová",J130,0)</f>
        <v>0</v>
      </c>
      <c r="BJ130" s="14" t="s">
        <v>82</v>
      </c>
      <c r="BK130" s="205">
        <f>ROUND(I130*H130,2)</f>
        <v>0</v>
      </c>
      <c r="BL130" s="14" t="s">
        <v>88</v>
      </c>
      <c r="BM130" s="204" t="s">
        <v>407</v>
      </c>
    </row>
    <row r="131" spans="1:65" s="12" customFormat="1" ht="22.9" customHeight="1">
      <c r="B131" s="176"/>
      <c r="C131" s="177"/>
      <c r="D131" s="178" t="s">
        <v>72</v>
      </c>
      <c r="E131" s="190" t="s">
        <v>82</v>
      </c>
      <c r="F131" s="190" t="s">
        <v>149</v>
      </c>
      <c r="G131" s="177"/>
      <c r="H131" s="177"/>
      <c r="I131" s="180"/>
      <c r="J131" s="191">
        <f>BK131</f>
        <v>0</v>
      </c>
      <c r="K131" s="177"/>
      <c r="L131" s="182"/>
      <c r="M131" s="183"/>
      <c r="N131" s="184"/>
      <c r="O131" s="184"/>
      <c r="P131" s="185">
        <f>SUM(P132:P137)</f>
        <v>0</v>
      </c>
      <c r="Q131" s="184"/>
      <c r="R131" s="185">
        <f>SUM(R132:R137)</f>
        <v>44.686662622847997</v>
      </c>
      <c r="S131" s="184"/>
      <c r="T131" s="186">
        <f>SUM(T132:T137)</f>
        <v>0</v>
      </c>
      <c r="AR131" s="187" t="s">
        <v>78</v>
      </c>
      <c r="AT131" s="188" t="s">
        <v>72</v>
      </c>
      <c r="AU131" s="188" t="s">
        <v>78</v>
      </c>
      <c r="AY131" s="187" t="s">
        <v>131</v>
      </c>
      <c r="BK131" s="189">
        <f>SUM(BK132:BK137)</f>
        <v>0</v>
      </c>
    </row>
    <row r="132" spans="1:65" s="2" customFormat="1" ht="24.2" customHeight="1">
      <c r="A132" s="31"/>
      <c r="B132" s="32"/>
      <c r="C132" s="192" t="s">
        <v>91</v>
      </c>
      <c r="D132" s="192" t="s">
        <v>133</v>
      </c>
      <c r="E132" s="193" t="s">
        <v>150</v>
      </c>
      <c r="F132" s="194" t="s">
        <v>151</v>
      </c>
      <c r="G132" s="195" t="s">
        <v>136</v>
      </c>
      <c r="H132" s="196">
        <v>17.952000000000002</v>
      </c>
      <c r="I132" s="197"/>
      <c r="J132" s="198">
        <f t="shared" ref="J132:J137" si="0">ROUND(I132*H132,2)</f>
        <v>0</v>
      </c>
      <c r="K132" s="199"/>
      <c r="L132" s="36"/>
      <c r="M132" s="200" t="s">
        <v>1</v>
      </c>
      <c r="N132" s="201" t="s">
        <v>39</v>
      </c>
      <c r="O132" s="72"/>
      <c r="P132" s="202">
        <f t="shared" ref="P132:P137" si="1">O132*H132</f>
        <v>0</v>
      </c>
      <c r="Q132" s="202">
        <v>2.0699999999999998</v>
      </c>
      <c r="R132" s="202">
        <f t="shared" ref="R132:R137" si="2">Q132*H132</f>
        <v>37.160640000000001</v>
      </c>
      <c r="S132" s="202">
        <v>0</v>
      </c>
      <c r="T132" s="203">
        <f t="shared" ref="T132:T137" si="3"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204" t="s">
        <v>88</v>
      </c>
      <c r="AT132" s="204" t="s">
        <v>133</v>
      </c>
      <c r="AU132" s="204" t="s">
        <v>82</v>
      </c>
      <c r="AY132" s="14" t="s">
        <v>131</v>
      </c>
      <c r="BE132" s="205">
        <f t="shared" ref="BE132:BE137" si="4">IF(N132="základná",J132,0)</f>
        <v>0</v>
      </c>
      <c r="BF132" s="205">
        <f t="shared" ref="BF132:BF137" si="5">IF(N132="znížená",J132,0)</f>
        <v>0</v>
      </c>
      <c r="BG132" s="205">
        <f t="shared" ref="BG132:BG137" si="6">IF(N132="zákl. prenesená",J132,0)</f>
        <v>0</v>
      </c>
      <c r="BH132" s="205">
        <f t="shared" ref="BH132:BH137" si="7">IF(N132="zníž. prenesená",J132,0)</f>
        <v>0</v>
      </c>
      <c r="BI132" s="205">
        <f t="shared" ref="BI132:BI137" si="8">IF(N132="nulová",J132,0)</f>
        <v>0</v>
      </c>
      <c r="BJ132" s="14" t="s">
        <v>82</v>
      </c>
      <c r="BK132" s="205">
        <f t="shared" ref="BK132:BK137" si="9">ROUND(I132*H132,2)</f>
        <v>0</v>
      </c>
      <c r="BL132" s="14" t="s">
        <v>88</v>
      </c>
      <c r="BM132" s="204" t="s">
        <v>408</v>
      </c>
    </row>
    <row r="133" spans="1:65" s="2" customFormat="1" ht="16.5" customHeight="1">
      <c r="A133" s="31"/>
      <c r="B133" s="32"/>
      <c r="C133" s="192" t="s">
        <v>94</v>
      </c>
      <c r="D133" s="192" t="s">
        <v>133</v>
      </c>
      <c r="E133" s="193" t="s">
        <v>153</v>
      </c>
      <c r="F133" s="194" t="s">
        <v>154</v>
      </c>
      <c r="G133" s="195" t="s">
        <v>136</v>
      </c>
      <c r="H133" s="196">
        <v>0.14399999999999999</v>
      </c>
      <c r="I133" s="197"/>
      <c r="J133" s="198">
        <f t="shared" si="0"/>
        <v>0</v>
      </c>
      <c r="K133" s="199"/>
      <c r="L133" s="36"/>
      <c r="M133" s="200" t="s">
        <v>1</v>
      </c>
      <c r="N133" s="201" t="s">
        <v>39</v>
      </c>
      <c r="O133" s="72"/>
      <c r="P133" s="202">
        <f t="shared" si="1"/>
        <v>0</v>
      </c>
      <c r="Q133" s="202">
        <v>2.1940757039999998</v>
      </c>
      <c r="R133" s="202">
        <f t="shared" si="2"/>
        <v>0.31594690137599996</v>
      </c>
      <c r="S133" s="202">
        <v>0</v>
      </c>
      <c r="T133" s="203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04" t="s">
        <v>88</v>
      </c>
      <c r="AT133" s="204" t="s">
        <v>133</v>
      </c>
      <c r="AU133" s="204" t="s">
        <v>82</v>
      </c>
      <c r="AY133" s="14" t="s">
        <v>131</v>
      </c>
      <c r="BE133" s="205">
        <f t="shared" si="4"/>
        <v>0</v>
      </c>
      <c r="BF133" s="205">
        <f t="shared" si="5"/>
        <v>0</v>
      </c>
      <c r="BG133" s="205">
        <f t="shared" si="6"/>
        <v>0</v>
      </c>
      <c r="BH133" s="205">
        <f t="shared" si="7"/>
        <v>0</v>
      </c>
      <c r="BI133" s="205">
        <f t="shared" si="8"/>
        <v>0</v>
      </c>
      <c r="BJ133" s="14" t="s">
        <v>82</v>
      </c>
      <c r="BK133" s="205">
        <f t="shared" si="9"/>
        <v>0</v>
      </c>
      <c r="BL133" s="14" t="s">
        <v>88</v>
      </c>
      <c r="BM133" s="204" t="s">
        <v>409</v>
      </c>
    </row>
    <row r="134" spans="1:65" s="2" customFormat="1" ht="16.5" customHeight="1">
      <c r="A134" s="31"/>
      <c r="B134" s="32"/>
      <c r="C134" s="192" t="s">
        <v>156</v>
      </c>
      <c r="D134" s="192" t="s">
        <v>133</v>
      </c>
      <c r="E134" s="193" t="s">
        <v>169</v>
      </c>
      <c r="F134" s="194" t="s">
        <v>170</v>
      </c>
      <c r="G134" s="195" t="s">
        <v>136</v>
      </c>
      <c r="H134" s="196">
        <v>2.88</v>
      </c>
      <c r="I134" s="197"/>
      <c r="J134" s="198">
        <f t="shared" si="0"/>
        <v>0</v>
      </c>
      <c r="K134" s="199"/>
      <c r="L134" s="36"/>
      <c r="M134" s="200" t="s">
        <v>1</v>
      </c>
      <c r="N134" s="201" t="s">
        <v>39</v>
      </c>
      <c r="O134" s="72"/>
      <c r="P134" s="202">
        <f t="shared" si="1"/>
        <v>0</v>
      </c>
      <c r="Q134" s="202">
        <v>2.4157202039999999</v>
      </c>
      <c r="R134" s="202">
        <f t="shared" si="2"/>
        <v>6.9572741875199995</v>
      </c>
      <c r="S134" s="202">
        <v>0</v>
      </c>
      <c r="T134" s="203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204" t="s">
        <v>88</v>
      </c>
      <c r="AT134" s="204" t="s">
        <v>133</v>
      </c>
      <c r="AU134" s="204" t="s">
        <v>82</v>
      </c>
      <c r="AY134" s="14" t="s">
        <v>131</v>
      </c>
      <c r="BE134" s="205">
        <f t="shared" si="4"/>
        <v>0</v>
      </c>
      <c r="BF134" s="205">
        <f t="shared" si="5"/>
        <v>0</v>
      </c>
      <c r="BG134" s="205">
        <f t="shared" si="6"/>
        <v>0</v>
      </c>
      <c r="BH134" s="205">
        <f t="shared" si="7"/>
        <v>0</v>
      </c>
      <c r="BI134" s="205">
        <f t="shared" si="8"/>
        <v>0</v>
      </c>
      <c r="BJ134" s="14" t="s">
        <v>82</v>
      </c>
      <c r="BK134" s="205">
        <f t="shared" si="9"/>
        <v>0</v>
      </c>
      <c r="BL134" s="14" t="s">
        <v>88</v>
      </c>
      <c r="BM134" s="204" t="s">
        <v>410</v>
      </c>
    </row>
    <row r="135" spans="1:65" s="2" customFormat="1" ht="55.5" customHeight="1">
      <c r="A135" s="31"/>
      <c r="B135" s="32"/>
      <c r="C135" s="192" t="s">
        <v>147</v>
      </c>
      <c r="D135" s="192" t="s">
        <v>133</v>
      </c>
      <c r="E135" s="193" t="s">
        <v>173</v>
      </c>
      <c r="F135" s="194" t="s">
        <v>174</v>
      </c>
      <c r="G135" s="195" t="s">
        <v>175</v>
      </c>
      <c r="H135" s="196">
        <v>21.12</v>
      </c>
      <c r="I135" s="197"/>
      <c r="J135" s="198">
        <f t="shared" si="0"/>
        <v>0</v>
      </c>
      <c r="K135" s="199"/>
      <c r="L135" s="36"/>
      <c r="M135" s="200" t="s">
        <v>1</v>
      </c>
      <c r="N135" s="201" t="s">
        <v>39</v>
      </c>
      <c r="O135" s="72"/>
      <c r="P135" s="202">
        <f t="shared" si="1"/>
        <v>0</v>
      </c>
      <c r="Q135" s="202">
        <v>3.7677600000000002E-3</v>
      </c>
      <c r="R135" s="202">
        <f t="shared" si="2"/>
        <v>7.9575091200000003E-2</v>
      </c>
      <c r="S135" s="202">
        <v>0</v>
      </c>
      <c r="T135" s="203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204" t="s">
        <v>88</v>
      </c>
      <c r="AT135" s="204" t="s">
        <v>133</v>
      </c>
      <c r="AU135" s="204" t="s">
        <v>82</v>
      </c>
      <c r="AY135" s="14" t="s">
        <v>131</v>
      </c>
      <c r="BE135" s="205">
        <f t="shared" si="4"/>
        <v>0</v>
      </c>
      <c r="BF135" s="205">
        <f t="shared" si="5"/>
        <v>0</v>
      </c>
      <c r="BG135" s="205">
        <f t="shared" si="6"/>
        <v>0</v>
      </c>
      <c r="BH135" s="205">
        <f t="shared" si="7"/>
        <v>0</v>
      </c>
      <c r="BI135" s="205">
        <f t="shared" si="8"/>
        <v>0</v>
      </c>
      <c r="BJ135" s="14" t="s">
        <v>82</v>
      </c>
      <c r="BK135" s="205">
        <f t="shared" si="9"/>
        <v>0</v>
      </c>
      <c r="BL135" s="14" t="s">
        <v>88</v>
      </c>
      <c r="BM135" s="204" t="s">
        <v>411</v>
      </c>
    </row>
    <row r="136" spans="1:65" s="2" customFormat="1" ht="55.5" customHeight="1">
      <c r="A136" s="31"/>
      <c r="B136" s="32"/>
      <c r="C136" s="192" t="s">
        <v>164</v>
      </c>
      <c r="D136" s="192" t="s">
        <v>133</v>
      </c>
      <c r="E136" s="193" t="s">
        <v>178</v>
      </c>
      <c r="F136" s="194" t="s">
        <v>179</v>
      </c>
      <c r="G136" s="195" t="s">
        <v>175</v>
      </c>
      <c r="H136" s="196">
        <v>21.12</v>
      </c>
      <c r="I136" s="197"/>
      <c r="J136" s="198">
        <f t="shared" si="0"/>
        <v>0</v>
      </c>
      <c r="K136" s="199"/>
      <c r="L136" s="36"/>
      <c r="M136" s="200" t="s">
        <v>1</v>
      </c>
      <c r="N136" s="201" t="s">
        <v>39</v>
      </c>
      <c r="O136" s="72"/>
      <c r="P136" s="202">
        <f t="shared" si="1"/>
        <v>0</v>
      </c>
      <c r="Q136" s="202">
        <v>0</v>
      </c>
      <c r="R136" s="202">
        <f t="shared" si="2"/>
        <v>0</v>
      </c>
      <c r="S136" s="202">
        <v>0</v>
      </c>
      <c r="T136" s="203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204" t="s">
        <v>88</v>
      </c>
      <c r="AT136" s="204" t="s">
        <v>133</v>
      </c>
      <c r="AU136" s="204" t="s">
        <v>82</v>
      </c>
      <c r="AY136" s="14" t="s">
        <v>131</v>
      </c>
      <c r="BE136" s="205">
        <f t="shared" si="4"/>
        <v>0</v>
      </c>
      <c r="BF136" s="205">
        <f t="shared" si="5"/>
        <v>0</v>
      </c>
      <c r="BG136" s="205">
        <f t="shared" si="6"/>
        <v>0</v>
      </c>
      <c r="BH136" s="205">
        <f t="shared" si="7"/>
        <v>0</v>
      </c>
      <c r="BI136" s="205">
        <f t="shared" si="8"/>
        <v>0</v>
      </c>
      <c r="BJ136" s="14" t="s">
        <v>82</v>
      </c>
      <c r="BK136" s="205">
        <f t="shared" si="9"/>
        <v>0</v>
      </c>
      <c r="BL136" s="14" t="s">
        <v>88</v>
      </c>
      <c r="BM136" s="204" t="s">
        <v>412</v>
      </c>
    </row>
    <row r="137" spans="1:65" s="2" customFormat="1" ht="24.2" customHeight="1">
      <c r="A137" s="31"/>
      <c r="B137" s="32"/>
      <c r="C137" s="192" t="s">
        <v>168</v>
      </c>
      <c r="D137" s="192" t="s">
        <v>133</v>
      </c>
      <c r="E137" s="193" t="s">
        <v>182</v>
      </c>
      <c r="F137" s="194" t="s">
        <v>183</v>
      </c>
      <c r="G137" s="195" t="s">
        <v>184</v>
      </c>
      <c r="H137" s="196">
        <v>0.14399999999999999</v>
      </c>
      <c r="I137" s="197"/>
      <c r="J137" s="198">
        <f t="shared" si="0"/>
        <v>0</v>
      </c>
      <c r="K137" s="199"/>
      <c r="L137" s="36"/>
      <c r="M137" s="200" t="s">
        <v>1</v>
      </c>
      <c r="N137" s="201" t="s">
        <v>39</v>
      </c>
      <c r="O137" s="72"/>
      <c r="P137" s="202">
        <f t="shared" si="1"/>
        <v>0</v>
      </c>
      <c r="Q137" s="202">
        <v>1.202961408</v>
      </c>
      <c r="R137" s="202">
        <f t="shared" si="2"/>
        <v>0.17322644275199997</v>
      </c>
      <c r="S137" s="202">
        <v>0</v>
      </c>
      <c r="T137" s="203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204" t="s">
        <v>88</v>
      </c>
      <c r="AT137" s="204" t="s">
        <v>133</v>
      </c>
      <c r="AU137" s="204" t="s">
        <v>82</v>
      </c>
      <c r="AY137" s="14" t="s">
        <v>131</v>
      </c>
      <c r="BE137" s="205">
        <f t="shared" si="4"/>
        <v>0</v>
      </c>
      <c r="BF137" s="205">
        <f t="shared" si="5"/>
        <v>0</v>
      </c>
      <c r="BG137" s="205">
        <f t="shared" si="6"/>
        <v>0</v>
      </c>
      <c r="BH137" s="205">
        <f t="shared" si="7"/>
        <v>0</v>
      </c>
      <c r="BI137" s="205">
        <f t="shared" si="8"/>
        <v>0</v>
      </c>
      <c r="BJ137" s="14" t="s">
        <v>82</v>
      </c>
      <c r="BK137" s="205">
        <f t="shared" si="9"/>
        <v>0</v>
      </c>
      <c r="BL137" s="14" t="s">
        <v>88</v>
      </c>
      <c r="BM137" s="204" t="s">
        <v>413</v>
      </c>
    </row>
    <row r="138" spans="1:65" s="12" customFormat="1" ht="25.9" customHeight="1">
      <c r="B138" s="176"/>
      <c r="C138" s="177"/>
      <c r="D138" s="178" t="s">
        <v>72</v>
      </c>
      <c r="E138" s="179" t="s">
        <v>207</v>
      </c>
      <c r="F138" s="179" t="s">
        <v>208</v>
      </c>
      <c r="G138" s="177"/>
      <c r="H138" s="177"/>
      <c r="I138" s="180"/>
      <c r="J138" s="181">
        <f>BK138</f>
        <v>0</v>
      </c>
      <c r="K138" s="177"/>
      <c r="L138" s="182"/>
      <c r="M138" s="183"/>
      <c r="N138" s="184"/>
      <c r="O138" s="184"/>
      <c r="P138" s="185">
        <f>P139+P142</f>
        <v>0</v>
      </c>
      <c r="Q138" s="184"/>
      <c r="R138" s="185">
        <f>R139+R142</f>
        <v>7.6282757642800005</v>
      </c>
      <c r="S138" s="184"/>
      <c r="T138" s="186">
        <f>T139+T142</f>
        <v>0</v>
      </c>
      <c r="AR138" s="187" t="s">
        <v>82</v>
      </c>
      <c r="AT138" s="188" t="s">
        <v>72</v>
      </c>
      <c r="AU138" s="188" t="s">
        <v>73</v>
      </c>
      <c r="AY138" s="187" t="s">
        <v>131</v>
      </c>
      <c r="BK138" s="189">
        <f>BK139+BK142</f>
        <v>0</v>
      </c>
    </row>
    <row r="139" spans="1:65" s="12" customFormat="1" ht="22.9" customHeight="1">
      <c r="B139" s="176"/>
      <c r="C139" s="177"/>
      <c r="D139" s="178" t="s">
        <v>72</v>
      </c>
      <c r="E139" s="190" t="s">
        <v>245</v>
      </c>
      <c r="F139" s="190" t="s">
        <v>246</v>
      </c>
      <c r="G139" s="177"/>
      <c r="H139" s="177"/>
      <c r="I139" s="180"/>
      <c r="J139" s="191">
        <f>BK139</f>
        <v>0</v>
      </c>
      <c r="K139" s="177"/>
      <c r="L139" s="182"/>
      <c r="M139" s="183"/>
      <c r="N139" s="184"/>
      <c r="O139" s="184"/>
      <c r="P139" s="185">
        <f>SUM(P140:P141)</f>
        <v>0</v>
      </c>
      <c r="Q139" s="184"/>
      <c r="R139" s="185">
        <f>SUM(R140:R141)</f>
        <v>8.8613252279999985E-2</v>
      </c>
      <c r="S139" s="184"/>
      <c r="T139" s="186">
        <f>SUM(T140:T141)</f>
        <v>0</v>
      </c>
      <c r="AR139" s="187" t="s">
        <v>82</v>
      </c>
      <c r="AT139" s="188" t="s">
        <v>72</v>
      </c>
      <c r="AU139" s="188" t="s">
        <v>78</v>
      </c>
      <c r="AY139" s="187" t="s">
        <v>131</v>
      </c>
      <c r="BK139" s="189">
        <f>SUM(BK140:BK141)</f>
        <v>0</v>
      </c>
    </row>
    <row r="140" spans="1:65" s="2" customFormat="1" ht="37.9" customHeight="1">
      <c r="A140" s="31"/>
      <c r="B140" s="32"/>
      <c r="C140" s="192" t="s">
        <v>172</v>
      </c>
      <c r="D140" s="192" t="s">
        <v>133</v>
      </c>
      <c r="E140" s="193" t="s">
        <v>343</v>
      </c>
      <c r="F140" s="194" t="s">
        <v>344</v>
      </c>
      <c r="G140" s="195" t="s">
        <v>250</v>
      </c>
      <c r="H140" s="196">
        <v>18.579999999999998</v>
      </c>
      <c r="I140" s="197"/>
      <c r="J140" s="198">
        <f>ROUND(I140*H140,2)</f>
        <v>0</v>
      </c>
      <c r="K140" s="199"/>
      <c r="L140" s="36"/>
      <c r="M140" s="200" t="s">
        <v>1</v>
      </c>
      <c r="N140" s="201" t="s">
        <v>39</v>
      </c>
      <c r="O140" s="72"/>
      <c r="P140" s="202">
        <f>O140*H140</f>
        <v>0</v>
      </c>
      <c r="Q140" s="202">
        <v>4.0117659999999999E-3</v>
      </c>
      <c r="R140" s="202">
        <f>Q140*H140</f>
        <v>7.4538612279999986E-2</v>
      </c>
      <c r="S140" s="202">
        <v>0</v>
      </c>
      <c r="T140" s="203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04" t="s">
        <v>195</v>
      </c>
      <c r="AT140" s="204" t="s">
        <v>133</v>
      </c>
      <c r="AU140" s="204" t="s">
        <v>82</v>
      </c>
      <c r="AY140" s="14" t="s">
        <v>131</v>
      </c>
      <c r="BE140" s="205">
        <f>IF(N140="základná",J140,0)</f>
        <v>0</v>
      </c>
      <c r="BF140" s="205">
        <f>IF(N140="znížená",J140,0)</f>
        <v>0</v>
      </c>
      <c r="BG140" s="205">
        <f>IF(N140="zákl. prenesená",J140,0)</f>
        <v>0</v>
      </c>
      <c r="BH140" s="205">
        <f>IF(N140="zníž. prenesená",J140,0)</f>
        <v>0</v>
      </c>
      <c r="BI140" s="205">
        <f>IF(N140="nulová",J140,0)</f>
        <v>0</v>
      </c>
      <c r="BJ140" s="14" t="s">
        <v>82</v>
      </c>
      <c r="BK140" s="205">
        <f>ROUND(I140*H140,2)</f>
        <v>0</v>
      </c>
      <c r="BL140" s="14" t="s">
        <v>195</v>
      </c>
      <c r="BM140" s="204" t="s">
        <v>414</v>
      </c>
    </row>
    <row r="141" spans="1:65" s="2" customFormat="1" ht="55.5" customHeight="1">
      <c r="A141" s="31"/>
      <c r="B141" s="32"/>
      <c r="C141" s="192" t="s">
        <v>177</v>
      </c>
      <c r="D141" s="192" t="s">
        <v>133</v>
      </c>
      <c r="E141" s="193" t="s">
        <v>253</v>
      </c>
      <c r="F141" s="194" t="s">
        <v>254</v>
      </c>
      <c r="G141" s="195" t="s">
        <v>250</v>
      </c>
      <c r="H141" s="196">
        <v>6.8</v>
      </c>
      <c r="I141" s="197"/>
      <c r="J141" s="198">
        <f>ROUND(I141*H141,2)</f>
        <v>0</v>
      </c>
      <c r="K141" s="199"/>
      <c r="L141" s="36"/>
      <c r="M141" s="200" t="s">
        <v>1</v>
      </c>
      <c r="N141" s="201" t="s">
        <v>39</v>
      </c>
      <c r="O141" s="72"/>
      <c r="P141" s="202">
        <f>O141*H141</f>
        <v>0</v>
      </c>
      <c r="Q141" s="202">
        <v>2.0698000000000001E-3</v>
      </c>
      <c r="R141" s="202">
        <f>Q141*H141</f>
        <v>1.4074640000000001E-2</v>
      </c>
      <c r="S141" s="202">
        <v>0</v>
      </c>
      <c r="T141" s="203">
        <f>S141*H141</f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204" t="s">
        <v>195</v>
      </c>
      <c r="AT141" s="204" t="s">
        <v>133</v>
      </c>
      <c r="AU141" s="204" t="s">
        <v>82</v>
      </c>
      <c r="AY141" s="14" t="s">
        <v>131</v>
      </c>
      <c r="BE141" s="205">
        <f>IF(N141="základná",J141,0)</f>
        <v>0</v>
      </c>
      <c r="BF141" s="205">
        <f>IF(N141="znížená",J141,0)</f>
        <v>0</v>
      </c>
      <c r="BG141" s="205">
        <f>IF(N141="zákl. prenesená",J141,0)</f>
        <v>0</v>
      </c>
      <c r="BH141" s="205">
        <f>IF(N141="zníž. prenesená",J141,0)</f>
        <v>0</v>
      </c>
      <c r="BI141" s="205">
        <f>IF(N141="nulová",J141,0)</f>
        <v>0</v>
      </c>
      <c r="BJ141" s="14" t="s">
        <v>82</v>
      </c>
      <c r="BK141" s="205">
        <f>ROUND(I141*H141,2)</f>
        <v>0</v>
      </c>
      <c r="BL141" s="14" t="s">
        <v>195</v>
      </c>
      <c r="BM141" s="204" t="s">
        <v>415</v>
      </c>
    </row>
    <row r="142" spans="1:65" s="12" customFormat="1" ht="22.9" customHeight="1">
      <c r="B142" s="176"/>
      <c r="C142" s="177"/>
      <c r="D142" s="178" t="s">
        <v>72</v>
      </c>
      <c r="E142" s="190" t="s">
        <v>256</v>
      </c>
      <c r="F142" s="190" t="s">
        <v>257</v>
      </c>
      <c r="G142" s="177"/>
      <c r="H142" s="177"/>
      <c r="I142" s="180"/>
      <c r="J142" s="191">
        <f>BK142</f>
        <v>0</v>
      </c>
      <c r="K142" s="177"/>
      <c r="L142" s="182"/>
      <c r="M142" s="183"/>
      <c r="N142" s="184"/>
      <c r="O142" s="184"/>
      <c r="P142" s="185">
        <f>SUM(P143:P144)</f>
        <v>0</v>
      </c>
      <c r="Q142" s="184"/>
      <c r="R142" s="185">
        <f>SUM(R143:R144)</f>
        <v>7.5396625120000005</v>
      </c>
      <c r="S142" s="184"/>
      <c r="T142" s="186">
        <f>SUM(T143:T144)</f>
        <v>0</v>
      </c>
      <c r="AR142" s="187" t="s">
        <v>82</v>
      </c>
      <c r="AT142" s="188" t="s">
        <v>72</v>
      </c>
      <c r="AU142" s="188" t="s">
        <v>78</v>
      </c>
      <c r="AY142" s="187" t="s">
        <v>131</v>
      </c>
      <c r="BK142" s="189">
        <f>SUM(BK143:BK144)</f>
        <v>0</v>
      </c>
    </row>
    <row r="143" spans="1:65" s="2" customFormat="1" ht="24.2" customHeight="1">
      <c r="A143" s="31"/>
      <c r="B143" s="32"/>
      <c r="C143" s="192" t="s">
        <v>181</v>
      </c>
      <c r="D143" s="192" t="s">
        <v>133</v>
      </c>
      <c r="E143" s="193" t="s">
        <v>259</v>
      </c>
      <c r="F143" s="194" t="s">
        <v>260</v>
      </c>
      <c r="G143" s="195" t="s">
        <v>175</v>
      </c>
      <c r="H143" s="196">
        <v>89.183999999999997</v>
      </c>
      <c r="I143" s="197"/>
      <c r="J143" s="198">
        <f>ROUND(I143*H143,2)</f>
        <v>0</v>
      </c>
      <c r="K143" s="199"/>
      <c r="L143" s="36"/>
      <c r="M143" s="200" t="s">
        <v>1</v>
      </c>
      <c r="N143" s="201" t="s">
        <v>39</v>
      </c>
      <c r="O143" s="72"/>
      <c r="P143" s="202">
        <f>O143*H143</f>
        <v>0</v>
      </c>
      <c r="Q143" s="202">
        <v>4.4299999999999998E-4</v>
      </c>
      <c r="R143" s="202">
        <f>Q143*H143</f>
        <v>3.9508511999999996E-2</v>
      </c>
      <c r="S143" s="202">
        <v>0</v>
      </c>
      <c r="T143" s="203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204" t="s">
        <v>195</v>
      </c>
      <c r="AT143" s="204" t="s">
        <v>133</v>
      </c>
      <c r="AU143" s="204" t="s">
        <v>82</v>
      </c>
      <c r="AY143" s="14" t="s">
        <v>131</v>
      </c>
      <c r="BE143" s="205">
        <f>IF(N143="základná",J143,0)</f>
        <v>0</v>
      </c>
      <c r="BF143" s="205">
        <f>IF(N143="znížená",J143,0)</f>
        <v>0</v>
      </c>
      <c r="BG143" s="205">
        <f>IF(N143="zákl. prenesená",J143,0)</f>
        <v>0</v>
      </c>
      <c r="BH143" s="205">
        <f>IF(N143="zníž. prenesená",J143,0)</f>
        <v>0</v>
      </c>
      <c r="BI143" s="205">
        <f>IF(N143="nulová",J143,0)</f>
        <v>0</v>
      </c>
      <c r="BJ143" s="14" t="s">
        <v>82</v>
      </c>
      <c r="BK143" s="205">
        <f>ROUND(I143*H143,2)</f>
        <v>0</v>
      </c>
      <c r="BL143" s="14" t="s">
        <v>195</v>
      </c>
      <c r="BM143" s="204" t="s">
        <v>416</v>
      </c>
    </row>
    <row r="144" spans="1:65" s="2" customFormat="1" ht="16.5" customHeight="1">
      <c r="A144" s="31"/>
      <c r="B144" s="32"/>
      <c r="C144" s="206" t="s">
        <v>187</v>
      </c>
      <c r="D144" s="206" t="s">
        <v>144</v>
      </c>
      <c r="E144" s="207" t="s">
        <v>263</v>
      </c>
      <c r="F144" s="208" t="s">
        <v>264</v>
      </c>
      <c r="G144" s="209" t="s">
        <v>162</v>
      </c>
      <c r="H144" s="210">
        <v>646.56500000000005</v>
      </c>
      <c r="I144" s="211"/>
      <c r="J144" s="212">
        <f>ROUND(I144*H144,2)</f>
        <v>0</v>
      </c>
      <c r="K144" s="213"/>
      <c r="L144" s="214"/>
      <c r="M144" s="215" t="s">
        <v>1</v>
      </c>
      <c r="N144" s="216" t="s">
        <v>39</v>
      </c>
      <c r="O144" s="72"/>
      <c r="P144" s="202">
        <f>O144*H144</f>
        <v>0</v>
      </c>
      <c r="Q144" s="202">
        <v>1.1599999999999999E-2</v>
      </c>
      <c r="R144" s="202">
        <f>Q144*H144</f>
        <v>7.5001540000000002</v>
      </c>
      <c r="S144" s="202">
        <v>0</v>
      </c>
      <c r="T144" s="203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04" t="s">
        <v>217</v>
      </c>
      <c r="AT144" s="204" t="s">
        <v>144</v>
      </c>
      <c r="AU144" s="204" t="s">
        <v>82</v>
      </c>
      <c r="AY144" s="14" t="s">
        <v>131</v>
      </c>
      <c r="BE144" s="205">
        <f>IF(N144="základná",J144,0)</f>
        <v>0</v>
      </c>
      <c r="BF144" s="205">
        <f>IF(N144="znížená",J144,0)</f>
        <v>0</v>
      </c>
      <c r="BG144" s="205">
        <f>IF(N144="zákl. prenesená",J144,0)</f>
        <v>0</v>
      </c>
      <c r="BH144" s="205">
        <f>IF(N144="zníž. prenesená",J144,0)</f>
        <v>0</v>
      </c>
      <c r="BI144" s="205">
        <f>IF(N144="nulová",J144,0)</f>
        <v>0</v>
      </c>
      <c r="BJ144" s="14" t="s">
        <v>82</v>
      </c>
      <c r="BK144" s="205">
        <f>ROUND(I144*H144,2)</f>
        <v>0</v>
      </c>
      <c r="BL144" s="14" t="s">
        <v>195</v>
      </c>
      <c r="BM144" s="204" t="s">
        <v>417</v>
      </c>
    </row>
    <row r="145" spans="1:65" s="12" customFormat="1" ht="25.9" customHeight="1">
      <c r="B145" s="176"/>
      <c r="C145" s="177"/>
      <c r="D145" s="178" t="s">
        <v>72</v>
      </c>
      <c r="E145" s="179" t="s">
        <v>144</v>
      </c>
      <c r="F145" s="179" t="s">
        <v>294</v>
      </c>
      <c r="G145" s="177"/>
      <c r="H145" s="177"/>
      <c r="I145" s="180"/>
      <c r="J145" s="181">
        <f>BK145</f>
        <v>0</v>
      </c>
      <c r="K145" s="177"/>
      <c r="L145" s="182"/>
      <c r="M145" s="183"/>
      <c r="N145" s="184"/>
      <c r="O145" s="184"/>
      <c r="P145" s="185">
        <f>P146</f>
        <v>0</v>
      </c>
      <c r="Q145" s="184"/>
      <c r="R145" s="185">
        <f>R146</f>
        <v>1.9977216</v>
      </c>
      <c r="S145" s="184"/>
      <c r="T145" s="186">
        <f>T146</f>
        <v>0</v>
      </c>
      <c r="AR145" s="187" t="s">
        <v>85</v>
      </c>
      <c r="AT145" s="188" t="s">
        <v>72</v>
      </c>
      <c r="AU145" s="188" t="s">
        <v>73</v>
      </c>
      <c r="AY145" s="187" t="s">
        <v>131</v>
      </c>
      <c r="BK145" s="189">
        <f>BK146</f>
        <v>0</v>
      </c>
    </row>
    <row r="146" spans="1:65" s="12" customFormat="1" ht="22.9" customHeight="1">
      <c r="B146" s="176"/>
      <c r="C146" s="177"/>
      <c r="D146" s="178" t="s">
        <v>72</v>
      </c>
      <c r="E146" s="190" t="s">
        <v>295</v>
      </c>
      <c r="F146" s="190" t="s">
        <v>296</v>
      </c>
      <c r="G146" s="177"/>
      <c r="H146" s="177"/>
      <c r="I146" s="180"/>
      <c r="J146" s="191">
        <f>BK146</f>
        <v>0</v>
      </c>
      <c r="K146" s="177"/>
      <c r="L146" s="182"/>
      <c r="M146" s="183"/>
      <c r="N146" s="184"/>
      <c r="O146" s="184"/>
      <c r="P146" s="185">
        <f>SUM(P147:P148)</f>
        <v>0</v>
      </c>
      <c r="Q146" s="184"/>
      <c r="R146" s="185">
        <f>SUM(R147:R148)</f>
        <v>1.9977216</v>
      </c>
      <c r="S146" s="184"/>
      <c r="T146" s="186">
        <f>SUM(T147:T148)</f>
        <v>0</v>
      </c>
      <c r="AR146" s="187" t="s">
        <v>85</v>
      </c>
      <c r="AT146" s="188" t="s">
        <v>72</v>
      </c>
      <c r="AU146" s="188" t="s">
        <v>78</v>
      </c>
      <c r="AY146" s="187" t="s">
        <v>131</v>
      </c>
      <c r="BK146" s="189">
        <f>SUM(BK147:BK148)</f>
        <v>0</v>
      </c>
    </row>
    <row r="147" spans="1:65" s="2" customFormat="1" ht="62.65" customHeight="1">
      <c r="A147" s="31"/>
      <c r="B147" s="32"/>
      <c r="C147" s="192" t="s">
        <v>191</v>
      </c>
      <c r="D147" s="192" t="s">
        <v>133</v>
      </c>
      <c r="E147" s="193" t="s">
        <v>298</v>
      </c>
      <c r="F147" s="194" t="s">
        <v>299</v>
      </c>
      <c r="G147" s="195" t="s">
        <v>300</v>
      </c>
      <c r="H147" s="196">
        <v>2947.7</v>
      </c>
      <c r="I147" s="197"/>
      <c r="J147" s="198">
        <f>ROUND(I147*H147,2)</f>
        <v>0</v>
      </c>
      <c r="K147" s="199"/>
      <c r="L147" s="36"/>
      <c r="M147" s="200" t="s">
        <v>1</v>
      </c>
      <c r="N147" s="201" t="s">
        <v>39</v>
      </c>
      <c r="O147" s="72"/>
      <c r="P147" s="202">
        <f>O147*H147</f>
        <v>0</v>
      </c>
      <c r="Q147" s="202">
        <v>0</v>
      </c>
      <c r="R147" s="202">
        <f>Q147*H147</f>
        <v>0</v>
      </c>
      <c r="S147" s="202">
        <v>0</v>
      </c>
      <c r="T147" s="203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204" t="s">
        <v>301</v>
      </c>
      <c r="AT147" s="204" t="s">
        <v>133</v>
      </c>
      <c r="AU147" s="204" t="s">
        <v>82</v>
      </c>
      <c r="AY147" s="14" t="s">
        <v>131</v>
      </c>
      <c r="BE147" s="205">
        <f>IF(N147="základná",J147,0)</f>
        <v>0</v>
      </c>
      <c r="BF147" s="205">
        <f>IF(N147="znížená",J147,0)</f>
        <v>0</v>
      </c>
      <c r="BG147" s="205">
        <f>IF(N147="zákl. prenesená",J147,0)</f>
        <v>0</v>
      </c>
      <c r="BH147" s="205">
        <f>IF(N147="zníž. prenesená",J147,0)</f>
        <v>0</v>
      </c>
      <c r="BI147" s="205">
        <f>IF(N147="nulová",J147,0)</f>
        <v>0</v>
      </c>
      <c r="BJ147" s="14" t="s">
        <v>82</v>
      </c>
      <c r="BK147" s="205">
        <f>ROUND(I147*H147,2)</f>
        <v>0</v>
      </c>
      <c r="BL147" s="14" t="s">
        <v>301</v>
      </c>
      <c r="BM147" s="204" t="s">
        <v>418</v>
      </c>
    </row>
    <row r="148" spans="1:65" s="2" customFormat="1" ht="33" customHeight="1">
      <c r="A148" s="31"/>
      <c r="B148" s="32"/>
      <c r="C148" s="206" t="s">
        <v>195</v>
      </c>
      <c r="D148" s="206" t="s">
        <v>144</v>
      </c>
      <c r="E148" s="207" t="s">
        <v>309</v>
      </c>
      <c r="F148" s="208" t="s">
        <v>310</v>
      </c>
      <c r="G148" s="209" t="s">
        <v>175</v>
      </c>
      <c r="H148" s="210">
        <v>89.183999999999997</v>
      </c>
      <c r="I148" s="211"/>
      <c r="J148" s="212">
        <f>ROUND(I148*H148,2)</f>
        <v>0</v>
      </c>
      <c r="K148" s="213"/>
      <c r="L148" s="214"/>
      <c r="M148" s="217" t="s">
        <v>1</v>
      </c>
      <c r="N148" s="218" t="s">
        <v>39</v>
      </c>
      <c r="O148" s="219"/>
      <c r="P148" s="220">
        <f>O148*H148</f>
        <v>0</v>
      </c>
      <c r="Q148" s="220">
        <v>2.24E-2</v>
      </c>
      <c r="R148" s="220">
        <f>Q148*H148</f>
        <v>1.9977216</v>
      </c>
      <c r="S148" s="220">
        <v>0</v>
      </c>
      <c r="T148" s="221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204" t="s">
        <v>306</v>
      </c>
      <c r="AT148" s="204" t="s">
        <v>144</v>
      </c>
      <c r="AU148" s="204" t="s">
        <v>82</v>
      </c>
      <c r="AY148" s="14" t="s">
        <v>131</v>
      </c>
      <c r="BE148" s="205">
        <f>IF(N148="základná",J148,0)</f>
        <v>0</v>
      </c>
      <c r="BF148" s="205">
        <f>IF(N148="znížená",J148,0)</f>
        <v>0</v>
      </c>
      <c r="BG148" s="205">
        <f>IF(N148="zákl. prenesená",J148,0)</f>
        <v>0</v>
      </c>
      <c r="BH148" s="205">
        <f>IF(N148="zníž. prenesená",J148,0)</f>
        <v>0</v>
      </c>
      <c r="BI148" s="205">
        <f>IF(N148="nulová",J148,0)</f>
        <v>0</v>
      </c>
      <c r="BJ148" s="14" t="s">
        <v>82</v>
      </c>
      <c r="BK148" s="205">
        <f>ROUND(I148*H148,2)</f>
        <v>0</v>
      </c>
      <c r="BL148" s="14" t="s">
        <v>306</v>
      </c>
      <c r="BM148" s="204" t="s">
        <v>419</v>
      </c>
    </row>
    <row r="149" spans="1:65" s="2" customFormat="1" ht="6.95" customHeight="1">
      <c r="A149" s="31"/>
      <c r="B149" s="55"/>
      <c r="C149" s="56"/>
      <c r="D149" s="56"/>
      <c r="E149" s="56"/>
      <c r="F149" s="56"/>
      <c r="G149" s="56"/>
      <c r="H149" s="56"/>
      <c r="I149" s="56"/>
      <c r="J149" s="56"/>
      <c r="K149" s="56"/>
      <c r="L149" s="36"/>
      <c r="M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</row>
  </sheetData>
  <sheetProtection algorithmName="SHA-512" hashValue="n/mQ4m820EtV0uHhe0dTUbDVJfzdOal0TPbpjo4MmUt/d3DZ3Dwx6dNr2CxUqAEZArcMNgRQ4hhiINRjNHaipQ==" saltValue="f5lduIb7U6ywHZ/kP4voXem4ru/pReN73x4bOaXJGZzLjQegQYbUFS9xiIql2JEOXNVD+DGF/p/pT0ZnYoYajg==" spinCount="100000" sheet="1" objects="1" scenarios="1" formatColumns="0" formatRows="0" autoFilter="0"/>
  <autoFilter ref="C123:K148" xr:uid="{00000000-0009-0000-0000-000004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18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AT2" s="14" t="s">
        <v>93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73</v>
      </c>
    </row>
    <row r="4" spans="1:46" s="1" customFormat="1" ht="24.95" customHeight="1">
      <c r="B4" s="17"/>
      <c r="D4" s="111" t="s">
        <v>97</v>
      </c>
      <c r="L4" s="17"/>
      <c r="M4" s="112" t="s">
        <v>9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15</v>
      </c>
      <c r="L6" s="17"/>
    </row>
    <row r="7" spans="1:46" s="1" customFormat="1" ht="16.5" customHeight="1">
      <c r="B7" s="17"/>
      <c r="E7" s="266" t="str">
        <f>'Rekapitulácia stavby'!K6</f>
        <v>MEDAS prístavba priestorov</v>
      </c>
      <c r="F7" s="267"/>
      <c r="G7" s="267"/>
      <c r="H7" s="267"/>
      <c r="L7" s="17"/>
    </row>
    <row r="8" spans="1:46" s="2" customFormat="1" ht="12" customHeight="1">
      <c r="A8" s="31"/>
      <c r="B8" s="36"/>
      <c r="C8" s="31"/>
      <c r="D8" s="113" t="s">
        <v>98</v>
      </c>
      <c r="E8" s="31"/>
      <c r="F8" s="31"/>
      <c r="G8" s="31"/>
      <c r="H8" s="31"/>
      <c r="I8" s="31"/>
      <c r="J8" s="31"/>
      <c r="K8" s="31"/>
      <c r="L8" s="52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8" t="s">
        <v>420</v>
      </c>
      <c r="F9" s="269"/>
      <c r="G9" s="269"/>
      <c r="H9" s="269"/>
      <c r="I9" s="31"/>
      <c r="J9" s="31"/>
      <c r="K9" s="31"/>
      <c r="L9" s="52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52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13" t="s">
        <v>17</v>
      </c>
      <c r="E11" s="31"/>
      <c r="F11" s="114" t="s">
        <v>1</v>
      </c>
      <c r="G11" s="31"/>
      <c r="H11" s="31"/>
      <c r="I11" s="113" t="s">
        <v>18</v>
      </c>
      <c r="J11" s="114" t="s">
        <v>1</v>
      </c>
      <c r="K11" s="31"/>
      <c r="L11" s="52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13" t="s">
        <v>19</v>
      </c>
      <c r="E12" s="31"/>
      <c r="F12" s="114" t="s">
        <v>20</v>
      </c>
      <c r="G12" s="31"/>
      <c r="H12" s="31"/>
      <c r="I12" s="113" t="s">
        <v>21</v>
      </c>
      <c r="J12" s="115">
        <f>'Rekapitulácia stavby'!AN8</f>
        <v>0</v>
      </c>
      <c r="K12" s="31"/>
      <c r="L12" s="52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52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3" t="s">
        <v>22</v>
      </c>
      <c r="E14" s="31"/>
      <c r="F14" s="31"/>
      <c r="G14" s="31"/>
      <c r="H14" s="31"/>
      <c r="I14" s="113" t="s">
        <v>23</v>
      </c>
      <c r="J14" s="114" t="s">
        <v>1</v>
      </c>
      <c r="K14" s="31"/>
      <c r="L14" s="52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4" t="s">
        <v>24</v>
      </c>
      <c r="F15" s="31"/>
      <c r="G15" s="31"/>
      <c r="H15" s="31"/>
      <c r="I15" s="113" t="s">
        <v>25</v>
      </c>
      <c r="J15" s="114" t="s">
        <v>1</v>
      </c>
      <c r="K15" s="31"/>
      <c r="L15" s="52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52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13" t="s">
        <v>26</v>
      </c>
      <c r="E17" s="31"/>
      <c r="F17" s="31"/>
      <c r="G17" s="31"/>
      <c r="H17" s="31"/>
      <c r="I17" s="113" t="s">
        <v>23</v>
      </c>
      <c r="J17" s="27" t="str">
        <f>'Rekapitulácia stavby'!AN13</f>
        <v>Vyplň údaj</v>
      </c>
      <c r="K17" s="31"/>
      <c r="L17" s="52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70" t="str">
        <f>'Rekapitulácia stavby'!E14</f>
        <v>Vyplň údaj</v>
      </c>
      <c r="F18" s="271"/>
      <c r="G18" s="271"/>
      <c r="H18" s="271"/>
      <c r="I18" s="113" t="s">
        <v>25</v>
      </c>
      <c r="J18" s="27" t="str">
        <f>'Rekapitulácia stavby'!AN14</f>
        <v>Vyplň údaj</v>
      </c>
      <c r="K18" s="31"/>
      <c r="L18" s="52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52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13" t="s">
        <v>28</v>
      </c>
      <c r="E20" s="31"/>
      <c r="F20" s="31"/>
      <c r="G20" s="31"/>
      <c r="H20" s="31"/>
      <c r="I20" s="113" t="s">
        <v>23</v>
      </c>
      <c r="J20" s="114" t="s">
        <v>1</v>
      </c>
      <c r="K20" s="31"/>
      <c r="L20" s="52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4" t="s">
        <v>20</v>
      </c>
      <c r="F21" s="31"/>
      <c r="G21" s="31"/>
      <c r="H21" s="31"/>
      <c r="I21" s="113" t="s">
        <v>25</v>
      </c>
      <c r="J21" s="114" t="s">
        <v>1</v>
      </c>
      <c r="K21" s="31"/>
      <c r="L21" s="52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52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13" t="s">
        <v>30</v>
      </c>
      <c r="E23" s="31"/>
      <c r="F23" s="31"/>
      <c r="G23" s="31"/>
      <c r="H23" s="31"/>
      <c r="I23" s="113" t="s">
        <v>23</v>
      </c>
      <c r="J23" s="114" t="s">
        <v>1</v>
      </c>
      <c r="K23" s="31"/>
      <c r="L23" s="52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4" t="s">
        <v>31</v>
      </c>
      <c r="F24" s="31"/>
      <c r="G24" s="31"/>
      <c r="H24" s="31"/>
      <c r="I24" s="113" t="s">
        <v>25</v>
      </c>
      <c r="J24" s="114" t="s">
        <v>1</v>
      </c>
      <c r="K24" s="31"/>
      <c r="L24" s="52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52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13" t="s">
        <v>32</v>
      </c>
      <c r="E26" s="31"/>
      <c r="F26" s="31"/>
      <c r="G26" s="31"/>
      <c r="H26" s="31"/>
      <c r="I26" s="31"/>
      <c r="J26" s="31"/>
      <c r="K26" s="31"/>
      <c r="L26" s="52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6"/>
      <c r="B27" s="117"/>
      <c r="C27" s="116"/>
      <c r="D27" s="116"/>
      <c r="E27" s="272" t="s">
        <v>1</v>
      </c>
      <c r="F27" s="272"/>
      <c r="G27" s="272"/>
      <c r="H27" s="272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52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9"/>
      <c r="E29" s="119"/>
      <c r="F29" s="119"/>
      <c r="G29" s="119"/>
      <c r="H29" s="119"/>
      <c r="I29" s="119"/>
      <c r="J29" s="119"/>
      <c r="K29" s="119"/>
      <c r="L29" s="52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20" t="s">
        <v>33</v>
      </c>
      <c r="E30" s="31"/>
      <c r="F30" s="31"/>
      <c r="G30" s="31"/>
      <c r="H30" s="31"/>
      <c r="I30" s="31"/>
      <c r="J30" s="121">
        <f>ROUND(J128, 2)</f>
        <v>0</v>
      </c>
      <c r="K30" s="31"/>
      <c r="L30" s="52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9"/>
      <c r="E31" s="119"/>
      <c r="F31" s="119"/>
      <c r="G31" s="119"/>
      <c r="H31" s="119"/>
      <c r="I31" s="119"/>
      <c r="J31" s="119"/>
      <c r="K31" s="119"/>
      <c r="L31" s="52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22" t="s">
        <v>35</v>
      </c>
      <c r="G32" s="31"/>
      <c r="H32" s="31"/>
      <c r="I32" s="122" t="s">
        <v>34</v>
      </c>
      <c r="J32" s="122" t="s">
        <v>36</v>
      </c>
      <c r="K32" s="31"/>
      <c r="L32" s="52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23" t="s">
        <v>37</v>
      </c>
      <c r="E33" s="124" t="s">
        <v>38</v>
      </c>
      <c r="F33" s="125">
        <f>ROUND((SUM(BE128:BE180)),  2)</f>
        <v>0</v>
      </c>
      <c r="G33" s="126"/>
      <c r="H33" s="126"/>
      <c r="I33" s="127">
        <v>0.2</v>
      </c>
      <c r="J33" s="125">
        <f>ROUND(((SUM(BE128:BE180))*I33),  2)</f>
        <v>0</v>
      </c>
      <c r="K33" s="31"/>
      <c r="L33" s="52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24" t="s">
        <v>39</v>
      </c>
      <c r="F34" s="125">
        <f>ROUND((SUM(BF128:BF180)),  2)</f>
        <v>0</v>
      </c>
      <c r="G34" s="126"/>
      <c r="H34" s="126"/>
      <c r="I34" s="127">
        <v>0.2</v>
      </c>
      <c r="J34" s="125">
        <f>ROUND(((SUM(BF128:BF180))*I34),  2)</f>
        <v>0</v>
      </c>
      <c r="K34" s="31"/>
      <c r="L34" s="52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13" t="s">
        <v>40</v>
      </c>
      <c r="F35" s="128">
        <f>ROUND((SUM(BG128:BG180)),  2)</f>
        <v>0</v>
      </c>
      <c r="G35" s="31"/>
      <c r="H35" s="31"/>
      <c r="I35" s="129">
        <v>0.2</v>
      </c>
      <c r="J35" s="128">
        <f>0</f>
        <v>0</v>
      </c>
      <c r="K35" s="31"/>
      <c r="L35" s="52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13" t="s">
        <v>41</v>
      </c>
      <c r="F36" s="128">
        <f>ROUND((SUM(BH128:BH180)),  2)</f>
        <v>0</v>
      </c>
      <c r="G36" s="31"/>
      <c r="H36" s="31"/>
      <c r="I36" s="129">
        <v>0.2</v>
      </c>
      <c r="J36" s="128">
        <f>0</f>
        <v>0</v>
      </c>
      <c r="K36" s="31"/>
      <c r="L36" s="52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24" t="s">
        <v>42</v>
      </c>
      <c r="F37" s="125">
        <f>ROUND((SUM(BI128:BI180)),  2)</f>
        <v>0</v>
      </c>
      <c r="G37" s="126"/>
      <c r="H37" s="126"/>
      <c r="I37" s="127">
        <v>0</v>
      </c>
      <c r="J37" s="125">
        <f>0</f>
        <v>0</v>
      </c>
      <c r="K37" s="31"/>
      <c r="L37" s="52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52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30"/>
      <c r="D39" s="131" t="s">
        <v>43</v>
      </c>
      <c r="E39" s="132"/>
      <c r="F39" s="132"/>
      <c r="G39" s="133" t="s">
        <v>44</v>
      </c>
      <c r="H39" s="134" t="s">
        <v>45</v>
      </c>
      <c r="I39" s="132"/>
      <c r="J39" s="135">
        <f>SUM(J30:J37)</f>
        <v>0</v>
      </c>
      <c r="K39" s="136"/>
      <c r="L39" s="52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52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52"/>
      <c r="D50" s="137" t="s">
        <v>46</v>
      </c>
      <c r="E50" s="138"/>
      <c r="F50" s="138"/>
      <c r="G50" s="137" t="s">
        <v>47</v>
      </c>
      <c r="H50" s="138"/>
      <c r="I50" s="138"/>
      <c r="J50" s="138"/>
      <c r="K50" s="138"/>
      <c r="L50" s="5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9" t="s">
        <v>48</v>
      </c>
      <c r="E61" s="140"/>
      <c r="F61" s="141" t="s">
        <v>49</v>
      </c>
      <c r="G61" s="139" t="s">
        <v>48</v>
      </c>
      <c r="H61" s="140"/>
      <c r="I61" s="140"/>
      <c r="J61" s="142" t="s">
        <v>49</v>
      </c>
      <c r="K61" s="140"/>
      <c r="L61" s="52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37" t="s">
        <v>50</v>
      </c>
      <c r="E65" s="143"/>
      <c r="F65" s="143"/>
      <c r="G65" s="137" t="s">
        <v>51</v>
      </c>
      <c r="H65" s="143"/>
      <c r="I65" s="143"/>
      <c r="J65" s="143"/>
      <c r="K65" s="143"/>
      <c r="L65" s="52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9" t="s">
        <v>48</v>
      </c>
      <c r="E76" s="140"/>
      <c r="F76" s="141" t="s">
        <v>49</v>
      </c>
      <c r="G76" s="139" t="s">
        <v>48</v>
      </c>
      <c r="H76" s="140"/>
      <c r="I76" s="140"/>
      <c r="J76" s="142" t="s">
        <v>49</v>
      </c>
      <c r="K76" s="140"/>
      <c r="L76" s="52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44"/>
      <c r="C77" s="145"/>
      <c r="D77" s="145"/>
      <c r="E77" s="145"/>
      <c r="F77" s="145"/>
      <c r="G77" s="145"/>
      <c r="H77" s="145"/>
      <c r="I77" s="145"/>
      <c r="J77" s="145"/>
      <c r="K77" s="145"/>
      <c r="L77" s="52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146"/>
      <c r="C81" s="147"/>
      <c r="D81" s="147"/>
      <c r="E81" s="147"/>
      <c r="F81" s="147"/>
      <c r="G81" s="147"/>
      <c r="H81" s="147"/>
      <c r="I81" s="147"/>
      <c r="J81" s="147"/>
      <c r="K81" s="147"/>
      <c r="L81" s="52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100</v>
      </c>
      <c r="D82" s="33"/>
      <c r="E82" s="33"/>
      <c r="F82" s="33"/>
      <c r="G82" s="33"/>
      <c r="H82" s="33"/>
      <c r="I82" s="33"/>
      <c r="J82" s="33"/>
      <c r="K82" s="33"/>
      <c r="L82" s="52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52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52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3"/>
      <c r="D85" s="33"/>
      <c r="E85" s="273" t="str">
        <f>E7</f>
        <v>MEDAS prístavba priestorov</v>
      </c>
      <c r="F85" s="274"/>
      <c r="G85" s="274"/>
      <c r="H85" s="274"/>
      <c r="I85" s="33"/>
      <c r="J85" s="33"/>
      <c r="K85" s="33"/>
      <c r="L85" s="52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98</v>
      </c>
      <c r="D86" s="33"/>
      <c r="E86" s="33"/>
      <c r="F86" s="33"/>
      <c r="G86" s="33"/>
      <c r="H86" s="33"/>
      <c r="I86" s="33"/>
      <c r="J86" s="33"/>
      <c r="K86" s="33"/>
      <c r="L86" s="52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22" t="str">
        <f>E9</f>
        <v>5 - SO 01.5 Hala 5</v>
      </c>
      <c r="F87" s="275"/>
      <c r="G87" s="275"/>
      <c r="H87" s="275"/>
      <c r="I87" s="33"/>
      <c r="J87" s="33"/>
      <c r="K87" s="33"/>
      <c r="L87" s="52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52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19</v>
      </c>
      <c r="D89" s="33"/>
      <c r="E89" s="33"/>
      <c r="F89" s="24" t="str">
        <f>F12</f>
        <v xml:space="preserve"> </v>
      </c>
      <c r="G89" s="33"/>
      <c r="H89" s="33"/>
      <c r="I89" s="26" t="s">
        <v>21</v>
      </c>
      <c r="J89" s="67">
        <f>IF(J12="","",J12)</f>
        <v>0</v>
      </c>
      <c r="K89" s="33"/>
      <c r="L89" s="52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52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22</v>
      </c>
      <c r="D91" s="33"/>
      <c r="E91" s="33"/>
      <c r="F91" s="24" t="str">
        <f>E15</f>
        <v>MEDAS, a.s.</v>
      </c>
      <c r="G91" s="33"/>
      <c r="H91" s="33"/>
      <c r="I91" s="26" t="s">
        <v>28</v>
      </c>
      <c r="J91" s="29" t="str">
        <f>E21</f>
        <v xml:space="preserve"> </v>
      </c>
      <c r="K91" s="33"/>
      <c r="L91" s="52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5.7" customHeight="1">
      <c r="A92" s="31"/>
      <c r="B92" s="32"/>
      <c r="C92" s="26" t="s">
        <v>26</v>
      </c>
      <c r="D92" s="33"/>
      <c r="E92" s="33"/>
      <c r="F92" s="24" t="str">
        <f>IF(E18="","",E18)</f>
        <v>Vyplň údaj</v>
      </c>
      <c r="G92" s="33"/>
      <c r="H92" s="33"/>
      <c r="I92" s="26" t="s">
        <v>30</v>
      </c>
      <c r="J92" s="29" t="str">
        <f>E24</f>
        <v>Ing.arch. Lukáš Mihalko</v>
      </c>
      <c r="K92" s="33"/>
      <c r="L92" s="52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52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48" t="s">
        <v>101</v>
      </c>
      <c r="D94" s="149"/>
      <c r="E94" s="149"/>
      <c r="F94" s="149"/>
      <c r="G94" s="149"/>
      <c r="H94" s="149"/>
      <c r="I94" s="149"/>
      <c r="J94" s="150" t="s">
        <v>102</v>
      </c>
      <c r="K94" s="149"/>
      <c r="L94" s="52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52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51" t="s">
        <v>103</v>
      </c>
      <c r="D96" s="33"/>
      <c r="E96" s="33"/>
      <c r="F96" s="33"/>
      <c r="G96" s="33"/>
      <c r="H96" s="33"/>
      <c r="I96" s="33"/>
      <c r="J96" s="85">
        <f>J128</f>
        <v>0</v>
      </c>
      <c r="K96" s="33"/>
      <c r="L96" s="52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104</v>
      </c>
    </row>
    <row r="97" spans="1:31" s="9" customFormat="1" ht="24.95" customHeight="1">
      <c r="B97" s="152"/>
      <c r="C97" s="153"/>
      <c r="D97" s="154" t="s">
        <v>105</v>
      </c>
      <c r="E97" s="155"/>
      <c r="F97" s="155"/>
      <c r="G97" s="155"/>
      <c r="H97" s="155"/>
      <c r="I97" s="155"/>
      <c r="J97" s="156">
        <f>J129</f>
        <v>0</v>
      </c>
      <c r="K97" s="153"/>
      <c r="L97" s="157"/>
    </row>
    <row r="98" spans="1:31" s="10" customFormat="1" ht="19.899999999999999" customHeight="1">
      <c r="B98" s="158"/>
      <c r="C98" s="159"/>
      <c r="D98" s="160" t="s">
        <v>106</v>
      </c>
      <c r="E98" s="161"/>
      <c r="F98" s="161"/>
      <c r="G98" s="161"/>
      <c r="H98" s="161"/>
      <c r="I98" s="161"/>
      <c r="J98" s="162">
        <f>J130</f>
        <v>0</v>
      </c>
      <c r="K98" s="159"/>
      <c r="L98" s="163"/>
    </row>
    <row r="99" spans="1:31" s="10" customFormat="1" ht="19.899999999999999" customHeight="1">
      <c r="B99" s="158"/>
      <c r="C99" s="159"/>
      <c r="D99" s="160" t="s">
        <v>107</v>
      </c>
      <c r="E99" s="161"/>
      <c r="F99" s="161"/>
      <c r="G99" s="161"/>
      <c r="H99" s="161"/>
      <c r="I99" s="161"/>
      <c r="J99" s="162">
        <f>J135</f>
        <v>0</v>
      </c>
      <c r="K99" s="159"/>
      <c r="L99" s="163"/>
    </row>
    <row r="100" spans="1:31" s="10" customFormat="1" ht="19.899999999999999" customHeight="1">
      <c r="B100" s="158"/>
      <c r="C100" s="159"/>
      <c r="D100" s="160" t="s">
        <v>108</v>
      </c>
      <c r="E100" s="161"/>
      <c r="F100" s="161"/>
      <c r="G100" s="161"/>
      <c r="H100" s="161"/>
      <c r="I100" s="161"/>
      <c r="J100" s="162">
        <f>J145</f>
        <v>0</v>
      </c>
      <c r="K100" s="159"/>
      <c r="L100" s="163"/>
    </row>
    <row r="101" spans="1:31" s="9" customFormat="1" ht="24.95" customHeight="1">
      <c r="B101" s="152"/>
      <c r="C101" s="153"/>
      <c r="D101" s="154" t="s">
        <v>109</v>
      </c>
      <c r="E101" s="155"/>
      <c r="F101" s="155"/>
      <c r="G101" s="155"/>
      <c r="H101" s="155"/>
      <c r="I101" s="155"/>
      <c r="J101" s="156">
        <f>J151</f>
        <v>0</v>
      </c>
      <c r="K101" s="153"/>
      <c r="L101" s="157"/>
    </row>
    <row r="102" spans="1:31" s="10" customFormat="1" ht="19.899999999999999" customHeight="1">
      <c r="B102" s="158"/>
      <c r="C102" s="159"/>
      <c r="D102" s="160" t="s">
        <v>110</v>
      </c>
      <c r="E102" s="161"/>
      <c r="F102" s="161"/>
      <c r="G102" s="161"/>
      <c r="H102" s="161"/>
      <c r="I102" s="161"/>
      <c r="J102" s="162">
        <f>J152</f>
        <v>0</v>
      </c>
      <c r="K102" s="159"/>
      <c r="L102" s="163"/>
    </row>
    <row r="103" spans="1:31" s="10" customFormat="1" ht="19.899999999999999" customHeight="1">
      <c r="B103" s="158"/>
      <c r="C103" s="159"/>
      <c r="D103" s="160" t="s">
        <v>111</v>
      </c>
      <c r="E103" s="161"/>
      <c r="F103" s="161"/>
      <c r="G103" s="161"/>
      <c r="H103" s="161"/>
      <c r="I103" s="161"/>
      <c r="J103" s="162">
        <f>J157</f>
        <v>0</v>
      </c>
      <c r="K103" s="159"/>
      <c r="L103" s="163"/>
    </row>
    <row r="104" spans="1:31" s="10" customFormat="1" ht="19.899999999999999" customHeight="1">
      <c r="B104" s="158"/>
      <c r="C104" s="159"/>
      <c r="D104" s="160" t="s">
        <v>112</v>
      </c>
      <c r="E104" s="161"/>
      <c r="F104" s="161"/>
      <c r="G104" s="161"/>
      <c r="H104" s="161"/>
      <c r="I104" s="161"/>
      <c r="J104" s="162">
        <f>J162</f>
        <v>0</v>
      </c>
      <c r="K104" s="159"/>
      <c r="L104" s="163"/>
    </row>
    <row r="105" spans="1:31" s="10" customFormat="1" ht="19.899999999999999" customHeight="1">
      <c r="B105" s="158"/>
      <c r="C105" s="159"/>
      <c r="D105" s="160" t="s">
        <v>113</v>
      </c>
      <c r="E105" s="161"/>
      <c r="F105" s="161"/>
      <c r="G105" s="161"/>
      <c r="H105" s="161"/>
      <c r="I105" s="161"/>
      <c r="J105" s="162">
        <f>J165</f>
        <v>0</v>
      </c>
      <c r="K105" s="159"/>
      <c r="L105" s="163"/>
    </row>
    <row r="106" spans="1:31" s="10" customFormat="1" ht="19.899999999999999" customHeight="1">
      <c r="B106" s="158"/>
      <c r="C106" s="159"/>
      <c r="D106" s="160" t="s">
        <v>114</v>
      </c>
      <c r="E106" s="161"/>
      <c r="F106" s="161"/>
      <c r="G106" s="161"/>
      <c r="H106" s="161"/>
      <c r="I106" s="161"/>
      <c r="J106" s="162">
        <f>J172</f>
        <v>0</v>
      </c>
      <c r="K106" s="159"/>
      <c r="L106" s="163"/>
    </row>
    <row r="107" spans="1:31" s="9" customFormat="1" ht="24.95" customHeight="1">
      <c r="B107" s="152"/>
      <c r="C107" s="153"/>
      <c r="D107" s="154" t="s">
        <v>115</v>
      </c>
      <c r="E107" s="155"/>
      <c r="F107" s="155"/>
      <c r="G107" s="155"/>
      <c r="H107" s="155"/>
      <c r="I107" s="155"/>
      <c r="J107" s="156">
        <f>J175</f>
        <v>0</v>
      </c>
      <c r="K107" s="153"/>
      <c r="L107" s="157"/>
    </row>
    <row r="108" spans="1:31" s="10" customFormat="1" ht="19.899999999999999" customHeight="1">
      <c r="B108" s="158"/>
      <c r="C108" s="159"/>
      <c r="D108" s="160" t="s">
        <v>116</v>
      </c>
      <c r="E108" s="161"/>
      <c r="F108" s="161"/>
      <c r="G108" s="161"/>
      <c r="H108" s="161"/>
      <c r="I108" s="161"/>
      <c r="J108" s="162">
        <f>J176</f>
        <v>0</v>
      </c>
      <c r="K108" s="159"/>
      <c r="L108" s="163"/>
    </row>
    <row r="109" spans="1:31" s="2" customFormat="1" ht="21.75" customHeight="1">
      <c r="A109" s="31"/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52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6.95" customHeight="1">
      <c r="A110" s="31"/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2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4" spans="1:63" s="2" customFormat="1" ht="6.95" customHeight="1">
      <c r="A114" s="31"/>
      <c r="B114" s="57"/>
      <c r="C114" s="58"/>
      <c r="D114" s="58"/>
      <c r="E114" s="58"/>
      <c r="F114" s="58"/>
      <c r="G114" s="58"/>
      <c r="H114" s="58"/>
      <c r="I114" s="58"/>
      <c r="J114" s="58"/>
      <c r="K114" s="58"/>
      <c r="L114" s="52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3" s="2" customFormat="1" ht="24.95" customHeight="1">
      <c r="A115" s="31"/>
      <c r="B115" s="32"/>
      <c r="C115" s="20" t="s">
        <v>117</v>
      </c>
      <c r="D115" s="33"/>
      <c r="E115" s="33"/>
      <c r="F115" s="33"/>
      <c r="G115" s="33"/>
      <c r="H115" s="33"/>
      <c r="I115" s="33"/>
      <c r="J115" s="33"/>
      <c r="K115" s="33"/>
      <c r="L115" s="52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3" s="2" customFormat="1" ht="6.95" customHeight="1">
      <c r="A116" s="3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52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3" s="2" customFormat="1" ht="12" customHeight="1">
      <c r="A117" s="31"/>
      <c r="B117" s="32"/>
      <c r="C117" s="26" t="s">
        <v>15</v>
      </c>
      <c r="D117" s="33"/>
      <c r="E117" s="33"/>
      <c r="F117" s="33"/>
      <c r="G117" s="33"/>
      <c r="H117" s="33"/>
      <c r="I117" s="33"/>
      <c r="J117" s="33"/>
      <c r="K117" s="33"/>
      <c r="L117" s="52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3" s="2" customFormat="1" ht="16.5" customHeight="1">
      <c r="A118" s="31"/>
      <c r="B118" s="32"/>
      <c r="C118" s="33"/>
      <c r="D118" s="33"/>
      <c r="E118" s="273" t="str">
        <f>E7</f>
        <v>MEDAS prístavba priestorov</v>
      </c>
      <c r="F118" s="274"/>
      <c r="G118" s="274"/>
      <c r="H118" s="274"/>
      <c r="I118" s="33"/>
      <c r="J118" s="33"/>
      <c r="K118" s="33"/>
      <c r="L118" s="52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3" s="2" customFormat="1" ht="12" customHeight="1">
      <c r="A119" s="31"/>
      <c r="B119" s="32"/>
      <c r="C119" s="26" t="s">
        <v>98</v>
      </c>
      <c r="D119" s="33"/>
      <c r="E119" s="33"/>
      <c r="F119" s="33"/>
      <c r="G119" s="33"/>
      <c r="H119" s="33"/>
      <c r="I119" s="33"/>
      <c r="J119" s="33"/>
      <c r="K119" s="33"/>
      <c r="L119" s="52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3" s="2" customFormat="1" ht="16.5" customHeight="1">
      <c r="A120" s="31"/>
      <c r="B120" s="32"/>
      <c r="C120" s="33"/>
      <c r="D120" s="33"/>
      <c r="E120" s="222" t="str">
        <f>E9</f>
        <v>5 - SO 01.5 Hala 5</v>
      </c>
      <c r="F120" s="275"/>
      <c r="G120" s="275"/>
      <c r="H120" s="275"/>
      <c r="I120" s="33"/>
      <c r="J120" s="33"/>
      <c r="K120" s="33"/>
      <c r="L120" s="52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3" s="2" customFormat="1" ht="6.95" customHeight="1">
      <c r="A121" s="31"/>
      <c r="B121" s="32"/>
      <c r="C121" s="33"/>
      <c r="D121" s="33"/>
      <c r="E121" s="33"/>
      <c r="F121" s="33"/>
      <c r="G121" s="33"/>
      <c r="H121" s="33"/>
      <c r="I121" s="33"/>
      <c r="J121" s="33"/>
      <c r="K121" s="33"/>
      <c r="L121" s="52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3" s="2" customFormat="1" ht="12" customHeight="1">
      <c r="A122" s="31"/>
      <c r="B122" s="32"/>
      <c r="C122" s="26" t="s">
        <v>19</v>
      </c>
      <c r="D122" s="33"/>
      <c r="E122" s="33"/>
      <c r="F122" s="24" t="str">
        <f>F12</f>
        <v xml:space="preserve"> </v>
      </c>
      <c r="G122" s="33"/>
      <c r="H122" s="33"/>
      <c r="I122" s="26" t="s">
        <v>21</v>
      </c>
      <c r="J122" s="67">
        <f>IF(J12="","",J12)</f>
        <v>0</v>
      </c>
      <c r="K122" s="33"/>
      <c r="L122" s="52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3" s="2" customFormat="1" ht="6.95" customHeight="1">
      <c r="A123" s="31"/>
      <c r="B123" s="32"/>
      <c r="C123" s="33"/>
      <c r="D123" s="33"/>
      <c r="E123" s="33"/>
      <c r="F123" s="33"/>
      <c r="G123" s="33"/>
      <c r="H123" s="33"/>
      <c r="I123" s="33"/>
      <c r="J123" s="33"/>
      <c r="K123" s="33"/>
      <c r="L123" s="52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3" s="2" customFormat="1" ht="15.2" customHeight="1">
      <c r="A124" s="31"/>
      <c r="B124" s="32"/>
      <c r="C124" s="26" t="s">
        <v>22</v>
      </c>
      <c r="D124" s="33"/>
      <c r="E124" s="33"/>
      <c r="F124" s="24" t="str">
        <f>E15</f>
        <v>MEDAS, a.s.</v>
      </c>
      <c r="G124" s="33"/>
      <c r="H124" s="33"/>
      <c r="I124" s="26" t="s">
        <v>28</v>
      </c>
      <c r="J124" s="29" t="str">
        <f>E21</f>
        <v xml:space="preserve"> </v>
      </c>
      <c r="K124" s="33"/>
      <c r="L124" s="52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3" s="2" customFormat="1" ht="25.7" customHeight="1">
      <c r="A125" s="31"/>
      <c r="B125" s="32"/>
      <c r="C125" s="26" t="s">
        <v>26</v>
      </c>
      <c r="D125" s="33"/>
      <c r="E125" s="33"/>
      <c r="F125" s="24" t="str">
        <f>IF(E18="","",E18)</f>
        <v>Vyplň údaj</v>
      </c>
      <c r="G125" s="33"/>
      <c r="H125" s="33"/>
      <c r="I125" s="26" t="s">
        <v>30</v>
      </c>
      <c r="J125" s="29" t="str">
        <f>E24</f>
        <v>Ing.arch. Lukáš Mihalko</v>
      </c>
      <c r="K125" s="33"/>
      <c r="L125" s="52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63" s="2" customFormat="1" ht="10.35" customHeight="1">
      <c r="A126" s="31"/>
      <c r="B126" s="32"/>
      <c r="C126" s="33"/>
      <c r="D126" s="33"/>
      <c r="E126" s="33"/>
      <c r="F126" s="33"/>
      <c r="G126" s="33"/>
      <c r="H126" s="33"/>
      <c r="I126" s="33"/>
      <c r="J126" s="33"/>
      <c r="K126" s="33"/>
      <c r="L126" s="52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63" s="11" customFormat="1" ht="29.25" customHeight="1">
      <c r="A127" s="164"/>
      <c r="B127" s="165"/>
      <c r="C127" s="166" t="s">
        <v>118</v>
      </c>
      <c r="D127" s="167" t="s">
        <v>58</v>
      </c>
      <c r="E127" s="167" t="s">
        <v>54</v>
      </c>
      <c r="F127" s="167" t="s">
        <v>55</v>
      </c>
      <c r="G127" s="167" t="s">
        <v>119</v>
      </c>
      <c r="H127" s="167" t="s">
        <v>120</v>
      </c>
      <c r="I127" s="167" t="s">
        <v>121</v>
      </c>
      <c r="J127" s="168" t="s">
        <v>102</v>
      </c>
      <c r="K127" s="169" t="s">
        <v>122</v>
      </c>
      <c r="L127" s="170"/>
      <c r="M127" s="76" t="s">
        <v>1</v>
      </c>
      <c r="N127" s="77" t="s">
        <v>37</v>
      </c>
      <c r="O127" s="77" t="s">
        <v>123</v>
      </c>
      <c r="P127" s="77" t="s">
        <v>124</v>
      </c>
      <c r="Q127" s="77" t="s">
        <v>125</v>
      </c>
      <c r="R127" s="77" t="s">
        <v>126</v>
      </c>
      <c r="S127" s="77" t="s">
        <v>127</v>
      </c>
      <c r="T127" s="78" t="s">
        <v>128</v>
      </c>
      <c r="U127" s="164"/>
      <c r="V127" s="164"/>
      <c r="W127" s="164"/>
      <c r="X127" s="164"/>
      <c r="Y127" s="164"/>
      <c r="Z127" s="164"/>
      <c r="AA127" s="164"/>
      <c r="AB127" s="164"/>
      <c r="AC127" s="164"/>
      <c r="AD127" s="164"/>
      <c r="AE127" s="164"/>
    </row>
    <row r="128" spans="1:63" s="2" customFormat="1" ht="22.9" customHeight="1">
      <c r="A128" s="31"/>
      <c r="B128" s="32"/>
      <c r="C128" s="83" t="s">
        <v>103</v>
      </c>
      <c r="D128" s="33"/>
      <c r="E128" s="33"/>
      <c r="F128" s="33"/>
      <c r="G128" s="33"/>
      <c r="H128" s="33"/>
      <c r="I128" s="33"/>
      <c r="J128" s="171">
        <f>BK128</f>
        <v>0</v>
      </c>
      <c r="K128" s="33"/>
      <c r="L128" s="36"/>
      <c r="M128" s="79"/>
      <c r="N128" s="172"/>
      <c r="O128" s="80"/>
      <c r="P128" s="173">
        <f>P129+P151+P175</f>
        <v>0</v>
      </c>
      <c r="Q128" s="80"/>
      <c r="R128" s="173">
        <f>R129+R151+R175</f>
        <v>435.02198022557775</v>
      </c>
      <c r="S128" s="80"/>
      <c r="T128" s="174">
        <f>T129+T151+T175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T128" s="14" t="s">
        <v>72</v>
      </c>
      <c r="AU128" s="14" t="s">
        <v>104</v>
      </c>
      <c r="BK128" s="175">
        <f>BK129+BK151+BK175</f>
        <v>0</v>
      </c>
    </row>
    <row r="129" spans="1:65" s="12" customFormat="1" ht="25.9" customHeight="1">
      <c r="B129" s="176"/>
      <c r="C129" s="177"/>
      <c r="D129" s="178" t="s">
        <v>72</v>
      </c>
      <c r="E129" s="179" t="s">
        <v>129</v>
      </c>
      <c r="F129" s="179" t="s">
        <v>130</v>
      </c>
      <c r="G129" s="177"/>
      <c r="H129" s="177"/>
      <c r="I129" s="180"/>
      <c r="J129" s="181">
        <f>BK129</f>
        <v>0</v>
      </c>
      <c r="K129" s="177"/>
      <c r="L129" s="182"/>
      <c r="M129" s="183"/>
      <c r="N129" s="184"/>
      <c r="O129" s="184"/>
      <c r="P129" s="185">
        <f>P130+P135+P145</f>
        <v>0</v>
      </c>
      <c r="Q129" s="184"/>
      <c r="R129" s="185">
        <f>R130+R135+R145</f>
        <v>364.13884414557776</v>
      </c>
      <c r="S129" s="184"/>
      <c r="T129" s="186">
        <f>T130+T135+T145</f>
        <v>0</v>
      </c>
      <c r="AR129" s="187" t="s">
        <v>78</v>
      </c>
      <c r="AT129" s="188" t="s">
        <v>72</v>
      </c>
      <c r="AU129" s="188" t="s">
        <v>73</v>
      </c>
      <c r="AY129" s="187" t="s">
        <v>131</v>
      </c>
      <c r="BK129" s="189">
        <f>BK130+BK135+BK145</f>
        <v>0</v>
      </c>
    </row>
    <row r="130" spans="1:65" s="12" customFormat="1" ht="22.9" customHeight="1">
      <c r="B130" s="176"/>
      <c r="C130" s="177"/>
      <c r="D130" s="178" t="s">
        <v>72</v>
      </c>
      <c r="E130" s="190" t="s">
        <v>78</v>
      </c>
      <c r="F130" s="190" t="s">
        <v>132</v>
      </c>
      <c r="G130" s="177"/>
      <c r="H130" s="177"/>
      <c r="I130" s="180"/>
      <c r="J130" s="191">
        <f>BK130</f>
        <v>0</v>
      </c>
      <c r="K130" s="177"/>
      <c r="L130" s="182"/>
      <c r="M130" s="183"/>
      <c r="N130" s="184"/>
      <c r="O130" s="184"/>
      <c r="P130" s="185">
        <f>SUM(P131:P134)</f>
        <v>0</v>
      </c>
      <c r="Q130" s="184"/>
      <c r="R130" s="185">
        <f>SUM(R131:R134)</f>
        <v>24.047999999999998</v>
      </c>
      <c r="S130" s="184"/>
      <c r="T130" s="186">
        <f>SUM(T131:T134)</f>
        <v>0</v>
      </c>
      <c r="AR130" s="187" t="s">
        <v>78</v>
      </c>
      <c r="AT130" s="188" t="s">
        <v>72</v>
      </c>
      <c r="AU130" s="188" t="s">
        <v>78</v>
      </c>
      <c r="AY130" s="187" t="s">
        <v>131</v>
      </c>
      <c r="BK130" s="189">
        <f>SUM(BK131:BK134)</f>
        <v>0</v>
      </c>
    </row>
    <row r="131" spans="1:65" s="2" customFormat="1" ht="49.15" customHeight="1">
      <c r="A131" s="31"/>
      <c r="B131" s="32"/>
      <c r="C131" s="192" t="s">
        <v>78</v>
      </c>
      <c r="D131" s="192" t="s">
        <v>133</v>
      </c>
      <c r="E131" s="193" t="s">
        <v>134</v>
      </c>
      <c r="F131" s="194" t="s">
        <v>135</v>
      </c>
      <c r="G131" s="195" t="s">
        <v>136</v>
      </c>
      <c r="H131" s="196">
        <v>48.978000000000002</v>
      </c>
      <c r="I131" s="197"/>
      <c r="J131" s="198">
        <f>ROUND(I131*H131,2)</f>
        <v>0</v>
      </c>
      <c r="K131" s="199"/>
      <c r="L131" s="36"/>
      <c r="M131" s="200" t="s">
        <v>1</v>
      </c>
      <c r="N131" s="201" t="s">
        <v>39</v>
      </c>
      <c r="O131" s="72"/>
      <c r="P131" s="202">
        <f>O131*H131</f>
        <v>0</v>
      </c>
      <c r="Q131" s="202">
        <v>0</v>
      </c>
      <c r="R131" s="202">
        <f>Q131*H131</f>
        <v>0</v>
      </c>
      <c r="S131" s="202">
        <v>0</v>
      </c>
      <c r="T131" s="203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204" t="s">
        <v>88</v>
      </c>
      <c r="AT131" s="204" t="s">
        <v>133</v>
      </c>
      <c r="AU131" s="204" t="s">
        <v>82</v>
      </c>
      <c r="AY131" s="14" t="s">
        <v>131</v>
      </c>
      <c r="BE131" s="205">
        <f>IF(N131="základná",J131,0)</f>
        <v>0</v>
      </c>
      <c r="BF131" s="205">
        <f>IF(N131="znížená",J131,0)</f>
        <v>0</v>
      </c>
      <c r="BG131" s="205">
        <f>IF(N131="zákl. prenesená",J131,0)</f>
        <v>0</v>
      </c>
      <c r="BH131" s="205">
        <f>IF(N131="zníž. prenesená",J131,0)</f>
        <v>0</v>
      </c>
      <c r="BI131" s="205">
        <f>IF(N131="nulová",J131,0)</f>
        <v>0</v>
      </c>
      <c r="BJ131" s="14" t="s">
        <v>82</v>
      </c>
      <c r="BK131" s="205">
        <f>ROUND(I131*H131,2)</f>
        <v>0</v>
      </c>
      <c r="BL131" s="14" t="s">
        <v>88</v>
      </c>
      <c r="BM131" s="204" t="s">
        <v>421</v>
      </c>
    </row>
    <row r="132" spans="1:65" s="2" customFormat="1" ht="76.349999999999994" customHeight="1">
      <c r="A132" s="31"/>
      <c r="B132" s="32"/>
      <c r="C132" s="192" t="s">
        <v>82</v>
      </c>
      <c r="D132" s="192" t="s">
        <v>133</v>
      </c>
      <c r="E132" s="193" t="s">
        <v>138</v>
      </c>
      <c r="F132" s="194" t="s">
        <v>139</v>
      </c>
      <c r="G132" s="195" t="s">
        <v>136</v>
      </c>
      <c r="H132" s="196">
        <v>158.94200000000001</v>
      </c>
      <c r="I132" s="197"/>
      <c r="J132" s="198">
        <f>ROUND(I132*H132,2)</f>
        <v>0</v>
      </c>
      <c r="K132" s="199"/>
      <c r="L132" s="36"/>
      <c r="M132" s="200" t="s">
        <v>1</v>
      </c>
      <c r="N132" s="201" t="s">
        <v>39</v>
      </c>
      <c r="O132" s="72"/>
      <c r="P132" s="202">
        <f>O132*H132</f>
        <v>0</v>
      </c>
      <c r="Q132" s="202">
        <v>0</v>
      </c>
      <c r="R132" s="202">
        <f>Q132*H132</f>
        <v>0</v>
      </c>
      <c r="S132" s="202">
        <v>0</v>
      </c>
      <c r="T132" s="203">
        <f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204" t="s">
        <v>88</v>
      </c>
      <c r="AT132" s="204" t="s">
        <v>133</v>
      </c>
      <c r="AU132" s="204" t="s">
        <v>82</v>
      </c>
      <c r="AY132" s="14" t="s">
        <v>131</v>
      </c>
      <c r="BE132" s="205">
        <f>IF(N132="základná",J132,0)</f>
        <v>0</v>
      </c>
      <c r="BF132" s="205">
        <f>IF(N132="znížená",J132,0)</f>
        <v>0</v>
      </c>
      <c r="BG132" s="205">
        <f>IF(N132="zákl. prenesená",J132,0)</f>
        <v>0</v>
      </c>
      <c r="BH132" s="205">
        <f>IF(N132="zníž. prenesená",J132,0)</f>
        <v>0</v>
      </c>
      <c r="BI132" s="205">
        <f>IF(N132="nulová",J132,0)</f>
        <v>0</v>
      </c>
      <c r="BJ132" s="14" t="s">
        <v>82</v>
      </c>
      <c r="BK132" s="205">
        <f>ROUND(I132*H132,2)</f>
        <v>0</v>
      </c>
      <c r="BL132" s="14" t="s">
        <v>88</v>
      </c>
      <c r="BM132" s="204" t="s">
        <v>422</v>
      </c>
    </row>
    <row r="133" spans="1:65" s="2" customFormat="1" ht="49.15" customHeight="1">
      <c r="A133" s="31"/>
      <c r="B133" s="32"/>
      <c r="C133" s="192" t="s">
        <v>85</v>
      </c>
      <c r="D133" s="192" t="s">
        <v>133</v>
      </c>
      <c r="E133" s="193" t="s">
        <v>141</v>
      </c>
      <c r="F133" s="194" t="s">
        <v>142</v>
      </c>
      <c r="G133" s="195" t="s">
        <v>136</v>
      </c>
      <c r="H133" s="196">
        <v>14.4</v>
      </c>
      <c r="I133" s="197"/>
      <c r="J133" s="198">
        <f>ROUND(I133*H133,2)</f>
        <v>0</v>
      </c>
      <c r="K133" s="199"/>
      <c r="L133" s="36"/>
      <c r="M133" s="200" t="s">
        <v>1</v>
      </c>
      <c r="N133" s="201" t="s">
        <v>39</v>
      </c>
      <c r="O133" s="72"/>
      <c r="P133" s="202">
        <f>O133*H133</f>
        <v>0</v>
      </c>
      <c r="Q133" s="202">
        <v>0</v>
      </c>
      <c r="R133" s="202">
        <f>Q133*H133</f>
        <v>0</v>
      </c>
      <c r="S133" s="202">
        <v>0</v>
      </c>
      <c r="T133" s="203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04" t="s">
        <v>88</v>
      </c>
      <c r="AT133" s="204" t="s">
        <v>133</v>
      </c>
      <c r="AU133" s="204" t="s">
        <v>82</v>
      </c>
      <c r="AY133" s="14" t="s">
        <v>131</v>
      </c>
      <c r="BE133" s="205">
        <f>IF(N133="základná",J133,0)</f>
        <v>0</v>
      </c>
      <c r="BF133" s="205">
        <f>IF(N133="znížená",J133,0)</f>
        <v>0</v>
      </c>
      <c r="BG133" s="205">
        <f>IF(N133="zákl. prenesená",J133,0)</f>
        <v>0</v>
      </c>
      <c r="BH133" s="205">
        <f>IF(N133="zníž. prenesená",J133,0)</f>
        <v>0</v>
      </c>
      <c r="BI133" s="205">
        <f>IF(N133="nulová",J133,0)</f>
        <v>0</v>
      </c>
      <c r="BJ133" s="14" t="s">
        <v>82</v>
      </c>
      <c r="BK133" s="205">
        <f>ROUND(I133*H133,2)</f>
        <v>0</v>
      </c>
      <c r="BL133" s="14" t="s">
        <v>88</v>
      </c>
      <c r="BM133" s="204" t="s">
        <v>423</v>
      </c>
    </row>
    <row r="134" spans="1:65" s="2" customFormat="1" ht="37.9" customHeight="1">
      <c r="A134" s="31"/>
      <c r="B134" s="32"/>
      <c r="C134" s="206" t="s">
        <v>88</v>
      </c>
      <c r="D134" s="206" t="s">
        <v>144</v>
      </c>
      <c r="E134" s="207" t="s">
        <v>145</v>
      </c>
      <c r="F134" s="208" t="s">
        <v>146</v>
      </c>
      <c r="G134" s="209" t="s">
        <v>136</v>
      </c>
      <c r="H134" s="210">
        <v>14.4</v>
      </c>
      <c r="I134" s="211"/>
      <c r="J134" s="212">
        <f>ROUND(I134*H134,2)</f>
        <v>0</v>
      </c>
      <c r="K134" s="213"/>
      <c r="L134" s="214"/>
      <c r="M134" s="215" t="s">
        <v>1</v>
      </c>
      <c r="N134" s="216" t="s">
        <v>39</v>
      </c>
      <c r="O134" s="72"/>
      <c r="P134" s="202">
        <f>O134*H134</f>
        <v>0</v>
      </c>
      <c r="Q134" s="202">
        <v>1.67</v>
      </c>
      <c r="R134" s="202">
        <f>Q134*H134</f>
        <v>24.047999999999998</v>
      </c>
      <c r="S134" s="202">
        <v>0</v>
      </c>
      <c r="T134" s="203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204" t="s">
        <v>147</v>
      </c>
      <c r="AT134" s="204" t="s">
        <v>144</v>
      </c>
      <c r="AU134" s="204" t="s">
        <v>82</v>
      </c>
      <c r="AY134" s="14" t="s">
        <v>131</v>
      </c>
      <c r="BE134" s="205">
        <f>IF(N134="základná",J134,0)</f>
        <v>0</v>
      </c>
      <c r="BF134" s="205">
        <f>IF(N134="znížená",J134,0)</f>
        <v>0</v>
      </c>
      <c r="BG134" s="205">
        <f>IF(N134="zákl. prenesená",J134,0)</f>
        <v>0</v>
      </c>
      <c r="BH134" s="205">
        <f>IF(N134="zníž. prenesená",J134,0)</f>
        <v>0</v>
      </c>
      <c r="BI134" s="205">
        <f>IF(N134="nulová",J134,0)</f>
        <v>0</v>
      </c>
      <c r="BJ134" s="14" t="s">
        <v>82</v>
      </c>
      <c r="BK134" s="205">
        <f>ROUND(I134*H134,2)</f>
        <v>0</v>
      </c>
      <c r="BL134" s="14" t="s">
        <v>88</v>
      </c>
      <c r="BM134" s="204" t="s">
        <v>424</v>
      </c>
    </row>
    <row r="135" spans="1:65" s="12" customFormat="1" ht="22.9" customHeight="1">
      <c r="B135" s="176"/>
      <c r="C135" s="177"/>
      <c r="D135" s="178" t="s">
        <v>72</v>
      </c>
      <c r="E135" s="190" t="s">
        <v>82</v>
      </c>
      <c r="F135" s="190" t="s">
        <v>149</v>
      </c>
      <c r="G135" s="177"/>
      <c r="H135" s="177"/>
      <c r="I135" s="180"/>
      <c r="J135" s="191">
        <f>BK135</f>
        <v>0</v>
      </c>
      <c r="K135" s="177"/>
      <c r="L135" s="182"/>
      <c r="M135" s="183"/>
      <c r="N135" s="184"/>
      <c r="O135" s="184"/>
      <c r="P135" s="185">
        <f>SUM(P136:P144)</f>
        <v>0</v>
      </c>
      <c r="Q135" s="184"/>
      <c r="R135" s="185">
        <f>SUM(R136:R144)</f>
        <v>181.81627445085599</v>
      </c>
      <c r="S135" s="184"/>
      <c r="T135" s="186">
        <f>SUM(T136:T144)</f>
        <v>0</v>
      </c>
      <c r="AR135" s="187" t="s">
        <v>78</v>
      </c>
      <c r="AT135" s="188" t="s">
        <v>72</v>
      </c>
      <c r="AU135" s="188" t="s">
        <v>78</v>
      </c>
      <c r="AY135" s="187" t="s">
        <v>131</v>
      </c>
      <c r="BK135" s="189">
        <f>SUM(BK136:BK144)</f>
        <v>0</v>
      </c>
    </row>
    <row r="136" spans="1:65" s="2" customFormat="1" ht="24.2" customHeight="1">
      <c r="A136" s="31"/>
      <c r="B136" s="32"/>
      <c r="C136" s="192" t="s">
        <v>91</v>
      </c>
      <c r="D136" s="192" t="s">
        <v>133</v>
      </c>
      <c r="E136" s="193" t="s">
        <v>150</v>
      </c>
      <c r="F136" s="194" t="s">
        <v>151</v>
      </c>
      <c r="G136" s="195" t="s">
        <v>136</v>
      </c>
      <c r="H136" s="196">
        <v>49.04</v>
      </c>
      <c r="I136" s="197"/>
      <c r="J136" s="198">
        <f t="shared" ref="J136:J144" si="0">ROUND(I136*H136,2)</f>
        <v>0</v>
      </c>
      <c r="K136" s="199"/>
      <c r="L136" s="36"/>
      <c r="M136" s="200" t="s">
        <v>1</v>
      </c>
      <c r="N136" s="201" t="s">
        <v>39</v>
      </c>
      <c r="O136" s="72"/>
      <c r="P136" s="202">
        <f t="shared" ref="P136:P144" si="1">O136*H136</f>
        <v>0</v>
      </c>
      <c r="Q136" s="202">
        <v>2.0699999999999998</v>
      </c>
      <c r="R136" s="202">
        <f t="shared" ref="R136:R144" si="2">Q136*H136</f>
        <v>101.51279999999998</v>
      </c>
      <c r="S136" s="202">
        <v>0</v>
      </c>
      <c r="T136" s="203">
        <f t="shared" ref="T136:T144" si="3"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204" t="s">
        <v>88</v>
      </c>
      <c r="AT136" s="204" t="s">
        <v>133</v>
      </c>
      <c r="AU136" s="204" t="s">
        <v>82</v>
      </c>
      <c r="AY136" s="14" t="s">
        <v>131</v>
      </c>
      <c r="BE136" s="205">
        <f t="shared" ref="BE136:BE144" si="4">IF(N136="základná",J136,0)</f>
        <v>0</v>
      </c>
      <c r="BF136" s="205">
        <f t="shared" ref="BF136:BF144" si="5">IF(N136="znížená",J136,0)</f>
        <v>0</v>
      </c>
      <c r="BG136" s="205">
        <f t="shared" ref="BG136:BG144" si="6">IF(N136="zákl. prenesená",J136,0)</f>
        <v>0</v>
      </c>
      <c r="BH136" s="205">
        <f t="shared" ref="BH136:BH144" si="7">IF(N136="zníž. prenesená",J136,0)</f>
        <v>0</v>
      </c>
      <c r="BI136" s="205">
        <f t="shared" ref="BI136:BI144" si="8">IF(N136="nulová",J136,0)</f>
        <v>0</v>
      </c>
      <c r="BJ136" s="14" t="s">
        <v>82</v>
      </c>
      <c r="BK136" s="205">
        <f t="shared" ref="BK136:BK144" si="9">ROUND(I136*H136,2)</f>
        <v>0</v>
      </c>
      <c r="BL136" s="14" t="s">
        <v>88</v>
      </c>
      <c r="BM136" s="204" t="s">
        <v>425</v>
      </c>
    </row>
    <row r="137" spans="1:65" s="2" customFormat="1" ht="16.5" customHeight="1">
      <c r="A137" s="31"/>
      <c r="B137" s="32"/>
      <c r="C137" s="192" t="s">
        <v>94</v>
      </c>
      <c r="D137" s="192" t="s">
        <v>133</v>
      </c>
      <c r="E137" s="193" t="s">
        <v>153</v>
      </c>
      <c r="F137" s="194" t="s">
        <v>154</v>
      </c>
      <c r="G137" s="195" t="s">
        <v>136</v>
      </c>
      <c r="H137" s="196">
        <v>0.91800000000000004</v>
      </c>
      <c r="I137" s="197"/>
      <c r="J137" s="198">
        <f t="shared" si="0"/>
        <v>0</v>
      </c>
      <c r="K137" s="199"/>
      <c r="L137" s="36"/>
      <c r="M137" s="200" t="s">
        <v>1</v>
      </c>
      <c r="N137" s="201" t="s">
        <v>39</v>
      </c>
      <c r="O137" s="72"/>
      <c r="P137" s="202">
        <f t="shared" si="1"/>
        <v>0</v>
      </c>
      <c r="Q137" s="202">
        <v>2.1940757039999998</v>
      </c>
      <c r="R137" s="202">
        <f t="shared" si="2"/>
        <v>2.014161496272</v>
      </c>
      <c r="S137" s="202">
        <v>0</v>
      </c>
      <c r="T137" s="203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204" t="s">
        <v>88</v>
      </c>
      <c r="AT137" s="204" t="s">
        <v>133</v>
      </c>
      <c r="AU137" s="204" t="s">
        <v>82</v>
      </c>
      <c r="AY137" s="14" t="s">
        <v>131</v>
      </c>
      <c r="BE137" s="205">
        <f t="shared" si="4"/>
        <v>0</v>
      </c>
      <c r="BF137" s="205">
        <f t="shared" si="5"/>
        <v>0</v>
      </c>
      <c r="BG137" s="205">
        <f t="shared" si="6"/>
        <v>0</v>
      </c>
      <c r="BH137" s="205">
        <f t="shared" si="7"/>
        <v>0</v>
      </c>
      <c r="BI137" s="205">
        <f t="shared" si="8"/>
        <v>0</v>
      </c>
      <c r="BJ137" s="14" t="s">
        <v>82</v>
      </c>
      <c r="BK137" s="205">
        <f t="shared" si="9"/>
        <v>0</v>
      </c>
      <c r="BL137" s="14" t="s">
        <v>88</v>
      </c>
      <c r="BM137" s="204" t="s">
        <v>426</v>
      </c>
    </row>
    <row r="138" spans="1:65" s="2" customFormat="1" ht="37.9" customHeight="1">
      <c r="A138" s="31"/>
      <c r="B138" s="32"/>
      <c r="C138" s="192" t="s">
        <v>156</v>
      </c>
      <c r="D138" s="192" t="s">
        <v>133</v>
      </c>
      <c r="E138" s="193" t="s">
        <v>157</v>
      </c>
      <c r="F138" s="194" t="s">
        <v>158</v>
      </c>
      <c r="G138" s="195" t="s">
        <v>136</v>
      </c>
      <c r="H138" s="196">
        <v>8.6080000000000005</v>
      </c>
      <c r="I138" s="197"/>
      <c r="J138" s="198">
        <f t="shared" si="0"/>
        <v>0</v>
      </c>
      <c r="K138" s="199"/>
      <c r="L138" s="36"/>
      <c r="M138" s="200" t="s">
        <v>1</v>
      </c>
      <c r="N138" s="201" t="s">
        <v>39</v>
      </c>
      <c r="O138" s="72"/>
      <c r="P138" s="202">
        <f t="shared" si="1"/>
        <v>0</v>
      </c>
      <c r="Q138" s="202">
        <v>1.3081875000000001</v>
      </c>
      <c r="R138" s="202">
        <f t="shared" si="2"/>
        <v>11.260878000000002</v>
      </c>
      <c r="S138" s="202">
        <v>0</v>
      </c>
      <c r="T138" s="203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204" t="s">
        <v>88</v>
      </c>
      <c r="AT138" s="204" t="s">
        <v>133</v>
      </c>
      <c r="AU138" s="204" t="s">
        <v>82</v>
      </c>
      <c r="AY138" s="14" t="s">
        <v>131</v>
      </c>
      <c r="BE138" s="205">
        <f t="shared" si="4"/>
        <v>0</v>
      </c>
      <c r="BF138" s="205">
        <f t="shared" si="5"/>
        <v>0</v>
      </c>
      <c r="BG138" s="205">
        <f t="shared" si="6"/>
        <v>0</v>
      </c>
      <c r="BH138" s="205">
        <f t="shared" si="7"/>
        <v>0</v>
      </c>
      <c r="BI138" s="205">
        <f t="shared" si="8"/>
        <v>0</v>
      </c>
      <c r="BJ138" s="14" t="s">
        <v>82</v>
      </c>
      <c r="BK138" s="205">
        <f t="shared" si="9"/>
        <v>0</v>
      </c>
      <c r="BL138" s="14" t="s">
        <v>88</v>
      </c>
      <c r="BM138" s="204" t="s">
        <v>427</v>
      </c>
    </row>
    <row r="139" spans="1:65" s="2" customFormat="1" ht="24.2" customHeight="1">
      <c r="A139" s="31"/>
      <c r="B139" s="32"/>
      <c r="C139" s="206" t="s">
        <v>147</v>
      </c>
      <c r="D139" s="206" t="s">
        <v>144</v>
      </c>
      <c r="E139" s="207" t="s">
        <v>160</v>
      </c>
      <c r="F139" s="208" t="s">
        <v>161</v>
      </c>
      <c r="G139" s="209" t="s">
        <v>162</v>
      </c>
      <c r="H139" s="210">
        <v>43.901000000000003</v>
      </c>
      <c r="I139" s="211"/>
      <c r="J139" s="212">
        <f t="shared" si="0"/>
        <v>0</v>
      </c>
      <c r="K139" s="213"/>
      <c r="L139" s="214"/>
      <c r="M139" s="215" t="s">
        <v>1</v>
      </c>
      <c r="N139" s="216" t="s">
        <v>39</v>
      </c>
      <c r="O139" s="72"/>
      <c r="P139" s="202">
        <f t="shared" si="1"/>
        <v>0</v>
      </c>
      <c r="Q139" s="202">
        <v>2.2499999999999999E-2</v>
      </c>
      <c r="R139" s="202">
        <f t="shared" si="2"/>
        <v>0.98777250000000005</v>
      </c>
      <c r="S139" s="202">
        <v>0</v>
      </c>
      <c r="T139" s="203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204" t="s">
        <v>147</v>
      </c>
      <c r="AT139" s="204" t="s">
        <v>144</v>
      </c>
      <c r="AU139" s="204" t="s">
        <v>82</v>
      </c>
      <c r="AY139" s="14" t="s">
        <v>131</v>
      </c>
      <c r="BE139" s="205">
        <f t="shared" si="4"/>
        <v>0</v>
      </c>
      <c r="BF139" s="205">
        <f t="shared" si="5"/>
        <v>0</v>
      </c>
      <c r="BG139" s="205">
        <f t="shared" si="6"/>
        <v>0</v>
      </c>
      <c r="BH139" s="205">
        <f t="shared" si="7"/>
        <v>0</v>
      </c>
      <c r="BI139" s="205">
        <f t="shared" si="8"/>
        <v>0</v>
      </c>
      <c r="BJ139" s="14" t="s">
        <v>82</v>
      </c>
      <c r="BK139" s="205">
        <f t="shared" si="9"/>
        <v>0</v>
      </c>
      <c r="BL139" s="14" t="s">
        <v>88</v>
      </c>
      <c r="BM139" s="204" t="s">
        <v>428</v>
      </c>
    </row>
    <row r="140" spans="1:65" s="2" customFormat="1" ht="16.5" customHeight="1">
      <c r="A140" s="31"/>
      <c r="B140" s="32"/>
      <c r="C140" s="192" t="s">
        <v>164</v>
      </c>
      <c r="D140" s="192" t="s">
        <v>133</v>
      </c>
      <c r="E140" s="193" t="s">
        <v>165</v>
      </c>
      <c r="F140" s="194" t="s">
        <v>166</v>
      </c>
      <c r="G140" s="195" t="s">
        <v>136</v>
      </c>
      <c r="H140" s="196">
        <v>5.165</v>
      </c>
      <c r="I140" s="197"/>
      <c r="J140" s="198">
        <f t="shared" si="0"/>
        <v>0</v>
      </c>
      <c r="K140" s="199"/>
      <c r="L140" s="36"/>
      <c r="M140" s="200" t="s">
        <v>1</v>
      </c>
      <c r="N140" s="201" t="s">
        <v>39</v>
      </c>
      <c r="O140" s="72"/>
      <c r="P140" s="202">
        <f t="shared" si="1"/>
        <v>0</v>
      </c>
      <c r="Q140" s="202">
        <v>2.1940757039999998</v>
      </c>
      <c r="R140" s="202">
        <f t="shared" si="2"/>
        <v>11.33240101116</v>
      </c>
      <c r="S140" s="202">
        <v>0</v>
      </c>
      <c r="T140" s="203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04" t="s">
        <v>88</v>
      </c>
      <c r="AT140" s="204" t="s">
        <v>133</v>
      </c>
      <c r="AU140" s="204" t="s">
        <v>82</v>
      </c>
      <c r="AY140" s="14" t="s">
        <v>131</v>
      </c>
      <c r="BE140" s="205">
        <f t="shared" si="4"/>
        <v>0</v>
      </c>
      <c r="BF140" s="205">
        <f t="shared" si="5"/>
        <v>0</v>
      </c>
      <c r="BG140" s="205">
        <f t="shared" si="6"/>
        <v>0</v>
      </c>
      <c r="BH140" s="205">
        <f t="shared" si="7"/>
        <v>0</v>
      </c>
      <c r="BI140" s="205">
        <f t="shared" si="8"/>
        <v>0</v>
      </c>
      <c r="BJ140" s="14" t="s">
        <v>82</v>
      </c>
      <c r="BK140" s="205">
        <f t="shared" si="9"/>
        <v>0</v>
      </c>
      <c r="BL140" s="14" t="s">
        <v>88</v>
      </c>
      <c r="BM140" s="204" t="s">
        <v>429</v>
      </c>
    </row>
    <row r="141" spans="1:65" s="2" customFormat="1" ht="16.5" customHeight="1">
      <c r="A141" s="31"/>
      <c r="B141" s="32"/>
      <c r="C141" s="192" t="s">
        <v>168</v>
      </c>
      <c r="D141" s="192" t="s">
        <v>133</v>
      </c>
      <c r="E141" s="193" t="s">
        <v>169</v>
      </c>
      <c r="F141" s="194" t="s">
        <v>170</v>
      </c>
      <c r="G141" s="195" t="s">
        <v>136</v>
      </c>
      <c r="H141" s="196">
        <v>21.96</v>
      </c>
      <c r="I141" s="197"/>
      <c r="J141" s="198">
        <f t="shared" si="0"/>
        <v>0</v>
      </c>
      <c r="K141" s="199"/>
      <c r="L141" s="36"/>
      <c r="M141" s="200" t="s">
        <v>1</v>
      </c>
      <c r="N141" s="201" t="s">
        <v>39</v>
      </c>
      <c r="O141" s="72"/>
      <c r="P141" s="202">
        <f t="shared" si="1"/>
        <v>0</v>
      </c>
      <c r="Q141" s="202">
        <v>2.4157202039999999</v>
      </c>
      <c r="R141" s="202">
        <f t="shared" si="2"/>
        <v>53.049215679839996</v>
      </c>
      <c r="S141" s="202">
        <v>0</v>
      </c>
      <c r="T141" s="203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204" t="s">
        <v>88</v>
      </c>
      <c r="AT141" s="204" t="s">
        <v>133</v>
      </c>
      <c r="AU141" s="204" t="s">
        <v>82</v>
      </c>
      <c r="AY141" s="14" t="s">
        <v>131</v>
      </c>
      <c r="BE141" s="205">
        <f t="shared" si="4"/>
        <v>0</v>
      </c>
      <c r="BF141" s="205">
        <f t="shared" si="5"/>
        <v>0</v>
      </c>
      <c r="BG141" s="205">
        <f t="shared" si="6"/>
        <v>0</v>
      </c>
      <c r="BH141" s="205">
        <f t="shared" si="7"/>
        <v>0</v>
      </c>
      <c r="BI141" s="205">
        <f t="shared" si="8"/>
        <v>0</v>
      </c>
      <c r="BJ141" s="14" t="s">
        <v>82</v>
      </c>
      <c r="BK141" s="205">
        <f t="shared" si="9"/>
        <v>0</v>
      </c>
      <c r="BL141" s="14" t="s">
        <v>88</v>
      </c>
      <c r="BM141" s="204" t="s">
        <v>430</v>
      </c>
    </row>
    <row r="142" spans="1:65" s="2" customFormat="1" ht="55.5" customHeight="1">
      <c r="A142" s="31"/>
      <c r="B142" s="32"/>
      <c r="C142" s="192" t="s">
        <v>172</v>
      </c>
      <c r="D142" s="192" t="s">
        <v>133</v>
      </c>
      <c r="E142" s="193" t="s">
        <v>173</v>
      </c>
      <c r="F142" s="194" t="s">
        <v>174</v>
      </c>
      <c r="G142" s="195" t="s">
        <v>175</v>
      </c>
      <c r="H142" s="196">
        <v>89.76</v>
      </c>
      <c r="I142" s="197"/>
      <c r="J142" s="198">
        <f t="shared" si="0"/>
        <v>0</v>
      </c>
      <c r="K142" s="199"/>
      <c r="L142" s="36"/>
      <c r="M142" s="200" t="s">
        <v>1</v>
      </c>
      <c r="N142" s="201" t="s">
        <v>39</v>
      </c>
      <c r="O142" s="72"/>
      <c r="P142" s="202">
        <f t="shared" si="1"/>
        <v>0</v>
      </c>
      <c r="Q142" s="202">
        <v>3.7677600000000002E-3</v>
      </c>
      <c r="R142" s="202">
        <f t="shared" si="2"/>
        <v>0.33819413760000006</v>
      </c>
      <c r="S142" s="202">
        <v>0</v>
      </c>
      <c r="T142" s="203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204" t="s">
        <v>88</v>
      </c>
      <c r="AT142" s="204" t="s">
        <v>133</v>
      </c>
      <c r="AU142" s="204" t="s">
        <v>82</v>
      </c>
      <c r="AY142" s="14" t="s">
        <v>131</v>
      </c>
      <c r="BE142" s="205">
        <f t="shared" si="4"/>
        <v>0</v>
      </c>
      <c r="BF142" s="205">
        <f t="shared" si="5"/>
        <v>0</v>
      </c>
      <c r="BG142" s="205">
        <f t="shared" si="6"/>
        <v>0</v>
      </c>
      <c r="BH142" s="205">
        <f t="shared" si="7"/>
        <v>0</v>
      </c>
      <c r="BI142" s="205">
        <f t="shared" si="8"/>
        <v>0</v>
      </c>
      <c r="BJ142" s="14" t="s">
        <v>82</v>
      </c>
      <c r="BK142" s="205">
        <f t="shared" si="9"/>
        <v>0</v>
      </c>
      <c r="BL142" s="14" t="s">
        <v>88</v>
      </c>
      <c r="BM142" s="204" t="s">
        <v>431</v>
      </c>
    </row>
    <row r="143" spans="1:65" s="2" customFormat="1" ht="55.5" customHeight="1">
      <c r="A143" s="31"/>
      <c r="B143" s="32"/>
      <c r="C143" s="192" t="s">
        <v>177</v>
      </c>
      <c r="D143" s="192" t="s">
        <v>133</v>
      </c>
      <c r="E143" s="193" t="s">
        <v>178</v>
      </c>
      <c r="F143" s="194" t="s">
        <v>179</v>
      </c>
      <c r="G143" s="195" t="s">
        <v>175</v>
      </c>
      <c r="H143" s="196">
        <v>89.76</v>
      </c>
      <c r="I143" s="197"/>
      <c r="J143" s="198">
        <f t="shared" si="0"/>
        <v>0</v>
      </c>
      <c r="K143" s="199"/>
      <c r="L143" s="36"/>
      <c r="M143" s="200" t="s">
        <v>1</v>
      </c>
      <c r="N143" s="201" t="s">
        <v>39</v>
      </c>
      <c r="O143" s="72"/>
      <c r="P143" s="202">
        <f t="shared" si="1"/>
        <v>0</v>
      </c>
      <c r="Q143" s="202">
        <v>0</v>
      </c>
      <c r="R143" s="202">
        <f t="shared" si="2"/>
        <v>0</v>
      </c>
      <c r="S143" s="202">
        <v>0</v>
      </c>
      <c r="T143" s="203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204" t="s">
        <v>88</v>
      </c>
      <c r="AT143" s="204" t="s">
        <v>133</v>
      </c>
      <c r="AU143" s="204" t="s">
        <v>82</v>
      </c>
      <c r="AY143" s="14" t="s">
        <v>131</v>
      </c>
      <c r="BE143" s="205">
        <f t="shared" si="4"/>
        <v>0</v>
      </c>
      <c r="BF143" s="205">
        <f t="shared" si="5"/>
        <v>0</v>
      </c>
      <c r="BG143" s="205">
        <f t="shared" si="6"/>
        <v>0</v>
      </c>
      <c r="BH143" s="205">
        <f t="shared" si="7"/>
        <v>0</v>
      </c>
      <c r="BI143" s="205">
        <f t="shared" si="8"/>
        <v>0</v>
      </c>
      <c r="BJ143" s="14" t="s">
        <v>82</v>
      </c>
      <c r="BK143" s="205">
        <f t="shared" si="9"/>
        <v>0</v>
      </c>
      <c r="BL143" s="14" t="s">
        <v>88</v>
      </c>
      <c r="BM143" s="204" t="s">
        <v>432</v>
      </c>
    </row>
    <row r="144" spans="1:65" s="2" customFormat="1" ht="24.2" customHeight="1">
      <c r="A144" s="31"/>
      <c r="B144" s="32"/>
      <c r="C144" s="192" t="s">
        <v>181</v>
      </c>
      <c r="D144" s="192" t="s">
        <v>133</v>
      </c>
      <c r="E144" s="193" t="s">
        <v>182</v>
      </c>
      <c r="F144" s="194" t="s">
        <v>183</v>
      </c>
      <c r="G144" s="195" t="s">
        <v>184</v>
      </c>
      <c r="H144" s="196">
        <v>1.0980000000000001</v>
      </c>
      <c r="I144" s="197"/>
      <c r="J144" s="198">
        <f t="shared" si="0"/>
        <v>0</v>
      </c>
      <c r="K144" s="199"/>
      <c r="L144" s="36"/>
      <c r="M144" s="200" t="s">
        <v>1</v>
      </c>
      <c r="N144" s="201" t="s">
        <v>39</v>
      </c>
      <c r="O144" s="72"/>
      <c r="P144" s="202">
        <f t="shared" si="1"/>
        <v>0</v>
      </c>
      <c r="Q144" s="202">
        <v>1.202961408</v>
      </c>
      <c r="R144" s="202">
        <f t="shared" si="2"/>
        <v>1.320851625984</v>
      </c>
      <c r="S144" s="202">
        <v>0</v>
      </c>
      <c r="T144" s="203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04" t="s">
        <v>88</v>
      </c>
      <c r="AT144" s="204" t="s">
        <v>133</v>
      </c>
      <c r="AU144" s="204" t="s">
        <v>82</v>
      </c>
      <c r="AY144" s="14" t="s">
        <v>131</v>
      </c>
      <c r="BE144" s="205">
        <f t="shared" si="4"/>
        <v>0</v>
      </c>
      <c r="BF144" s="205">
        <f t="shared" si="5"/>
        <v>0</v>
      </c>
      <c r="BG144" s="205">
        <f t="shared" si="6"/>
        <v>0</v>
      </c>
      <c r="BH144" s="205">
        <f t="shared" si="7"/>
        <v>0</v>
      </c>
      <c r="BI144" s="205">
        <f t="shared" si="8"/>
        <v>0</v>
      </c>
      <c r="BJ144" s="14" t="s">
        <v>82</v>
      </c>
      <c r="BK144" s="205">
        <f t="shared" si="9"/>
        <v>0</v>
      </c>
      <c r="BL144" s="14" t="s">
        <v>88</v>
      </c>
      <c r="BM144" s="204" t="s">
        <v>433</v>
      </c>
    </row>
    <row r="145" spans="1:65" s="12" customFormat="1" ht="22.9" customHeight="1">
      <c r="B145" s="176"/>
      <c r="C145" s="177"/>
      <c r="D145" s="178" t="s">
        <v>72</v>
      </c>
      <c r="E145" s="190" t="s">
        <v>94</v>
      </c>
      <c r="F145" s="190" t="s">
        <v>186</v>
      </c>
      <c r="G145" s="177"/>
      <c r="H145" s="177"/>
      <c r="I145" s="180"/>
      <c r="J145" s="191">
        <f>BK145</f>
        <v>0</v>
      </c>
      <c r="K145" s="177"/>
      <c r="L145" s="182"/>
      <c r="M145" s="183"/>
      <c r="N145" s="184"/>
      <c r="O145" s="184"/>
      <c r="P145" s="185">
        <f>SUM(P146:P150)</f>
        <v>0</v>
      </c>
      <c r="Q145" s="184"/>
      <c r="R145" s="185">
        <f>SUM(R146:R150)</f>
        <v>158.27456969472181</v>
      </c>
      <c r="S145" s="184"/>
      <c r="T145" s="186">
        <f>SUM(T146:T150)</f>
        <v>0</v>
      </c>
      <c r="AR145" s="187" t="s">
        <v>78</v>
      </c>
      <c r="AT145" s="188" t="s">
        <v>72</v>
      </c>
      <c r="AU145" s="188" t="s">
        <v>78</v>
      </c>
      <c r="AY145" s="187" t="s">
        <v>131</v>
      </c>
      <c r="BK145" s="189">
        <f>SUM(BK146:BK150)</f>
        <v>0</v>
      </c>
    </row>
    <row r="146" spans="1:65" s="2" customFormat="1" ht="33" customHeight="1">
      <c r="A146" s="31"/>
      <c r="B146" s="32"/>
      <c r="C146" s="192" t="s">
        <v>187</v>
      </c>
      <c r="D146" s="192" t="s">
        <v>133</v>
      </c>
      <c r="E146" s="193" t="s">
        <v>188</v>
      </c>
      <c r="F146" s="194" t="s">
        <v>189</v>
      </c>
      <c r="G146" s="195" t="s">
        <v>175</v>
      </c>
      <c r="H146" s="196">
        <v>12.912000000000001</v>
      </c>
      <c r="I146" s="197"/>
      <c r="J146" s="198">
        <f>ROUND(I146*H146,2)</f>
        <v>0</v>
      </c>
      <c r="K146" s="199"/>
      <c r="L146" s="36"/>
      <c r="M146" s="200" t="s">
        <v>1</v>
      </c>
      <c r="N146" s="201" t="s">
        <v>39</v>
      </c>
      <c r="O146" s="72"/>
      <c r="P146" s="202">
        <f>O146*H146</f>
        <v>0</v>
      </c>
      <c r="Q146" s="202">
        <v>6.1799999999999997E-3</v>
      </c>
      <c r="R146" s="202">
        <f>Q146*H146</f>
        <v>7.9796160000000005E-2</v>
      </c>
      <c r="S146" s="202">
        <v>0</v>
      </c>
      <c r="T146" s="203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204" t="s">
        <v>88</v>
      </c>
      <c r="AT146" s="204" t="s">
        <v>133</v>
      </c>
      <c r="AU146" s="204" t="s">
        <v>82</v>
      </c>
      <c r="AY146" s="14" t="s">
        <v>131</v>
      </c>
      <c r="BE146" s="205">
        <f>IF(N146="základná",J146,0)</f>
        <v>0</v>
      </c>
      <c r="BF146" s="205">
        <f>IF(N146="znížená",J146,0)</f>
        <v>0</v>
      </c>
      <c r="BG146" s="205">
        <f>IF(N146="zákl. prenesená",J146,0)</f>
        <v>0</v>
      </c>
      <c r="BH146" s="205">
        <f>IF(N146="zníž. prenesená",J146,0)</f>
        <v>0</v>
      </c>
      <c r="BI146" s="205">
        <f>IF(N146="nulová",J146,0)</f>
        <v>0</v>
      </c>
      <c r="BJ146" s="14" t="s">
        <v>82</v>
      </c>
      <c r="BK146" s="205">
        <f>ROUND(I146*H146,2)</f>
        <v>0</v>
      </c>
      <c r="BL146" s="14" t="s">
        <v>88</v>
      </c>
      <c r="BM146" s="204" t="s">
        <v>434</v>
      </c>
    </row>
    <row r="147" spans="1:65" s="2" customFormat="1" ht="37.9" customHeight="1">
      <c r="A147" s="31"/>
      <c r="B147" s="32"/>
      <c r="C147" s="192" t="s">
        <v>191</v>
      </c>
      <c r="D147" s="192" t="s">
        <v>133</v>
      </c>
      <c r="E147" s="193" t="s">
        <v>192</v>
      </c>
      <c r="F147" s="194" t="s">
        <v>193</v>
      </c>
      <c r="G147" s="195" t="s">
        <v>136</v>
      </c>
      <c r="H147" s="196">
        <v>22.706</v>
      </c>
      <c r="I147" s="197"/>
      <c r="J147" s="198">
        <f>ROUND(I147*H147,2)</f>
        <v>0</v>
      </c>
      <c r="K147" s="199"/>
      <c r="L147" s="36"/>
      <c r="M147" s="200" t="s">
        <v>1</v>
      </c>
      <c r="N147" s="201" t="s">
        <v>39</v>
      </c>
      <c r="O147" s="72"/>
      <c r="P147" s="202">
        <f>O147*H147</f>
        <v>0</v>
      </c>
      <c r="Q147" s="202">
        <v>2.1940735</v>
      </c>
      <c r="R147" s="202">
        <f>Q147*H147</f>
        <v>49.818632891</v>
      </c>
      <c r="S147" s="202">
        <v>0</v>
      </c>
      <c r="T147" s="203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204" t="s">
        <v>88</v>
      </c>
      <c r="AT147" s="204" t="s">
        <v>133</v>
      </c>
      <c r="AU147" s="204" t="s">
        <v>82</v>
      </c>
      <c r="AY147" s="14" t="s">
        <v>131</v>
      </c>
      <c r="BE147" s="205">
        <f>IF(N147="základná",J147,0)</f>
        <v>0</v>
      </c>
      <c r="BF147" s="205">
        <f>IF(N147="znížená",J147,0)</f>
        <v>0</v>
      </c>
      <c r="BG147" s="205">
        <f>IF(N147="zákl. prenesená",J147,0)</f>
        <v>0</v>
      </c>
      <c r="BH147" s="205">
        <f>IF(N147="zníž. prenesená",J147,0)</f>
        <v>0</v>
      </c>
      <c r="BI147" s="205">
        <f>IF(N147="nulová",J147,0)</f>
        <v>0</v>
      </c>
      <c r="BJ147" s="14" t="s">
        <v>82</v>
      </c>
      <c r="BK147" s="205">
        <f>ROUND(I147*H147,2)</f>
        <v>0</v>
      </c>
      <c r="BL147" s="14" t="s">
        <v>88</v>
      </c>
      <c r="BM147" s="204" t="s">
        <v>435</v>
      </c>
    </row>
    <row r="148" spans="1:65" s="2" customFormat="1" ht="37.9" customHeight="1">
      <c r="A148" s="31"/>
      <c r="B148" s="32"/>
      <c r="C148" s="192" t="s">
        <v>195</v>
      </c>
      <c r="D148" s="192" t="s">
        <v>133</v>
      </c>
      <c r="E148" s="193" t="s">
        <v>196</v>
      </c>
      <c r="F148" s="194" t="s">
        <v>197</v>
      </c>
      <c r="G148" s="195" t="s">
        <v>136</v>
      </c>
      <c r="H148" s="196">
        <v>45.411999999999999</v>
      </c>
      <c r="I148" s="197"/>
      <c r="J148" s="198">
        <f>ROUND(I148*H148,2)</f>
        <v>0</v>
      </c>
      <c r="K148" s="199"/>
      <c r="L148" s="36"/>
      <c r="M148" s="200" t="s">
        <v>1</v>
      </c>
      <c r="N148" s="201" t="s">
        <v>39</v>
      </c>
      <c r="O148" s="72"/>
      <c r="P148" s="202">
        <f>O148*H148</f>
        <v>0</v>
      </c>
      <c r="Q148" s="202">
        <v>2.2404829999999998</v>
      </c>
      <c r="R148" s="202">
        <f>Q148*H148</f>
        <v>101.74481399599999</v>
      </c>
      <c r="S148" s="202">
        <v>0</v>
      </c>
      <c r="T148" s="203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204" t="s">
        <v>88</v>
      </c>
      <c r="AT148" s="204" t="s">
        <v>133</v>
      </c>
      <c r="AU148" s="204" t="s">
        <v>82</v>
      </c>
      <c r="AY148" s="14" t="s">
        <v>131</v>
      </c>
      <c r="BE148" s="205">
        <f>IF(N148="základná",J148,0)</f>
        <v>0</v>
      </c>
      <c r="BF148" s="205">
        <f>IF(N148="znížená",J148,0)</f>
        <v>0</v>
      </c>
      <c r="BG148" s="205">
        <f>IF(N148="zákl. prenesená",J148,0)</f>
        <v>0</v>
      </c>
      <c r="BH148" s="205">
        <f>IF(N148="zníž. prenesená",J148,0)</f>
        <v>0</v>
      </c>
      <c r="BI148" s="205">
        <f>IF(N148="nulová",J148,0)</f>
        <v>0</v>
      </c>
      <c r="BJ148" s="14" t="s">
        <v>82</v>
      </c>
      <c r="BK148" s="205">
        <f>ROUND(I148*H148,2)</f>
        <v>0</v>
      </c>
      <c r="BL148" s="14" t="s">
        <v>88</v>
      </c>
      <c r="BM148" s="204" t="s">
        <v>436</v>
      </c>
    </row>
    <row r="149" spans="1:65" s="2" customFormat="1" ht="37.9" customHeight="1">
      <c r="A149" s="31"/>
      <c r="B149" s="32"/>
      <c r="C149" s="192" t="s">
        <v>199</v>
      </c>
      <c r="D149" s="192" t="s">
        <v>133</v>
      </c>
      <c r="E149" s="193" t="s">
        <v>200</v>
      </c>
      <c r="F149" s="194" t="s">
        <v>201</v>
      </c>
      <c r="G149" s="195" t="s">
        <v>175</v>
      </c>
      <c r="H149" s="196">
        <v>227.06</v>
      </c>
      <c r="I149" s="197"/>
      <c r="J149" s="198">
        <f>ROUND(I149*H149,2)</f>
        <v>0</v>
      </c>
      <c r="K149" s="199"/>
      <c r="L149" s="36"/>
      <c r="M149" s="200" t="s">
        <v>1</v>
      </c>
      <c r="N149" s="201" t="s">
        <v>39</v>
      </c>
      <c r="O149" s="72"/>
      <c r="P149" s="202">
        <f>O149*H149</f>
        <v>0</v>
      </c>
      <c r="Q149" s="202">
        <v>5.1470047299999998E-3</v>
      </c>
      <c r="R149" s="202">
        <f>Q149*H149</f>
        <v>1.1686788939938</v>
      </c>
      <c r="S149" s="202">
        <v>0</v>
      </c>
      <c r="T149" s="203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204" t="s">
        <v>88</v>
      </c>
      <c r="AT149" s="204" t="s">
        <v>133</v>
      </c>
      <c r="AU149" s="204" t="s">
        <v>82</v>
      </c>
      <c r="AY149" s="14" t="s">
        <v>131</v>
      </c>
      <c r="BE149" s="205">
        <f>IF(N149="základná",J149,0)</f>
        <v>0</v>
      </c>
      <c r="BF149" s="205">
        <f>IF(N149="znížená",J149,0)</f>
        <v>0</v>
      </c>
      <c r="BG149" s="205">
        <f>IF(N149="zákl. prenesená",J149,0)</f>
        <v>0</v>
      </c>
      <c r="BH149" s="205">
        <f>IF(N149="zníž. prenesená",J149,0)</f>
        <v>0</v>
      </c>
      <c r="BI149" s="205">
        <f>IF(N149="nulová",J149,0)</f>
        <v>0</v>
      </c>
      <c r="BJ149" s="14" t="s">
        <v>82</v>
      </c>
      <c r="BK149" s="205">
        <f>ROUND(I149*H149,2)</f>
        <v>0</v>
      </c>
      <c r="BL149" s="14" t="s">
        <v>88</v>
      </c>
      <c r="BM149" s="204" t="s">
        <v>437</v>
      </c>
    </row>
    <row r="150" spans="1:65" s="2" customFormat="1" ht="33" customHeight="1">
      <c r="A150" s="31"/>
      <c r="B150" s="32"/>
      <c r="C150" s="192" t="s">
        <v>203</v>
      </c>
      <c r="D150" s="192" t="s">
        <v>133</v>
      </c>
      <c r="E150" s="193" t="s">
        <v>204</v>
      </c>
      <c r="F150" s="194" t="s">
        <v>205</v>
      </c>
      <c r="G150" s="195" t="s">
        <v>184</v>
      </c>
      <c r="H150" s="196">
        <v>4.5410000000000004</v>
      </c>
      <c r="I150" s="197"/>
      <c r="J150" s="198">
        <f>ROUND(I150*H150,2)</f>
        <v>0</v>
      </c>
      <c r="K150" s="199"/>
      <c r="L150" s="36"/>
      <c r="M150" s="200" t="s">
        <v>1</v>
      </c>
      <c r="N150" s="201" t="s">
        <v>39</v>
      </c>
      <c r="O150" s="72"/>
      <c r="P150" s="202">
        <f>O150*H150</f>
        <v>0</v>
      </c>
      <c r="Q150" s="202">
        <v>1.202961408</v>
      </c>
      <c r="R150" s="202">
        <f>Q150*H150</f>
        <v>5.4626477537280005</v>
      </c>
      <c r="S150" s="202">
        <v>0</v>
      </c>
      <c r="T150" s="203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204" t="s">
        <v>88</v>
      </c>
      <c r="AT150" s="204" t="s">
        <v>133</v>
      </c>
      <c r="AU150" s="204" t="s">
        <v>82</v>
      </c>
      <c r="AY150" s="14" t="s">
        <v>131</v>
      </c>
      <c r="BE150" s="205">
        <f>IF(N150="základná",J150,0)</f>
        <v>0</v>
      </c>
      <c r="BF150" s="205">
        <f>IF(N150="znížená",J150,0)</f>
        <v>0</v>
      </c>
      <c r="BG150" s="205">
        <f>IF(N150="zákl. prenesená",J150,0)</f>
        <v>0</v>
      </c>
      <c r="BH150" s="205">
        <f>IF(N150="zníž. prenesená",J150,0)</f>
        <v>0</v>
      </c>
      <c r="BI150" s="205">
        <f>IF(N150="nulová",J150,0)</f>
        <v>0</v>
      </c>
      <c r="BJ150" s="14" t="s">
        <v>82</v>
      </c>
      <c r="BK150" s="205">
        <f>ROUND(I150*H150,2)</f>
        <v>0</v>
      </c>
      <c r="BL150" s="14" t="s">
        <v>88</v>
      </c>
      <c r="BM150" s="204" t="s">
        <v>438</v>
      </c>
    </row>
    <row r="151" spans="1:65" s="12" customFormat="1" ht="25.9" customHeight="1">
      <c r="B151" s="176"/>
      <c r="C151" s="177"/>
      <c r="D151" s="178" t="s">
        <v>72</v>
      </c>
      <c r="E151" s="179" t="s">
        <v>207</v>
      </c>
      <c r="F151" s="179" t="s">
        <v>208</v>
      </c>
      <c r="G151" s="177"/>
      <c r="H151" s="177"/>
      <c r="I151" s="180"/>
      <c r="J151" s="181">
        <f>BK151</f>
        <v>0</v>
      </c>
      <c r="K151" s="177"/>
      <c r="L151" s="182"/>
      <c r="M151" s="183"/>
      <c r="N151" s="184"/>
      <c r="O151" s="184"/>
      <c r="P151" s="185">
        <f>P152+P157+P162+P165+P172</f>
        <v>0</v>
      </c>
      <c r="Q151" s="184"/>
      <c r="R151" s="185">
        <f>R152+R157+R162+R165+R172</f>
        <v>59.533644079999995</v>
      </c>
      <c r="S151" s="184"/>
      <c r="T151" s="186">
        <f>T152+T157+T162+T165+T172</f>
        <v>0</v>
      </c>
      <c r="AR151" s="187" t="s">
        <v>82</v>
      </c>
      <c r="AT151" s="188" t="s">
        <v>72</v>
      </c>
      <c r="AU151" s="188" t="s">
        <v>73</v>
      </c>
      <c r="AY151" s="187" t="s">
        <v>131</v>
      </c>
      <c r="BK151" s="189">
        <f>BK152+BK157+BK162+BK165+BK172</f>
        <v>0</v>
      </c>
    </row>
    <row r="152" spans="1:65" s="12" customFormat="1" ht="22.9" customHeight="1">
      <c r="B152" s="176"/>
      <c r="C152" s="177"/>
      <c r="D152" s="178" t="s">
        <v>72</v>
      </c>
      <c r="E152" s="190" t="s">
        <v>209</v>
      </c>
      <c r="F152" s="190" t="s">
        <v>210</v>
      </c>
      <c r="G152" s="177"/>
      <c r="H152" s="177"/>
      <c r="I152" s="180"/>
      <c r="J152" s="191">
        <f>BK152</f>
        <v>0</v>
      </c>
      <c r="K152" s="177"/>
      <c r="L152" s="182"/>
      <c r="M152" s="183"/>
      <c r="N152" s="184"/>
      <c r="O152" s="184"/>
      <c r="P152" s="185">
        <f>SUM(P153:P156)</f>
        <v>0</v>
      </c>
      <c r="Q152" s="184"/>
      <c r="R152" s="185">
        <f>SUM(R153:R156)</f>
        <v>0.90051996000000012</v>
      </c>
      <c r="S152" s="184"/>
      <c r="T152" s="186">
        <f>SUM(T153:T156)</f>
        <v>0</v>
      </c>
      <c r="AR152" s="187" t="s">
        <v>82</v>
      </c>
      <c r="AT152" s="188" t="s">
        <v>72</v>
      </c>
      <c r="AU152" s="188" t="s">
        <v>78</v>
      </c>
      <c r="AY152" s="187" t="s">
        <v>131</v>
      </c>
      <c r="BK152" s="189">
        <f>SUM(BK153:BK156)</f>
        <v>0</v>
      </c>
    </row>
    <row r="153" spans="1:65" s="2" customFormat="1" ht="16.5" customHeight="1">
      <c r="A153" s="31"/>
      <c r="B153" s="32"/>
      <c r="C153" s="192" t="s">
        <v>211</v>
      </c>
      <c r="D153" s="192" t="s">
        <v>133</v>
      </c>
      <c r="E153" s="193" t="s">
        <v>212</v>
      </c>
      <c r="F153" s="194" t="s">
        <v>213</v>
      </c>
      <c r="G153" s="195" t="s">
        <v>175</v>
      </c>
      <c r="H153" s="196">
        <v>454.12</v>
      </c>
      <c r="I153" s="197"/>
      <c r="J153" s="198">
        <f>ROUND(I153*H153,2)</f>
        <v>0</v>
      </c>
      <c r="K153" s="199"/>
      <c r="L153" s="36"/>
      <c r="M153" s="200" t="s">
        <v>1</v>
      </c>
      <c r="N153" s="201" t="s">
        <v>39</v>
      </c>
      <c r="O153" s="72"/>
      <c r="P153" s="202">
        <f>O153*H153</f>
        <v>0</v>
      </c>
      <c r="Q153" s="202">
        <v>0</v>
      </c>
      <c r="R153" s="202">
        <f>Q153*H153</f>
        <v>0</v>
      </c>
      <c r="S153" s="202">
        <v>0</v>
      </c>
      <c r="T153" s="203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204" t="s">
        <v>195</v>
      </c>
      <c r="AT153" s="204" t="s">
        <v>133</v>
      </c>
      <c r="AU153" s="204" t="s">
        <v>82</v>
      </c>
      <c r="AY153" s="14" t="s">
        <v>131</v>
      </c>
      <c r="BE153" s="205">
        <f>IF(N153="základná",J153,0)</f>
        <v>0</v>
      </c>
      <c r="BF153" s="205">
        <f>IF(N153="znížená",J153,0)</f>
        <v>0</v>
      </c>
      <c r="BG153" s="205">
        <f>IF(N153="zákl. prenesená",J153,0)</f>
        <v>0</v>
      </c>
      <c r="BH153" s="205">
        <f>IF(N153="zníž. prenesená",J153,0)</f>
        <v>0</v>
      </c>
      <c r="BI153" s="205">
        <f>IF(N153="nulová",J153,0)</f>
        <v>0</v>
      </c>
      <c r="BJ153" s="14" t="s">
        <v>82</v>
      </c>
      <c r="BK153" s="205">
        <f>ROUND(I153*H153,2)</f>
        <v>0</v>
      </c>
      <c r="BL153" s="14" t="s">
        <v>195</v>
      </c>
      <c r="BM153" s="204" t="s">
        <v>439</v>
      </c>
    </row>
    <row r="154" spans="1:65" s="2" customFormat="1" ht="37.9" customHeight="1">
      <c r="A154" s="31"/>
      <c r="B154" s="32"/>
      <c r="C154" s="206" t="s">
        <v>7</v>
      </c>
      <c r="D154" s="206" t="s">
        <v>144</v>
      </c>
      <c r="E154" s="207" t="s">
        <v>215</v>
      </c>
      <c r="F154" s="208" t="s">
        <v>216</v>
      </c>
      <c r="G154" s="209" t="s">
        <v>175</v>
      </c>
      <c r="H154" s="210">
        <v>522.23800000000006</v>
      </c>
      <c r="I154" s="211"/>
      <c r="J154" s="212">
        <f>ROUND(I154*H154,2)</f>
        <v>0</v>
      </c>
      <c r="K154" s="213"/>
      <c r="L154" s="214"/>
      <c r="M154" s="215" t="s">
        <v>1</v>
      </c>
      <c r="N154" s="216" t="s">
        <v>39</v>
      </c>
      <c r="O154" s="72"/>
      <c r="P154" s="202">
        <f>O154*H154</f>
        <v>0</v>
      </c>
      <c r="Q154" s="202">
        <v>4.0000000000000002E-4</v>
      </c>
      <c r="R154" s="202">
        <f>Q154*H154</f>
        <v>0.20889520000000003</v>
      </c>
      <c r="S154" s="202">
        <v>0</v>
      </c>
      <c r="T154" s="203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204" t="s">
        <v>217</v>
      </c>
      <c r="AT154" s="204" t="s">
        <v>144</v>
      </c>
      <c r="AU154" s="204" t="s">
        <v>82</v>
      </c>
      <c r="AY154" s="14" t="s">
        <v>131</v>
      </c>
      <c r="BE154" s="205">
        <f>IF(N154="základná",J154,0)</f>
        <v>0</v>
      </c>
      <c r="BF154" s="205">
        <f>IF(N154="znížená",J154,0)</f>
        <v>0</v>
      </c>
      <c r="BG154" s="205">
        <f>IF(N154="zákl. prenesená",J154,0)</f>
        <v>0</v>
      </c>
      <c r="BH154" s="205">
        <f>IF(N154="zníž. prenesená",J154,0)</f>
        <v>0</v>
      </c>
      <c r="BI154" s="205">
        <f>IF(N154="nulová",J154,0)</f>
        <v>0</v>
      </c>
      <c r="BJ154" s="14" t="s">
        <v>82</v>
      </c>
      <c r="BK154" s="205">
        <f>ROUND(I154*H154,2)</f>
        <v>0</v>
      </c>
      <c r="BL154" s="14" t="s">
        <v>195</v>
      </c>
      <c r="BM154" s="204" t="s">
        <v>440</v>
      </c>
    </row>
    <row r="155" spans="1:65" s="2" customFormat="1" ht="44.25" customHeight="1">
      <c r="A155" s="31"/>
      <c r="B155" s="32"/>
      <c r="C155" s="192" t="s">
        <v>219</v>
      </c>
      <c r="D155" s="192" t="s">
        <v>133</v>
      </c>
      <c r="E155" s="193" t="s">
        <v>220</v>
      </c>
      <c r="F155" s="194" t="s">
        <v>221</v>
      </c>
      <c r="G155" s="195" t="s">
        <v>175</v>
      </c>
      <c r="H155" s="196">
        <v>227.06</v>
      </c>
      <c r="I155" s="197"/>
      <c r="J155" s="198">
        <f>ROUND(I155*H155,2)</f>
        <v>0</v>
      </c>
      <c r="K155" s="199"/>
      <c r="L155" s="36"/>
      <c r="M155" s="200" t="s">
        <v>1</v>
      </c>
      <c r="N155" s="201" t="s">
        <v>39</v>
      </c>
      <c r="O155" s="72"/>
      <c r="P155" s="202">
        <f>O155*H155</f>
        <v>0</v>
      </c>
      <c r="Q155" s="202">
        <v>3.3000000000000003E-5</v>
      </c>
      <c r="R155" s="202">
        <f>Q155*H155</f>
        <v>7.4929800000000006E-3</v>
      </c>
      <c r="S155" s="202">
        <v>0</v>
      </c>
      <c r="T155" s="203">
        <f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204" t="s">
        <v>195</v>
      </c>
      <c r="AT155" s="204" t="s">
        <v>133</v>
      </c>
      <c r="AU155" s="204" t="s">
        <v>82</v>
      </c>
      <c r="AY155" s="14" t="s">
        <v>131</v>
      </c>
      <c r="BE155" s="205">
        <f>IF(N155="základná",J155,0)</f>
        <v>0</v>
      </c>
      <c r="BF155" s="205">
        <f>IF(N155="znížená",J155,0)</f>
        <v>0</v>
      </c>
      <c r="BG155" s="205">
        <f>IF(N155="zákl. prenesená",J155,0)</f>
        <v>0</v>
      </c>
      <c r="BH155" s="205">
        <f>IF(N155="zníž. prenesená",J155,0)</f>
        <v>0</v>
      </c>
      <c r="BI155" s="205">
        <f>IF(N155="nulová",J155,0)</f>
        <v>0</v>
      </c>
      <c r="BJ155" s="14" t="s">
        <v>82</v>
      </c>
      <c r="BK155" s="205">
        <f>ROUND(I155*H155,2)</f>
        <v>0</v>
      </c>
      <c r="BL155" s="14" t="s">
        <v>195</v>
      </c>
      <c r="BM155" s="204" t="s">
        <v>441</v>
      </c>
    </row>
    <row r="156" spans="1:65" s="2" customFormat="1" ht="44.25" customHeight="1">
      <c r="A156" s="31"/>
      <c r="B156" s="32"/>
      <c r="C156" s="206" t="s">
        <v>223</v>
      </c>
      <c r="D156" s="206" t="s">
        <v>144</v>
      </c>
      <c r="E156" s="207" t="s">
        <v>224</v>
      </c>
      <c r="F156" s="208" t="s">
        <v>225</v>
      </c>
      <c r="G156" s="209" t="s">
        <v>175</v>
      </c>
      <c r="H156" s="210">
        <v>261.11900000000003</v>
      </c>
      <c r="I156" s="211"/>
      <c r="J156" s="212">
        <f>ROUND(I156*H156,2)</f>
        <v>0</v>
      </c>
      <c r="K156" s="213"/>
      <c r="L156" s="214"/>
      <c r="M156" s="215" t="s">
        <v>1</v>
      </c>
      <c r="N156" s="216" t="s">
        <v>39</v>
      </c>
      <c r="O156" s="72"/>
      <c r="P156" s="202">
        <f>O156*H156</f>
        <v>0</v>
      </c>
      <c r="Q156" s="202">
        <v>2.6199999999999999E-3</v>
      </c>
      <c r="R156" s="202">
        <f>Q156*H156</f>
        <v>0.68413178000000008</v>
      </c>
      <c r="S156" s="202">
        <v>0</v>
      </c>
      <c r="T156" s="203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204" t="s">
        <v>217</v>
      </c>
      <c r="AT156" s="204" t="s">
        <v>144</v>
      </c>
      <c r="AU156" s="204" t="s">
        <v>82</v>
      </c>
      <c r="AY156" s="14" t="s">
        <v>131</v>
      </c>
      <c r="BE156" s="205">
        <f>IF(N156="základná",J156,0)</f>
        <v>0</v>
      </c>
      <c r="BF156" s="205">
        <f>IF(N156="znížená",J156,0)</f>
        <v>0</v>
      </c>
      <c r="BG156" s="205">
        <f>IF(N156="zákl. prenesená",J156,0)</f>
        <v>0</v>
      </c>
      <c r="BH156" s="205">
        <f>IF(N156="zníž. prenesená",J156,0)</f>
        <v>0</v>
      </c>
      <c r="BI156" s="205">
        <f>IF(N156="nulová",J156,0)</f>
        <v>0</v>
      </c>
      <c r="BJ156" s="14" t="s">
        <v>82</v>
      </c>
      <c r="BK156" s="205">
        <f>ROUND(I156*H156,2)</f>
        <v>0</v>
      </c>
      <c r="BL156" s="14" t="s">
        <v>195</v>
      </c>
      <c r="BM156" s="204" t="s">
        <v>442</v>
      </c>
    </row>
    <row r="157" spans="1:65" s="12" customFormat="1" ht="22.9" customHeight="1">
      <c r="B157" s="176"/>
      <c r="C157" s="177"/>
      <c r="D157" s="178" t="s">
        <v>72</v>
      </c>
      <c r="E157" s="190" t="s">
        <v>227</v>
      </c>
      <c r="F157" s="190" t="s">
        <v>228</v>
      </c>
      <c r="G157" s="177"/>
      <c r="H157" s="177"/>
      <c r="I157" s="180"/>
      <c r="J157" s="191">
        <f>BK157</f>
        <v>0</v>
      </c>
      <c r="K157" s="177"/>
      <c r="L157" s="182"/>
      <c r="M157" s="183"/>
      <c r="N157" s="184"/>
      <c r="O157" s="184"/>
      <c r="P157" s="185">
        <f>SUM(P158:P161)</f>
        <v>0</v>
      </c>
      <c r="Q157" s="184"/>
      <c r="R157" s="185">
        <f>SUM(R158:R161)</f>
        <v>1.0764963000000001</v>
      </c>
      <c r="S157" s="184"/>
      <c r="T157" s="186">
        <f>SUM(T158:T161)</f>
        <v>0</v>
      </c>
      <c r="AR157" s="187" t="s">
        <v>82</v>
      </c>
      <c r="AT157" s="188" t="s">
        <v>72</v>
      </c>
      <c r="AU157" s="188" t="s">
        <v>78</v>
      </c>
      <c r="AY157" s="187" t="s">
        <v>131</v>
      </c>
      <c r="BK157" s="189">
        <f>SUM(BK158:BK161)</f>
        <v>0</v>
      </c>
    </row>
    <row r="158" spans="1:65" s="2" customFormat="1" ht="37.9" customHeight="1">
      <c r="A158" s="31"/>
      <c r="B158" s="32"/>
      <c r="C158" s="192" t="s">
        <v>229</v>
      </c>
      <c r="D158" s="192" t="s">
        <v>133</v>
      </c>
      <c r="E158" s="193" t="s">
        <v>230</v>
      </c>
      <c r="F158" s="194" t="s">
        <v>231</v>
      </c>
      <c r="G158" s="195" t="s">
        <v>175</v>
      </c>
      <c r="H158" s="196">
        <v>227.06</v>
      </c>
      <c r="I158" s="197"/>
      <c r="J158" s="198">
        <f>ROUND(I158*H158,2)</f>
        <v>0</v>
      </c>
      <c r="K158" s="199"/>
      <c r="L158" s="36"/>
      <c r="M158" s="200" t="s">
        <v>1</v>
      </c>
      <c r="N158" s="201" t="s">
        <v>39</v>
      </c>
      <c r="O158" s="72"/>
      <c r="P158" s="202">
        <f>O158*H158</f>
        <v>0</v>
      </c>
      <c r="Q158" s="202">
        <v>0</v>
      </c>
      <c r="R158" s="202">
        <f>Q158*H158</f>
        <v>0</v>
      </c>
      <c r="S158" s="202">
        <v>0</v>
      </c>
      <c r="T158" s="203">
        <f>S158*H158</f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204" t="s">
        <v>195</v>
      </c>
      <c r="AT158" s="204" t="s">
        <v>133</v>
      </c>
      <c r="AU158" s="204" t="s">
        <v>82</v>
      </c>
      <c r="AY158" s="14" t="s">
        <v>131</v>
      </c>
      <c r="BE158" s="205">
        <f>IF(N158="základná",J158,0)</f>
        <v>0</v>
      </c>
      <c r="BF158" s="205">
        <f>IF(N158="znížená",J158,0)</f>
        <v>0</v>
      </c>
      <c r="BG158" s="205">
        <f>IF(N158="zákl. prenesená",J158,0)</f>
        <v>0</v>
      </c>
      <c r="BH158" s="205">
        <f>IF(N158="zníž. prenesená",J158,0)</f>
        <v>0</v>
      </c>
      <c r="BI158" s="205">
        <f>IF(N158="nulová",J158,0)</f>
        <v>0</v>
      </c>
      <c r="BJ158" s="14" t="s">
        <v>82</v>
      </c>
      <c r="BK158" s="205">
        <f>ROUND(I158*H158,2)</f>
        <v>0</v>
      </c>
      <c r="BL158" s="14" t="s">
        <v>195</v>
      </c>
      <c r="BM158" s="204" t="s">
        <v>443</v>
      </c>
    </row>
    <row r="159" spans="1:65" s="2" customFormat="1" ht="37.9" customHeight="1">
      <c r="A159" s="31"/>
      <c r="B159" s="32"/>
      <c r="C159" s="206" t="s">
        <v>233</v>
      </c>
      <c r="D159" s="206" t="s">
        <v>144</v>
      </c>
      <c r="E159" s="207" t="s">
        <v>234</v>
      </c>
      <c r="F159" s="208" t="s">
        <v>235</v>
      </c>
      <c r="G159" s="209" t="s">
        <v>175</v>
      </c>
      <c r="H159" s="210">
        <v>231.601</v>
      </c>
      <c r="I159" s="211"/>
      <c r="J159" s="212">
        <f>ROUND(I159*H159,2)</f>
        <v>0</v>
      </c>
      <c r="K159" s="213"/>
      <c r="L159" s="214"/>
      <c r="M159" s="215" t="s">
        <v>1</v>
      </c>
      <c r="N159" s="216" t="s">
        <v>39</v>
      </c>
      <c r="O159" s="72"/>
      <c r="P159" s="202">
        <f>O159*H159</f>
        <v>0</v>
      </c>
      <c r="Q159" s="202">
        <v>3.3E-3</v>
      </c>
      <c r="R159" s="202">
        <f>Q159*H159</f>
        <v>0.7642833</v>
      </c>
      <c r="S159" s="202">
        <v>0</v>
      </c>
      <c r="T159" s="203">
        <f>S159*H159</f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204" t="s">
        <v>217</v>
      </c>
      <c r="AT159" s="204" t="s">
        <v>144</v>
      </c>
      <c r="AU159" s="204" t="s">
        <v>82</v>
      </c>
      <c r="AY159" s="14" t="s">
        <v>131</v>
      </c>
      <c r="BE159" s="205">
        <f>IF(N159="základná",J159,0)</f>
        <v>0</v>
      </c>
      <c r="BF159" s="205">
        <f>IF(N159="znížená",J159,0)</f>
        <v>0</v>
      </c>
      <c r="BG159" s="205">
        <f>IF(N159="zákl. prenesená",J159,0)</f>
        <v>0</v>
      </c>
      <c r="BH159" s="205">
        <f>IF(N159="zníž. prenesená",J159,0)</f>
        <v>0</v>
      </c>
      <c r="BI159" s="205">
        <f>IF(N159="nulová",J159,0)</f>
        <v>0</v>
      </c>
      <c r="BJ159" s="14" t="s">
        <v>82</v>
      </c>
      <c r="BK159" s="205">
        <f>ROUND(I159*H159,2)</f>
        <v>0</v>
      </c>
      <c r="BL159" s="14" t="s">
        <v>195</v>
      </c>
      <c r="BM159" s="204" t="s">
        <v>444</v>
      </c>
    </row>
    <row r="160" spans="1:65" s="2" customFormat="1" ht="33" customHeight="1">
      <c r="A160" s="31"/>
      <c r="B160" s="32"/>
      <c r="C160" s="192" t="s">
        <v>237</v>
      </c>
      <c r="D160" s="192" t="s">
        <v>133</v>
      </c>
      <c r="E160" s="193" t="s">
        <v>238</v>
      </c>
      <c r="F160" s="194" t="s">
        <v>239</v>
      </c>
      <c r="G160" s="195" t="s">
        <v>175</v>
      </c>
      <c r="H160" s="196">
        <v>38.735999999999997</v>
      </c>
      <c r="I160" s="197"/>
      <c r="J160" s="198">
        <f>ROUND(I160*H160,2)</f>
        <v>0</v>
      </c>
      <c r="K160" s="199"/>
      <c r="L160" s="36"/>
      <c r="M160" s="200" t="s">
        <v>1</v>
      </c>
      <c r="N160" s="201" t="s">
        <v>39</v>
      </c>
      <c r="O160" s="72"/>
      <c r="P160" s="202">
        <f>O160*H160</f>
        <v>0</v>
      </c>
      <c r="Q160" s="202">
        <v>5.0000000000000001E-3</v>
      </c>
      <c r="R160" s="202">
        <f>Q160*H160</f>
        <v>0.19367999999999999</v>
      </c>
      <c r="S160" s="202">
        <v>0</v>
      </c>
      <c r="T160" s="203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204" t="s">
        <v>195</v>
      </c>
      <c r="AT160" s="204" t="s">
        <v>133</v>
      </c>
      <c r="AU160" s="204" t="s">
        <v>82</v>
      </c>
      <c r="AY160" s="14" t="s">
        <v>131</v>
      </c>
      <c r="BE160" s="205">
        <f>IF(N160="základná",J160,0)</f>
        <v>0</v>
      </c>
      <c r="BF160" s="205">
        <f>IF(N160="znížená",J160,0)</f>
        <v>0</v>
      </c>
      <c r="BG160" s="205">
        <f>IF(N160="zákl. prenesená",J160,0)</f>
        <v>0</v>
      </c>
      <c r="BH160" s="205">
        <f>IF(N160="zníž. prenesená",J160,0)</f>
        <v>0</v>
      </c>
      <c r="BI160" s="205">
        <f>IF(N160="nulová",J160,0)</f>
        <v>0</v>
      </c>
      <c r="BJ160" s="14" t="s">
        <v>82</v>
      </c>
      <c r="BK160" s="205">
        <f>ROUND(I160*H160,2)</f>
        <v>0</v>
      </c>
      <c r="BL160" s="14" t="s">
        <v>195</v>
      </c>
      <c r="BM160" s="204" t="s">
        <v>445</v>
      </c>
    </row>
    <row r="161" spans="1:65" s="2" customFormat="1" ht="24.2" customHeight="1">
      <c r="A161" s="31"/>
      <c r="B161" s="32"/>
      <c r="C161" s="206" t="s">
        <v>241</v>
      </c>
      <c r="D161" s="206" t="s">
        <v>144</v>
      </c>
      <c r="E161" s="207" t="s">
        <v>242</v>
      </c>
      <c r="F161" s="208" t="s">
        <v>243</v>
      </c>
      <c r="G161" s="209" t="s">
        <v>175</v>
      </c>
      <c r="H161" s="210">
        <v>39.511000000000003</v>
      </c>
      <c r="I161" s="211"/>
      <c r="J161" s="212">
        <f>ROUND(I161*H161,2)</f>
        <v>0</v>
      </c>
      <c r="K161" s="213"/>
      <c r="L161" s="214"/>
      <c r="M161" s="215" t="s">
        <v>1</v>
      </c>
      <c r="N161" s="216" t="s">
        <v>39</v>
      </c>
      <c r="O161" s="72"/>
      <c r="P161" s="202">
        <f>O161*H161</f>
        <v>0</v>
      </c>
      <c r="Q161" s="202">
        <v>3.0000000000000001E-3</v>
      </c>
      <c r="R161" s="202">
        <f>Q161*H161</f>
        <v>0.11853300000000001</v>
      </c>
      <c r="S161" s="202">
        <v>0</v>
      </c>
      <c r="T161" s="203">
        <f>S161*H161</f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204" t="s">
        <v>217</v>
      </c>
      <c r="AT161" s="204" t="s">
        <v>144</v>
      </c>
      <c r="AU161" s="204" t="s">
        <v>82</v>
      </c>
      <c r="AY161" s="14" t="s">
        <v>131</v>
      </c>
      <c r="BE161" s="205">
        <f>IF(N161="základná",J161,0)</f>
        <v>0</v>
      </c>
      <c r="BF161" s="205">
        <f>IF(N161="znížená",J161,0)</f>
        <v>0</v>
      </c>
      <c r="BG161" s="205">
        <f>IF(N161="zákl. prenesená",J161,0)</f>
        <v>0</v>
      </c>
      <c r="BH161" s="205">
        <f>IF(N161="zníž. prenesená",J161,0)</f>
        <v>0</v>
      </c>
      <c r="BI161" s="205">
        <f>IF(N161="nulová",J161,0)</f>
        <v>0</v>
      </c>
      <c r="BJ161" s="14" t="s">
        <v>82</v>
      </c>
      <c r="BK161" s="205">
        <f>ROUND(I161*H161,2)</f>
        <v>0</v>
      </c>
      <c r="BL161" s="14" t="s">
        <v>195</v>
      </c>
      <c r="BM161" s="204" t="s">
        <v>446</v>
      </c>
    </row>
    <row r="162" spans="1:65" s="12" customFormat="1" ht="22.9" customHeight="1">
      <c r="B162" s="176"/>
      <c r="C162" s="177"/>
      <c r="D162" s="178" t="s">
        <v>72</v>
      </c>
      <c r="E162" s="190" t="s">
        <v>245</v>
      </c>
      <c r="F162" s="190" t="s">
        <v>246</v>
      </c>
      <c r="G162" s="177"/>
      <c r="H162" s="177"/>
      <c r="I162" s="180"/>
      <c r="J162" s="191">
        <f>BK162</f>
        <v>0</v>
      </c>
      <c r="K162" s="177"/>
      <c r="L162" s="182"/>
      <c r="M162" s="183"/>
      <c r="N162" s="184"/>
      <c r="O162" s="184"/>
      <c r="P162" s="185">
        <f>SUM(P163:P164)</f>
        <v>0</v>
      </c>
      <c r="Q162" s="184"/>
      <c r="R162" s="185">
        <f>SUM(R163:R164)</f>
        <v>0.23344024000000002</v>
      </c>
      <c r="S162" s="184"/>
      <c r="T162" s="186">
        <f>SUM(T163:T164)</f>
        <v>0</v>
      </c>
      <c r="AR162" s="187" t="s">
        <v>82</v>
      </c>
      <c r="AT162" s="188" t="s">
        <v>72</v>
      </c>
      <c r="AU162" s="188" t="s">
        <v>78</v>
      </c>
      <c r="AY162" s="187" t="s">
        <v>131</v>
      </c>
      <c r="BK162" s="189">
        <f>SUM(BK163:BK164)</f>
        <v>0</v>
      </c>
    </row>
    <row r="163" spans="1:65" s="2" customFormat="1" ht="44.25" customHeight="1">
      <c r="A163" s="31"/>
      <c r="B163" s="32"/>
      <c r="C163" s="192" t="s">
        <v>247</v>
      </c>
      <c r="D163" s="192" t="s">
        <v>133</v>
      </c>
      <c r="E163" s="193" t="s">
        <v>248</v>
      </c>
      <c r="F163" s="194" t="s">
        <v>249</v>
      </c>
      <c r="G163" s="195" t="s">
        <v>250</v>
      </c>
      <c r="H163" s="196">
        <v>23</v>
      </c>
      <c r="I163" s="197"/>
      <c r="J163" s="198">
        <f>ROUND(I163*H163,2)</f>
        <v>0</v>
      </c>
      <c r="K163" s="199"/>
      <c r="L163" s="36"/>
      <c r="M163" s="200" t="s">
        <v>1</v>
      </c>
      <c r="N163" s="201" t="s">
        <v>39</v>
      </c>
      <c r="O163" s="72"/>
      <c r="P163" s="202">
        <f>O163*H163</f>
        <v>0</v>
      </c>
      <c r="Q163" s="202">
        <v>9.0696800000000001E-3</v>
      </c>
      <c r="R163" s="202">
        <f>Q163*H163</f>
        <v>0.20860264000000001</v>
      </c>
      <c r="S163" s="202">
        <v>0</v>
      </c>
      <c r="T163" s="203">
        <f>S163*H163</f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204" t="s">
        <v>195</v>
      </c>
      <c r="AT163" s="204" t="s">
        <v>133</v>
      </c>
      <c r="AU163" s="204" t="s">
        <v>82</v>
      </c>
      <c r="AY163" s="14" t="s">
        <v>131</v>
      </c>
      <c r="BE163" s="205">
        <f>IF(N163="základná",J163,0)</f>
        <v>0</v>
      </c>
      <c r="BF163" s="205">
        <f>IF(N163="znížená",J163,0)</f>
        <v>0</v>
      </c>
      <c r="BG163" s="205">
        <f>IF(N163="zákl. prenesená",J163,0)</f>
        <v>0</v>
      </c>
      <c r="BH163" s="205">
        <f>IF(N163="zníž. prenesená",J163,0)</f>
        <v>0</v>
      </c>
      <c r="BI163" s="205">
        <f>IF(N163="nulová",J163,0)</f>
        <v>0</v>
      </c>
      <c r="BJ163" s="14" t="s">
        <v>82</v>
      </c>
      <c r="BK163" s="205">
        <f>ROUND(I163*H163,2)</f>
        <v>0</v>
      </c>
      <c r="BL163" s="14" t="s">
        <v>195</v>
      </c>
      <c r="BM163" s="204" t="s">
        <v>447</v>
      </c>
    </row>
    <row r="164" spans="1:65" s="2" customFormat="1" ht="55.5" customHeight="1">
      <c r="A164" s="31"/>
      <c r="B164" s="32"/>
      <c r="C164" s="192" t="s">
        <v>252</v>
      </c>
      <c r="D164" s="192" t="s">
        <v>133</v>
      </c>
      <c r="E164" s="193" t="s">
        <v>253</v>
      </c>
      <c r="F164" s="194" t="s">
        <v>254</v>
      </c>
      <c r="G164" s="195" t="s">
        <v>250</v>
      </c>
      <c r="H164" s="196">
        <v>12</v>
      </c>
      <c r="I164" s="197"/>
      <c r="J164" s="198">
        <f>ROUND(I164*H164,2)</f>
        <v>0</v>
      </c>
      <c r="K164" s="199"/>
      <c r="L164" s="36"/>
      <c r="M164" s="200" t="s">
        <v>1</v>
      </c>
      <c r="N164" s="201" t="s">
        <v>39</v>
      </c>
      <c r="O164" s="72"/>
      <c r="P164" s="202">
        <f>O164*H164</f>
        <v>0</v>
      </c>
      <c r="Q164" s="202">
        <v>2.0698000000000001E-3</v>
      </c>
      <c r="R164" s="202">
        <f>Q164*H164</f>
        <v>2.4837600000000001E-2</v>
      </c>
      <c r="S164" s="202">
        <v>0</v>
      </c>
      <c r="T164" s="203">
        <f>S164*H164</f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204" t="s">
        <v>195</v>
      </c>
      <c r="AT164" s="204" t="s">
        <v>133</v>
      </c>
      <c r="AU164" s="204" t="s">
        <v>82</v>
      </c>
      <c r="AY164" s="14" t="s">
        <v>131</v>
      </c>
      <c r="BE164" s="205">
        <f>IF(N164="základná",J164,0)</f>
        <v>0</v>
      </c>
      <c r="BF164" s="205">
        <f>IF(N164="znížená",J164,0)</f>
        <v>0</v>
      </c>
      <c r="BG164" s="205">
        <f>IF(N164="zákl. prenesená",J164,0)</f>
        <v>0</v>
      </c>
      <c r="BH164" s="205">
        <f>IF(N164="zníž. prenesená",J164,0)</f>
        <v>0</v>
      </c>
      <c r="BI164" s="205">
        <f>IF(N164="nulová",J164,0)</f>
        <v>0</v>
      </c>
      <c r="BJ164" s="14" t="s">
        <v>82</v>
      </c>
      <c r="BK164" s="205">
        <f>ROUND(I164*H164,2)</f>
        <v>0</v>
      </c>
      <c r="BL164" s="14" t="s">
        <v>195</v>
      </c>
      <c r="BM164" s="204" t="s">
        <v>448</v>
      </c>
    </row>
    <row r="165" spans="1:65" s="12" customFormat="1" ht="22.9" customHeight="1">
      <c r="B165" s="176"/>
      <c r="C165" s="177"/>
      <c r="D165" s="178" t="s">
        <v>72</v>
      </c>
      <c r="E165" s="190" t="s">
        <v>256</v>
      </c>
      <c r="F165" s="190" t="s">
        <v>257</v>
      </c>
      <c r="G165" s="177"/>
      <c r="H165" s="177"/>
      <c r="I165" s="180"/>
      <c r="J165" s="191">
        <f>BK165</f>
        <v>0</v>
      </c>
      <c r="K165" s="177"/>
      <c r="L165" s="182"/>
      <c r="M165" s="183"/>
      <c r="N165" s="184"/>
      <c r="O165" s="184"/>
      <c r="P165" s="185">
        <f>SUM(P166:P171)</f>
        <v>0</v>
      </c>
      <c r="Q165" s="184"/>
      <c r="R165" s="185">
        <f>SUM(R166:R171)</f>
        <v>57.278751899999996</v>
      </c>
      <c r="S165" s="184"/>
      <c r="T165" s="186">
        <f>SUM(T166:T171)</f>
        <v>0</v>
      </c>
      <c r="AR165" s="187" t="s">
        <v>82</v>
      </c>
      <c r="AT165" s="188" t="s">
        <v>72</v>
      </c>
      <c r="AU165" s="188" t="s">
        <v>78</v>
      </c>
      <c r="AY165" s="187" t="s">
        <v>131</v>
      </c>
      <c r="BK165" s="189">
        <f>SUM(BK166:BK171)</f>
        <v>0</v>
      </c>
    </row>
    <row r="166" spans="1:65" s="2" customFormat="1" ht="24.2" customHeight="1">
      <c r="A166" s="31"/>
      <c r="B166" s="32"/>
      <c r="C166" s="192" t="s">
        <v>258</v>
      </c>
      <c r="D166" s="192" t="s">
        <v>133</v>
      </c>
      <c r="E166" s="193" t="s">
        <v>259</v>
      </c>
      <c r="F166" s="194" t="s">
        <v>260</v>
      </c>
      <c r="G166" s="195" t="s">
        <v>175</v>
      </c>
      <c r="H166" s="196">
        <v>255.3</v>
      </c>
      <c r="I166" s="197"/>
      <c r="J166" s="198">
        <f t="shared" ref="J166:J171" si="10">ROUND(I166*H166,2)</f>
        <v>0</v>
      </c>
      <c r="K166" s="199"/>
      <c r="L166" s="36"/>
      <c r="M166" s="200" t="s">
        <v>1</v>
      </c>
      <c r="N166" s="201" t="s">
        <v>39</v>
      </c>
      <c r="O166" s="72"/>
      <c r="P166" s="202">
        <f t="shared" ref="P166:P171" si="11">O166*H166</f>
        <v>0</v>
      </c>
      <c r="Q166" s="202">
        <v>4.4299999999999998E-4</v>
      </c>
      <c r="R166" s="202">
        <f t="shared" ref="R166:R171" si="12">Q166*H166</f>
        <v>0.1130979</v>
      </c>
      <c r="S166" s="202">
        <v>0</v>
      </c>
      <c r="T166" s="203">
        <f t="shared" ref="T166:T171" si="13">S166*H166</f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204" t="s">
        <v>195</v>
      </c>
      <c r="AT166" s="204" t="s">
        <v>133</v>
      </c>
      <c r="AU166" s="204" t="s">
        <v>82</v>
      </c>
      <c r="AY166" s="14" t="s">
        <v>131</v>
      </c>
      <c r="BE166" s="205">
        <f t="shared" ref="BE166:BE171" si="14">IF(N166="základná",J166,0)</f>
        <v>0</v>
      </c>
      <c r="BF166" s="205">
        <f t="shared" ref="BF166:BF171" si="15">IF(N166="znížená",J166,0)</f>
        <v>0</v>
      </c>
      <c r="BG166" s="205">
        <f t="shared" ref="BG166:BG171" si="16">IF(N166="zákl. prenesená",J166,0)</f>
        <v>0</v>
      </c>
      <c r="BH166" s="205">
        <f t="shared" ref="BH166:BH171" si="17">IF(N166="zníž. prenesená",J166,0)</f>
        <v>0</v>
      </c>
      <c r="BI166" s="205">
        <f t="shared" ref="BI166:BI171" si="18">IF(N166="nulová",J166,0)</f>
        <v>0</v>
      </c>
      <c r="BJ166" s="14" t="s">
        <v>82</v>
      </c>
      <c r="BK166" s="205">
        <f t="shared" ref="BK166:BK171" si="19">ROUND(I166*H166,2)</f>
        <v>0</v>
      </c>
      <c r="BL166" s="14" t="s">
        <v>195</v>
      </c>
      <c r="BM166" s="204" t="s">
        <v>449</v>
      </c>
    </row>
    <row r="167" spans="1:65" s="2" customFormat="1" ht="16.5" customHeight="1">
      <c r="A167" s="31"/>
      <c r="B167" s="32"/>
      <c r="C167" s="206" t="s">
        <v>262</v>
      </c>
      <c r="D167" s="206" t="s">
        <v>144</v>
      </c>
      <c r="E167" s="207" t="s">
        <v>263</v>
      </c>
      <c r="F167" s="208" t="s">
        <v>264</v>
      </c>
      <c r="G167" s="209" t="s">
        <v>162</v>
      </c>
      <c r="H167" s="210">
        <v>1850.8050000000001</v>
      </c>
      <c r="I167" s="211"/>
      <c r="J167" s="212">
        <f t="shared" si="10"/>
        <v>0</v>
      </c>
      <c r="K167" s="213"/>
      <c r="L167" s="214"/>
      <c r="M167" s="215" t="s">
        <v>1</v>
      </c>
      <c r="N167" s="216" t="s">
        <v>39</v>
      </c>
      <c r="O167" s="72"/>
      <c r="P167" s="202">
        <f t="shared" si="11"/>
        <v>0</v>
      </c>
      <c r="Q167" s="202">
        <v>1.1599999999999999E-2</v>
      </c>
      <c r="R167" s="202">
        <f t="shared" si="12"/>
        <v>21.469338</v>
      </c>
      <c r="S167" s="202">
        <v>0</v>
      </c>
      <c r="T167" s="203">
        <f t="shared" si="1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204" t="s">
        <v>217</v>
      </c>
      <c r="AT167" s="204" t="s">
        <v>144</v>
      </c>
      <c r="AU167" s="204" t="s">
        <v>82</v>
      </c>
      <c r="AY167" s="14" t="s">
        <v>131</v>
      </c>
      <c r="BE167" s="205">
        <f t="shared" si="14"/>
        <v>0</v>
      </c>
      <c r="BF167" s="205">
        <f t="shared" si="15"/>
        <v>0</v>
      </c>
      <c r="BG167" s="205">
        <f t="shared" si="16"/>
        <v>0</v>
      </c>
      <c r="BH167" s="205">
        <f t="shared" si="17"/>
        <v>0</v>
      </c>
      <c r="BI167" s="205">
        <f t="shared" si="18"/>
        <v>0</v>
      </c>
      <c r="BJ167" s="14" t="s">
        <v>82</v>
      </c>
      <c r="BK167" s="205">
        <f t="shared" si="19"/>
        <v>0</v>
      </c>
      <c r="BL167" s="14" t="s">
        <v>195</v>
      </c>
      <c r="BM167" s="204" t="s">
        <v>450</v>
      </c>
    </row>
    <row r="168" spans="1:65" s="2" customFormat="1" ht="24.2" customHeight="1">
      <c r="A168" s="31"/>
      <c r="B168" s="32"/>
      <c r="C168" s="192" t="s">
        <v>266</v>
      </c>
      <c r="D168" s="192" t="s">
        <v>133</v>
      </c>
      <c r="E168" s="193" t="s">
        <v>267</v>
      </c>
      <c r="F168" s="194" t="s">
        <v>260</v>
      </c>
      <c r="G168" s="195" t="s">
        <v>175</v>
      </c>
      <c r="H168" s="196">
        <v>210.6</v>
      </c>
      <c r="I168" s="197"/>
      <c r="J168" s="198">
        <f t="shared" si="10"/>
        <v>0</v>
      </c>
      <c r="K168" s="199"/>
      <c r="L168" s="36"/>
      <c r="M168" s="200" t="s">
        <v>1</v>
      </c>
      <c r="N168" s="201" t="s">
        <v>39</v>
      </c>
      <c r="O168" s="72"/>
      <c r="P168" s="202">
        <f t="shared" si="11"/>
        <v>0</v>
      </c>
      <c r="Q168" s="202">
        <v>4.6000000000000001E-4</v>
      </c>
      <c r="R168" s="202">
        <f t="shared" si="12"/>
        <v>9.6876000000000004E-2</v>
      </c>
      <c r="S168" s="202">
        <v>0</v>
      </c>
      <c r="T168" s="203">
        <f t="shared" si="1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204" t="s">
        <v>195</v>
      </c>
      <c r="AT168" s="204" t="s">
        <v>133</v>
      </c>
      <c r="AU168" s="204" t="s">
        <v>82</v>
      </c>
      <c r="AY168" s="14" t="s">
        <v>131</v>
      </c>
      <c r="BE168" s="205">
        <f t="shared" si="14"/>
        <v>0</v>
      </c>
      <c r="BF168" s="205">
        <f t="shared" si="15"/>
        <v>0</v>
      </c>
      <c r="BG168" s="205">
        <f t="shared" si="16"/>
        <v>0</v>
      </c>
      <c r="BH168" s="205">
        <f t="shared" si="17"/>
        <v>0</v>
      </c>
      <c r="BI168" s="205">
        <f t="shared" si="18"/>
        <v>0</v>
      </c>
      <c r="BJ168" s="14" t="s">
        <v>82</v>
      </c>
      <c r="BK168" s="205">
        <f t="shared" si="19"/>
        <v>0</v>
      </c>
      <c r="BL168" s="14" t="s">
        <v>195</v>
      </c>
      <c r="BM168" s="204" t="s">
        <v>451</v>
      </c>
    </row>
    <row r="169" spans="1:65" s="2" customFormat="1" ht="16.5" customHeight="1">
      <c r="A169" s="31"/>
      <c r="B169" s="32"/>
      <c r="C169" s="206" t="s">
        <v>217</v>
      </c>
      <c r="D169" s="206" t="s">
        <v>144</v>
      </c>
      <c r="E169" s="207" t="s">
        <v>269</v>
      </c>
      <c r="F169" s="208" t="s">
        <v>270</v>
      </c>
      <c r="G169" s="209" t="s">
        <v>162</v>
      </c>
      <c r="H169" s="210">
        <v>1700</v>
      </c>
      <c r="I169" s="211"/>
      <c r="J169" s="212">
        <f t="shared" si="10"/>
        <v>0</v>
      </c>
      <c r="K169" s="213"/>
      <c r="L169" s="214"/>
      <c r="M169" s="215" t="s">
        <v>1</v>
      </c>
      <c r="N169" s="216" t="s">
        <v>39</v>
      </c>
      <c r="O169" s="72"/>
      <c r="P169" s="202">
        <f t="shared" si="11"/>
        <v>0</v>
      </c>
      <c r="Q169" s="202">
        <v>2.0899999999999998E-2</v>
      </c>
      <c r="R169" s="202">
        <f t="shared" si="12"/>
        <v>35.529999999999994</v>
      </c>
      <c r="S169" s="202">
        <v>0</v>
      </c>
      <c r="T169" s="203">
        <f t="shared" si="1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204" t="s">
        <v>217</v>
      </c>
      <c r="AT169" s="204" t="s">
        <v>144</v>
      </c>
      <c r="AU169" s="204" t="s">
        <v>82</v>
      </c>
      <c r="AY169" s="14" t="s">
        <v>131</v>
      </c>
      <c r="BE169" s="205">
        <f t="shared" si="14"/>
        <v>0</v>
      </c>
      <c r="BF169" s="205">
        <f t="shared" si="15"/>
        <v>0</v>
      </c>
      <c r="BG169" s="205">
        <f t="shared" si="16"/>
        <v>0</v>
      </c>
      <c r="BH169" s="205">
        <f t="shared" si="17"/>
        <v>0</v>
      </c>
      <c r="BI169" s="205">
        <f t="shared" si="18"/>
        <v>0</v>
      </c>
      <c r="BJ169" s="14" t="s">
        <v>82</v>
      </c>
      <c r="BK169" s="205">
        <f t="shared" si="19"/>
        <v>0</v>
      </c>
      <c r="BL169" s="14" t="s">
        <v>195</v>
      </c>
      <c r="BM169" s="204" t="s">
        <v>452</v>
      </c>
    </row>
    <row r="170" spans="1:65" s="2" customFormat="1" ht="24.2" customHeight="1">
      <c r="A170" s="31"/>
      <c r="B170" s="32"/>
      <c r="C170" s="192" t="s">
        <v>272</v>
      </c>
      <c r="D170" s="192" t="s">
        <v>133</v>
      </c>
      <c r="E170" s="193" t="s">
        <v>273</v>
      </c>
      <c r="F170" s="194" t="s">
        <v>274</v>
      </c>
      <c r="G170" s="195" t="s">
        <v>162</v>
      </c>
      <c r="H170" s="196">
        <v>1</v>
      </c>
      <c r="I170" s="197"/>
      <c r="J170" s="198">
        <f t="shared" si="10"/>
        <v>0</v>
      </c>
      <c r="K170" s="199"/>
      <c r="L170" s="36"/>
      <c r="M170" s="200" t="s">
        <v>1</v>
      </c>
      <c r="N170" s="201" t="s">
        <v>39</v>
      </c>
      <c r="O170" s="72"/>
      <c r="P170" s="202">
        <f t="shared" si="11"/>
        <v>0</v>
      </c>
      <c r="Q170" s="202">
        <v>0</v>
      </c>
      <c r="R170" s="202">
        <f t="shared" si="12"/>
        <v>0</v>
      </c>
      <c r="S170" s="202">
        <v>0</v>
      </c>
      <c r="T170" s="203">
        <f t="shared" si="1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204" t="s">
        <v>195</v>
      </c>
      <c r="AT170" s="204" t="s">
        <v>133</v>
      </c>
      <c r="AU170" s="204" t="s">
        <v>82</v>
      </c>
      <c r="AY170" s="14" t="s">
        <v>131</v>
      </c>
      <c r="BE170" s="205">
        <f t="shared" si="14"/>
        <v>0</v>
      </c>
      <c r="BF170" s="205">
        <f t="shared" si="15"/>
        <v>0</v>
      </c>
      <c r="BG170" s="205">
        <f t="shared" si="16"/>
        <v>0</v>
      </c>
      <c r="BH170" s="205">
        <f t="shared" si="17"/>
        <v>0</v>
      </c>
      <c r="BI170" s="205">
        <f t="shared" si="18"/>
        <v>0</v>
      </c>
      <c r="BJ170" s="14" t="s">
        <v>82</v>
      </c>
      <c r="BK170" s="205">
        <f t="shared" si="19"/>
        <v>0</v>
      </c>
      <c r="BL170" s="14" t="s">
        <v>195</v>
      </c>
      <c r="BM170" s="204" t="s">
        <v>453</v>
      </c>
    </row>
    <row r="171" spans="1:65" s="2" customFormat="1" ht="24.2" customHeight="1">
      <c r="A171" s="31"/>
      <c r="B171" s="32"/>
      <c r="C171" s="206" t="s">
        <v>276</v>
      </c>
      <c r="D171" s="206" t="s">
        <v>144</v>
      </c>
      <c r="E171" s="207" t="s">
        <v>277</v>
      </c>
      <c r="F171" s="208" t="s">
        <v>278</v>
      </c>
      <c r="G171" s="209" t="s">
        <v>162</v>
      </c>
      <c r="H171" s="210">
        <v>1</v>
      </c>
      <c r="I171" s="211"/>
      <c r="J171" s="212">
        <f t="shared" si="10"/>
        <v>0</v>
      </c>
      <c r="K171" s="213"/>
      <c r="L171" s="214"/>
      <c r="M171" s="215" t="s">
        <v>1</v>
      </c>
      <c r="N171" s="216" t="s">
        <v>39</v>
      </c>
      <c r="O171" s="72"/>
      <c r="P171" s="202">
        <f t="shared" si="11"/>
        <v>0</v>
      </c>
      <c r="Q171" s="202">
        <v>6.9440000000000002E-2</v>
      </c>
      <c r="R171" s="202">
        <f t="shared" si="12"/>
        <v>6.9440000000000002E-2</v>
      </c>
      <c r="S171" s="202">
        <v>0</v>
      </c>
      <c r="T171" s="203">
        <f t="shared" si="1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204" t="s">
        <v>217</v>
      </c>
      <c r="AT171" s="204" t="s">
        <v>144</v>
      </c>
      <c r="AU171" s="204" t="s">
        <v>82</v>
      </c>
      <c r="AY171" s="14" t="s">
        <v>131</v>
      </c>
      <c r="BE171" s="205">
        <f t="shared" si="14"/>
        <v>0</v>
      </c>
      <c r="BF171" s="205">
        <f t="shared" si="15"/>
        <v>0</v>
      </c>
      <c r="BG171" s="205">
        <f t="shared" si="16"/>
        <v>0</v>
      </c>
      <c r="BH171" s="205">
        <f t="shared" si="17"/>
        <v>0</v>
      </c>
      <c r="BI171" s="205">
        <f t="shared" si="18"/>
        <v>0</v>
      </c>
      <c r="BJ171" s="14" t="s">
        <v>82</v>
      </c>
      <c r="BK171" s="205">
        <f t="shared" si="19"/>
        <v>0</v>
      </c>
      <c r="BL171" s="14" t="s">
        <v>195</v>
      </c>
      <c r="BM171" s="204" t="s">
        <v>454</v>
      </c>
    </row>
    <row r="172" spans="1:65" s="12" customFormat="1" ht="22.9" customHeight="1">
      <c r="B172" s="176"/>
      <c r="C172" s="177"/>
      <c r="D172" s="178" t="s">
        <v>72</v>
      </c>
      <c r="E172" s="190" t="s">
        <v>284</v>
      </c>
      <c r="F172" s="190" t="s">
        <v>285</v>
      </c>
      <c r="G172" s="177"/>
      <c r="H172" s="177"/>
      <c r="I172" s="180"/>
      <c r="J172" s="191">
        <f>BK172</f>
        <v>0</v>
      </c>
      <c r="K172" s="177"/>
      <c r="L172" s="182"/>
      <c r="M172" s="183"/>
      <c r="N172" s="184"/>
      <c r="O172" s="184"/>
      <c r="P172" s="185">
        <f>SUM(P173:P174)</f>
        <v>0</v>
      </c>
      <c r="Q172" s="184"/>
      <c r="R172" s="185">
        <f>SUM(R173:R174)</f>
        <v>4.4435680000000005E-2</v>
      </c>
      <c r="S172" s="184"/>
      <c r="T172" s="186">
        <f>SUM(T173:T174)</f>
        <v>0</v>
      </c>
      <c r="AR172" s="187" t="s">
        <v>82</v>
      </c>
      <c r="AT172" s="188" t="s">
        <v>72</v>
      </c>
      <c r="AU172" s="188" t="s">
        <v>78</v>
      </c>
      <c r="AY172" s="187" t="s">
        <v>131</v>
      </c>
      <c r="BK172" s="189">
        <f>SUM(BK173:BK174)</f>
        <v>0</v>
      </c>
    </row>
    <row r="173" spans="1:65" s="2" customFormat="1" ht="24.2" customHeight="1">
      <c r="A173" s="31"/>
      <c r="B173" s="32"/>
      <c r="C173" s="192" t="s">
        <v>286</v>
      </c>
      <c r="D173" s="192" t="s">
        <v>133</v>
      </c>
      <c r="E173" s="193" t="s">
        <v>287</v>
      </c>
      <c r="F173" s="194" t="s">
        <v>288</v>
      </c>
      <c r="G173" s="195" t="s">
        <v>175</v>
      </c>
      <c r="H173" s="196">
        <v>227.06</v>
      </c>
      <c r="I173" s="197"/>
      <c r="J173" s="198">
        <f>ROUND(I173*H173,2)</f>
        <v>0</v>
      </c>
      <c r="K173" s="199"/>
      <c r="L173" s="36"/>
      <c r="M173" s="200" t="s">
        <v>1</v>
      </c>
      <c r="N173" s="201" t="s">
        <v>39</v>
      </c>
      <c r="O173" s="72"/>
      <c r="P173" s="202">
        <f>O173*H173</f>
        <v>0</v>
      </c>
      <c r="Q173" s="202">
        <v>0</v>
      </c>
      <c r="R173" s="202">
        <f>Q173*H173</f>
        <v>0</v>
      </c>
      <c r="S173" s="202">
        <v>0</v>
      </c>
      <c r="T173" s="203">
        <f>S173*H173</f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204" t="s">
        <v>195</v>
      </c>
      <c r="AT173" s="204" t="s">
        <v>133</v>
      </c>
      <c r="AU173" s="204" t="s">
        <v>82</v>
      </c>
      <c r="AY173" s="14" t="s">
        <v>131</v>
      </c>
      <c r="BE173" s="205">
        <f>IF(N173="základná",J173,0)</f>
        <v>0</v>
      </c>
      <c r="BF173" s="205">
        <f>IF(N173="znížená",J173,0)</f>
        <v>0</v>
      </c>
      <c r="BG173" s="205">
        <f>IF(N173="zákl. prenesená",J173,0)</f>
        <v>0</v>
      </c>
      <c r="BH173" s="205">
        <f>IF(N173="zníž. prenesená",J173,0)</f>
        <v>0</v>
      </c>
      <c r="BI173" s="205">
        <f>IF(N173="nulová",J173,0)</f>
        <v>0</v>
      </c>
      <c r="BJ173" s="14" t="s">
        <v>82</v>
      </c>
      <c r="BK173" s="205">
        <f>ROUND(I173*H173,2)</f>
        <v>0</v>
      </c>
      <c r="BL173" s="14" t="s">
        <v>195</v>
      </c>
      <c r="BM173" s="204" t="s">
        <v>455</v>
      </c>
    </row>
    <row r="174" spans="1:65" s="2" customFormat="1" ht="24.2" customHeight="1">
      <c r="A174" s="31"/>
      <c r="B174" s="32"/>
      <c r="C174" s="206" t="s">
        <v>290</v>
      </c>
      <c r="D174" s="206" t="s">
        <v>144</v>
      </c>
      <c r="E174" s="207" t="s">
        <v>291</v>
      </c>
      <c r="F174" s="208" t="s">
        <v>292</v>
      </c>
      <c r="G174" s="209" t="s">
        <v>175</v>
      </c>
      <c r="H174" s="210">
        <v>233.87200000000001</v>
      </c>
      <c r="I174" s="211"/>
      <c r="J174" s="212">
        <f>ROUND(I174*H174,2)</f>
        <v>0</v>
      </c>
      <c r="K174" s="213"/>
      <c r="L174" s="214"/>
      <c r="M174" s="215" t="s">
        <v>1</v>
      </c>
      <c r="N174" s="216" t="s">
        <v>39</v>
      </c>
      <c r="O174" s="72"/>
      <c r="P174" s="202">
        <f>O174*H174</f>
        <v>0</v>
      </c>
      <c r="Q174" s="202">
        <v>1.9000000000000001E-4</v>
      </c>
      <c r="R174" s="202">
        <f>Q174*H174</f>
        <v>4.4435680000000005E-2</v>
      </c>
      <c r="S174" s="202">
        <v>0</v>
      </c>
      <c r="T174" s="203">
        <f>S174*H174</f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204" t="s">
        <v>217</v>
      </c>
      <c r="AT174" s="204" t="s">
        <v>144</v>
      </c>
      <c r="AU174" s="204" t="s">
        <v>82</v>
      </c>
      <c r="AY174" s="14" t="s">
        <v>131</v>
      </c>
      <c r="BE174" s="205">
        <f>IF(N174="základná",J174,0)</f>
        <v>0</v>
      </c>
      <c r="BF174" s="205">
        <f>IF(N174="znížená",J174,0)</f>
        <v>0</v>
      </c>
      <c r="BG174" s="205">
        <f>IF(N174="zákl. prenesená",J174,0)</f>
        <v>0</v>
      </c>
      <c r="BH174" s="205">
        <f>IF(N174="zníž. prenesená",J174,0)</f>
        <v>0</v>
      </c>
      <c r="BI174" s="205">
        <f>IF(N174="nulová",J174,0)</f>
        <v>0</v>
      </c>
      <c r="BJ174" s="14" t="s">
        <v>82</v>
      </c>
      <c r="BK174" s="205">
        <f>ROUND(I174*H174,2)</f>
        <v>0</v>
      </c>
      <c r="BL174" s="14" t="s">
        <v>195</v>
      </c>
      <c r="BM174" s="204" t="s">
        <v>456</v>
      </c>
    </row>
    <row r="175" spans="1:65" s="12" customFormat="1" ht="25.9" customHeight="1">
      <c r="B175" s="176"/>
      <c r="C175" s="177"/>
      <c r="D175" s="178" t="s">
        <v>72</v>
      </c>
      <c r="E175" s="179" t="s">
        <v>144</v>
      </c>
      <c r="F175" s="179" t="s">
        <v>294</v>
      </c>
      <c r="G175" s="177"/>
      <c r="H175" s="177"/>
      <c r="I175" s="180"/>
      <c r="J175" s="181">
        <f>BK175</f>
        <v>0</v>
      </c>
      <c r="K175" s="177"/>
      <c r="L175" s="182"/>
      <c r="M175" s="183"/>
      <c r="N175" s="184"/>
      <c r="O175" s="184"/>
      <c r="P175" s="185">
        <f>P176</f>
        <v>0</v>
      </c>
      <c r="Q175" s="184"/>
      <c r="R175" s="185">
        <f>R176</f>
        <v>11.349491999999998</v>
      </c>
      <c r="S175" s="184"/>
      <c r="T175" s="186">
        <f>T176</f>
        <v>0</v>
      </c>
      <c r="AR175" s="187" t="s">
        <v>85</v>
      </c>
      <c r="AT175" s="188" t="s">
        <v>72</v>
      </c>
      <c r="AU175" s="188" t="s">
        <v>73</v>
      </c>
      <c r="AY175" s="187" t="s">
        <v>131</v>
      </c>
      <c r="BK175" s="189">
        <f>BK176</f>
        <v>0</v>
      </c>
    </row>
    <row r="176" spans="1:65" s="12" customFormat="1" ht="22.9" customHeight="1">
      <c r="B176" s="176"/>
      <c r="C176" s="177"/>
      <c r="D176" s="178" t="s">
        <v>72</v>
      </c>
      <c r="E176" s="190" t="s">
        <v>295</v>
      </c>
      <c r="F176" s="190" t="s">
        <v>296</v>
      </c>
      <c r="G176" s="177"/>
      <c r="H176" s="177"/>
      <c r="I176" s="180"/>
      <c r="J176" s="191">
        <f>BK176</f>
        <v>0</v>
      </c>
      <c r="K176" s="177"/>
      <c r="L176" s="182"/>
      <c r="M176" s="183"/>
      <c r="N176" s="184"/>
      <c r="O176" s="184"/>
      <c r="P176" s="185">
        <f>SUM(P177:P180)</f>
        <v>0</v>
      </c>
      <c r="Q176" s="184"/>
      <c r="R176" s="185">
        <f>SUM(R177:R180)</f>
        <v>11.349491999999998</v>
      </c>
      <c r="S176" s="184"/>
      <c r="T176" s="186">
        <f>SUM(T177:T180)</f>
        <v>0</v>
      </c>
      <c r="AR176" s="187" t="s">
        <v>85</v>
      </c>
      <c r="AT176" s="188" t="s">
        <v>72</v>
      </c>
      <c r="AU176" s="188" t="s">
        <v>78</v>
      </c>
      <c r="AY176" s="187" t="s">
        <v>131</v>
      </c>
      <c r="BK176" s="189">
        <f>SUM(BK177:BK180)</f>
        <v>0</v>
      </c>
    </row>
    <row r="177" spans="1:65" s="2" customFormat="1" ht="62.65" customHeight="1">
      <c r="A177" s="31"/>
      <c r="B177" s="32"/>
      <c r="C177" s="192" t="s">
        <v>297</v>
      </c>
      <c r="D177" s="192" t="s">
        <v>133</v>
      </c>
      <c r="E177" s="193" t="s">
        <v>298</v>
      </c>
      <c r="F177" s="194" t="s">
        <v>299</v>
      </c>
      <c r="G177" s="195" t="s">
        <v>300</v>
      </c>
      <c r="H177" s="196">
        <v>11537.5</v>
      </c>
      <c r="I177" s="197"/>
      <c r="J177" s="198">
        <f>ROUND(I177*H177,2)</f>
        <v>0</v>
      </c>
      <c r="K177" s="199"/>
      <c r="L177" s="36"/>
      <c r="M177" s="200" t="s">
        <v>1</v>
      </c>
      <c r="N177" s="201" t="s">
        <v>39</v>
      </c>
      <c r="O177" s="72"/>
      <c r="P177" s="202">
        <f>O177*H177</f>
        <v>0</v>
      </c>
      <c r="Q177" s="202">
        <v>0</v>
      </c>
      <c r="R177" s="202">
        <f>Q177*H177</f>
        <v>0</v>
      </c>
      <c r="S177" s="202">
        <v>0</v>
      </c>
      <c r="T177" s="203">
        <f>S177*H177</f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204" t="s">
        <v>301</v>
      </c>
      <c r="AT177" s="204" t="s">
        <v>133</v>
      </c>
      <c r="AU177" s="204" t="s">
        <v>82</v>
      </c>
      <c r="AY177" s="14" t="s">
        <v>131</v>
      </c>
      <c r="BE177" s="205">
        <f>IF(N177="základná",J177,0)</f>
        <v>0</v>
      </c>
      <c r="BF177" s="205">
        <f>IF(N177="znížená",J177,0)</f>
        <v>0</v>
      </c>
      <c r="BG177" s="205">
        <f>IF(N177="zákl. prenesená",J177,0)</f>
        <v>0</v>
      </c>
      <c r="BH177" s="205">
        <f>IF(N177="zníž. prenesená",J177,0)</f>
        <v>0</v>
      </c>
      <c r="BI177" s="205">
        <f>IF(N177="nulová",J177,0)</f>
        <v>0</v>
      </c>
      <c r="BJ177" s="14" t="s">
        <v>82</v>
      </c>
      <c r="BK177" s="205">
        <f>ROUND(I177*H177,2)</f>
        <v>0</v>
      </c>
      <c r="BL177" s="14" t="s">
        <v>301</v>
      </c>
      <c r="BM177" s="204" t="s">
        <v>457</v>
      </c>
    </row>
    <row r="178" spans="1:65" s="2" customFormat="1" ht="21.75" customHeight="1">
      <c r="A178" s="31"/>
      <c r="B178" s="32"/>
      <c r="C178" s="206" t="s">
        <v>312</v>
      </c>
      <c r="D178" s="206" t="s">
        <v>144</v>
      </c>
      <c r="E178" s="207" t="s">
        <v>313</v>
      </c>
      <c r="F178" s="208" t="s">
        <v>314</v>
      </c>
      <c r="G178" s="209" t="s">
        <v>162</v>
      </c>
      <c r="H178" s="210">
        <v>2</v>
      </c>
      <c r="I178" s="211"/>
      <c r="J178" s="212">
        <f>ROUND(I178*H178,2)</f>
        <v>0</v>
      </c>
      <c r="K178" s="213"/>
      <c r="L178" s="214"/>
      <c r="M178" s="215" t="s">
        <v>1</v>
      </c>
      <c r="N178" s="216" t="s">
        <v>39</v>
      </c>
      <c r="O178" s="72"/>
      <c r="P178" s="202">
        <f>O178*H178</f>
        <v>0</v>
      </c>
      <c r="Q178" s="202">
        <v>0</v>
      </c>
      <c r="R178" s="202">
        <f>Q178*H178</f>
        <v>0</v>
      </c>
      <c r="S178" s="202">
        <v>0</v>
      </c>
      <c r="T178" s="203">
        <f>S178*H178</f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204" t="s">
        <v>306</v>
      </c>
      <c r="AT178" s="204" t="s">
        <v>144</v>
      </c>
      <c r="AU178" s="204" t="s">
        <v>82</v>
      </c>
      <c r="AY178" s="14" t="s">
        <v>131</v>
      </c>
      <c r="BE178" s="205">
        <f>IF(N178="základná",J178,0)</f>
        <v>0</v>
      </c>
      <c r="BF178" s="205">
        <f>IF(N178="znížená",J178,0)</f>
        <v>0</v>
      </c>
      <c r="BG178" s="205">
        <f>IF(N178="zákl. prenesená",J178,0)</f>
        <v>0</v>
      </c>
      <c r="BH178" s="205">
        <f>IF(N178="zníž. prenesená",J178,0)</f>
        <v>0</v>
      </c>
      <c r="BI178" s="205">
        <f>IF(N178="nulová",J178,0)</f>
        <v>0</v>
      </c>
      <c r="BJ178" s="14" t="s">
        <v>82</v>
      </c>
      <c r="BK178" s="205">
        <f>ROUND(I178*H178,2)</f>
        <v>0</v>
      </c>
      <c r="BL178" s="14" t="s">
        <v>306</v>
      </c>
      <c r="BM178" s="204" t="s">
        <v>458</v>
      </c>
    </row>
    <row r="179" spans="1:65" s="2" customFormat="1" ht="33" customHeight="1">
      <c r="A179" s="31"/>
      <c r="B179" s="32"/>
      <c r="C179" s="206" t="s">
        <v>459</v>
      </c>
      <c r="D179" s="206" t="s">
        <v>144</v>
      </c>
      <c r="E179" s="207" t="s">
        <v>309</v>
      </c>
      <c r="F179" s="208" t="s">
        <v>310</v>
      </c>
      <c r="G179" s="209" t="s">
        <v>175</v>
      </c>
      <c r="H179" s="210">
        <v>280.83</v>
      </c>
      <c r="I179" s="211"/>
      <c r="J179" s="212">
        <f>ROUND(I179*H179,2)</f>
        <v>0</v>
      </c>
      <c r="K179" s="213"/>
      <c r="L179" s="214"/>
      <c r="M179" s="215" t="s">
        <v>1</v>
      </c>
      <c r="N179" s="216" t="s">
        <v>39</v>
      </c>
      <c r="O179" s="72"/>
      <c r="P179" s="202">
        <f>O179*H179</f>
        <v>0</v>
      </c>
      <c r="Q179" s="202">
        <v>2.24E-2</v>
      </c>
      <c r="R179" s="202">
        <f>Q179*H179</f>
        <v>6.2905919999999993</v>
      </c>
      <c r="S179" s="202">
        <v>0</v>
      </c>
      <c r="T179" s="203">
        <f>S179*H179</f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204" t="s">
        <v>306</v>
      </c>
      <c r="AT179" s="204" t="s">
        <v>144</v>
      </c>
      <c r="AU179" s="204" t="s">
        <v>82</v>
      </c>
      <c r="AY179" s="14" t="s">
        <v>131</v>
      </c>
      <c r="BE179" s="205">
        <f>IF(N179="základná",J179,0)</f>
        <v>0</v>
      </c>
      <c r="BF179" s="205">
        <f>IF(N179="znížená",J179,0)</f>
        <v>0</v>
      </c>
      <c r="BG179" s="205">
        <f>IF(N179="zákl. prenesená",J179,0)</f>
        <v>0</v>
      </c>
      <c r="BH179" s="205">
        <f>IF(N179="zníž. prenesená",J179,0)</f>
        <v>0</v>
      </c>
      <c r="BI179" s="205">
        <f>IF(N179="nulová",J179,0)</f>
        <v>0</v>
      </c>
      <c r="BJ179" s="14" t="s">
        <v>82</v>
      </c>
      <c r="BK179" s="205">
        <f>ROUND(I179*H179,2)</f>
        <v>0</v>
      </c>
      <c r="BL179" s="14" t="s">
        <v>306</v>
      </c>
      <c r="BM179" s="204" t="s">
        <v>460</v>
      </c>
    </row>
    <row r="180" spans="1:65" s="2" customFormat="1" ht="37.9" customHeight="1">
      <c r="A180" s="31"/>
      <c r="B180" s="32"/>
      <c r="C180" s="206" t="s">
        <v>461</v>
      </c>
      <c r="D180" s="206" t="s">
        <v>144</v>
      </c>
      <c r="E180" s="207" t="s">
        <v>357</v>
      </c>
      <c r="F180" s="208" t="s">
        <v>358</v>
      </c>
      <c r="G180" s="209" t="s">
        <v>175</v>
      </c>
      <c r="H180" s="210">
        <v>231</v>
      </c>
      <c r="I180" s="211"/>
      <c r="J180" s="212">
        <f>ROUND(I180*H180,2)</f>
        <v>0</v>
      </c>
      <c r="K180" s="213"/>
      <c r="L180" s="214"/>
      <c r="M180" s="217" t="s">
        <v>1</v>
      </c>
      <c r="N180" s="218" t="s">
        <v>39</v>
      </c>
      <c r="O180" s="219"/>
      <c r="P180" s="220">
        <f>O180*H180</f>
        <v>0</v>
      </c>
      <c r="Q180" s="220">
        <v>2.1899999999999999E-2</v>
      </c>
      <c r="R180" s="220">
        <f>Q180*H180</f>
        <v>5.0588999999999995</v>
      </c>
      <c r="S180" s="220">
        <v>0</v>
      </c>
      <c r="T180" s="221">
        <f>S180*H180</f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204" t="s">
        <v>306</v>
      </c>
      <c r="AT180" s="204" t="s">
        <v>144</v>
      </c>
      <c r="AU180" s="204" t="s">
        <v>82</v>
      </c>
      <c r="AY180" s="14" t="s">
        <v>131</v>
      </c>
      <c r="BE180" s="205">
        <f>IF(N180="základná",J180,0)</f>
        <v>0</v>
      </c>
      <c r="BF180" s="205">
        <f>IF(N180="znížená",J180,0)</f>
        <v>0</v>
      </c>
      <c r="BG180" s="205">
        <f>IF(N180="zákl. prenesená",J180,0)</f>
        <v>0</v>
      </c>
      <c r="BH180" s="205">
        <f>IF(N180="zníž. prenesená",J180,0)</f>
        <v>0</v>
      </c>
      <c r="BI180" s="205">
        <f>IF(N180="nulová",J180,0)</f>
        <v>0</v>
      </c>
      <c r="BJ180" s="14" t="s">
        <v>82</v>
      </c>
      <c r="BK180" s="205">
        <f>ROUND(I180*H180,2)</f>
        <v>0</v>
      </c>
      <c r="BL180" s="14" t="s">
        <v>306</v>
      </c>
      <c r="BM180" s="204" t="s">
        <v>462</v>
      </c>
    </row>
    <row r="181" spans="1:65" s="2" customFormat="1" ht="6.95" customHeight="1">
      <c r="A181" s="31"/>
      <c r="B181" s="55"/>
      <c r="C181" s="56"/>
      <c r="D181" s="56"/>
      <c r="E181" s="56"/>
      <c r="F181" s="56"/>
      <c r="G181" s="56"/>
      <c r="H181" s="56"/>
      <c r="I181" s="56"/>
      <c r="J181" s="56"/>
      <c r="K181" s="56"/>
      <c r="L181" s="36"/>
      <c r="M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</row>
  </sheetData>
  <sheetProtection algorithmName="SHA-512" hashValue="WVFnh9TLkjmlyaX+ta3xy91wsint9MB4plmkvSYJDlDVjR8UnkD0SYHbpUz68yDzIyocIu5JkBK6+l6qf7GGAQ==" saltValue="lrj450M5Qq6CKfh+oco2LCPlZJimKYToHKZA3uJur4ZcNL+bavRtVyS3vtPqbMbXlKJ5jn+ykkV9hYHqMApPDA==" spinCount="100000" sheet="1" objects="1" scenarios="1" formatColumns="0" formatRows="0" autoFilter="0"/>
  <autoFilter ref="C127:K180" xr:uid="{00000000-0009-0000-0000-000005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8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AT2" s="14" t="s">
        <v>96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73</v>
      </c>
    </row>
    <row r="4" spans="1:46" s="1" customFormat="1" ht="24.95" customHeight="1">
      <c r="B4" s="17"/>
      <c r="D4" s="111" t="s">
        <v>97</v>
      </c>
      <c r="L4" s="17"/>
      <c r="M4" s="112" t="s">
        <v>9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15</v>
      </c>
      <c r="L6" s="17"/>
    </row>
    <row r="7" spans="1:46" s="1" customFormat="1" ht="16.5" customHeight="1">
      <c r="B7" s="17"/>
      <c r="E7" s="266" t="str">
        <f>'Rekapitulácia stavby'!K6</f>
        <v>MEDAS prístavba priestorov</v>
      </c>
      <c r="F7" s="267"/>
      <c r="G7" s="267"/>
      <c r="H7" s="267"/>
      <c r="L7" s="17"/>
    </row>
    <row r="8" spans="1:46" s="2" customFormat="1" ht="12" customHeight="1">
      <c r="A8" s="31"/>
      <c r="B8" s="36"/>
      <c r="C8" s="31"/>
      <c r="D8" s="113" t="s">
        <v>98</v>
      </c>
      <c r="E8" s="31"/>
      <c r="F8" s="31"/>
      <c r="G8" s="31"/>
      <c r="H8" s="31"/>
      <c r="I8" s="31"/>
      <c r="J8" s="31"/>
      <c r="K8" s="31"/>
      <c r="L8" s="52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8" t="s">
        <v>463</v>
      </c>
      <c r="F9" s="269"/>
      <c r="G9" s="269"/>
      <c r="H9" s="269"/>
      <c r="I9" s="31"/>
      <c r="J9" s="31"/>
      <c r="K9" s="31"/>
      <c r="L9" s="52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52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13" t="s">
        <v>17</v>
      </c>
      <c r="E11" s="31"/>
      <c r="F11" s="114" t="s">
        <v>1</v>
      </c>
      <c r="G11" s="31"/>
      <c r="H11" s="31"/>
      <c r="I11" s="113" t="s">
        <v>18</v>
      </c>
      <c r="J11" s="114" t="s">
        <v>1</v>
      </c>
      <c r="K11" s="31"/>
      <c r="L11" s="52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13" t="s">
        <v>19</v>
      </c>
      <c r="E12" s="31"/>
      <c r="F12" s="114" t="s">
        <v>20</v>
      </c>
      <c r="G12" s="31"/>
      <c r="H12" s="31"/>
      <c r="I12" s="113" t="s">
        <v>21</v>
      </c>
      <c r="J12" s="115">
        <f>'Rekapitulácia stavby'!AN8</f>
        <v>0</v>
      </c>
      <c r="K12" s="31"/>
      <c r="L12" s="52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52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3" t="s">
        <v>22</v>
      </c>
      <c r="E14" s="31"/>
      <c r="F14" s="31"/>
      <c r="G14" s="31"/>
      <c r="H14" s="31"/>
      <c r="I14" s="113" t="s">
        <v>23</v>
      </c>
      <c r="J14" s="114" t="s">
        <v>1</v>
      </c>
      <c r="K14" s="31"/>
      <c r="L14" s="52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4" t="s">
        <v>24</v>
      </c>
      <c r="F15" s="31"/>
      <c r="G15" s="31"/>
      <c r="H15" s="31"/>
      <c r="I15" s="113" t="s">
        <v>25</v>
      </c>
      <c r="J15" s="114" t="s">
        <v>1</v>
      </c>
      <c r="K15" s="31"/>
      <c r="L15" s="52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52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13" t="s">
        <v>26</v>
      </c>
      <c r="E17" s="31"/>
      <c r="F17" s="31"/>
      <c r="G17" s="31"/>
      <c r="H17" s="31"/>
      <c r="I17" s="113" t="s">
        <v>23</v>
      </c>
      <c r="J17" s="27" t="str">
        <f>'Rekapitulácia stavby'!AN13</f>
        <v>Vyplň údaj</v>
      </c>
      <c r="K17" s="31"/>
      <c r="L17" s="52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70" t="str">
        <f>'Rekapitulácia stavby'!E14</f>
        <v>Vyplň údaj</v>
      </c>
      <c r="F18" s="271"/>
      <c r="G18" s="271"/>
      <c r="H18" s="271"/>
      <c r="I18" s="113" t="s">
        <v>25</v>
      </c>
      <c r="J18" s="27" t="str">
        <f>'Rekapitulácia stavby'!AN14</f>
        <v>Vyplň údaj</v>
      </c>
      <c r="K18" s="31"/>
      <c r="L18" s="52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52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13" t="s">
        <v>28</v>
      </c>
      <c r="E20" s="31"/>
      <c r="F20" s="31"/>
      <c r="G20" s="31"/>
      <c r="H20" s="31"/>
      <c r="I20" s="113" t="s">
        <v>23</v>
      </c>
      <c r="J20" s="114" t="s">
        <v>1</v>
      </c>
      <c r="K20" s="31"/>
      <c r="L20" s="52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4" t="s">
        <v>20</v>
      </c>
      <c r="F21" s="31"/>
      <c r="G21" s="31"/>
      <c r="H21" s="31"/>
      <c r="I21" s="113" t="s">
        <v>25</v>
      </c>
      <c r="J21" s="114" t="s">
        <v>1</v>
      </c>
      <c r="K21" s="31"/>
      <c r="L21" s="52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52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13" t="s">
        <v>30</v>
      </c>
      <c r="E23" s="31"/>
      <c r="F23" s="31"/>
      <c r="G23" s="31"/>
      <c r="H23" s="31"/>
      <c r="I23" s="113" t="s">
        <v>23</v>
      </c>
      <c r="J23" s="114" t="s">
        <v>1</v>
      </c>
      <c r="K23" s="31"/>
      <c r="L23" s="52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4" t="s">
        <v>31</v>
      </c>
      <c r="F24" s="31"/>
      <c r="G24" s="31"/>
      <c r="H24" s="31"/>
      <c r="I24" s="113" t="s">
        <v>25</v>
      </c>
      <c r="J24" s="114" t="s">
        <v>1</v>
      </c>
      <c r="K24" s="31"/>
      <c r="L24" s="52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52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13" t="s">
        <v>32</v>
      </c>
      <c r="E26" s="31"/>
      <c r="F26" s="31"/>
      <c r="G26" s="31"/>
      <c r="H26" s="31"/>
      <c r="I26" s="31"/>
      <c r="J26" s="31"/>
      <c r="K26" s="31"/>
      <c r="L26" s="52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6"/>
      <c r="B27" s="117"/>
      <c r="C27" s="116"/>
      <c r="D27" s="116"/>
      <c r="E27" s="272" t="s">
        <v>1</v>
      </c>
      <c r="F27" s="272"/>
      <c r="G27" s="272"/>
      <c r="H27" s="272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52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9"/>
      <c r="E29" s="119"/>
      <c r="F29" s="119"/>
      <c r="G29" s="119"/>
      <c r="H29" s="119"/>
      <c r="I29" s="119"/>
      <c r="J29" s="119"/>
      <c r="K29" s="119"/>
      <c r="L29" s="52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20" t="s">
        <v>33</v>
      </c>
      <c r="E30" s="31"/>
      <c r="F30" s="31"/>
      <c r="G30" s="31"/>
      <c r="H30" s="31"/>
      <c r="I30" s="31"/>
      <c r="J30" s="121">
        <f>ROUND(J128, 2)</f>
        <v>0</v>
      </c>
      <c r="K30" s="31"/>
      <c r="L30" s="52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9"/>
      <c r="E31" s="119"/>
      <c r="F31" s="119"/>
      <c r="G31" s="119"/>
      <c r="H31" s="119"/>
      <c r="I31" s="119"/>
      <c r="J31" s="119"/>
      <c r="K31" s="119"/>
      <c r="L31" s="52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22" t="s">
        <v>35</v>
      </c>
      <c r="G32" s="31"/>
      <c r="H32" s="31"/>
      <c r="I32" s="122" t="s">
        <v>34</v>
      </c>
      <c r="J32" s="122" t="s">
        <v>36</v>
      </c>
      <c r="K32" s="31"/>
      <c r="L32" s="52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23" t="s">
        <v>37</v>
      </c>
      <c r="E33" s="124" t="s">
        <v>38</v>
      </c>
      <c r="F33" s="125">
        <f>ROUND((SUM(BE128:BE180)),  2)</f>
        <v>0</v>
      </c>
      <c r="G33" s="126"/>
      <c r="H33" s="126"/>
      <c r="I33" s="127">
        <v>0.2</v>
      </c>
      <c r="J33" s="125">
        <f>ROUND(((SUM(BE128:BE180))*I33),  2)</f>
        <v>0</v>
      </c>
      <c r="K33" s="31"/>
      <c r="L33" s="52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24" t="s">
        <v>39</v>
      </c>
      <c r="F34" s="125">
        <f>ROUND((SUM(BF128:BF180)),  2)</f>
        <v>0</v>
      </c>
      <c r="G34" s="126"/>
      <c r="H34" s="126"/>
      <c r="I34" s="127">
        <v>0.2</v>
      </c>
      <c r="J34" s="125">
        <f>ROUND(((SUM(BF128:BF180))*I34),  2)</f>
        <v>0</v>
      </c>
      <c r="K34" s="31"/>
      <c r="L34" s="52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13" t="s">
        <v>40</v>
      </c>
      <c r="F35" s="128">
        <f>ROUND((SUM(BG128:BG180)),  2)</f>
        <v>0</v>
      </c>
      <c r="G35" s="31"/>
      <c r="H35" s="31"/>
      <c r="I35" s="129">
        <v>0.2</v>
      </c>
      <c r="J35" s="128">
        <f>0</f>
        <v>0</v>
      </c>
      <c r="K35" s="31"/>
      <c r="L35" s="52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13" t="s">
        <v>41</v>
      </c>
      <c r="F36" s="128">
        <f>ROUND((SUM(BH128:BH180)),  2)</f>
        <v>0</v>
      </c>
      <c r="G36" s="31"/>
      <c r="H36" s="31"/>
      <c r="I36" s="129">
        <v>0.2</v>
      </c>
      <c r="J36" s="128">
        <f>0</f>
        <v>0</v>
      </c>
      <c r="K36" s="31"/>
      <c r="L36" s="52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24" t="s">
        <v>42</v>
      </c>
      <c r="F37" s="125">
        <f>ROUND((SUM(BI128:BI180)),  2)</f>
        <v>0</v>
      </c>
      <c r="G37" s="126"/>
      <c r="H37" s="126"/>
      <c r="I37" s="127">
        <v>0</v>
      </c>
      <c r="J37" s="125">
        <f>0</f>
        <v>0</v>
      </c>
      <c r="K37" s="31"/>
      <c r="L37" s="52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52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30"/>
      <c r="D39" s="131" t="s">
        <v>43</v>
      </c>
      <c r="E39" s="132"/>
      <c r="F39" s="132"/>
      <c r="G39" s="133" t="s">
        <v>44</v>
      </c>
      <c r="H39" s="134" t="s">
        <v>45</v>
      </c>
      <c r="I39" s="132"/>
      <c r="J39" s="135">
        <f>SUM(J30:J37)</f>
        <v>0</v>
      </c>
      <c r="K39" s="136"/>
      <c r="L39" s="52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52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52"/>
      <c r="D50" s="137" t="s">
        <v>46</v>
      </c>
      <c r="E50" s="138"/>
      <c r="F50" s="138"/>
      <c r="G50" s="137" t="s">
        <v>47</v>
      </c>
      <c r="H50" s="138"/>
      <c r="I50" s="138"/>
      <c r="J50" s="138"/>
      <c r="K50" s="138"/>
      <c r="L50" s="5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9" t="s">
        <v>48</v>
      </c>
      <c r="E61" s="140"/>
      <c r="F61" s="141" t="s">
        <v>49</v>
      </c>
      <c r="G61" s="139" t="s">
        <v>48</v>
      </c>
      <c r="H61" s="140"/>
      <c r="I61" s="140"/>
      <c r="J61" s="142" t="s">
        <v>49</v>
      </c>
      <c r="K61" s="140"/>
      <c r="L61" s="52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37" t="s">
        <v>50</v>
      </c>
      <c r="E65" s="143"/>
      <c r="F65" s="143"/>
      <c r="G65" s="137" t="s">
        <v>51</v>
      </c>
      <c r="H65" s="143"/>
      <c r="I65" s="143"/>
      <c r="J65" s="143"/>
      <c r="K65" s="143"/>
      <c r="L65" s="52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9" t="s">
        <v>48</v>
      </c>
      <c r="E76" s="140"/>
      <c r="F76" s="141" t="s">
        <v>49</v>
      </c>
      <c r="G76" s="139" t="s">
        <v>48</v>
      </c>
      <c r="H76" s="140"/>
      <c r="I76" s="140"/>
      <c r="J76" s="142" t="s">
        <v>49</v>
      </c>
      <c r="K76" s="140"/>
      <c r="L76" s="52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44"/>
      <c r="C77" s="145"/>
      <c r="D77" s="145"/>
      <c r="E77" s="145"/>
      <c r="F77" s="145"/>
      <c r="G77" s="145"/>
      <c r="H77" s="145"/>
      <c r="I77" s="145"/>
      <c r="J77" s="145"/>
      <c r="K77" s="145"/>
      <c r="L77" s="52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146"/>
      <c r="C81" s="147"/>
      <c r="D81" s="147"/>
      <c r="E81" s="147"/>
      <c r="F81" s="147"/>
      <c r="G81" s="147"/>
      <c r="H81" s="147"/>
      <c r="I81" s="147"/>
      <c r="J81" s="147"/>
      <c r="K81" s="147"/>
      <c r="L81" s="52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100</v>
      </c>
      <c r="D82" s="33"/>
      <c r="E82" s="33"/>
      <c r="F82" s="33"/>
      <c r="G82" s="33"/>
      <c r="H82" s="33"/>
      <c r="I82" s="33"/>
      <c r="J82" s="33"/>
      <c r="K82" s="33"/>
      <c r="L82" s="52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52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52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3"/>
      <c r="D85" s="33"/>
      <c r="E85" s="273" t="str">
        <f>E7</f>
        <v>MEDAS prístavba priestorov</v>
      </c>
      <c r="F85" s="274"/>
      <c r="G85" s="274"/>
      <c r="H85" s="274"/>
      <c r="I85" s="33"/>
      <c r="J85" s="33"/>
      <c r="K85" s="33"/>
      <c r="L85" s="52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98</v>
      </c>
      <c r="D86" s="33"/>
      <c r="E86" s="33"/>
      <c r="F86" s="33"/>
      <c r="G86" s="33"/>
      <c r="H86" s="33"/>
      <c r="I86" s="33"/>
      <c r="J86" s="33"/>
      <c r="K86" s="33"/>
      <c r="L86" s="52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22" t="str">
        <f>E9</f>
        <v>6 - SO 01.6 Hala 6</v>
      </c>
      <c r="F87" s="275"/>
      <c r="G87" s="275"/>
      <c r="H87" s="275"/>
      <c r="I87" s="33"/>
      <c r="J87" s="33"/>
      <c r="K87" s="33"/>
      <c r="L87" s="52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52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19</v>
      </c>
      <c r="D89" s="33"/>
      <c r="E89" s="33"/>
      <c r="F89" s="24" t="str">
        <f>F12</f>
        <v xml:space="preserve"> </v>
      </c>
      <c r="G89" s="33"/>
      <c r="H89" s="33"/>
      <c r="I89" s="26" t="s">
        <v>21</v>
      </c>
      <c r="J89" s="67">
        <f>IF(J12="","",J12)</f>
        <v>0</v>
      </c>
      <c r="K89" s="33"/>
      <c r="L89" s="52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52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22</v>
      </c>
      <c r="D91" s="33"/>
      <c r="E91" s="33"/>
      <c r="F91" s="24" t="str">
        <f>E15</f>
        <v>MEDAS, a.s.</v>
      </c>
      <c r="G91" s="33"/>
      <c r="H91" s="33"/>
      <c r="I91" s="26" t="s">
        <v>28</v>
      </c>
      <c r="J91" s="29" t="str">
        <f>E21</f>
        <v xml:space="preserve"> </v>
      </c>
      <c r="K91" s="33"/>
      <c r="L91" s="52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5.7" customHeight="1">
      <c r="A92" s="31"/>
      <c r="B92" s="32"/>
      <c r="C92" s="26" t="s">
        <v>26</v>
      </c>
      <c r="D92" s="33"/>
      <c r="E92" s="33"/>
      <c r="F92" s="24" t="str">
        <f>IF(E18="","",E18)</f>
        <v>Vyplň údaj</v>
      </c>
      <c r="G92" s="33"/>
      <c r="H92" s="33"/>
      <c r="I92" s="26" t="s">
        <v>30</v>
      </c>
      <c r="J92" s="29" t="str">
        <f>E24</f>
        <v>Ing.arch. Lukáš Mihalko</v>
      </c>
      <c r="K92" s="33"/>
      <c r="L92" s="52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52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48" t="s">
        <v>101</v>
      </c>
      <c r="D94" s="149"/>
      <c r="E94" s="149"/>
      <c r="F94" s="149"/>
      <c r="G94" s="149"/>
      <c r="H94" s="149"/>
      <c r="I94" s="149"/>
      <c r="J94" s="150" t="s">
        <v>102</v>
      </c>
      <c r="K94" s="149"/>
      <c r="L94" s="52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52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51" t="s">
        <v>103</v>
      </c>
      <c r="D96" s="33"/>
      <c r="E96" s="33"/>
      <c r="F96" s="33"/>
      <c r="G96" s="33"/>
      <c r="H96" s="33"/>
      <c r="I96" s="33"/>
      <c r="J96" s="85">
        <f>J128</f>
        <v>0</v>
      </c>
      <c r="K96" s="33"/>
      <c r="L96" s="52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104</v>
      </c>
    </row>
    <row r="97" spans="1:31" s="9" customFormat="1" ht="24.95" customHeight="1">
      <c r="B97" s="152"/>
      <c r="C97" s="153"/>
      <c r="D97" s="154" t="s">
        <v>105</v>
      </c>
      <c r="E97" s="155"/>
      <c r="F97" s="155"/>
      <c r="G97" s="155"/>
      <c r="H97" s="155"/>
      <c r="I97" s="155"/>
      <c r="J97" s="156">
        <f>J129</f>
        <v>0</v>
      </c>
      <c r="K97" s="153"/>
      <c r="L97" s="157"/>
    </row>
    <row r="98" spans="1:31" s="10" customFormat="1" ht="19.899999999999999" customHeight="1">
      <c r="B98" s="158"/>
      <c r="C98" s="159"/>
      <c r="D98" s="160" t="s">
        <v>106</v>
      </c>
      <c r="E98" s="161"/>
      <c r="F98" s="161"/>
      <c r="G98" s="161"/>
      <c r="H98" s="161"/>
      <c r="I98" s="161"/>
      <c r="J98" s="162">
        <f>J130</f>
        <v>0</v>
      </c>
      <c r="K98" s="159"/>
      <c r="L98" s="163"/>
    </row>
    <row r="99" spans="1:31" s="10" customFormat="1" ht="19.899999999999999" customHeight="1">
      <c r="B99" s="158"/>
      <c r="C99" s="159"/>
      <c r="D99" s="160" t="s">
        <v>107</v>
      </c>
      <c r="E99" s="161"/>
      <c r="F99" s="161"/>
      <c r="G99" s="161"/>
      <c r="H99" s="161"/>
      <c r="I99" s="161"/>
      <c r="J99" s="162">
        <f>J135</f>
        <v>0</v>
      </c>
      <c r="K99" s="159"/>
      <c r="L99" s="163"/>
    </row>
    <row r="100" spans="1:31" s="10" customFormat="1" ht="19.899999999999999" customHeight="1">
      <c r="B100" s="158"/>
      <c r="C100" s="159"/>
      <c r="D100" s="160" t="s">
        <v>108</v>
      </c>
      <c r="E100" s="161"/>
      <c r="F100" s="161"/>
      <c r="G100" s="161"/>
      <c r="H100" s="161"/>
      <c r="I100" s="161"/>
      <c r="J100" s="162">
        <f>J145</f>
        <v>0</v>
      </c>
      <c r="K100" s="159"/>
      <c r="L100" s="163"/>
    </row>
    <row r="101" spans="1:31" s="9" customFormat="1" ht="24.95" customHeight="1">
      <c r="B101" s="152"/>
      <c r="C101" s="153"/>
      <c r="D101" s="154" t="s">
        <v>109</v>
      </c>
      <c r="E101" s="155"/>
      <c r="F101" s="155"/>
      <c r="G101" s="155"/>
      <c r="H101" s="155"/>
      <c r="I101" s="155"/>
      <c r="J101" s="156">
        <f>J151</f>
        <v>0</v>
      </c>
      <c r="K101" s="153"/>
      <c r="L101" s="157"/>
    </row>
    <row r="102" spans="1:31" s="10" customFormat="1" ht="19.899999999999999" customHeight="1">
      <c r="B102" s="158"/>
      <c r="C102" s="159"/>
      <c r="D102" s="160" t="s">
        <v>110</v>
      </c>
      <c r="E102" s="161"/>
      <c r="F102" s="161"/>
      <c r="G102" s="161"/>
      <c r="H102" s="161"/>
      <c r="I102" s="161"/>
      <c r="J102" s="162">
        <f>J152</f>
        <v>0</v>
      </c>
      <c r="K102" s="159"/>
      <c r="L102" s="163"/>
    </row>
    <row r="103" spans="1:31" s="10" customFormat="1" ht="19.899999999999999" customHeight="1">
      <c r="B103" s="158"/>
      <c r="C103" s="159"/>
      <c r="D103" s="160" t="s">
        <v>111</v>
      </c>
      <c r="E103" s="161"/>
      <c r="F103" s="161"/>
      <c r="G103" s="161"/>
      <c r="H103" s="161"/>
      <c r="I103" s="161"/>
      <c r="J103" s="162">
        <f>J157</f>
        <v>0</v>
      </c>
      <c r="K103" s="159"/>
      <c r="L103" s="163"/>
    </row>
    <row r="104" spans="1:31" s="10" customFormat="1" ht="19.899999999999999" customHeight="1">
      <c r="B104" s="158"/>
      <c r="C104" s="159"/>
      <c r="D104" s="160" t="s">
        <v>112</v>
      </c>
      <c r="E104" s="161"/>
      <c r="F104" s="161"/>
      <c r="G104" s="161"/>
      <c r="H104" s="161"/>
      <c r="I104" s="161"/>
      <c r="J104" s="162">
        <f>J162</f>
        <v>0</v>
      </c>
      <c r="K104" s="159"/>
      <c r="L104" s="163"/>
    </row>
    <row r="105" spans="1:31" s="10" customFormat="1" ht="19.899999999999999" customHeight="1">
      <c r="B105" s="158"/>
      <c r="C105" s="159"/>
      <c r="D105" s="160" t="s">
        <v>113</v>
      </c>
      <c r="E105" s="161"/>
      <c r="F105" s="161"/>
      <c r="G105" s="161"/>
      <c r="H105" s="161"/>
      <c r="I105" s="161"/>
      <c r="J105" s="162">
        <f>J165</f>
        <v>0</v>
      </c>
      <c r="K105" s="159"/>
      <c r="L105" s="163"/>
    </row>
    <row r="106" spans="1:31" s="10" customFormat="1" ht="19.899999999999999" customHeight="1">
      <c r="B106" s="158"/>
      <c r="C106" s="159"/>
      <c r="D106" s="160" t="s">
        <v>114</v>
      </c>
      <c r="E106" s="161"/>
      <c r="F106" s="161"/>
      <c r="G106" s="161"/>
      <c r="H106" s="161"/>
      <c r="I106" s="161"/>
      <c r="J106" s="162">
        <f>J172</f>
        <v>0</v>
      </c>
      <c r="K106" s="159"/>
      <c r="L106" s="163"/>
    </row>
    <row r="107" spans="1:31" s="9" customFormat="1" ht="24.95" customHeight="1">
      <c r="B107" s="152"/>
      <c r="C107" s="153"/>
      <c r="D107" s="154" t="s">
        <v>115</v>
      </c>
      <c r="E107" s="155"/>
      <c r="F107" s="155"/>
      <c r="G107" s="155"/>
      <c r="H107" s="155"/>
      <c r="I107" s="155"/>
      <c r="J107" s="156">
        <f>J175</f>
        <v>0</v>
      </c>
      <c r="K107" s="153"/>
      <c r="L107" s="157"/>
    </row>
    <row r="108" spans="1:31" s="10" customFormat="1" ht="19.899999999999999" customHeight="1">
      <c r="B108" s="158"/>
      <c r="C108" s="159"/>
      <c r="D108" s="160" t="s">
        <v>116</v>
      </c>
      <c r="E108" s="161"/>
      <c r="F108" s="161"/>
      <c r="G108" s="161"/>
      <c r="H108" s="161"/>
      <c r="I108" s="161"/>
      <c r="J108" s="162">
        <f>J176</f>
        <v>0</v>
      </c>
      <c r="K108" s="159"/>
      <c r="L108" s="163"/>
    </row>
    <row r="109" spans="1:31" s="2" customFormat="1" ht="21.75" customHeight="1">
      <c r="A109" s="31"/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52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6.95" customHeight="1">
      <c r="A110" s="31"/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2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4" spans="1:63" s="2" customFormat="1" ht="6.95" customHeight="1">
      <c r="A114" s="31"/>
      <c r="B114" s="57"/>
      <c r="C114" s="58"/>
      <c r="D114" s="58"/>
      <c r="E114" s="58"/>
      <c r="F114" s="58"/>
      <c r="G114" s="58"/>
      <c r="H114" s="58"/>
      <c r="I114" s="58"/>
      <c r="J114" s="58"/>
      <c r="K114" s="58"/>
      <c r="L114" s="52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3" s="2" customFormat="1" ht="24.95" customHeight="1">
      <c r="A115" s="31"/>
      <c r="B115" s="32"/>
      <c r="C115" s="20" t="s">
        <v>117</v>
      </c>
      <c r="D115" s="33"/>
      <c r="E115" s="33"/>
      <c r="F115" s="33"/>
      <c r="G115" s="33"/>
      <c r="H115" s="33"/>
      <c r="I115" s="33"/>
      <c r="J115" s="33"/>
      <c r="K115" s="33"/>
      <c r="L115" s="52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3" s="2" customFormat="1" ht="6.95" customHeight="1">
      <c r="A116" s="3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52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3" s="2" customFormat="1" ht="12" customHeight="1">
      <c r="A117" s="31"/>
      <c r="B117" s="32"/>
      <c r="C117" s="26" t="s">
        <v>15</v>
      </c>
      <c r="D117" s="33"/>
      <c r="E117" s="33"/>
      <c r="F117" s="33"/>
      <c r="G117" s="33"/>
      <c r="H117" s="33"/>
      <c r="I117" s="33"/>
      <c r="J117" s="33"/>
      <c r="K117" s="33"/>
      <c r="L117" s="52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3" s="2" customFormat="1" ht="16.5" customHeight="1">
      <c r="A118" s="31"/>
      <c r="B118" s="32"/>
      <c r="C118" s="33"/>
      <c r="D118" s="33"/>
      <c r="E118" s="273" t="str">
        <f>E7</f>
        <v>MEDAS prístavba priestorov</v>
      </c>
      <c r="F118" s="274"/>
      <c r="G118" s="274"/>
      <c r="H118" s="274"/>
      <c r="I118" s="33"/>
      <c r="J118" s="33"/>
      <c r="K118" s="33"/>
      <c r="L118" s="52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3" s="2" customFormat="1" ht="12" customHeight="1">
      <c r="A119" s="31"/>
      <c r="B119" s="32"/>
      <c r="C119" s="26" t="s">
        <v>98</v>
      </c>
      <c r="D119" s="33"/>
      <c r="E119" s="33"/>
      <c r="F119" s="33"/>
      <c r="G119" s="33"/>
      <c r="H119" s="33"/>
      <c r="I119" s="33"/>
      <c r="J119" s="33"/>
      <c r="K119" s="33"/>
      <c r="L119" s="52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3" s="2" customFormat="1" ht="16.5" customHeight="1">
      <c r="A120" s="31"/>
      <c r="B120" s="32"/>
      <c r="C120" s="33"/>
      <c r="D120" s="33"/>
      <c r="E120" s="222" t="str">
        <f>E9</f>
        <v>6 - SO 01.6 Hala 6</v>
      </c>
      <c r="F120" s="275"/>
      <c r="G120" s="275"/>
      <c r="H120" s="275"/>
      <c r="I120" s="33"/>
      <c r="J120" s="33"/>
      <c r="K120" s="33"/>
      <c r="L120" s="52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3" s="2" customFormat="1" ht="6.95" customHeight="1">
      <c r="A121" s="31"/>
      <c r="B121" s="32"/>
      <c r="C121" s="33"/>
      <c r="D121" s="33"/>
      <c r="E121" s="33"/>
      <c r="F121" s="33"/>
      <c r="G121" s="33"/>
      <c r="H121" s="33"/>
      <c r="I121" s="33"/>
      <c r="J121" s="33"/>
      <c r="K121" s="33"/>
      <c r="L121" s="52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3" s="2" customFormat="1" ht="12" customHeight="1">
      <c r="A122" s="31"/>
      <c r="B122" s="32"/>
      <c r="C122" s="26" t="s">
        <v>19</v>
      </c>
      <c r="D122" s="33"/>
      <c r="E122" s="33"/>
      <c r="F122" s="24" t="str">
        <f>F12</f>
        <v xml:space="preserve"> </v>
      </c>
      <c r="G122" s="33"/>
      <c r="H122" s="33"/>
      <c r="I122" s="26" t="s">
        <v>21</v>
      </c>
      <c r="J122" s="67">
        <f>IF(J12="","",J12)</f>
        <v>0</v>
      </c>
      <c r="K122" s="33"/>
      <c r="L122" s="52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3" s="2" customFormat="1" ht="6.95" customHeight="1">
      <c r="A123" s="31"/>
      <c r="B123" s="32"/>
      <c r="C123" s="33"/>
      <c r="D123" s="33"/>
      <c r="E123" s="33"/>
      <c r="F123" s="33"/>
      <c r="G123" s="33"/>
      <c r="H123" s="33"/>
      <c r="I123" s="33"/>
      <c r="J123" s="33"/>
      <c r="K123" s="33"/>
      <c r="L123" s="52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3" s="2" customFormat="1" ht="15.2" customHeight="1">
      <c r="A124" s="31"/>
      <c r="B124" s="32"/>
      <c r="C124" s="26" t="s">
        <v>22</v>
      </c>
      <c r="D124" s="33"/>
      <c r="E124" s="33"/>
      <c r="F124" s="24" t="str">
        <f>E15</f>
        <v>MEDAS, a.s.</v>
      </c>
      <c r="G124" s="33"/>
      <c r="H124" s="33"/>
      <c r="I124" s="26" t="s">
        <v>28</v>
      </c>
      <c r="J124" s="29" t="str">
        <f>E21</f>
        <v xml:space="preserve"> </v>
      </c>
      <c r="K124" s="33"/>
      <c r="L124" s="52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3" s="2" customFormat="1" ht="25.7" customHeight="1">
      <c r="A125" s="31"/>
      <c r="B125" s="32"/>
      <c r="C125" s="26" t="s">
        <v>26</v>
      </c>
      <c r="D125" s="33"/>
      <c r="E125" s="33"/>
      <c r="F125" s="24" t="str">
        <f>IF(E18="","",E18)</f>
        <v>Vyplň údaj</v>
      </c>
      <c r="G125" s="33"/>
      <c r="H125" s="33"/>
      <c r="I125" s="26" t="s">
        <v>30</v>
      </c>
      <c r="J125" s="29" t="str">
        <f>E24</f>
        <v>Ing.arch. Lukáš Mihalko</v>
      </c>
      <c r="K125" s="33"/>
      <c r="L125" s="52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63" s="2" customFormat="1" ht="10.35" customHeight="1">
      <c r="A126" s="31"/>
      <c r="B126" s="32"/>
      <c r="C126" s="33"/>
      <c r="D126" s="33"/>
      <c r="E126" s="33"/>
      <c r="F126" s="33"/>
      <c r="G126" s="33"/>
      <c r="H126" s="33"/>
      <c r="I126" s="33"/>
      <c r="J126" s="33"/>
      <c r="K126" s="33"/>
      <c r="L126" s="52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63" s="11" customFormat="1" ht="29.25" customHeight="1">
      <c r="A127" s="164"/>
      <c r="B127" s="165"/>
      <c r="C127" s="166" t="s">
        <v>118</v>
      </c>
      <c r="D127" s="167" t="s">
        <v>58</v>
      </c>
      <c r="E127" s="167" t="s">
        <v>54</v>
      </c>
      <c r="F127" s="167" t="s">
        <v>55</v>
      </c>
      <c r="G127" s="167" t="s">
        <v>119</v>
      </c>
      <c r="H127" s="167" t="s">
        <v>120</v>
      </c>
      <c r="I127" s="167" t="s">
        <v>121</v>
      </c>
      <c r="J127" s="168" t="s">
        <v>102</v>
      </c>
      <c r="K127" s="169" t="s">
        <v>122</v>
      </c>
      <c r="L127" s="170"/>
      <c r="M127" s="76" t="s">
        <v>1</v>
      </c>
      <c r="N127" s="77" t="s">
        <v>37</v>
      </c>
      <c r="O127" s="77" t="s">
        <v>123</v>
      </c>
      <c r="P127" s="77" t="s">
        <v>124</v>
      </c>
      <c r="Q127" s="77" t="s">
        <v>125</v>
      </c>
      <c r="R127" s="77" t="s">
        <v>126</v>
      </c>
      <c r="S127" s="77" t="s">
        <v>127</v>
      </c>
      <c r="T127" s="78" t="s">
        <v>128</v>
      </c>
      <c r="U127" s="164"/>
      <c r="V127" s="164"/>
      <c r="W127" s="164"/>
      <c r="X127" s="164"/>
      <c r="Y127" s="164"/>
      <c r="Z127" s="164"/>
      <c r="AA127" s="164"/>
      <c r="AB127" s="164"/>
      <c r="AC127" s="164"/>
      <c r="AD127" s="164"/>
      <c r="AE127" s="164"/>
    </row>
    <row r="128" spans="1:63" s="2" customFormat="1" ht="22.9" customHeight="1">
      <c r="A128" s="31"/>
      <c r="B128" s="32"/>
      <c r="C128" s="83" t="s">
        <v>103</v>
      </c>
      <c r="D128" s="33"/>
      <c r="E128" s="33"/>
      <c r="F128" s="33"/>
      <c r="G128" s="33"/>
      <c r="H128" s="33"/>
      <c r="I128" s="33"/>
      <c r="J128" s="171">
        <f>BK128</f>
        <v>0</v>
      </c>
      <c r="K128" s="33"/>
      <c r="L128" s="36"/>
      <c r="M128" s="79"/>
      <c r="N128" s="172"/>
      <c r="O128" s="80"/>
      <c r="P128" s="173">
        <f>P129+P151+P175</f>
        <v>0</v>
      </c>
      <c r="Q128" s="80"/>
      <c r="R128" s="173">
        <f>R129+R151+R175</f>
        <v>671.58554127651792</v>
      </c>
      <c r="S128" s="80"/>
      <c r="T128" s="174">
        <f>T129+T151+T175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T128" s="14" t="s">
        <v>72</v>
      </c>
      <c r="AU128" s="14" t="s">
        <v>104</v>
      </c>
      <c r="BK128" s="175">
        <f>BK129+BK151+BK175</f>
        <v>0</v>
      </c>
    </row>
    <row r="129" spans="1:65" s="12" customFormat="1" ht="25.9" customHeight="1">
      <c r="B129" s="176"/>
      <c r="C129" s="177"/>
      <c r="D129" s="178" t="s">
        <v>72</v>
      </c>
      <c r="E129" s="179" t="s">
        <v>129</v>
      </c>
      <c r="F129" s="179" t="s">
        <v>130</v>
      </c>
      <c r="G129" s="177"/>
      <c r="H129" s="177"/>
      <c r="I129" s="180"/>
      <c r="J129" s="181">
        <f>BK129</f>
        <v>0</v>
      </c>
      <c r="K129" s="177"/>
      <c r="L129" s="182"/>
      <c r="M129" s="183"/>
      <c r="N129" s="184"/>
      <c r="O129" s="184"/>
      <c r="P129" s="185">
        <f>P130+P135+P145</f>
        <v>0</v>
      </c>
      <c r="Q129" s="184"/>
      <c r="R129" s="185">
        <f>R130+R135+R145</f>
        <v>563.67328887371787</v>
      </c>
      <c r="S129" s="184"/>
      <c r="T129" s="186">
        <f>T130+T135+T145</f>
        <v>0</v>
      </c>
      <c r="AR129" s="187" t="s">
        <v>78</v>
      </c>
      <c r="AT129" s="188" t="s">
        <v>72</v>
      </c>
      <c r="AU129" s="188" t="s">
        <v>73</v>
      </c>
      <c r="AY129" s="187" t="s">
        <v>131</v>
      </c>
      <c r="BK129" s="189">
        <f>BK130+BK135+BK145</f>
        <v>0</v>
      </c>
    </row>
    <row r="130" spans="1:65" s="12" customFormat="1" ht="22.9" customHeight="1">
      <c r="B130" s="176"/>
      <c r="C130" s="177"/>
      <c r="D130" s="178" t="s">
        <v>72</v>
      </c>
      <c r="E130" s="190" t="s">
        <v>78</v>
      </c>
      <c r="F130" s="190" t="s">
        <v>132</v>
      </c>
      <c r="G130" s="177"/>
      <c r="H130" s="177"/>
      <c r="I130" s="180"/>
      <c r="J130" s="191">
        <f>BK130</f>
        <v>0</v>
      </c>
      <c r="K130" s="177"/>
      <c r="L130" s="182"/>
      <c r="M130" s="183"/>
      <c r="N130" s="184"/>
      <c r="O130" s="184"/>
      <c r="P130" s="185">
        <f>SUM(P131:P134)</f>
        <v>0</v>
      </c>
      <c r="Q130" s="184"/>
      <c r="R130" s="185">
        <f>SUM(R131:R134)</f>
        <v>24.528960000000001</v>
      </c>
      <c r="S130" s="184"/>
      <c r="T130" s="186">
        <f>SUM(T131:T134)</f>
        <v>0</v>
      </c>
      <c r="AR130" s="187" t="s">
        <v>78</v>
      </c>
      <c r="AT130" s="188" t="s">
        <v>72</v>
      </c>
      <c r="AU130" s="188" t="s">
        <v>78</v>
      </c>
      <c r="AY130" s="187" t="s">
        <v>131</v>
      </c>
      <c r="BK130" s="189">
        <f>SUM(BK131:BK134)</f>
        <v>0</v>
      </c>
    </row>
    <row r="131" spans="1:65" s="2" customFormat="1" ht="49.15" customHeight="1">
      <c r="A131" s="31"/>
      <c r="B131" s="32"/>
      <c r="C131" s="192" t="s">
        <v>78</v>
      </c>
      <c r="D131" s="192" t="s">
        <v>133</v>
      </c>
      <c r="E131" s="193" t="s">
        <v>134</v>
      </c>
      <c r="F131" s="194" t="s">
        <v>135</v>
      </c>
      <c r="G131" s="195" t="s">
        <v>136</v>
      </c>
      <c r="H131" s="196">
        <v>52.488</v>
      </c>
      <c r="I131" s="197"/>
      <c r="J131" s="198">
        <f>ROUND(I131*H131,2)</f>
        <v>0</v>
      </c>
      <c r="K131" s="199"/>
      <c r="L131" s="36"/>
      <c r="M131" s="200" t="s">
        <v>1</v>
      </c>
      <c r="N131" s="201" t="s">
        <v>39</v>
      </c>
      <c r="O131" s="72"/>
      <c r="P131" s="202">
        <f>O131*H131</f>
        <v>0</v>
      </c>
      <c r="Q131" s="202">
        <v>0</v>
      </c>
      <c r="R131" s="202">
        <f>Q131*H131</f>
        <v>0</v>
      </c>
      <c r="S131" s="202">
        <v>0</v>
      </c>
      <c r="T131" s="203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204" t="s">
        <v>88</v>
      </c>
      <c r="AT131" s="204" t="s">
        <v>133</v>
      </c>
      <c r="AU131" s="204" t="s">
        <v>82</v>
      </c>
      <c r="AY131" s="14" t="s">
        <v>131</v>
      </c>
      <c r="BE131" s="205">
        <f>IF(N131="základná",J131,0)</f>
        <v>0</v>
      </c>
      <c r="BF131" s="205">
        <f>IF(N131="znížená",J131,0)</f>
        <v>0</v>
      </c>
      <c r="BG131" s="205">
        <f>IF(N131="zákl. prenesená",J131,0)</f>
        <v>0</v>
      </c>
      <c r="BH131" s="205">
        <f>IF(N131="zníž. prenesená",J131,0)</f>
        <v>0</v>
      </c>
      <c r="BI131" s="205">
        <f>IF(N131="nulová",J131,0)</f>
        <v>0</v>
      </c>
      <c r="BJ131" s="14" t="s">
        <v>82</v>
      </c>
      <c r="BK131" s="205">
        <f>ROUND(I131*H131,2)</f>
        <v>0</v>
      </c>
      <c r="BL131" s="14" t="s">
        <v>88</v>
      </c>
      <c r="BM131" s="204" t="s">
        <v>464</v>
      </c>
    </row>
    <row r="132" spans="1:65" s="2" customFormat="1" ht="76.349999999999994" customHeight="1">
      <c r="A132" s="31"/>
      <c r="B132" s="32"/>
      <c r="C132" s="192" t="s">
        <v>82</v>
      </c>
      <c r="D132" s="192" t="s">
        <v>133</v>
      </c>
      <c r="E132" s="193" t="s">
        <v>138</v>
      </c>
      <c r="F132" s="194" t="s">
        <v>139</v>
      </c>
      <c r="G132" s="195" t="s">
        <v>136</v>
      </c>
      <c r="H132" s="196">
        <v>273.58100000000002</v>
      </c>
      <c r="I132" s="197"/>
      <c r="J132" s="198">
        <f>ROUND(I132*H132,2)</f>
        <v>0</v>
      </c>
      <c r="K132" s="199"/>
      <c r="L132" s="36"/>
      <c r="M132" s="200" t="s">
        <v>1</v>
      </c>
      <c r="N132" s="201" t="s">
        <v>39</v>
      </c>
      <c r="O132" s="72"/>
      <c r="P132" s="202">
        <f>O132*H132</f>
        <v>0</v>
      </c>
      <c r="Q132" s="202">
        <v>0</v>
      </c>
      <c r="R132" s="202">
        <f>Q132*H132</f>
        <v>0</v>
      </c>
      <c r="S132" s="202">
        <v>0</v>
      </c>
      <c r="T132" s="203">
        <f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204" t="s">
        <v>88</v>
      </c>
      <c r="AT132" s="204" t="s">
        <v>133</v>
      </c>
      <c r="AU132" s="204" t="s">
        <v>82</v>
      </c>
      <c r="AY132" s="14" t="s">
        <v>131</v>
      </c>
      <c r="BE132" s="205">
        <f>IF(N132="základná",J132,0)</f>
        <v>0</v>
      </c>
      <c r="BF132" s="205">
        <f>IF(N132="znížená",J132,0)</f>
        <v>0</v>
      </c>
      <c r="BG132" s="205">
        <f>IF(N132="zákl. prenesená",J132,0)</f>
        <v>0</v>
      </c>
      <c r="BH132" s="205">
        <f>IF(N132="zníž. prenesená",J132,0)</f>
        <v>0</v>
      </c>
      <c r="BI132" s="205">
        <f>IF(N132="nulová",J132,0)</f>
        <v>0</v>
      </c>
      <c r="BJ132" s="14" t="s">
        <v>82</v>
      </c>
      <c r="BK132" s="205">
        <f>ROUND(I132*H132,2)</f>
        <v>0</v>
      </c>
      <c r="BL132" s="14" t="s">
        <v>88</v>
      </c>
      <c r="BM132" s="204" t="s">
        <v>465</v>
      </c>
    </row>
    <row r="133" spans="1:65" s="2" customFormat="1" ht="49.15" customHeight="1">
      <c r="A133" s="31"/>
      <c r="B133" s="32"/>
      <c r="C133" s="192" t="s">
        <v>85</v>
      </c>
      <c r="D133" s="192" t="s">
        <v>133</v>
      </c>
      <c r="E133" s="193" t="s">
        <v>141</v>
      </c>
      <c r="F133" s="194" t="s">
        <v>142</v>
      </c>
      <c r="G133" s="195" t="s">
        <v>136</v>
      </c>
      <c r="H133" s="196">
        <v>14.688000000000001</v>
      </c>
      <c r="I133" s="197"/>
      <c r="J133" s="198">
        <f>ROUND(I133*H133,2)</f>
        <v>0</v>
      </c>
      <c r="K133" s="199"/>
      <c r="L133" s="36"/>
      <c r="M133" s="200" t="s">
        <v>1</v>
      </c>
      <c r="N133" s="201" t="s">
        <v>39</v>
      </c>
      <c r="O133" s="72"/>
      <c r="P133" s="202">
        <f>O133*H133</f>
        <v>0</v>
      </c>
      <c r="Q133" s="202">
        <v>0</v>
      </c>
      <c r="R133" s="202">
        <f>Q133*H133</f>
        <v>0</v>
      </c>
      <c r="S133" s="202">
        <v>0</v>
      </c>
      <c r="T133" s="203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04" t="s">
        <v>88</v>
      </c>
      <c r="AT133" s="204" t="s">
        <v>133</v>
      </c>
      <c r="AU133" s="204" t="s">
        <v>82</v>
      </c>
      <c r="AY133" s="14" t="s">
        <v>131</v>
      </c>
      <c r="BE133" s="205">
        <f>IF(N133="základná",J133,0)</f>
        <v>0</v>
      </c>
      <c r="BF133" s="205">
        <f>IF(N133="znížená",J133,0)</f>
        <v>0</v>
      </c>
      <c r="BG133" s="205">
        <f>IF(N133="zákl. prenesená",J133,0)</f>
        <v>0</v>
      </c>
      <c r="BH133" s="205">
        <f>IF(N133="zníž. prenesená",J133,0)</f>
        <v>0</v>
      </c>
      <c r="BI133" s="205">
        <f>IF(N133="nulová",J133,0)</f>
        <v>0</v>
      </c>
      <c r="BJ133" s="14" t="s">
        <v>82</v>
      </c>
      <c r="BK133" s="205">
        <f>ROUND(I133*H133,2)</f>
        <v>0</v>
      </c>
      <c r="BL133" s="14" t="s">
        <v>88</v>
      </c>
      <c r="BM133" s="204" t="s">
        <v>466</v>
      </c>
    </row>
    <row r="134" spans="1:65" s="2" customFormat="1" ht="37.9" customHeight="1">
      <c r="A134" s="31"/>
      <c r="B134" s="32"/>
      <c r="C134" s="206" t="s">
        <v>88</v>
      </c>
      <c r="D134" s="206" t="s">
        <v>144</v>
      </c>
      <c r="E134" s="207" t="s">
        <v>145</v>
      </c>
      <c r="F134" s="208" t="s">
        <v>146</v>
      </c>
      <c r="G134" s="209" t="s">
        <v>136</v>
      </c>
      <c r="H134" s="210">
        <v>14.688000000000001</v>
      </c>
      <c r="I134" s="211"/>
      <c r="J134" s="212">
        <f>ROUND(I134*H134,2)</f>
        <v>0</v>
      </c>
      <c r="K134" s="213"/>
      <c r="L134" s="214"/>
      <c r="M134" s="215" t="s">
        <v>1</v>
      </c>
      <c r="N134" s="216" t="s">
        <v>39</v>
      </c>
      <c r="O134" s="72"/>
      <c r="P134" s="202">
        <f>O134*H134</f>
        <v>0</v>
      </c>
      <c r="Q134" s="202">
        <v>1.67</v>
      </c>
      <c r="R134" s="202">
        <f>Q134*H134</f>
        <v>24.528960000000001</v>
      </c>
      <c r="S134" s="202">
        <v>0</v>
      </c>
      <c r="T134" s="203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204" t="s">
        <v>147</v>
      </c>
      <c r="AT134" s="204" t="s">
        <v>144</v>
      </c>
      <c r="AU134" s="204" t="s">
        <v>82</v>
      </c>
      <c r="AY134" s="14" t="s">
        <v>131</v>
      </c>
      <c r="BE134" s="205">
        <f>IF(N134="základná",J134,0)</f>
        <v>0</v>
      </c>
      <c r="BF134" s="205">
        <f>IF(N134="znížená",J134,0)</f>
        <v>0</v>
      </c>
      <c r="BG134" s="205">
        <f>IF(N134="zákl. prenesená",J134,0)</f>
        <v>0</v>
      </c>
      <c r="BH134" s="205">
        <f>IF(N134="zníž. prenesená",J134,0)</f>
        <v>0</v>
      </c>
      <c r="BI134" s="205">
        <f>IF(N134="nulová",J134,0)</f>
        <v>0</v>
      </c>
      <c r="BJ134" s="14" t="s">
        <v>82</v>
      </c>
      <c r="BK134" s="205">
        <f>ROUND(I134*H134,2)</f>
        <v>0</v>
      </c>
      <c r="BL134" s="14" t="s">
        <v>88</v>
      </c>
      <c r="BM134" s="204" t="s">
        <v>467</v>
      </c>
    </row>
    <row r="135" spans="1:65" s="12" customFormat="1" ht="22.9" customHeight="1">
      <c r="B135" s="176"/>
      <c r="C135" s="177"/>
      <c r="D135" s="178" t="s">
        <v>72</v>
      </c>
      <c r="E135" s="190" t="s">
        <v>82</v>
      </c>
      <c r="F135" s="190" t="s">
        <v>149</v>
      </c>
      <c r="G135" s="177"/>
      <c r="H135" s="177"/>
      <c r="I135" s="180"/>
      <c r="J135" s="191">
        <f>BK135</f>
        <v>0</v>
      </c>
      <c r="K135" s="177"/>
      <c r="L135" s="182"/>
      <c r="M135" s="183"/>
      <c r="N135" s="184"/>
      <c r="O135" s="184"/>
      <c r="P135" s="185">
        <f>SUM(P136:P144)</f>
        <v>0</v>
      </c>
      <c r="Q135" s="184"/>
      <c r="R135" s="185">
        <f>SUM(R136:R144)</f>
        <v>266.72824523025599</v>
      </c>
      <c r="S135" s="184"/>
      <c r="T135" s="186">
        <f>SUM(T136:T144)</f>
        <v>0</v>
      </c>
      <c r="AR135" s="187" t="s">
        <v>78</v>
      </c>
      <c r="AT135" s="188" t="s">
        <v>72</v>
      </c>
      <c r="AU135" s="188" t="s">
        <v>78</v>
      </c>
      <c r="AY135" s="187" t="s">
        <v>131</v>
      </c>
      <c r="BK135" s="189">
        <f>SUM(BK136:BK144)</f>
        <v>0</v>
      </c>
    </row>
    <row r="136" spans="1:65" s="2" customFormat="1" ht="24.2" customHeight="1">
      <c r="A136" s="31"/>
      <c r="B136" s="32"/>
      <c r="C136" s="192" t="s">
        <v>91</v>
      </c>
      <c r="D136" s="192" t="s">
        <v>133</v>
      </c>
      <c r="E136" s="193" t="s">
        <v>150</v>
      </c>
      <c r="F136" s="194" t="s">
        <v>151</v>
      </c>
      <c r="G136" s="195" t="s">
        <v>136</v>
      </c>
      <c r="H136" s="196">
        <v>83.457999999999998</v>
      </c>
      <c r="I136" s="197"/>
      <c r="J136" s="198">
        <f t="shared" ref="J136:J144" si="0">ROUND(I136*H136,2)</f>
        <v>0</v>
      </c>
      <c r="K136" s="199"/>
      <c r="L136" s="36"/>
      <c r="M136" s="200" t="s">
        <v>1</v>
      </c>
      <c r="N136" s="201" t="s">
        <v>39</v>
      </c>
      <c r="O136" s="72"/>
      <c r="P136" s="202">
        <f t="shared" ref="P136:P144" si="1">O136*H136</f>
        <v>0</v>
      </c>
      <c r="Q136" s="202">
        <v>2.0699999999999998</v>
      </c>
      <c r="R136" s="202">
        <f t="shared" ref="R136:R144" si="2">Q136*H136</f>
        <v>172.75805999999997</v>
      </c>
      <c r="S136" s="202">
        <v>0</v>
      </c>
      <c r="T136" s="203">
        <f t="shared" ref="T136:T144" si="3"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204" t="s">
        <v>88</v>
      </c>
      <c r="AT136" s="204" t="s">
        <v>133</v>
      </c>
      <c r="AU136" s="204" t="s">
        <v>82</v>
      </c>
      <c r="AY136" s="14" t="s">
        <v>131</v>
      </c>
      <c r="BE136" s="205">
        <f t="shared" ref="BE136:BE144" si="4">IF(N136="základná",J136,0)</f>
        <v>0</v>
      </c>
      <c r="BF136" s="205">
        <f t="shared" ref="BF136:BF144" si="5">IF(N136="znížená",J136,0)</f>
        <v>0</v>
      </c>
      <c r="BG136" s="205">
        <f t="shared" ref="BG136:BG144" si="6">IF(N136="zákl. prenesená",J136,0)</f>
        <v>0</v>
      </c>
      <c r="BH136" s="205">
        <f t="shared" ref="BH136:BH144" si="7">IF(N136="zníž. prenesená",J136,0)</f>
        <v>0</v>
      </c>
      <c r="BI136" s="205">
        <f t="shared" ref="BI136:BI144" si="8">IF(N136="nulová",J136,0)</f>
        <v>0</v>
      </c>
      <c r="BJ136" s="14" t="s">
        <v>82</v>
      </c>
      <c r="BK136" s="205">
        <f t="shared" ref="BK136:BK144" si="9">ROUND(I136*H136,2)</f>
        <v>0</v>
      </c>
      <c r="BL136" s="14" t="s">
        <v>88</v>
      </c>
      <c r="BM136" s="204" t="s">
        <v>468</v>
      </c>
    </row>
    <row r="137" spans="1:65" s="2" customFormat="1" ht="16.5" customHeight="1">
      <c r="A137" s="31"/>
      <c r="B137" s="32"/>
      <c r="C137" s="192" t="s">
        <v>94</v>
      </c>
      <c r="D137" s="192" t="s">
        <v>133</v>
      </c>
      <c r="E137" s="193" t="s">
        <v>153</v>
      </c>
      <c r="F137" s="194" t="s">
        <v>154</v>
      </c>
      <c r="G137" s="195" t="s">
        <v>136</v>
      </c>
      <c r="H137" s="196">
        <v>1.008</v>
      </c>
      <c r="I137" s="197"/>
      <c r="J137" s="198">
        <f t="shared" si="0"/>
        <v>0</v>
      </c>
      <c r="K137" s="199"/>
      <c r="L137" s="36"/>
      <c r="M137" s="200" t="s">
        <v>1</v>
      </c>
      <c r="N137" s="201" t="s">
        <v>39</v>
      </c>
      <c r="O137" s="72"/>
      <c r="P137" s="202">
        <f t="shared" si="1"/>
        <v>0</v>
      </c>
      <c r="Q137" s="202">
        <v>2.1940757039999998</v>
      </c>
      <c r="R137" s="202">
        <f t="shared" si="2"/>
        <v>2.2116283096319997</v>
      </c>
      <c r="S137" s="202">
        <v>0</v>
      </c>
      <c r="T137" s="203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204" t="s">
        <v>88</v>
      </c>
      <c r="AT137" s="204" t="s">
        <v>133</v>
      </c>
      <c r="AU137" s="204" t="s">
        <v>82</v>
      </c>
      <c r="AY137" s="14" t="s">
        <v>131</v>
      </c>
      <c r="BE137" s="205">
        <f t="shared" si="4"/>
        <v>0</v>
      </c>
      <c r="BF137" s="205">
        <f t="shared" si="5"/>
        <v>0</v>
      </c>
      <c r="BG137" s="205">
        <f t="shared" si="6"/>
        <v>0</v>
      </c>
      <c r="BH137" s="205">
        <f t="shared" si="7"/>
        <v>0</v>
      </c>
      <c r="BI137" s="205">
        <f t="shared" si="8"/>
        <v>0</v>
      </c>
      <c r="BJ137" s="14" t="s">
        <v>82</v>
      </c>
      <c r="BK137" s="205">
        <f t="shared" si="9"/>
        <v>0</v>
      </c>
      <c r="BL137" s="14" t="s">
        <v>88</v>
      </c>
      <c r="BM137" s="204" t="s">
        <v>469</v>
      </c>
    </row>
    <row r="138" spans="1:65" s="2" customFormat="1" ht="37.9" customHeight="1">
      <c r="A138" s="31"/>
      <c r="B138" s="32"/>
      <c r="C138" s="192" t="s">
        <v>156</v>
      </c>
      <c r="D138" s="192" t="s">
        <v>133</v>
      </c>
      <c r="E138" s="193" t="s">
        <v>157</v>
      </c>
      <c r="F138" s="194" t="s">
        <v>158</v>
      </c>
      <c r="G138" s="195" t="s">
        <v>136</v>
      </c>
      <c r="H138" s="196">
        <v>12.984</v>
      </c>
      <c r="I138" s="197"/>
      <c r="J138" s="198">
        <f t="shared" si="0"/>
        <v>0</v>
      </c>
      <c r="K138" s="199"/>
      <c r="L138" s="36"/>
      <c r="M138" s="200" t="s">
        <v>1</v>
      </c>
      <c r="N138" s="201" t="s">
        <v>39</v>
      </c>
      <c r="O138" s="72"/>
      <c r="P138" s="202">
        <f t="shared" si="1"/>
        <v>0</v>
      </c>
      <c r="Q138" s="202">
        <v>1.3081875000000001</v>
      </c>
      <c r="R138" s="202">
        <f t="shared" si="2"/>
        <v>16.9855065</v>
      </c>
      <c r="S138" s="202">
        <v>0</v>
      </c>
      <c r="T138" s="203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204" t="s">
        <v>88</v>
      </c>
      <c r="AT138" s="204" t="s">
        <v>133</v>
      </c>
      <c r="AU138" s="204" t="s">
        <v>82</v>
      </c>
      <c r="AY138" s="14" t="s">
        <v>131</v>
      </c>
      <c r="BE138" s="205">
        <f t="shared" si="4"/>
        <v>0</v>
      </c>
      <c r="BF138" s="205">
        <f t="shared" si="5"/>
        <v>0</v>
      </c>
      <c r="BG138" s="205">
        <f t="shared" si="6"/>
        <v>0</v>
      </c>
      <c r="BH138" s="205">
        <f t="shared" si="7"/>
        <v>0</v>
      </c>
      <c r="BI138" s="205">
        <f t="shared" si="8"/>
        <v>0</v>
      </c>
      <c r="BJ138" s="14" t="s">
        <v>82</v>
      </c>
      <c r="BK138" s="205">
        <f t="shared" si="9"/>
        <v>0</v>
      </c>
      <c r="BL138" s="14" t="s">
        <v>88</v>
      </c>
      <c r="BM138" s="204" t="s">
        <v>470</v>
      </c>
    </row>
    <row r="139" spans="1:65" s="2" customFormat="1" ht="24.2" customHeight="1">
      <c r="A139" s="31"/>
      <c r="B139" s="32"/>
      <c r="C139" s="206" t="s">
        <v>147</v>
      </c>
      <c r="D139" s="206" t="s">
        <v>144</v>
      </c>
      <c r="E139" s="207" t="s">
        <v>160</v>
      </c>
      <c r="F139" s="208" t="s">
        <v>161</v>
      </c>
      <c r="G139" s="209" t="s">
        <v>162</v>
      </c>
      <c r="H139" s="210">
        <v>66.218000000000004</v>
      </c>
      <c r="I139" s="211"/>
      <c r="J139" s="212">
        <f t="shared" si="0"/>
        <v>0</v>
      </c>
      <c r="K139" s="213"/>
      <c r="L139" s="214"/>
      <c r="M139" s="215" t="s">
        <v>1</v>
      </c>
      <c r="N139" s="216" t="s">
        <v>39</v>
      </c>
      <c r="O139" s="72"/>
      <c r="P139" s="202">
        <f t="shared" si="1"/>
        <v>0</v>
      </c>
      <c r="Q139" s="202">
        <v>2.2499999999999999E-2</v>
      </c>
      <c r="R139" s="202">
        <f t="shared" si="2"/>
        <v>1.489905</v>
      </c>
      <c r="S139" s="202">
        <v>0</v>
      </c>
      <c r="T139" s="203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204" t="s">
        <v>147</v>
      </c>
      <c r="AT139" s="204" t="s">
        <v>144</v>
      </c>
      <c r="AU139" s="204" t="s">
        <v>82</v>
      </c>
      <c r="AY139" s="14" t="s">
        <v>131</v>
      </c>
      <c r="BE139" s="205">
        <f t="shared" si="4"/>
        <v>0</v>
      </c>
      <c r="BF139" s="205">
        <f t="shared" si="5"/>
        <v>0</v>
      </c>
      <c r="BG139" s="205">
        <f t="shared" si="6"/>
        <v>0</v>
      </c>
      <c r="BH139" s="205">
        <f t="shared" si="7"/>
        <v>0</v>
      </c>
      <c r="BI139" s="205">
        <f t="shared" si="8"/>
        <v>0</v>
      </c>
      <c r="BJ139" s="14" t="s">
        <v>82</v>
      </c>
      <c r="BK139" s="205">
        <f t="shared" si="9"/>
        <v>0</v>
      </c>
      <c r="BL139" s="14" t="s">
        <v>88</v>
      </c>
      <c r="BM139" s="204" t="s">
        <v>471</v>
      </c>
    </row>
    <row r="140" spans="1:65" s="2" customFormat="1" ht="16.5" customHeight="1">
      <c r="A140" s="31"/>
      <c r="B140" s="32"/>
      <c r="C140" s="192" t="s">
        <v>164</v>
      </c>
      <c r="D140" s="192" t="s">
        <v>133</v>
      </c>
      <c r="E140" s="193" t="s">
        <v>165</v>
      </c>
      <c r="F140" s="194" t="s">
        <v>166</v>
      </c>
      <c r="G140" s="195" t="s">
        <v>136</v>
      </c>
      <c r="H140" s="196">
        <v>7.79</v>
      </c>
      <c r="I140" s="197"/>
      <c r="J140" s="198">
        <f t="shared" si="0"/>
        <v>0</v>
      </c>
      <c r="K140" s="199"/>
      <c r="L140" s="36"/>
      <c r="M140" s="200" t="s">
        <v>1</v>
      </c>
      <c r="N140" s="201" t="s">
        <v>39</v>
      </c>
      <c r="O140" s="72"/>
      <c r="P140" s="202">
        <f t="shared" si="1"/>
        <v>0</v>
      </c>
      <c r="Q140" s="202">
        <v>2.1940757039999998</v>
      </c>
      <c r="R140" s="202">
        <f t="shared" si="2"/>
        <v>17.09184973416</v>
      </c>
      <c r="S140" s="202">
        <v>0</v>
      </c>
      <c r="T140" s="203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04" t="s">
        <v>88</v>
      </c>
      <c r="AT140" s="204" t="s">
        <v>133</v>
      </c>
      <c r="AU140" s="204" t="s">
        <v>82</v>
      </c>
      <c r="AY140" s="14" t="s">
        <v>131</v>
      </c>
      <c r="BE140" s="205">
        <f t="shared" si="4"/>
        <v>0</v>
      </c>
      <c r="BF140" s="205">
        <f t="shared" si="5"/>
        <v>0</v>
      </c>
      <c r="BG140" s="205">
        <f t="shared" si="6"/>
        <v>0</v>
      </c>
      <c r="BH140" s="205">
        <f t="shared" si="7"/>
        <v>0</v>
      </c>
      <c r="BI140" s="205">
        <f t="shared" si="8"/>
        <v>0</v>
      </c>
      <c r="BJ140" s="14" t="s">
        <v>82</v>
      </c>
      <c r="BK140" s="205">
        <f t="shared" si="9"/>
        <v>0</v>
      </c>
      <c r="BL140" s="14" t="s">
        <v>88</v>
      </c>
      <c r="BM140" s="204" t="s">
        <v>472</v>
      </c>
    </row>
    <row r="141" spans="1:65" s="2" customFormat="1" ht="16.5" customHeight="1">
      <c r="A141" s="31"/>
      <c r="B141" s="32"/>
      <c r="C141" s="192" t="s">
        <v>168</v>
      </c>
      <c r="D141" s="192" t="s">
        <v>133</v>
      </c>
      <c r="E141" s="193" t="s">
        <v>169</v>
      </c>
      <c r="F141" s="194" t="s">
        <v>170</v>
      </c>
      <c r="G141" s="195" t="s">
        <v>136</v>
      </c>
      <c r="H141" s="196">
        <v>22.56</v>
      </c>
      <c r="I141" s="197"/>
      <c r="J141" s="198">
        <f t="shared" si="0"/>
        <v>0</v>
      </c>
      <c r="K141" s="199"/>
      <c r="L141" s="36"/>
      <c r="M141" s="200" t="s">
        <v>1</v>
      </c>
      <c r="N141" s="201" t="s">
        <v>39</v>
      </c>
      <c r="O141" s="72"/>
      <c r="P141" s="202">
        <f t="shared" si="1"/>
        <v>0</v>
      </c>
      <c r="Q141" s="202">
        <v>2.4157202039999999</v>
      </c>
      <c r="R141" s="202">
        <f t="shared" si="2"/>
        <v>54.498647802239994</v>
      </c>
      <c r="S141" s="202">
        <v>0</v>
      </c>
      <c r="T141" s="203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204" t="s">
        <v>88</v>
      </c>
      <c r="AT141" s="204" t="s">
        <v>133</v>
      </c>
      <c r="AU141" s="204" t="s">
        <v>82</v>
      </c>
      <c r="AY141" s="14" t="s">
        <v>131</v>
      </c>
      <c r="BE141" s="205">
        <f t="shared" si="4"/>
        <v>0</v>
      </c>
      <c r="BF141" s="205">
        <f t="shared" si="5"/>
        <v>0</v>
      </c>
      <c r="BG141" s="205">
        <f t="shared" si="6"/>
        <v>0</v>
      </c>
      <c r="BH141" s="205">
        <f t="shared" si="7"/>
        <v>0</v>
      </c>
      <c r="BI141" s="205">
        <f t="shared" si="8"/>
        <v>0</v>
      </c>
      <c r="BJ141" s="14" t="s">
        <v>82</v>
      </c>
      <c r="BK141" s="205">
        <f t="shared" si="9"/>
        <v>0</v>
      </c>
      <c r="BL141" s="14" t="s">
        <v>88</v>
      </c>
      <c r="BM141" s="204" t="s">
        <v>473</v>
      </c>
    </row>
    <row r="142" spans="1:65" s="2" customFormat="1" ht="55.5" customHeight="1">
      <c r="A142" s="31"/>
      <c r="B142" s="32"/>
      <c r="C142" s="192" t="s">
        <v>172</v>
      </c>
      <c r="D142" s="192" t="s">
        <v>133</v>
      </c>
      <c r="E142" s="193" t="s">
        <v>173</v>
      </c>
      <c r="F142" s="194" t="s">
        <v>174</v>
      </c>
      <c r="G142" s="195" t="s">
        <v>175</v>
      </c>
      <c r="H142" s="196">
        <v>89.1</v>
      </c>
      <c r="I142" s="197"/>
      <c r="J142" s="198">
        <f t="shared" si="0"/>
        <v>0</v>
      </c>
      <c r="K142" s="199"/>
      <c r="L142" s="36"/>
      <c r="M142" s="200" t="s">
        <v>1</v>
      </c>
      <c r="N142" s="201" t="s">
        <v>39</v>
      </c>
      <c r="O142" s="72"/>
      <c r="P142" s="202">
        <f t="shared" si="1"/>
        <v>0</v>
      </c>
      <c r="Q142" s="202">
        <v>3.7677600000000002E-3</v>
      </c>
      <c r="R142" s="202">
        <f t="shared" si="2"/>
        <v>0.33570741599999998</v>
      </c>
      <c r="S142" s="202">
        <v>0</v>
      </c>
      <c r="T142" s="203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204" t="s">
        <v>88</v>
      </c>
      <c r="AT142" s="204" t="s">
        <v>133</v>
      </c>
      <c r="AU142" s="204" t="s">
        <v>82</v>
      </c>
      <c r="AY142" s="14" t="s">
        <v>131</v>
      </c>
      <c r="BE142" s="205">
        <f t="shared" si="4"/>
        <v>0</v>
      </c>
      <c r="BF142" s="205">
        <f t="shared" si="5"/>
        <v>0</v>
      </c>
      <c r="BG142" s="205">
        <f t="shared" si="6"/>
        <v>0</v>
      </c>
      <c r="BH142" s="205">
        <f t="shared" si="7"/>
        <v>0</v>
      </c>
      <c r="BI142" s="205">
        <f t="shared" si="8"/>
        <v>0</v>
      </c>
      <c r="BJ142" s="14" t="s">
        <v>82</v>
      </c>
      <c r="BK142" s="205">
        <f t="shared" si="9"/>
        <v>0</v>
      </c>
      <c r="BL142" s="14" t="s">
        <v>88</v>
      </c>
      <c r="BM142" s="204" t="s">
        <v>474</v>
      </c>
    </row>
    <row r="143" spans="1:65" s="2" customFormat="1" ht="55.5" customHeight="1">
      <c r="A143" s="31"/>
      <c r="B143" s="32"/>
      <c r="C143" s="192" t="s">
        <v>177</v>
      </c>
      <c r="D143" s="192" t="s">
        <v>133</v>
      </c>
      <c r="E143" s="193" t="s">
        <v>178</v>
      </c>
      <c r="F143" s="194" t="s">
        <v>179</v>
      </c>
      <c r="G143" s="195" t="s">
        <v>175</v>
      </c>
      <c r="H143" s="196">
        <v>89.1</v>
      </c>
      <c r="I143" s="197"/>
      <c r="J143" s="198">
        <f t="shared" si="0"/>
        <v>0</v>
      </c>
      <c r="K143" s="199"/>
      <c r="L143" s="36"/>
      <c r="M143" s="200" t="s">
        <v>1</v>
      </c>
      <c r="N143" s="201" t="s">
        <v>39</v>
      </c>
      <c r="O143" s="72"/>
      <c r="P143" s="202">
        <f t="shared" si="1"/>
        <v>0</v>
      </c>
      <c r="Q143" s="202">
        <v>0</v>
      </c>
      <c r="R143" s="202">
        <f t="shared" si="2"/>
        <v>0</v>
      </c>
      <c r="S143" s="202">
        <v>0</v>
      </c>
      <c r="T143" s="203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204" t="s">
        <v>88</v>
      </c>
      <c r="AT143" s="204" t="s">
        <v>133</v>
      </c>
      <c r="AU143" s="204" t="s">
        <v>82</v>
      </c>
      <c r="AY143" s="14" t="s">
        <v>131</v>
      </c>
      <c r="BE143" s="205">
        <f t="shared" si="4"/>
        <v>0</v>
      </c>
      <c r="BF143" s="205">
        <f t="shared" si="5"/>
        <v>0</v>
      </c>
      <c r="BG143" s="205">
        <f t="shared" si="6"/>
        <v>0</v>
      </c>
      <c r="BH143" s="205">
        <f t="shared" si="7"/>
        <v>0</v>
      </c>
      <c r="BI143" s="205">
        <f t="shared" si="8"/>
        <v>0</v>
      </c>
      <c r="BJ143" s="14" t="s">
        <v>82</v>
      </c>
      <c r="BK143" s="205">
        <f t="shared" si="9"/>
        <v>0</v>
      </c>
      <c r="BL143" s="14" t="s">
        <v>88</v>
      </c>
      <c r="BM143" s="204" t="s">
        <v>475</v>
      </c>
    </row>
    <row r="144" spans="1:65" s="2" customFormat="1" ht="24.2" customHeight="1">
      <c r="A144" s="31"/>
      <c r="B144" s="32"/>
      <c r="C144" s="192" t="s">
        <v>181</v>
      </c>
      <c r="D144" s="192" t="s">
        <v>133</v>
      </c>
      <c r="E144" s="193" t="s">
        <v>182</v>
      </c>
      <c r="F144" s="194" t="s">
        <v>183</v>
      </c>
      <c r="G144" s="195" t="s">
        <v>184</v>
      </c>
      <c r="H144" s="196">
        <v>1.1279999999999999</v>
      </c>
      <c r="I144" s="197"/>
      <c r="J144" s="198">
        <f t="shared" si="0"/>
        <v>0</v>
      </c>
      <c r="K144" s="199"/>
      <c r="L144" s="36"/>
      <c r="M144" s="200" t="s">
        <v>1</v>
      </c>
      <c r="N144" s="201" t="s">
        <v>39</v>
      </c>
      <c r="O144" s="72"/>
      <c r="P144" s="202">
        <f t="shared" si="1"/>
        <v>0</v>
      </c>
      <c r="Q144" s="202">
        <v>1.202961408</v>
      </c>
      <c r="R144" s="202">
        <f t="shared" si="2"/>
        <v>1.3569404682239998</v>
      </c>
      <c r="S144" s="202">
        <v>0</v>
      </c>
      <c r="T144" s="203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04" t="s">
        <v>88</v>
      </c>
      <c r="AT144" s="204" t="s">
        <v>133</v>
      </c>
      <c r="AU144" s="204" t="s">
        <v>82</v>
      </c>
      <c r="AY144" s="14" t="s">
        <v>131</v>
      </c>
      <c r="BE144" s="205">
        <f t="shared" si="4"/>
        <v>0</v>
      </c>
      <c r="BF144" s="205">
        <f t="shared" si="5"/>
        <v>0</v>
      </c>
      <c r="BG144" s="205">
        <f t="shared" si="6"/>
        <v>0</v>
      </c>
      <c r="BH144" s="205">
        <f t="shared" si="7"/>
        <v>0</v>
      </c>
      <c r="BI144" s="205">
        <f t="shared" si="8"/>
        <v>0</v>
      </c>
      <c r="BJ144" s="14" t="s">
        <v>82</v>
      </c>
      <c r="BK144" s="205">
        <f t="shared" si="9"/>
        <v>0</v>
      </c>
      <c r="BL144" s="14" t="s">
        <v>88</v>
      </c>
      <c r="BM144" s="204" t="s">
        <v>476</v>
      </c>
    </row>
    <row r="145" spans="1:65" s="12" customFormat="1" ht="22.9" customHeight="1">
      <c r="B145" s="176"/>
      <c r="C145" s="177"/>
      <c r="D145" s="178" t="s">
        <v>72</v>
      </c>
      <c r="E145" s="190" t="s">
        <v>94</v>
      </c>
      <c r="F145" s="190" t="s">
        <v>186</v>
      </c>
      <c r="G145" s="177"/>
      <c r="H145" s="177"/>
      <c r="I145" s="180"/>
      <c r="J145" s="191">
        <f>BK145</f>
        <v>0</v>
      </c>
      <c r="K145" s="177"/>
      <c r="L145" s="182"/>
      <c r="M145" s="183"/>
      <c r="N145" s="184"/>
      <c r="O145" s="184"/>
      <c r="P145" s="185">
        <f>SUM(P146:P150)</f>
        <v>0</v>
      </c>
      <c r="Q145" s="184"/>
      <c r="R145" s="185">
        <f>SUM(R146:R150)</f>
        <v>272.41608364346189</v>
      </c>
      <c r="S145" s="184"/>
      <c r="T145" s="186">
        <f>SUM(T146:T150)</f>
        <v>0</v>
      </c>
      <c r="AR145" s="187" t="s">
        <v>78</v>
      </c>
      <c r="AT145" s="188" t="s">
        <v>72</v>
      </c>
      <c r="AU145" s="188" t="s">
        <v>78</v>
      </c>
      <c r="AY145" s="187" t="s">
        <v>131</v>
      </c>
      <c r="BK145" s="189">
        <f>SUM(BK146:BK150)</f>
        <v>0</v>
      </c>
    </row>
    <row r="146" spans="1:65" s="2" customFormat="1" ht="33" customHeight="1">
      <c r="A146" s="31"/>
      <c r="B146" s="32"/>
      <c r="C146" s="192" t="s">
        <v>187</v>
      </c>
      <c r="D146" s="192" t="s">
        <v>133</v>
      </c>
      <c r="E146" s="193" t="s">
        <v>188</v>
      </c>
      <c r="F146" s="194" t="s">
        <v>189</v>
      </c>
      <c r="G146" s="195" t="s">
        <v>175</v>
      </c>
      <c r="H146" s="196">
        <v>19.475999999999999</v>
      </c>
      <c r="I146" s="197"/>
      <c r="J146" s="198">
        <f>ROUND(I146*H146,2)</f>
        <v>0</v>
      </c>
      <c r="K146" s="199"/>
      <c r="L146" s="36"/>
      <c r="M146" s="200" t="s">
        <v>1</v>
      </c>
      <c r="N146" s="201" t="s">
        <v>39</v>
      </c>
      <c r="O146" s="72"/>
      <c r="P146" s="202">
        <f>O146*H146</f>
        <v>0</v>
      </c>
      <c r="Q146" s="202">
        <v>6.1799999999999997E-3</v>
      </c>
      <c r="R146" s="202">
        <f>Q146*H146</f>
        <v>0.12036167999999998</v>
      </c>
      <c r="S146" s="202">
        <v>0</v>
      </c>
      <c r="T146" s="203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204" t="s">
        <v>88</v>
      </c>
      <c r="AT146" s="204" t="s">
        <v>133</v>
      </c>
      <c r="AU146" s="204" t="s">
        <v>82</v>
      </c>
      <c r="AY146" s="14" t="s">
        <v>131</v>
      </c>
      <c r="BE146" s="205">
        <f>IF(N146="základná",J146,0)</f>
        <v>0</v>
      </c>
      <c r="BF146" s="205">
        <f>IF(N146="znížená",J146,0)</f>
        <v>0</v>
      </c>
      <c r="BG146" s="205">
        <f>IF(N146="zákl. prenesená",J146,0)</f>
        <v>0</v>
      </c>
      <c r="BH146" s="205">
        <f>IF(N146="zníž. prenesená",J146,0)</f>
        <v>0</v>
      </c>
      <c r="BI146" s="205">
        <f>IF(N146="nulová",J146,0)</f>
        <v>0</v>
      </c>
      <c r="BJ146" s="14" t="s">
        <v>82</v>
      </c>
      <c r="BK146" s="205">
        <f>ROUND(I146*H146,2)</f>
        <v>0</v>
      </c>
      <c r="BL146" s="14" t="s">
        <v>88</v>
      </c>
      <c r="BM146" s="204" t="s">
        <v>477</v>
      </c>
    </row>
    <row r="147" spans="1:65" s="2" customFormat="1" ht="37.9" customHeight="1">
      <c r="A147" s="31"/>
      <c r="B147" s="32"/>
      <c r="C147" s="192" t="s">
        <v>191</v>
      </c>
      <c r="D147" s="192" t="s">
        <v>133</v>
      </c>
      <c r="E147" s="193" t="s">
        <v>192</v>
      </c>
      <c r="F147" s="194" t="s">
        <v>193</v>
      </c>
      <c r="G147" s="195" t="s">
        <v>136</v>
      </c>
      <c r="H147" s="196">
        <v>39.082999999999998</v>
      </c>
      <c r="I147" s="197"/>
      <c r="J147" s="198">
        <f>ROUND(I147*H147,2)</f>
        <v>0</v>
      </c>
      <c r="K147" s="199"/>
      <c r="L147" s="36"/>
      <c r="M147" s="200" t="s">
        <v>1</v>
      </c>
      <c r="N147" s="201" t="s">
        <v>39</v>
      </c>
      <c r="O147" s="72"/>
      <c r="P147" s="202">
        <f>O147*H147</f>
        <v>0</v>
      </c>
      <c r="Q147" s="202">
        <v>2.1940735</v>
      </c>
      <c r="R147" s="202">
        <f>Q147*H147</f>
        <v>85.750974600500001</v>
      </c>
      <c r="S147" s="202">
        <v>0</v>
      </c>
      <c r="T147" s="203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204" t="s">
        <v>88</v>
      </c>
      <c r="AT147" s="204" t="s">
        <v>133</v>
      </c>
      <c r="AU147" s="204" t="s">
        <v>82</v>
      </c>
      <c r="AY147" s="14" t="s">
        <v>131</v>
      </c>
      <c r="BE147" s="205">
        <f>IF(N147="základná",J147,0)</f>
        <v>0</v>
      </c>
      <c r="BF147" s="205">
        <f>IF(N147="znížená",J147,0)</f>
        <v>0</v>
      </c>
      <c r="BG147" s="205">
        <f>IF(N147="zákl. prenesená",J147,0)</f>
        <v>0</v>
      </c>
      <c r="BH147" s="205">
        <f>IF(N147="zníž. prenesená",J147,0)</f>
        <v>0</v>
      </c>
      <c r="BI147" s="205">
        <f>IF(N147="nulová",J147,0)</f>
        <v>0</v>
      </c>
      <c r="BJ147" s="14" t="s">
        <v>82</v>
      </c>
      <c r="BK147" s="205">
        <f>ROUND(I147*H147,2)</f>
        <v>0</v>
      </c>
      <c r="BL147" s="14" t="s">
        <v>88</v>
      </c>
      <c r="BM147" s="204" t="s">
        <v>478</v>
      </c>
    </row>
    <row r="148" spans="1:65" s="2" customFormat="1" ht="37.9" customHeight="1">
      <c r="A148" s="31"/>
      <c r="B148" s="32"/>
      <c r="C148" s="192" t="s">
        <v>195</v>
      </c>
      <c r="D148" s="192" t="s">
        <v>133</v>
      </c>
      <c r="E148" s="193" t="s">
        <v>196</v>
      </c>
      <c r="F148" s="194" t="s">
        <v>197</v>
      </c>
      <c r="G148" s="195" t="s">
        <v>136</v>
      </c>
      <c r="H148" s="196">
        <v>78.165999999999997</v>
      </c>
      <c r="I148" s="197"/>
      <c r="J148" s="198">
        <f>ROUND(I148*H148,2)</f>
        <v>0</v>
      </c>
      <c r="K148" s="199"/>
      <c r="L148" s="36"/>
      <c r="M148" s="200" t="s">
        <v>1</v>
      </c>
      <c r="N148" s="201" t="s">
        <v>39</v>
      </c>
      <c r="O148" s="72"/>
      <c r="P148" s="202">
        <f>O148*H148</f>
        <v>0</v>
      </c>
      <c r="Q148" s="202">
        <v>2.2404829999999998</v>
      </c>
      <c r="R148" s="202">
        <f>Q148*H148</f>
        <v>175.12959417799996</v>
      </c>
      <c r="S148" s="202">
        <v>0</v>
      </c>
      <c r="T148" s="203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204" t="s">
        <v>88</v>
      </c>
      <c r="AT148" s="204" t="s">
        <v>133</v>
      </c>
      <c r="AU148" s="204" t="s">
        <v>82</v>
      </c>
      <c r="AY148" s="14" t="s">
        <v>131</v>
      </c>
      <c r="BE148" s="205">
        <f>IF(N148="základná",J148,0)</f>
        <v>0</v>
      </c>
      <c r="BF148" s="205">
        <f>IF(N148="znížená",J148,0)</f>
        <v>0</v>
      </c>
      <c r="BG148" s="205">
        <f>IF(N148="zákl. prenesená",J148,0)</f>
        <v>0</v>
      </c>
      <c r="BH148" s="205">
        <f>IF(N148="zníž. prenesená",J148,0)</f>
        <v>0</v>
      </c>
      <c r="BI148" s="205">
        <f>IF(N148="nulová",J148,0)</f>
        <v>0</v>
      </c>
      <c r="BJ148" s="14" t="s">
        <v>82</v>
      </c>
      <c r="BK148" s="205">
        <f>ROUND(I148*H148,2)</f>
        <v>0</v>
      </c>
      <c r="BL148" s="14" t="s">
        <v>88</v>
      </c>
      <c r="BM148" s="204" t="s">
        <v>479</v>
      </c>
    </row>
    <row r="149" spans="1:65" s="2" customFormat="1" ht="37.9" customHeight="1">
      <c r="A149" s="31"/>
      <c r="B149" s="32"/>
      <c r="C149" s="192" t="s">
        <v>199</v>
      </c>
      <c r="D149" s="192" t="s">
        <v>133</v>
      </c>
      <c r="E149" s="193" t="s">
        <v>200</v>
      </c>
      <c r="F149" s="194" t="s">
        <v>201</v>
      </c>
      <c r="G149" s="195" t="s">
        <v>175</v>
      </c>
      <c r="H149" s="196">
        <v>390.83</v>
      </c>
      <c r="I149" s="197"/>
      <c r="J149" s="198">
        <f>ROUND(I149*H149,2)</f>
        <v>0</v>
      </c>
      <c r="K149" s="199"/>
      <c r="L149" s="36"/>
      <c r="M149" s="200" t="s">
        <v>1</v>
      </c>
      <c r="N149" s="201" t="s">
        <v>39</v>
      </c>
      <c r="O149" s="72"/>
      <c r="P149" s="202">
        <f>O149*H149</f>
        <v>0</v>
      </c>
      <c r="Q149" s="202">
        <v>5.1470047299999998E-3</v>
      </c>
      <c r="R149" s="202">
        <f>Q149*H149</f>
        <v>2.0116038586258997</v>
      </c>
      <c r="S149" s="202">
        <v>0</v>
      </c>
      <c r="T149" s="203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204" t="s">
        <v>88</v>
      </c>
      <c r="AT149" s="204" t="s">
        <v>133</v>
      </c>
      <c r="AU149" s="204" t="s">
        <v>82</v>
      </c>
      <c r="AY149" s="14" t="s">
        <v>131</v>
      </c>
      <c r="BE149" s="205">
        <f>IF(N149="základná",J149,0)</f>
        <v>0</v>
      </c>
      <c r="BF149" s="205">
        <f>IF(N149="znížená",J149,0)</f>
        <v>0</v>
      </c>
      <c r="BG149" s="205">
        <f>IF(N149="zákl. prenesená",J149,0)</f>
        <v>0</v>
      </c>
      <c r="BH149" s="205">
        <f>IF(N149="zníž. prenesená",J149,0)</f>
        <v>0</v>
      </c>
      <c r="BI149" s="205">
        <f>IF(N149="nulová",J149,0)</f>
        <v>0</v>
      </c>
      <c r="BJ149" s="14" t="s">
        <v>82</v>
      </c>
      <c r="BK149" s="205">
        <f>ROUND(I149*H149,2)</f>
        <v>0</v>
      </c>
      <c r="BL149" s="14" t="s">
        <v>88</v>
      </c>
      <c r="BM149" s="204" t="s">
        <v>480</v>
      </c>
    </row>
    <row r="150" spans="1:65" s="2" customFormat="1" ht="33" customHeight="1">
      <c r="A150" s="31"/>
      <c r="B150" s="32"/>
      <c r="C150" s="192" t="s">
        <v>203</v>
      </c>
      <c r="D150" s="192" t="s">
        <v>133</v>
      </c>
      <c r="E150" s="193" t="s">
        <v>204</v>
      </c>
      <c r="F150" s="194" t="s">
        <v>205</v>
      </c>
      <c r="G150" s="195" t="s">
        <v>184</v>
      </c>
      <c r="H150" s="196">
        <v>7.8170000000000002</v>
      </c>
      <c r="I150" s="197"/>
      <c r="J150" s="198">
        <f>ROUND(I150*H150,2)</f>
        <v>0</v>
      </c>
      <c r="K150" s="199"/>
      <c r="L150" s="36"/>
      <c r="M150" s="200" t="s">
        <v>1</v>
      </c>
      <c r="N150" s="201" t="s">
        <v>39</v>
      </c>
      <c r="O150" s="72"/>
      <c r="P150" s="202">
        <f>O150*H150</f>
        <v>0</v>
      </c>
      <c r="Q150" s="202">
        <v>1.202961408</v>
      </c>
      <c r="R150" s="202">
        <f>Q150*H150</f>
        <v>9.4035493263359999</v>
      </c>
      <c r="S150" s="202">
        <v>0</v>
      </c>
      <c r="T150" s="203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204" t="s">
        <v>88</v>
      </c>
      <c r="AT150" s="204" t="s">
        <v>133</v>
      </c>
      <c r="AU150" s="204" t="s">
        <v>82</v>
      </c>
      <c r="AY150" s="14" t="s">
        <v>131</v>
      </c>
      <c r="BE150" s="205">
        <f>IF(N150="základná",J150,0)</f>
        <v>0</v>
      </c>
      <c r="BF150" s="205">
        <f>IF(N150="znížená",J150,0)</f>
        <v>0</v>
      </c>
      <c r="BG150" s="205">
        <f>IF(N150="zákl. prenesená",J150,0)</f>
        <v>0</v>
      </c>
      <c r="BH150" s="205">
        <f>IF(N150="zníž. prenesená",J150,0)</f>
        <v>0</v>
      </c>
      <c r="BI150" s="205">
        <f>IF(N150="nulová",J150,0)</f>
        <v>0</v>
      </c>
      <c r="BJ150" s="14" t="s">
        <v>82</v>
      </c>
      <c r="BK150" s="205">
        <f>ROUND(I150*H150,2)</f>
        <v>0</v>
      </c>
      <c r="BL150" s="14" t="s">
        <v>88</v>
      </c>
      <c r="BM150" s="204" t="s">
        <v>481</v>
      </c>
    </row>
    <row r="151" spans="1:65" s="12" customFormat="1" ht="25.9" customHeight="1">
      <c r="B151" s="176"/>
      <c r="C151" s="177"/>
      <c r="D151" s="178" t="s">
        <v>72</v>
      </c>
      <c r="E151" s="179" t="s">
        <v>207</v>
      </c>
      <c r="F151" s="179" t="s">
        <v>208</v>
      </c>
      <c r="G151" s="177"/>
      <c r="H151" s="177"/>
      <c r="I151" s="180"/>
      <c r="J151" s="181">
        <f>BK151</f>
        <v>0</v>
      </c>
      <c r="K151" s="177"/>
      <c r="L151" s="182"/>
      <c r="M151" s="183"/>
      <c r="N151" s="184"/>
      <c r="O151" s="184"/>
      <c r="P151" s="185">
        <f>P152+P157+P162+P165+P172</f>
        <v>0</v>
      </c>
      <c r="Q151" s="184"/>
      <c r="R151" s="185">
        <f>R152+R157+R162+R165+R172</f>
        <v>89.328991202799997</v>
      </c>
      <c r="S151" s="184"/>
      <c r="T151" s="186">
        <f>T152+T157+T162+T165+T172</f>
        <v>0</v>
      </c>
      <c r="AR151" s="187" t="s">
        <v>82</v>
      </c>
      <c r="AT151" s="188" t="s">
        <v>72</v>
      </c>
      <c r="AU151" s="188" t="s">
        <v>73</v>
      </c>
      <c r="AY151" s="187" t="s">
        <v>131</v>
      </c>
      <c r="BK151" s="189">
        <f>BK152+BK157+BK162+BK165+BK172</f>
        <v>0</v>
      </c>
    </row>
    <row r="152" spans="1:65" s="12" customFormat="1" ht="22.9" customHeight="1">
      <c r="B152" s="176"/>
      <c r="C152" s="177"/>
      <c r="D152" s="178" t="s">
        <v>72</v>
      </c>
      <c r="E152" s="190" t="s">
        <v>209</v>
      </c>
      <c r="F152" s="190" t="s">
        <v>210</v>
      </c>
      <c r="G152" s="177"/>
      <c r="H152" s="177"/>
      <c r="I152" s="180"/>
      <c r="J152" s="191">
        <f>BK152</f>
        <v>0</v>
      </c>
      <c r="K152" s="177"/>
      <c r="L152" s="182"/>
      <c r="M152" s="183"/>
      <c r="N152" s="184"/>
      <c r="O152" s="184"/>
      <c r="P152" s="185">
        <f>SUM(P153:P156)</f>
        <v>0</v>
      </c>
      <c r="Q152" s="184"/>
      <c r="R152" s="185">
        <f>SUM(R153:R156)</f>
        <v>1.5500330899999999</v>
      </c>
      <c r="S152" s="184"/>
      <c r="T152" s="186">
        <f>SUM(T153:T156)</f>
        <v>0</v>
      </c>
      <c r="AR152" s="187" t="s">
        <v>82</v>
      </c>
      <c r="AT152" s="188" t="s">
        <v>72</v>
      </c>
      <c r="AU152" s="188" t="s">
        <v>78</v>
      </c>
      <c r="AY152" s="187" t="s">
        <v>131</v>
      </c>
      <c r="BK152" s="189">
        <f>SUM(BK153:BK156)</f>
        <v>0</v>
      </c>
    </row>
    <row r="153" spans="1:65" s="2" customFormat="1" ht="16.5" customHeight="1">
      <c r="A153" s="31"/>
      <c r="B153" s="32"/>
      <c r="C153" s="192" t="s">
        <v>211</v>
      </c>
      <c r="D153" s="192" t="s">
        <v>133</v>
      </c>
      <c r="E153" s="193" t="s">
        <v>212</v>
      </c>
      <c r="F153" s="194" t="s">
        <v>213</v>
      </c>
      <c r="G153" s="195" t="s">
        <v>175</v>
      </c>
      <c r="H153" s="196">
        <v>781.66</v>
      </c>
      <c r="I153" s="197"/>
      <c r="J153" s="198">
        <f>ROUND(I153*H153,2)</f>
        <v>0</v>
      </c>
      <c r="K153" s="199"/>
      <c r="L153" s="36"/>
      <c r="M153" s="200" t="s">
        <v>1</v>
      </c>
      <c r="N153" s="201" t="s">
        <v>39</v>
      </c>
      <c r="O153" s="72"/>
      <c r="P153" s="202">
        <f>O153*H153</f>
        <v>0</v>
      </c>
      <c r="Q153" s="202">
        <v>0</v>
      </c>
      <c r="R153" s="202">
        <f>Q153*H153</f>
        <v>0</v>
      </c>
      <c r="S153" s="202">
        <v>0</v>
      </c>
      <c r="T153" s="203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204" t="s">
        <v>195</v>
      </c>
      <c r="AT153" s="204" t="s">
        <v>133</v>
      </c>
      <c r="AU153" s="204" t="s">
        <v>82</v>
      </c>
      <c r="AY153" s="14" t="s">
        <v>131</v>
      </c>
      <c r="BE153" s="205">
        <f>IF(N153="základná",J153,0)</f>
        <v>0</v>
      </c>
      <c r="BF153" s="205">
        <f>IF(N153="znížená",J153,0)</f>
        <v>0</v>
      </c>
      <c r="BG153" s="205">
        <f>IF(N153="zákl. prenesená",J153,0)</f>
        <v>0</v>
      </c>
      <c r="BH153" s="205">
        <f>IF(N153="zníž. prenesená",J153,0)</f>
        <v>0</v>
      </c>
      <c r="BI153" s="205">
        <f>IF(N153="nulová",J153,0)</f>
        <v>0</v>
      </c>
      <c r="BJ153" s="14" t="s">
        <v>82</v>
      </c>
      <c r="BK153" s="205">
        <f>ROUND(I153*H153,2)</f>
        <v>0</v>
      </c>
      <c r="BL153" s="14" t="s">
        <v>195</v>
      </c>
      <c r="BM153" s="204" t="s">
        <v>482</v>
      </c>
    </row>
    <row r="154" spans="1:65" s="2" customFormat="1" ht="37.9" customHeight="1">
      <c r="A154" s="31"/>
      <c r="B154" s="32"/>
      <c r="C154" s="206" t="s">
        <v>7</v>
      </c>
      <c r="D154" s="206" t="s">
        <v>144</v>
      </c>
      <c r="E154" s="207" t="s">
        <v>215</v>
      </c>
      <c r="F154" s="208" t="s">
        <v>216</v>
      </c>
      <c r="G154" s="209" t="s">
        <v>175</v>
      </c>
      <c r="H154" s="210">
        <v>898.90899999999999</v>
      </c>
      <c r="I154" s="211"/>
      <c r="J154" s="212">
        <f>ROUND(I154*H154,2)</f>
        <v>0</v>
      </c>
      <c r="K154" s="213"/>
      <c r="L154" s="214"/>
      <c r="M154" s="215" t="s">
        <v>1</v>
      </c>
      <c r="N154" s="216" t="s">
        <v>39</v>
      </c>
      <c r="O154" s="72"/>
      <c r="P154" s="202">
        <f>O154*H154</f>
        <v>0</v>
      </c>
      <c r="Q154" s="202">
        <v>4.0000000000000002E-4</v>
      </c>
      <c r="R154" s="202">
        <f>Q154*H154</f>
        <v>0.35956360000000004</v>
      </c>
      <c r="S154" s="202">
        <v>0</v>
      </c>
      <c r="T154" s="203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204" t="s">
        <v>217</v>
      </c>
      <c r="AT154" s="204" t="s">
        <v>144</v>
      </c>
      <c r="AU154" s="204" t="s">
        <v>82</v>
      </c>
      <c r="AY154" s="14" t="s">
        <v>131</v>
      </c>
      <c r="BE154" s="205">
        <f>IF(N154="základná",J154,0)</f>
        <v>0</v>
      </c>
      <c r="BF154" s="205">
        <f>IF(N154="znížená",J154,0)</f>
        <v>0</v>
      </c>
      <c r="BG154" s="205">
        <f>IF(N154="zákl. prenesená",J154,0)</f>
        <v>0</v>
      </c>
      <c r="BH154" s="205">
        <f>IF(N154="zníž. prenesená",J154,0)</f>
        <v>0</v>
      </c>
      <c r="BI154" s="205">
        <f>IF(N154="nulová",J154,0)</f>
        <v>0</v>
      </c>
      <c r="BJ154" s="14" t="s">
        <v>82</v>
      </c>
      <c r="BK154" s="205">
        <f>ROUND(I154*H154,2)</f>
        <v>0</v>
      </c>
      <c r="BL154" s="14" t="s">
        <v>195</v>
      </c>
      <c r="BM154" s="204" t="s">
        <v>483</v>
      </c>
    </row>
    <row r="155" spans="1:65" s="2" customFormat="1" ht="44.25" customHeight="1">
      <c r="A155" s="31"/>
      <c r="B155" s="32"/>
      <c r="C155" s="192" t="s">
        <v>219</v>
      </c>
      <c r="D155" s="192" t="s">
        <v>133</v>
      </c>
      <c r="E155" s="193" t="s">
        <v>220</v>
      </c>
      <c r="F155" s="194" t="s">
        <v>221</v>
      </c>
      <c r="G155" s="195" t="s">
        <v>175</v>
      </c>
      <c r="H155" s="196">
        <v>390.83</v>
      </c>
      <c r="I155" s="197"/>
      <c r="J155" s="198">
        <f>ROUND(I155*H155,2)</f>
        <v>0</v>
      </c>
      <c r="K155" s="199"/>
      <c r="L155" s="36"/>
      <c r="M155" s="200" t="s">
        <v>1</v>
      </c>
      <c r="N155" s="201" t="s">
        <v>39</v>
      </c>
      <c r="O155" s="72"/>
      <c r="P155" s="202">
        <f>O155*H155</f>
        <v>0</v>
      </c>
      <c r="Q155" s="202">
        <v>3.3000000000000003E-5</v>
      </c>
      <c r="R155" s="202">
        <f>Q155*H155</f>
        <v>1.289739E-2</v>
      </c>
      <c r="S155" s="202">
        <v>0</v>
      </c>
      <c r="T155" s="203">
        <f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204" t="s">
        <v>195</v>
      </c>
      <c r="AT155" s="204" t="s">
        <v>133</v>
      </c>
      <c r="AU155" s="204" t="s">
        <v>82</v>
      </c>
      <c r="AY155" s="14" t="s">
        <v>131</v>
      </c>
      <c r="BE155" s="205">
        <f>IF(N155="základná",J155,0)</f>
        <v>0</v>
      </c>
      <c r="BF155" s="205">
        <f>IF(N155="znížená",J155,0)</f>
        <v>0</v>
      </c>
      <c r="BG155" s="205">
        <f>IF(N155="zákl. prenesená",J155,0)</f>
        <v>0</v>
      </c>
      <c r="BH155" s="205">
        <f>IF(N155="zníž. prenesená",J155,0)</f>
        <v>0</v>
      </c>
      <c r="BI155" s="205">
        <f>IF(N155="nulová",J155,0)</f>
        <v>0</v>
      </c>
      <c r="BJ155" s="14" t="s">
        <v>82</v>
      </c>
      <c r="BK155" s="205">
        <f>ROUND(I155*H155,2)</f>
        <v>0</v>
      </c>
      <c r="BL155" s="14" t="s">
        <v>195</v>
      </c>
      <c r="BM155" s="204" t="s">
        <v>484</v>
      </c>
    </row>
    <row r="156" spans="1:65" s="2" customFormat="1" ht="44.25" customHeight="1">
      <c r="A156" s="31"/>
      <c r="B156" s="32"/>
      <c r="C156" s="206" t="s">
        <v>223</v>
      </c>
      <c r="D156" s="206" t="s">
        <v>144</v>
      </c>
      <c r="E156" s="207" t="s">
        <v>224</v>
      </c>
      <c r="F156" s="208" t="s">
        <v>225</v>
      </c>
      <c r="G156" s="209" t="s">
        <v>175</v>
      </c>
      <c r="H156" s="210">
        <v>449.45499999999998</v>
      </c>
      <c r="I156" s="211"/>
      <c r="J156" s="212">
        <f>ROUND(I156*H156,2)</f>
        <v>0</v>
      </c>
      <c r="K156" s="213"/>
      <c r="L156" s="214"/>
      <c r="M156" s="215" t="s">
        <v>1</v>
      </c>
      <c r="N156" s="216" t="s">
        <v>39</v>
      </c>
      <c r="O156" s="72"/>
      <c r="P156" s="202">
        <f>O156*H156</f>
        <v>0</v>
      </c>
      <c r="Q156" s="202">
        <v>2.6199999999999999E-3</v>
      </c>
      <c r="R156" s="202">
        <f>Q156*H156</f>
        <v>1.1775720999999999</v>
      </c>
      <c r="S156" s="202">
        <v>0</v>
      </c>
      <c r="T156" s="203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204" t="s">
        <v>217</v>
      </c>
      <c r="AT156" s="204" t="s">
        <v>144</v>
      </c>
      <c r="AU156" s="204" t="s">
        <v>82</v>
      </c>
      <c r="AY156" s="14" t="s">
        <v>131</v>
      </c>
      <c r="BE156" s="205">
        <f>IF(N156="základná",J156,0)</f>
        <v>0</v>
      </c>
      <c r="BF156" s="205">
        <f>IF(N156="znížená",J156,0)</f>
        <v>0</v>
      </c>
      <c r="BG156" s="205">
        <f>IF(N156="zákl. prenesená",J156,0)</f>
        <v>0</v>
      </c>
      <c r="BH156" s="205">
        <f>IF(N156="zníž. prenesená",J156,0)</f>
        <v>0</v>
      </c>
      <c r="BI156" s="205">
        <f>IF(N156="nulová",J156,0)</f>
        <v>0</v>
      </c>
      <c r="BJ156" s="14" t="s">
        <v>82</v>
      </c>
      <c r="BK156" s="205">
        <f>ROUND(I156*H156,2)</f>
        <v>0</v>
      </c>
      <c r="BL156" s="14" t="s">
        <v>195</v>
      </c>
      <c r="BM156" s="204" t="s">
        <v>485</v>
      </c>
    </row>
    <row r="157" spans="1:65" s="12" customFormat="1" ht="22.9" customHeight="1">
      <c r="B157" s="176"/>
      <c r="C157" s="177"/>
      <c r="D157" s="178" t="s">
        <v>72</v>
      </c>
      <c r="E157" s="190" t="s">
        <v>227</v>
      </c>
      <c r="F157" s="190" t="s">
        <v>228</v>
      </c>
      <c r="G157" s="177"/>
      <c r="H157" s="177"/>
      <c r="I157" s="180"/>
      <c r="J157" s="191">
        <f>BK157</f>
        <v>0</v>
      </c>
      <c r="K157" s="177"/>
      <c r="L157" s="182"/>
      <c r="M157" s="183"/>
      <c r="N157" s="184"/>
      <c r="O157" s="184"/>
      <c r="P157" s="185">
        <f>SUM(P158:P161)</f>
        <v>0</v>
      </c>
      <c r="Q157" s="184"/>
      <c r="R157" s="185">
        <f>SUM(R158:R161)</f>
        <v>1.7864660999999999</v>
      </c>
      <c r="S157" s="184"/>
      <c r="T157" s="186">
        <f>SUM(T158:T161)</f>
        <v>0</v>
      </c>
      <c r="AR157" s="187" t="s">
        <v>82</v>
      </c>
      <c r="AT157" s="188" t="s">
        <v>72</v>
      </c>
      <c r="AU157" s="188" t="s">
        <v>78</v>
      </c>
      <c r="AY157" s="187" t="s">
        <v>131</v>
      </c>
      <c r="BK157" s="189">
        <f>SUM(BK158:BK161)</f>
        <v>0</v>
      </c>
    </row>
    <row r="158" spans="1:65" s="2" customFormat="1" ht="37.9" customHeight="1">
      <c r="A158" s="31"/>
      <c r="B158" s="32"/>
      <c r="C158" s="192" t="s">
        <v>229</v>
      </c>
      <c r="D158" s="192" t="s">
        <v>133</v>
      </c>
      <c r="E158" s="193" t="s">
        <v>230</v>
      </c>
      <c r="F158" s="194" t="s">
        <v>231</v>
      </c>
      <c r="G158" s="195" t="s">
        <v>175</v>
      </c>
      <c r="H158" s="196">
        <v>390.83</v>
      </c>
      <c r="I158" s="197"/>
      <c r="J158" s="198">
        <f>ROUND(I158*H158,2)</f>
        <v>0</v>
      </c>
      <c r="K158" s="199"/>
      <c r="L158" s="36"/>
      <c r="M158" s="200" t="s">
        <v>1</v>
      </c>
      <c r="N158" s="201" t="s">
        <v>39</v>
      </c>
      <c r="O158" s="72"/>
      <c r="P158" s="202">
        <f>O158*H158</f>
        <v>0</v>
      </c>
      <c r="Q158" s="202">
        <v>0</v>
      </c>
      <c r="R158" s="202">
        <f>Q158*H158</f>
        <v>0</v>
      </c>
      <c r="S158" s="202">
        <v>0</v>
      </c>
      <c r="T158" s="203">
        <f>S158*H158</f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204" t="s">
        <v>195</v>
      </c>
      <c r="AT158" s="204" t="s">
        <v>133</v>
      </c>
      <c r="AU158" s="204" t="s">
        <v>82</v>
      </c>
      <c r="AY158" s="14" t="s">
        <v>131</v>
      </c>
      <c r="BE158" s="205">
        <f>IF(N158="základná",J158,0)</f>
        <v>0</v>
      </c>
      <c r="BF158" s="205">
        <f>IF(N158="znížená",J158,0)</f>
        <v>0</v>
      </c>
      <c r="BG158" s="205">
        <f>IF(N158="zákl. prenesená",J158,0)</f>
        <v>0</v>
      </c>
      <c r="BH158" s="205">
        <f>IF(N158="zníž. prenesená",J158,0)</f>
        <v>0</v>
      </c>
      <c r="BI158" s="205">
        <f>IF(N158="nulová",J158,0)</f>
        <v>0</v>
      </c>
      <c r="BJ158" s="14" t="s">
        <v>82</v>
      </c>
      <c r="BK158" s="205">
        <f>ROUND(I158*H158,2)</f>
        <v>0</v>
      </c>
      <c r="BL158" s="14" t="s">
        <v>195</v>
      </c>
      <c r="BM158" s="204" t="s">
        <v>486</v>
      </c>
    </row>
    <row r="159" spans="1:65" s="2" customFormat="1" ht="37.9" customHeight="1">
      <c r="A159" s="31"/>
      <c r="B159" s="32"/>
      <c r="C159" s="206" t="s">
        <v>233</v>
      </c>
      <c r="D159" s="206" t="s">
        <v>144</v>
      </c>
      <c r="E159" s="207" t="s">
        <v>234</v>
      </c>
      <c r="F159" s="208" t="s">
        <v>235</v>
      </c>
      <c r="G159" s="209" t="s">
        <v>175</v>
      </c>
      <c r="H159" s="210">
        <v>398.64699999999999</v>
      </c>
      <c r="I159" s="211"/>
      <c r="J159" s="212">
        <f>ROUND(I159*H159,2)</f>
        <v>0</v>
      </c>
      <c r="K159" s="213"/>
      <c r="L159" s="214"/>
      <c r="M159" s="215" t="s">
        <v>1</v>
      </c>
      <c r="N159" s="216" t="s">
        <v>39</v>
      </c>
      <c r="O159" s="72"/>
      <c r="P159" s="202">
        <f>O159*H159</f>
        <v>0</v>
      </c>
      <c r="Q159" s="202">
        <v>3.3E-3</v>
      </c>
      <c r="R159" s="202">
        <f>Q159*H159</f>
        <v>1.3155351</v>
      </c>
      <c r="S159" s="202">
        <v>0</v>
      </c>
      <c r="T159" s="203">
        <f>S159*H159</f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204" t="s">
        <v>217</v>
      </c>
      <c r="AT159" s="204" t="s">
        <v>144</v>
      </c>
      <c r="AU159" s="204" t="s">
        <v>82</v>
      </c>
      <c r="AY159" s="14" t="s">
        <v>131</v>
      </c>
      <c r="BE159" s="205">
        <f>IF(N159="základná",J159,0)</f>
        <v>0</v>
      </c>
      <c r="BF159" s="205">
        <f>IF(N159="znížená",J159,0)</f>
        <v>0</v>
      </c>
      <c r="BG159" s="205">
        <f>IF(N159="zákl. prenesená",J159,0)</f>
        <v>0</v>
      </c>
      <c r="BH159" s="205">
        <f>IF(N159="zníž. prenesená",J159,0)</f>
        <v>0</v>
      </c>
      <c r="BI159" s="205">
        <f>IF(N159="nulová",J159,0)</f>
        <v>0</v>
      </c>
      <c r="BJ159" s="14" t="s">
        <v>82</v>
      </c>
      <c r="BK159" s="205">
        <f>ROUND(I159*H159,2)</f>
        <v>0</v>
      </c>
      <c r="BL159" s="14" t="s">
        <v>195</v>
      </c>
      <c r="BM159" s="204" t="s">
        <v>487</v>
      </c>
    </row>
    <row r="160" spans="1:65" s="2" customFormat="1" ht="33" customHeight="1">
      <c r="A160" s="31"/>
      <c r="B160" s="32"/>
      <c r="C160" s="192" t="s">
        <v>237</v>
      </c>
      <c r="D160" s="192" t="s">
        <v>133</v>
      </c>
      <c r="E160" s="193" t="s">
        <v>238</v>
      </c>
      <c r="F160" s="194" t="s">
        <v>239</v>
      </c>
      <c r="G160" s="195" t="s">
        <v>175</v>
      </c>
      <c r="H160" s="196">
        <v>58.427999999999997</v>
      </c>
      <c r="I160" s="197"/>
      <c r="J160" s="198">
        <f>ROUND(I160*H160,2)</f>
        <v>0</v>
      </c>
      <c r="K160" s="199"/>
      <c r="L160" s="36"/>
      <c r="M160" s="200" t="s">
        <v>1</v>
      </c>
      <c r="N160" s="201" t="s">
        <v>39</v>
      </c>
      <c r="O160" s="72"/>
      <c r="P160" s="202">
        <f>O160*H160</f>
        <v>0</v>
      </c>
      <c r="Q160" s="202">
        <v>5.0000000000000001E-3</v>
      </c>
      <c r="R160" s="202">
        <f>Q160*H160</f>
        <v>0.29214000000000001</v>
      </c>
      <c r="S160" s="202">
        <v>0</v>
      </c>
      <c r="T160" s="203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204" t="s">
        <v>195</v>
      </c>
      <c r="AT160" s="204" t="s">
        <v>133</v>
      </c>
      <c r="AU160" s="204" t="s">
        <v>82</v>
      </c>
      <c r="AY160" s="14" t="s">
        <v>131</v>
      </c>
      <c r="BE160" s="205">
        <f>IF(N160="základná",J160,0)</f>
        <v>0</v>
      </c>
      <c r="BF160" s="205">
        <f>IF(N160="znížená",J160,0)</f>
        <v>0</v>
      </c>
      <c r="BG160" s="205">
        <f>IF(N160="zákl. prenesená",J160,0)</f>
        <v>0</v>
      </c>
      <c r="BH160" s="205">
        <f>IF(N160="zníž. prenesená",J160,0)</f>
        <v>0</v>
      </c>
      <c r="BI160" s="205">
        <f>IF(N160="nulová",J160,0)</f>
        <v>0</v>
      </c>
      <c r="BJ160" s="14" t="s">
        <v>82</v>
      </c>
      <c r="BK160" s="205">
        <f>ROUND(I160*H160,2)</f>
        <v>0</v>
      </c>
      <c r="BL160" s="14" t="s">
        <v>195</v>
      </c>
      <c r="BM160" s="204" t="s">
        <v>488</v>
      </c>
    </row>
    <row r="161" spans="1:65" s="2" customFormat="1" ht="24.2" customHeight="1">
      <c r="A161" s="31"/>
      <c r="B161" s="32"/>
      <c r="C161" s="206" t="s">
        <v>241</v>
      </c>
      <c r="D161" s="206" t="s">
        <v>144</v>
      </c>
      <c r="E161" s="207" t="s">
        <v>242</v>
      </c>
      <c r="F161" s="208" t="s">
        <v>243</v>
      </c>
      <c r="G161" s="209" t="s">
        <v>175</v>
      </c>
      <c r="H161" s="210">
        <v>59.597000000000001</v>
      </c>
      <c r="I161" s="211"/>
      <c r="J161" s="212">
        <f>ROUND(I161*H161,2)</f>
        <v>0</v>
      </c>
      <c r="K161" s="213"/>
      <c r="L161" s="214"/>
      <c r="M161" s="215" t="s">
        <v>1</v>
      </c>
      <c r="N161" s="216" t="s">
        <v>39</v>
      </c>
      <c r="O161" s="72"/>
      <c r="P161" s="202">
        <f>O161*H161</f>
        <v>0</v>
      </c>
      <c r="Q161" s="202">
        <v>3.0000000000000001E-3</v>
      </c>
      <c r="R161" s="202">
        <f>Q161*H161</f>
        <v>0.17879100000000001</v>
      </c>
      <c r="S161" s="202">
        <v>0</v>
      </c>
      <c r="T161" s="203">
        <f>S161*H161</f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204" t="s">
        <v>217</v>
      </c>
      <c r="AT161" s="204" t="s">
        <v>144</v>
      </c>
      <c r="AU161" s="204" t="s">
        <v>82</v>
      </c>
      <c r="AY161" s="14" t="s">
        <v>131</v>
      </c>
      <c r="BE161" s="205">
        <f>IF(N161="základná",J161,0)</f>
        <v>0</v>
      </c>
      <c r="BF161" s="205">
        <f>IF(N161="znížená",J161,0)</f>
        <v>0</v>
      </c>
      <c r="BG161" s="205">
        <f>IF(N161="zákl. prenesená",J161,0)</f>
        <v>0</v>
      </c>
      <c r="BH161" s="205">
        <f>IF(N161="zníž. prenesená",J161,0)</f>
        <v>0</v>
      </c>
      <c r="BI161" s="205">
        <f>IF(N161="nulová",J161,0)</f>
        <v>0</v>
      </c>
      <c r="BJ161" s="14" t="s">
        <v>82</v>
      </c>
      <c r="BK161" s="205">
        <f>ROUND(I161*H161,2)</f>
        <v>0</v>
      </c>
      <c r="BL161" s="14" t="s">
        <v>195</v>
      </c>
      <c r="BM161" s="204" t="s">
        <v>489</v>
      </c>
    </row>
    <row r="162" spans="1:65" s="12" customFormat="1" ht="22.9" customHeight="1">
      <c r="B162" s="176"/>
      <c r="C162" s="177"/>
      <c r="D162" s="178" t="s">
        <v>72</v>
      </c>
      <c r="E162" s="190" t="s">
        <v>245</v>
      </c>
      <c r="F162" s="190" t="s">
        <v>246</v>
      </c>
      <c r="G162" s="177"/>
      <c r="H162" s="177"/>
      <c r="I162" s="180"/>
      <c r="J162" s="191">
        <f>BK162</f>
        <v>0</v>
      </c>
      <c r="K162" s="177"/>
      <c r="L162" s="182"/>
      <c r="M162" s="183"/>
      <c r="N162" s="184"/>
      <c r="O162" s="184"/>
      <c r="P162" s="185">
        <f>SUM(P163:P164)</f>
        <v>0</v>
      </c>
      <c r="Q162" s="184"/>
      <c r="R162" s="185">
        <f>SUM(R163:R164)</f>
        <v>0.47884289280000003</v>
      </c>
      <c r="S162" s="184"/>
      <c r="T162" s="186">
        <f>SUM(T163:T164)</f>
        <v>0</v>
      </c>
      <c r="AR162" s="187" t="s">
        <v>82</v>
      </c>
      <c r="AT162" s="188" t="s">
        <v>72</v>
      </c>
      <c r="AU162" s="188" t="s">
        <v>78</v>
      </c>
      <c r="AY162" s="187" t="s">
        <v>131</v>
      </c>
      <c r="BK162" s="189">
        <f>SUM(BK163:BK164)</f>
        <v>0</v>
      </c>
    </row>
    <row r="163" spans="1:65" s="2" customFormat="1" ht="44.25" customHeight="1">
      <c r="A163" s="31"/>
      <c r="B163" s="32"/>
      <c r="C163" s="192" t="s">
        <v>247</v>
      </c>
      <c r="D163" s="192" t="s">
        <v>133</v>
      </c>
      <c r="E163" s="193" t="s">
        <v>248</v>
      </c>
      <c r="F163" s="194" t="s">
        <v>249</v>
      </c>
      <c r="G163" s="195" t="s">
        <v>250</v>
      </c>
      <c r="H163" s="196">
        <v>48.46</v>
      </c>
      <c r="I163" s="197"/>
      <c r="J163" s="198">
        <f>ROUND(I163*H163,2)</f>
        <v>0</v>
      </c>
      <c r="K163" s="199"/>
      <c r="L163" s="36"/>
      <c r="M163" s="200" t="s">
        <v>1</v>
      </c>
      <c r="N163" s="201" t="s">
        <v>39</v>
      </c>
      <c r="O163" s="72"/>
      <c r="P163" s="202">
        <f>O163*H163</f>
        <v>0</v>
      </c>
      <c r="Q163" s="202">
        <v>9.0696800000000001E-3</v>
      </c>
      <c r="R163" s="202">
        <f>Q163*H163</f>
        <v>0.4395166928</v>
      </c>
      <c r="S163" s="202">
        <v>0</v>
      </c>
      <c r="T163" s="203">
        <f>S163*H163</f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204" t="s">
        <v>195</v>
      </c>
      <c r="AT163" s="204" t="s">
        <v>133</v>
      </c>
      <c r="AU163" s="204" t="s">
        <v>82</v>
      </c>
      <c r="AY163" s="14" t="s">
        <v>131</v>
      </c>
      <c r="BE163" s="205">
        <f>IF(N163="základná",J163,0)</f>
        <v>0</v>
      </c>
      <c r="BF163" s="205">
        <f>IF(N163="znížená",J163,0)</f>
        <v>0</v>
      </c>
      <c r="BG163" s="205">
        <f>IF(N163="zákl. prenesená",J163,0)</f>
        <v>0</v>
      </c>
      <c r="BH163" s="205">
        <f>IF(N163="zníž. prenesená",J163,0)</f>
        <v>0</v>
      </c>
      <c r="BI163" s="205">
        <f>IF(N163="nulová",J163,0)</f>
        <v>0</v>
      </c>
      <c r="BJ163" s="14" t="s">
        <v>82</v>
      </c>
      <c r="BK163" s="205">
        <f>ROUND(I163*H163,2)</f>
        <v>0</v>
      </c>
      <c r="BL163" s="14" t="s">
        <v>195</v>
      </c>
      <c r="BM163" s="204" t="s">
        <v>490</v>
      </c>
    </row>
    <row r="164" spans="1:65" s="2" customFormat="1" ht="55.5" customHeight="1">
      <c r="A164" s="31"/>
      <c r="B164" s="32"/>
      <c r="C164" s="192" t="s">
        <v>252</v>
      </c>
      <c r="D164" s="192" t="s">
        <v>133</v>
      </c>
      <c r="E164" s="193" t="s">
        <v>253</v>
      </c>
      <c r="F164" s="194" t="s">
        <v>254</v>
      </c>
      <c r="G164" s="195" t="s">
        <v>250</v>
      </c>
      <c r="H164" s="196">
        <v>19</v>
      </c>
      <c r="I164" s="197"/>
      <c r="J164" s="198">
        <f>ROUND(I164*H164,2)</f>
        <v>0</v>
      </c>
      <c r="K164" s="199"/>
      <c r="L164" s="36"/>
      <c r="M164" s="200" t="s">
        <v>1</v>
      </c>
      <c r="N164" s="201" t="s">
        <v>39</v>
      </c>
      <c r="O164" s="72"/>
      <c r="P164" s="202">
        <f>O164*H164</f>
        <v>0</v>
      </c>
      <c r="Q164" s="202">
        <v>2.0698000000000001E-3</v>
      </c>
      <c r="R164" s="202">
        <f>Q164*H164</f>
        <v>3.9326200000000006E-2</v>
      </c>
      <c r="S164" s="202">
        <v>0</v>
      </c>
      <c r="T164" s="203">
        <f>S164*H164</f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204" t="s">
        <v>195</v>
      </c>
      <c r="AT164" s="204" t="s">
        <v>133</v>
      </c>
      <c r="AU164" s="204" t="s">
        <v>82</v>
      </c>
      <c r="AY164" s="14" t="s">
        <v>131</v>
      </c>
      <c r="BE164" s="205">
        <f>IF(N164="základná",J164,0)</f>
        <v>0</v>
      </c>
      <c r="BF164" s="205">
        <f>IF(N164="znížená",J164,0)</f>
        <v>0</v>
      </c>
      <c r="BG164" s="205">
        <f>IF(N164="zákl. prenesená",J164,0)</f>
        <v>0</v>
      </c>
      <c r="BH164" s="205">
        <f>IF(N164="zníž. prenesená",J164,0)</f>
        <v>0</v>
      </c>
      <c r="BI164" s="205">
        <f>IF(N164="nulová",J164,0)</f>
        <v>0</v>
      </c>
      <c r="BJ164" s="14" t="s">
        <v>82</v>
      </c>
      <c r="BK164" s="205">
        <f>ROUND(I164*H164,2)</f>
        <v>0</v>
      </c>
      <c r="BL164" s="14" t="s">
        <v>195</v>
      </c>
      <c r="BM164" s="204" t="s">
        <v>491</v>
      </c>
    </row>
    <row r="165" spans="1:65" s="12" customFormat="1" ht="22.9" customHeight="1">
      <c r="B165" s="176"/>
      <c r="C165" s="177"/>
      <c r="D165" s="178" t="s">
        <v>72</v>
      </c>
      <c r="E165" s="190" t="s">
        <v>256</v>
      </c>
      <c r="F165" s="190" t="s">
        <v>257</v>
      </c>
      <c r="G165" s="177"/>
      <c r="H165" s="177"/>
      <c r="I165" s="180"/>
      <c r="J165" s="191">
        <f>BK165</f>
        <v>0</v>
      </c>
      <c r="K165" s="177"/>
      <c r="L165" s="182"/>
      <c r="M165" s="183"/>
      <c r="N165" s="184"/>
      <c r="O165" s="184"/>
      <c r="P165" s="185">
        <f>SUM(P166:P171)</f>
        <v>0</v>
      </c>
      <c r="Q165" s="184"/>
      <c r="R165" s="185">
        <f>SUM(R166:R171)</f>
        <v>85.43716366999999</v>
      </c>
      <c r="S165" s="184"/>
      <c r="T165" s="186">
        <f>SUM(T166:T171)</f>
        <v>0</v>
      </c>
      <c r="AR165" s="187" t="s">
        <v>82</v>
      </c>
      <c r="AT165" s="188" t="s">
        <v>72</v>
      </c>
      <c r="AU165" s="188" t="s">
        <v>78</v>
      </c>
      <c r="AY165" s="187" t="s">
        <v>131</v>
      </c>
      <c r="BK165" s="189">
        <f>SUM(BK166:BK171)</f>
        <v>0</v>
      </c>
    </row>
    <row r="166" spans="1:65" s="2" customFormat="1" ht="24.2" customHeight="1">
      <c r="A166" s="31"/>
      <c r="B166" s="32"/>
      <c r="C166" s="192" t="s">
        <v>258</v>
      </c>
      <c r="D166" s="192" t="s">
        <v>133</v>
      </c>
      <c r="E166" s="193" t="s">
        <v>259</v>
      </c>
      <c r="F166" s="194" t="s">
        <v>260</v>
      </c>
      <c r="G166" s="195" t="s">
        <v>175</v>
      </c>
      <c r="H166" s="196">
        <v>451.05</v>
      </c>
      <c r="I166" s="197"/>
      <c r="J166" s="198">
        <f t="shared" ref="J166:J171" si="10">ROUND(I166*H166,2)</f>
        <v>0</v>
      </c>
      <c r="K166" s="199"/>
      <c r="L166" s="36"/>
      <c r="M166" s="200" t="s">
        <v>1</v>
      </c>
      <c r="N166" s="201" t="s">
        <v>39</v>
      </c>
      <c r="O166" s="72"/>
      <c r="P166" s="202">
        <f t="shared" ref="P166:P171" si="11">O166*H166</f>
        <v>0</v>
      </c>
      <c r="Q166" s="202">
        <v>4.4299999999999998E-4</v>
      </c>
      <c r="R166" s="202">
        <f t="shared" ref="R166:R171" si="12">Q166*H166</f>
        <v>0.19981515</v>
      </c>
      <c r="S166" s="202">
        <v>0</v>
      </c>
      <c r="T166" s="203">
        <f t="shared" ref="T166:T171" si="13">S166*H166</f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204" t="s">
        <v>195</v>
      </c>
      <c r="AT166" s="204" t="s">
        <v>133</v>
      </c>
      <c r="AU166" s="204" t="s">
        <v>82</v>
      </c>
      <c r="AY166" s="14" t="s">
        <v>131</v>
      </c>
      <c r="BE166" s="205">
        <f t="shared" ref="BE166:BE171" si="14">IF(N166="základná",J166,0)</f>
        <v>0</v>
      </c>
      <c r="BF166" s="205">
        <f t="shared" ref="BF166:BF171" si="15">IF(N166="znížená",J166,0)</f>
        <v>0</v>
      </c>
      <c r="BG166" s="205">
        <f t="shared" ref="BG166:BG171" si="16">IF(N166="zákl. prenesená",J166,0)</f>
        <v>0</v>
      </c>
      <c r="BH166" s="205">
        <f t="shared" ref="BH166:BH171" si="17">IF(N166="zníž. prenesená",J166,0)</f>
        <v>0</v>
      </c>
      <c r="BI166" s="205">
        <f t="shared" ref="BI166:BI171" si="18">IF(N166="nulová",J166,0)</f>
        <v>0</v>
      </c>
      <c r="BJ166" s="14" t="s">
        <v>82</v>
      </c>
      <c r="BK166" s="205">
        <f t="shared" ref="BK166:BK171" si="19">ROUND(I166*H166,2)</f>
        <v>0</v>
      </c>
      <c r="BL166" s="14" t="s">
        <v>195</v>
      </c>
      <c r="BM166" s="204" t="s">
        <v>492</v>
      </c>
    </row>
    <row r="167" spans="1:65" s="2" customFormat="1" ht="16.5" customHeight="1">
      <c r="A167" s="31"/>
      <c r="B167" s="32"/>
      <c r="C167" s="206" t="s">
        <v>262</v>
      </c>
      <c r="D167" s="206" t="s">
        <v>144</v>
      </c>
      <c r="E167" s="207" t="s">
        <v>263</v>
      </c>
      <c r="F167" s="208" t="s">
        <v>264</v>
      </c>
      <c r="G167" s="209" t="s">
        <v>162</v>
      </c>
      <c r="H167" s="210">
        <v>3269.9</v>
      </c>
      <c r="I167" s="211"/>
      <c r="J167" s="212">
        <f t="shared" si="10"/>
        <v>0</v>
      </c>
      <c r="K167" s="213"/>
      <c r="L167" s="214"/>
      <c r="M167" s="215" t="s">
        <v>1</v>
      </c>
      <c r="N167" s="216" t="s">
        <v>39</v>
      </c>
      <c r="O167" s="72"/>
      <c r="P167" s="202">
        <f t="shared" si="11"/>
        <v>0</v>
      </c>
      <c r="Q167" s="202">
        <v>1.1599999999999999E-2</v>
      </c>
      <c r="R167" s="202">
        <f t="shared" si="12"/>
        <v>37.930839999999996</v>
      </c>
      <c r="S167" s="202">
        <v>0</v>
      </c>
      <c r="T167" s="203">
        <f t="shared" si="1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204" t="s">
        <v>217</v>
      </c>
      <c r="AT167" s="204" t="s">
        <v>144</v>
      </c>
      <c r="AU167" s="204" t="s">
        <v>82</v>
      </c>
      <c r="AY167" s="14" t="s">
        <v>131</v>
      </c>
      <c r="BE167" s="205">
        <f t="shared" si="14"/>
        <v>0</v>
      </c>
      <c r="BF167" s="205">
        <f t="shared" si="15"/>
        <v>0</v>
      </c>
      <c r="BG167" s="205">
        <f t="shared" si="16"/>
        <v>0</v>
      </c>
      <c r="BH167" s="205">
        <f t="shared" si="17"/>
        <v>0</v>
      </c>
      <c r="BI167" s="205">
        <f t="shared" si="18"/>
        <v>0</v>
      </c>
      <c r="BJ167" s="14" t="s">
        <v>82</v>
      </c>
      <c r="BK167" s="205">
        <f t="shared" si="19"/>
        <v>0</v>
      </c>
      <c r="BL167" s="14" t="s">
        <v>195</v>
      </c>
      <c r="BM167" s="204" t="s">
        <v>493</v>
      </c>
    </row>
    <row r="168" spans="1:65" s="2" customFormat="1" ht="24.2" customHeight="1">
      <c r="A168" s="31"/>
      <c r="B168" s="32"/>
      <c r="C168" s="192" t="s">
        <v>266</v>
      </c>
      <c r="D168" s="192" t="s">
        <v>133</v>
      </c>
      <c r="E168" s="193" t="s">
        <v>267</v>
      </c>
      <c r="F168" s="194" t="s">
        <v>260</v>
      </c>
      <c r="G168" s="195" t="s">
        <v>175</v>
      </c>
      <c r="H168" s="196">
        <v>310.06200000000001</v>
      </c>
      <c r="I168" s="197"/>
      <c r="J168" s="198">
        <f t="shared" si="10"/>
        <v>0</v>
      </c>
      <c r="K168" s="199"/>
      <c r="L168" s="36"/>
      <c r="M168" s="200" t="s">
        <v>1</v>
      </c>
      <c r="N168" s="201" t="s">
        <v>39</v>
      </c>
      <c r="O168" s="72"/>
      <c r="P168" s="202">
        <f t="shared" si="11"/>
        <v>0</v>
      </c>
      <c r="Q168" s="202">
        <v>4.6000000000000001E-4</v>
      </c>
      <c r="R168" s="202">
        <f t="shared" si="12"/>
        <v>0.14262852000000001</v>
      </c>
      <c r="S168" s="202">
        <v>0</v>
      </c>
      <c r="T168" s="203">
        <f t="shared" si="1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204" t="s">
        <v>195</v>
      </c>
      <c r="AT168" s="204" t="s">
        <v>133</v>
      </c>
      <c r="AU168" s="204" t="s">
        <v>82</v>
      </c>
      <c r="AY168" s="14" t="s">
        <v>131</v>
      </c>
      <c r="BE168" s="205">
        <f t="shared" si="14"/>
        <v>0</v>
      </c>
      <c r="BF168" s="205">
        <f t="shared" si="15"/>
        <v>0</v>
      </c>
      <c r="BG168" s="205">
        <f t="shared" si="16"/>
        <v>0</v>
      </c>
      <c r="BH168" s="205">
        <f t="shared" si="17"/>
        <v>0</v>
      </c>
      <c r="BI168" s="205">
        <f t="shared" si="18"/>
        <v>0</v>
      </c>
      <c r="BJ168" s="14" t="s">
        <v>82</v>
      </c>
      <c r="BK168" s="205">
        <f t="shared" si="19"/>
        <v>0</v>
      </c>
      <c r="BL168" s="14" t="s">
        <v>195</v>
      </c>
      <c r="BM168" s="204" t="s">
        <v>494</v>
      </c>
    </row>
    <row r="169" spans="1:65" s="2" customFormat="1" ht="16.5" customHeight="1">
      <c r="A169" s="31"/>
      <c r="B169" s="32"/>
      <c r="C169" s="206" t="s">
        <v>217</v>
      </c>
      <c r="D169" s="206" t="s">
        <v>144</v>
      </c>
      <c r="E169" s="207" t="s">
        <v>269</v>
      </c>
      <c r="F169" s="208" t="s">
        <v>270</v>
      </c>
      <c r="G169" s="209" t="s">
        <v>162</v>
      </c>
      <c r="H169" s="210">
        <v>2250</v>
      </c>
      <c r="I169" s="211"/>
      <c r="J169" s="212">
        <f t="shared" si="10"/>
        <v>0</v>
      </c>
      <c r="K169" s="213"/>
      <c r="L169" s="214"/>
      <c r="M169" s="215" t="s">
        <v>1</v>
      </c>
      <c r="N169" s="216" t="s">
        <v>39</v>
      </c>
      <c r="O169" s="72"/>
      <c r="P169" s="202">
        <f t="shared" si="11"/>
        <v>0</v>
      </c>
      <c r="Q169" s="202">
        <v>2.0899999999999998E-2</v>
      </c>
      <c r="R169" s="202">
        <f t="shared" si="12"/>
        <v>47.024999999999999</v>
      </c>
      <c r="S169" s="202">
        <v>0</v>
      </c>
      <c r="T169" s="203">
        <f t="shared" si="1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204" t="s">
        <v>217</v>
      </c>
      <c r="AT169" s="204" t="s">
        <v>144</v>
      </c>
      <c r="AU169" s="204" t="s">
        <v>82</v>
      </c>
      <c r="AY169" s="14" t="s">
        <v>131</v>
      </c>
      <c r="BE169" s="205">
        <f t="shared" si="14"/>
        <v>0</v>
      </c>
      <c r="BF169" s="205">
        <f t="shared" si="15"/>
        <v>0</v>
      </c>
      <c r="BG169" s="205">
        <f t="shared" si="16"/>
        <v>0</v>
      </c>
      <c r="BH169" s="205">
        <f t="shared" si="17"/>
        <v>0</v>
      </c>
      <c r="BI169" s="205">
        <f t="shared" si="18"/>
        <v>0</v>
      </c>
      <c r="BJ169" s="14" t="s">
        <v>82</v>
      </c>
      <c r="BK169" s="205">
        <f t="shared" si="19"/>
        <v>0</v>
      </c>
      <c r="BL169" s="14" t="s">
        <v>195</v>
      </c>
      <c r="BM169" s="204" t="s">
        <v>495</v>
      </c>
    </row>
    <row r="170" spans="1:65" s="2" customFormat="1" ht="24.2" customHeight="1">
      <c r="A170" s="31"/>
      <c r="B170" s="32"/>
      <c r="C170" s="192" t="s">
        <v>272</v>
      </c>
      <c r="D170" s="192" t="s">
        <v>133</v>
      </c>
      <c r="E170" s="193" t="s">
        <v>273</v>
      </c>
      <c r="F170" s="194" t="s">
        <v>274</v>
      </c>
      <c r="G170" s="195" t="s">
        <v>162</v>
      </c>
      <c r="H170" s="196">
        <v>2</v>
      </c>
      <c r="I170" s="197"/>
      <c r="J170" s="198">
        <f t="shared" si="10"/>
        <v>0</v>
      </c>
      <c r="K170" s="199"/>
      <c r="L170" s="36"/>
      <c r="M170" s="200" t="s">
        <v>1</v>
      </c>
      <c r="N170" s="201" t="s">
        <v>39</v>
      </c>
      <c r="O170" s="72"/>
      <c r="P170" s="202">
        <f t="shared" si="11"/>
        <v>0</v>
      </c>
      <c r="Q170" s="202">
        <v>0</v>
      </c>
      <c r="R170" s="202">
        <f t="shared" si="12"/>
        <v>0</v>
      </c>
      <c r="S170" s="202">
        <v>0</v>
      </c>
      <c r="T170" s="203">
        <f t="shared" si="1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204" t="s">
        <v>195</v>
      </c>
      <c r="AT170" s="204" t="s">
        <v>133</v>
      </c>
      <c r="AU170" s="204" t="s">
        <v>82</v>
      </c>
      <c r="AY170" s="14" t="s">
        <v>131</v>
      </c>
      <c r="BE170" s="205">
        <f t="shared" si="14"/>
        <v>0</v>
      </c>
      <c r="BF170" s="205">
        <f t="shared" si="15"/>
        <v>0</v>
      </c>
      <c r="BG170" s="205">
        <f t="shared" si="16"/>
        <v>0</v>
      </c>
      <c r="BH170" s="205">
        <f t="shared" si="17"/>
        <v>0</v>
      </c>
      <c r="BI170" s="205">
        <f t="shared" si="18"/>
        <v>0</v>
      </c>
      <c r="BJ170" s="14" t="s">
        <v>82</v>
      </c>
      <c r="BK170" s="205">
        <f t="shared" si="19"/>
        <v>0</v>
      </c>
      <c r="BL170" s="14" t="s">
        <v>195</v>
      </c>
      <c r="BM170" s="204" t="s">
        <v>496</v>
      </c>
    </row>
    <row r="171" spans="1:65" s="2" customFormat="1" ht="24.2" customHeight="1">
      <c r="A171" s="31"/>
      <c r="B171" s="32"/>
      <c r="C171" s="206" t="s">
        <v>276</v>
      </c>
      <c r="D171" s="206" t="s">
        <v>144</v>
      </c>
      <c r="E171" s="207" t="s">
        <v>277</v>
      </c>
      <c r="F171" s="208" t="s">
        <v>278</v>
      </c>
      <c r="G171" s="209" t="s">
        <v>162</v>
      </c>
      <c r="H171" s="210">
        <v>2</v>
      </c>
      <c r="I171" s="211"/>
      <c r="J171" s="212">
        <f t="shared" si="10"/>
        <v>0</v>
      </c>
      <c r="K171" s="213"/>
      <c r="L171" s="214"/>
      <c r="M171" s="215" t="s">
        <v>1</v>
      </c>
      <c r="N171" s="216" t="s">
        <v>39</v>
      </c>
      <c r="O171" s="72"/>
      <c r="P171" s="202">
        <f t="shared" si="11"/>
        <v>0</v>
      </c>
      <c r="Q171" s="202">
        <v>6.9440000000000002E-2</v>
      </c>
      <c r="R171" s="202">
        <f t="shared" si="12"/>
        <v>0.13888</v>
      </c>
      <c r="S171" s="202">
        <v>0</v>
      </c>
      <c r="T171" s="203">
        <f t="shared" si="1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204" t="s">
        <v>217</v>
      </c>
      <c r="AT171" s="204" t="s">
        <v>144</v>
      </c>
      <c r="AU171" s="204" t="s">
        <v>82</v>
      </c>
      <c r="AY171" s="14" t="s">
        <v>131</v>
      </c>
      <c r="BE171" s="205">
        <f t="shared" si="14"/>
        <v>0</v>
      </c>
      <c r="BF171" s="205">
        <f t="shared" si="15"/>
        <v>0</v>
      </c>
      <c r="BG171" s="205">
        <f t="shared" si="16"/>
        <v>0</v>
      </c>
      <c r="BH171" s="205">
        <f t="shared" si="17"/>
        <v>0</v>
      </c>
      <c r="BI171" s="205">
        <f t="shared" si="18"/>
        <v>0</v>
      </c>
      <c r="BJ171" s="14" t="s">
        <v>82</v>
      </c>
      <c r="BK171" s="205">
        <f t="shared" si="19"/>
        <v>0</v>
      </c>
      <c r="BL171" s="14" t="s">
        <v>195</v>
      </c>
      <c r="BM171" s="204" t="s">
        <v>497</v>
      </c>
    </row>
    <row r="172" spans="1:65" s="12" customFormat="1" ht="22.9" customHeight="1">
      <c r="B172" s="176"/>
      <c r="C172" s="177"/>
      <c r="D172" s="178" t="s">
        <v>72</v>
      </c>
      <c r="E172" s="190" t="s">
        <v>284</v>
      </c>
      <c r="F172" s="190" t="s">
        <v>285</v>
      </c>
      <c r="G172" s="177"/>
      <c r="H172" s="177"/>
      <c r="I172" s="180"/>
      <c r="J172" s="191">
        <f>BK172</f>
        <v>0</v>
      </c>
      <c r="K172" s="177"/>
      <c r="L172" s="182"/>
      <c r="M172" s="183"/>
      <c r="N172" s="184"/>
      <c r="O172" s="184"/>
      <c r="P172" s="185">
        <f>SUM(P173:P174)</f>
        <v>0</v>
      </c>
      <c r="Q172" s="184"/>
      <c r="R172" s="185">
        <f>SUM(R173:R174)</f>
        <v>7.648545000000001E-2</v>
      </c>
      <c r="S172" s="184"/>
      <c r="T172" s="186">
        <f>SUM(T173:T174)</f>
        <v>0</v>
      </c>
      <c r="AR172" s="187" t="s">
        <v>82</v>
      </c>
      <c r="AT172" s="188" t="s">
        <v>72</v>
      </c>
      <c r="AU172" s="188" t="s">
        <v>78</v>
      </c>
      <c r="AY172" s="187" t="s">
        <v>131</v>
      </c>
      <c r="BK172" s="189">
        <f>SUM(BK173:BK174)</f>
        <v>0</v>
      </c>
    </row>
    <row r="173" spans="1:65" s="2" customFormat="1" ht="24.2" customHeight="1">
      <c r="A173" s="31"/>
      <c r="B173" s="32"/>
      <c r="C173" s="192" t="s">
        <v>280</v>
      </c>
      <c r="D173" s="192" t="s">
        <v>133</v>
      </c>
      <c r="E173" s="193" t="s">
        <v>287</v>
      </c>
      <c r="F173" s="194" t="s">
        <v>288</v>
      </c>
      <c r="G173" s="195" t="s">
        <v>175</v>
      </c>
      <c r="H173" s="196">
        <v>390.83</v>
      </c>
      <c r="I173" s="197"/>
      <c r="J173" s="198">
        <f>ROUND(I173*H173,2)</f>
        <v>0</v>
      </c>
      <c r="K173" s="199"/>
      <c r="L173" s="36"/>
      <c r="M173" s="200" t="s">
        <v>1</v>
      </c>
      <c r="N173" s="201" t="s">
        <v>39</v>
      </c>
      <c r="O173" s="72"/>
      <c r="P173" s="202">
        <f>O173*H173</f>
        <v>0</v>
      </c>
      <c r="Q173" s="202">
        <v>0</v>
      </c>
      <c r="R173" s="202">
        <f>Q173*H173</f>
        <v>0</v>
      </c>
      <c r="S173" s="202">
        <v>0</v>
      </c>
      <c r="T173" s="203">
        <f>S173*H173</f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204" t="s">
        <v>195</v>
      </c>
      <c r="AT173" s="204" t="s">
        <v>133</v>
      </c>
      <c r="AU173" s="204" t="s">
        <v>82</v>
      </c>
      <c r="AY173" s="14" t="s">
        <v>131</v>
      </c>
      <c r="BE173" s="205">
        <f>IF(N173="základná",J173,0)</f>
        <v>0</v>
      </c>
      <c r="BF173" s="205">
        <f>IF(N173="znížená",J173,0)</f>
        <v>0</v>
      </c>
      <c r="BG173" s="205">
        <f>IF(N173="zákl. prenesená",J173,0)</f>
        <v>0</v>
      </c>
      <c r="BH173" s="205">
        <f>IF(N173="zníž. prenesená",J173,0)</f>
        <v>0</v>
      </c>
      <c r="BI173" s="205">
        <f>IF(N173="nulová",J173,0)</f>
        <v>0</v>
      </c>
      <c r="BJ173" s="14" t="s">
        <v>82</v>
      </c>
      <c r="BK173" s="205">
        <f>ROUND(I173*H173,2)</f>
        <v>0</v>
      </c>
      <c r="BL173" s="14" t="s">
        <v>195</v>
      </c>
      <c r="BM173" s="204" t="s">
        <v>498</v>
      </c>
    </row>
    <row r="174" spans="1:65" s="2" customFormat="1" ht="24.2" customHeight="1">
      <c r="A174" s="31"/>
      <c r="B174" s="32"/>
      <c r="C174" s="206" t="s">
        <v>286</v>
      </c>
      <c r="D174" s="206" t="s">
        <v>144</v>
      </c>
      <c r="E174" s="207" t="s">
        <v>291</v>
      </c>
      <c r="F174" s="208" t="s">
        <v>292</v>
      </c>
      <c r="G174" s="209" t="s">
        <v>175</v>
      </c>
      <c r="H174" s="210">
        <v>402.55500000000001</v>
      </c>
      <c r="I174" s="211"/>
      <c r="J174" s="212">
        <f>ROUND(I174*H174,2)</f>
        <v>0</v>
      </c>
      <c r="K174" s="213"/>
      <c r="L174" s="214"/>
      <c r="M174" s="215" t="s">
        <v>1</v>
      </c>
      <c r="N174" s="216" t="s">
        <v>39</v>
      </c>
      <c r="O174" s="72"/>
      <c r="P174" s="202">
        <f>O174*H174</f>
        <v>0</v>
      </c>
      <c r="Q174" s="202">
        <v>1.9000000000000001E-4</v>
      </c>
      <c r="R174" s="202">
        <f>Q174*H174</f>
        <v>7.648545000000001E-2</v>
      </c>
      <c r="S174" s="202">
        <v>0</v>
      </c>
      <c r="T174" s="203">
        <f>S174*H174</f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204" t="s">
        <v>217</v>
      </c>
      <c r="AT174" s="204" t="s">
        <v>144</v>
      </c>
      <c r="AU174" s="204" t="s">
        <v>82</v>
      </c>
      <c r="AY174" s="14" t="s">
        <v>131</v>
      </c>
      <c r="BE174" s="205">
        <f>IF(N174="základná",J174,0)</f>
        <v>0</v>
      </c>
      <c r="BF174" s="205">
        <f>IF(N174="znížená",J174,0)</f>
        <v>0</v>
      </c>
      <c r="BG174" s="205">
        <f>IF(N174="zákl. prenesená",J174,0)</f>
        <v>0</v>
      </c>
      <c r="BH174" s="205">
        <f>IF(N174="zníž. prenesená",J174,0)</f>
        <v>0</v>
      </c>
      <c r="BI174" s="205">
        <f>IF(N174="nulová",J174,0)</f>
        <v>0</v>
      </c>
      <c r="BJ174" s="14" t="s">
        <v>82</v>
      </c>
      <c r="BK174" s="205">
        <f>ROUND(I174*H174,2)</f>
        <v>0</v>
      </c>
      <c r="BL174" s="14" t="s">
        <v>195</v>
      </c>
      <c r="BM174" s="204" t="s">
        <v>499</v>
      </c>
    </row>
    <row r="175" spans="1:65" s="12" customFormat="1" ht="25.9" customHeight="1">
      <c r="B175" s="176"/>
      <c r="C175" s="177"/>
      <c r="D175" s="178" t="s">
        <v>72</v>
      </c>
      <c r="E175" s="179" t="s">
        <v>144</v>
      </c>
      <c r="F175" s="179" t="s">
        <v>294</v>
      </c>
      <c r="G175" s="177"/>
      <c r="H175" s="177"/>
      <c r="I175" s="180"/>
      <c r="J175" s="181">
        <f>BK175</f>
        <v>0</v>
      </c>
      <c r="K175" s="177"/>
      <c r="L175" s="182"/>
      <c r="M175" s="183"/>
      <c r="N175" s="184"/>
      <c r="O175" s="184"/>
      <c r="P175" s="185">
        <f>P176</f>
        <v>0</v>
      </c>
      <c r="Q175" s="184"/>
      <c r="R175" s="185">
        <f>R176</f>
        <v>18.583261199999999</v>
      </c>
      <c r="S175" s="184"/>
      <c r="T175" s="186">
        <f>T176</f>
        <v>0</v>
      </c>
      <c r="AR175" s="187" t="s">
        <v>85</v>
      </c>
      <c r="AT175" s="188" t="s">
        <v>72</v>
      </c>
      <c r="AU175" s="188" t="s">
        <v>73</v>
      </c>
      <c r="AY175" s="187" t="s">
        <v>131</v>
      </c>
      <c r="BK175" s="189">
        <f>BK176</f>
        <v>0</v>
      </c>
    </row>
    <row r="176" spans="1:65" s="12" customFormat="1" ht="22.9" customHeight="1">
      <c r="B176" s="176"/>
      <c r="C176" s="177"/>
      <c r="D176" s="178" t="s">
        <v>72</v>
      </c>
      <c r="E176" s="190" t="s">
        <v>295</v>
      </c>
      <c r="F176" s="190" t="s">
        <v>296</v>
      </c>
      <c r="G176" s="177"/>
      <c r="H176" s="177"/>
      <c r="I176" s="180"/>
      <c r="J176" s="191">
        <f>BK176</f>
        <v>0</v>
      </c>
      <c r="K176" s="177"/>
      <c r="L176" s="182"/>
      <c r="M176" s="183"/>
      <c r="N176" s="184"/>
      <c r="O176" s="184"/>
      <c r="P176" s="185">
        <f>SUM(P177:P180)</f>
        <v>0</v>
      </c>
      <c r="Q176" s="184"/>
      <c r="R176" s="185">
        <f>SUM(R177:R180)</f>
        <v>18.583261199999999</v>
      </c>
      <c r="S176" s="184"/>
      <c r="T176" s="186">
        <f>SUM(T177:T180)</f>
        <v>0</v>
      </c>
      <c r="AR176" s="187" t="s">
        <v>85</v>
      </c>
      <c r="AT176" s="188" t="s">
        <v>72</v>
      </c>
      <c r="AU176" s="188" t="s">
        <v>78</v>
      </c>
      <c r="AY176" s="187" t="s">
        <v>131</v>
      </c>
      <c r="BK176" s="189">
        <f>SUM(BK177:BK180)</f>
        <v>0</v>
      </c>
    </row>
    <row r="177" spans="1:65" s="2" customFormat="1" ht="62.65" customHeight="1">
      <c r="A177" s="31"/>
      <c r="B177" s="32"/>
      <c r="C177" s="192" t="s">
        <v>290</v>
      </c>
      <c r="D177" s="192" t="s">
        <v>133</v>
      </c>
      <c r="E177" s="193" t="s">
        <v>298</v>
      </c>
      <c r="F177" s="194" t="s">
        <v>299</v>
      </c>
      <c r="G177" s="195" t="s">
        <v>300</v>
      </c>
      <c r="H177" s="196">
        <v>19387.2</v>
      </c>
      <c r="I177" s="197"/>
      <c r="J177" s="198">
        <f>ROUND(I177*H177,2)</f>
        <v>0</v>
      </c>
      <c r="K177" s="199"/>
      <c r="L177" s="36"/>
      <c r="M177" s="200" t="s">
        <v>1</v>
      </c>
      <c r="N177" s="201" t="s">
        <v>39</v>
      </c>
      <c r="O177" s="72"/>
      <c r="P177" s="202">
        <f>O177*H177</f>
        <v>0</v>
      </c>
      <c r="Q177" s="202">
        <v>0</v>
      </c>
      <c r="R177" s="202">
        <f>Q177*H177</f>
        <v>0</v>
      </c>
      <c r="S177" s="202">
        <v>0</v>
      </c>
      <c r="T177" s="203">
        <f>S177*H177</f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204" t="s">
        <v>301</v>
      </c>
      <c r="AT177" s="204" t="s">
        <v>133</v>
      </c>
      <c r="AU177" s="204" t="s">
        <v>82</v>
      </c>
      <c r="AY177" s="14" t="s">
        <v>131</v>
      </c>
      <c r="BE177" s="205">
        <f>IF(N177="základná",J177,0)</f>
        <v>0</v>
      </c>
      <c r="BF177" s="205">
        <f>IF(N177="znížená",J177,0)</f>
        <v>0</v>
      </c>
      <c r="BG177" s="205">
        <f>IF(N177="zákl. prenesená",J177,0)</f>
        <v>0</v>
      </c>
      <c r="BH177" s="205">
        <f>IF(N177="zníž. prenesená",J177,0)</f>
        <v>0</v>
      </c>
      <c r="BI177" s="205">
        <f>IF(N177="nulová",J177,0)</f>
        <v>0</v>
      </c>
      <c r="BJ177" s="14" t="s">
        <v>82</v>
      </c>
      <c r="BK177" s="205">
        <f>ROUND(I177*H177,2)</f>
        <v>0</v>
      </c>
      <c r="BL177" s="14" t="s">
        <v>301</v>
      </c>
      <c r="BM177" s="204" t="s">
        <v>500</v>
      </c>
    </row>
    <row r="178" spans="1:65" s="2" customFormat="1" ht="21.75" customHeight="1">
      <c r="A178" s="31"/>
      <c r="B178" s="32"/>
      <c r="C178" s="206" t="s">
        <v>461</v>
      </c>
      <c r="D178" s="206" t="s">
        <v>144</v>
      </c>
      <c r="E178" s="207" t="s">
        <v>313</v>
      </c>
      <c r="F178" s="208" t="s">
        <v>314</v>
      </c>
      <c r="G178" s="209" t="s">
        <v>162</v>
      </c>
      <c r="H178" s="210">
        <v>3</v>
      </c>
      <c r="I178" s="211"/>
      <c r="J178" s="212">
        <f>ROUND(I178*H178,2)</f>
        <v>0</v>
      </c>
      <c r="K178" s="213"/>
      <c r="L178" s="214"/>
      <c r="M178" s="215" t="s">
        <v>1</v>
      </c>
      <c r="N178" s="216" t="s">
        <v>39</v>
      </c>
      <c r="O178" s="72"/>
      <c r="P178" s="202">
        <f>O178*H178</f>
        <v>0</v>
      </c>
      <c r="Q178" s="202">
        <v>0</v>
      </c>
      <c r="R178" s="202">
        <f>Q178*H178</f>
        <v>0</v>
      </c>
      <c r="S178" s="202">
        <v>0</v>
      </c>
      <c r="T178" s="203">
        <f>S178*H178</f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204" t="s">
        <v>306</v>
      </c>
      <c r="AT178" s="204" t="s">
        <v>144</v>
      </c>
      <c r="AU178" s="204" t="s">
        <v>82</v>
      </c>
      <c r="AY178" s="14" t="s">
        <v>131</v>
      </c>
      <c r="BE178" s="205">
        <f>IF(N178="základná",J178,0)</f>
        <v>0</v>
      </c>
      <c r="BF178" s="205">
        <f>IF(N178="znížená",J178,0)</f>
        <v>0</v>
      </c>
      <c r="BG178" s="205">
        <f>IF(N178="zákl. prenesená",J178,0)</f>
        <v>0</v>
      </c>
      <c r="BH178" s="205">
        <f>IF(N178="zníž. prenesená",J178,0)</f>
        <v>0</v>
      </c>
      <c r="BI178" s="205">
        <f>IF(N178="nulová",J178,0)</f>
        <v>0</v>
      </c>
      <c r="BJ178" s="14" t="s">
        <v>82</v>
      </c>
      <c r="BK178" s="205">
        <f>ROUND(I178*H178,2)</f>
        <v>0</v>
      </c>
      <c r="BL178" s="14" t="s">
        <v>306</v>
      </c>
      <c r="BM178" s="204" t="s">
        <v>501</v>
      </c>
    </row>
    <row r="179" spans="1:65" s="2" customFormat="1" ht="37.9" customHeight="1">
      <c r="A179" s="31"/>
      <c r="B179" s="32"/>
      <c r="C179" s="206" t="s">
        <v>502</v>
      </c>
      <c r="D179" s="206" t="s">
        <v>144</v>
      </c>
      <c r="E179" s="207" t="s">
        <v>357</v>
      </c>
      <c r="F179" s="208" t="s">
        <v>358</v>
      </c>
      <c r="G179" s="209" t="s">
        <v>175</v>
      </c>
      <c r="H179" s="210">
        <v>341.06799999999998</v>
      </c>
      <c r="I179" s="211"/>
      <c r="J179" s="212">
        <f>ROUND(I179*H179,2)</f>
        <v>0</v>
      </c>
      <c r="K179" s="213"/>
      <c r="L179" s="214"/>
      <c r="M179" s="215" t="s">
        <v>1</v>
      </c>
      <c r="N179" s="216" t="s">
        <v>39</v>
      </c>
      <c r="O179" s="72"/>
      <c r="P179" s="202">
        <f>O179*H179</f>
        <v>0</v>
      </c>
      <c r="Q179" s="202">
        <v>2.1899999999999999E-2</v>
      </c>
      <c r="R179" s="202">
        <f>Q179*H179</f>
        <v>7.4693891999999993</v>
      </c>
      <c r="S179" s="202">
        <v>0</v>
      </c>
      <c r="T179" s="203">
        <f>S179*H179</f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204" t="s">
        <v>306</v>
      </c>
      <c r="AT179" s="204" t="s">
        <v>144</v>
      </c>
      <c r="AU179" s="204" t="s">
        <v>82</v>
      </c>
      <c r="AY179" s="14" t="s">
        <v>131</v>
      </c>
      <c r="BE179" s="205">
        <f>IF(N179="základná",J179,0)</f>
        <v>0</v>
      </c>
      <c r="BF179" s="205">
        <f>IF(N179="znížená",J179,0)</f>
        <v>0</v>
      </c>
      <c r="BG179" s="205">
        <f>IF(N179="zákl. prenesená",J179,0)</f>
        <v>0</v>
      </c>
      <c r="BH179" s="205">
        <f>IF(N179="zníž. prenesená",J179,0)</f>
        <v>0</v>
      </c>
      <c r="BI179" s="205">
        <f>IF(N179="nulová",J179,0)</f>
        <v>0</v>
      </c>
      <c r="BJ179" s="14" t="s">
        <v>82</v>
      </c>
      <c r="BK179" s="205">
        <f>ROUND(I179*H179,2)</f>
        <v>0</v>
      </c>
      <c r="BL179" s="14" t="s">
        <v>306</v>
      </c>
      <c r="BM179" s="204" t="s">
        <v>503</v>
      </c>
    </row>
    <row r="180" spans="1:65" s="2" customFormat="1" ht="33" customHeight="1">
      <c r="A180" s="31"/>
      <c r="B180" s="32"/>
      <c r="C180" s="206" t="s">
        <v>504</v>
      </c>
      <c r="D180" s="206" t="s">
        <v>144</v>
      </c>
      <c r="E180" s="207" t="s">
        <v>309</v>
      </c>
      <c r="F180" s="208" t="s">
        <v>310</v>
      </c>
      <c r="G180" s="209" t="s">
        <v>175</v>
      </c>
      <c r="H180" s="210">
        <v>496.15499999999997</v>
      </c>
      <c r="I180" s="211"/>
      <c r="J180" s="212">
        <f>ROUND(I180*H180,2)</f>
        <v>0</v>
      </c>
      <c r="K180" s="213"/>
      <c r="L180" s="214"/>
      <c r="M180" s="217" t="s">
        <v>1</v>
      </c>
      <c r="N180" s="218" t="s">
        <v>39</v>
      </c>
      <c r="O180" s="219"/>
      <c r="P180" s="220">
        <f>O180*H180</f>
        <v>0</v>
      </c>
      <c r="Q180" s="220">
        <v>2.24E-2</v>
      </c>
      <c r="R180" s="220">
        <f>Q180*H180</f>
        <v>11.113871999999999</v>
      </c>
      <c r="S180" s="220">
        <v>0</v>
      </c>
      <c r="T180" s="221">
        <f>S180*H180</f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204" t="s">
        <v>306</v>
      </c>
      <c r="AT180" s="204" t="s">
        <v>144</v>
      </c>
      <c r="AU180" s="204" t="s">
        <v>82</v>
      </c>
      <c r="AY180" s="14" t="s">
        <v>131</v>
      </c>
      <c r="BE180" s="205">
        <f>IF(N180="základná",J180,0)</f>
        <v>0</v>
      </c>
      <c r="BF180" s="205">
        <f>IF(N180="znížená",J180,0)</f>
        <v>0</v>
      </c>
      <c r="BG180" s="205">
        <f>IF(N180="zákl. prenesená",J180,0)</f>
        <v>0</v>
      </c>
      <c r="BH180" s="205">
        <f>IF(N180="zníž. prenesená",J180,0)</f>
        <v>0</v>
      </c>
      <c r="BI180" s="205">
        <f>IF(N180="nulová",J180,0)</f>
        <v>0</v>
      </c>
      <c r="BJ180" s="14" t="s">
        <v>82</v>
      </c>
      <c r="BK180" s="205">
        <f>ROUND(I180*H180,2)</f>
        <v>0</v>
      </c>
      <c r="BL180" s="14" t="s">
        <v>306</v>
      </c>
      <c r="BM180" s="204" t="s">
        <v>505</v>
      </c>
    </row>
    <row r="181" spans="1:65" s="2" customFormat="1" ht="6.95" customHeight="1">
      <c r="A181" s="31"/>
      <c r="B181" s="55"/>
      <c r="C181" s="56"/>
      <c r="D181" s="56"/>
      <c r="E181" s="56"/>
      <c r="F181" s="56"/>
      <c r="G181" s="56"/>
      <c r="H181" s="56"/>
      <c r="I181" s="56"/>
      <c r="J181" s="56"/>
      <c r="K181" s="56"/>
      <c r="L181" s="36"/>
      <c r="M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</row>
  </sheetData>
  <sheetProtection algorithmName="SHA-512" hashValue="1mafNMvuNmPG31jAUxIJqxFeXhABoG79M+jNg4zbwer5wvuhWy0Ns8E2ENohB7XBVOEYDdmgk4eQTL2YMV0Dqw==" saltValue="UnjZoEcEsel8vXjY0L2F9WpmMtIZ9/lV6pfcyHGi+2dBhTI9GeSVhqxzU7E6P7fwYEhqF734QDMZH84tVjrgRg==" spinCount="100000" sheet="1" objects="1" scenarios="1" formatColumns="0" formatRows="0" autoFilter="0"/>
  <autoFilter ref="C127:K180" xr:uid="{00000000-0009-0000-0000-000006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14</vt:i4>
      </vt:variant>
    </vt:vector>
  </HeadingPairs>
  <TitlesOfParts>
    <vt:vector size="21" baseType="lpstr">
      <vt:lpstr>Rekapitulácia stavby</vt:lpstr>
      <vt:lpstr>1 - SO 01.1 Hala 1</vt:lpstr>
      <vt:lpstr>2 - SO 01.2 Hala 2</vt:lpstr>
      <vt:lpstr>3 - SO 01.3 Hala 3</vt:lpstr>
      <vt:lpstr>4 - SO 01.4 Prístrešok 4</vt:lpstr>
      <vt:lpstr>5 - SO 01.5 Hala 5</vt:lpstr>
      <vt:lpstr>6 - SO 01.6 Hala 6</vt:lpstr>
      <vt:lpstr>'1 - SO 01.1 Hala 1'!Názvy_tlače</vt:lpstr>
      <vt:lpstr>'2 - SO 01.2 Hala 2'!Názvy_tlače</vt:lpstr>
      <vt:lpstr>'3 - SO 01.3 Hala 3'!Názvy_tlače</vt:lpstr>
      <vt:lpstr>'4 - SO 01.4 Prístrešok 4'!Názvy_tlače</vt:lpstr>
      <vt:lpstr>'5 - SO 01.5 Hala 5'!Názvy_tlače</vt:lpstr>
      <vt:lpstr>'6 - SO 01.6 Hala 6'!Názvy_tlače</vt:lpstr>
      <vt:lpstr>'Rekapitulácia stavby'!Názvy_tlače</vt:lpstr>
      <vt:lpstr>'1 - SO 01.1 Hala 1'!Oblasť_tlače</vt:lpstr>
      <vt:lpstr>'2 - SO 01.2 Hala 2'!Oblasť_tlače</vt:lpstr>
      <vt:lpstr>'3 - SO 01.3 Hala 3'!Oblasť_tlače</vt:lpstr>
      <vt:lpstr>'4 - SO 01.4 Prístrešok 4'!Oblasť_tlače</vt:lpstr>
      <vt:lpstr>'5 - SO 01.5 Hala 5'!Oblasť_tlače</vt:lpstr>
      <vt:lpstr>'6 - SO 01.6 Hala 6'!Oblasť_tlače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Patrícia Lapošová</dc:creator>
  <cp:lastModifiedBy>Eliášová Alica</cp:lastModifiedBy>
  <dcterms:created xsi:type="dcterms:W3CDTF">2023-07-10T18:09:00Z</dcterms:created>
  <dcterms:modified xsi:type="dcterms:W3CDTF">2023-11-13T12:41:55Z</dcterms:modified>
</cp:coreProperties>
</file>