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Y:\03-Verejné obstarávanie\2023\_PPA\51 PRV\PD Važec\5. Showroom na skladovanie a zrenie -  S\podklady\"/>
    </mc:Choice>
  </mc:AlternateContent>
  <xr:revisionPtr revIDLastSave="0" documentId="13_ncr:1_{B0DF555C-8D25-406B-9CA0-9D7A6D75BDC0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Rekapitulácia stavby" sheetId="1" r:id="rId1"/>
    <sheet name="DSO 01.1 - Architektonick..." sheetId="2" r:id="rId2"/>
    <sheet name="DSO 01.4a - Chladenie zar..." sheetId="3" r:id="rId3"/>
    <sheet name="DSO 01.4b - Technológia z..." sheetId="4" r:id="rId4"/>
    <sheet name="DSO 01.5 - Elektroinštalá..." sheetId="5" r:id="rId5"/>
    <sheet name="DSO 01.6 - Zdravotechnika" sheetId="6" r:id="rId6"/>
    <sheet name="DSO 01.12 - Dráhy" sheetId="7" r:id="rId7"/>
    <sheet name="SO 09 - Mobiliár" sheetId="8" r:id="rId8"/>
    <sheet name="SO 02 - Spevnené plochy" sheetId="9" r:id="rId9"/>
    <sheet name="SO 03 - Prípojka vody a n..." sheetId="10" r:id="rId10"/>
    <sheet name="SO 04 - Kanalizačné prípojky" sheetId="11" r:id="rId11"/>
    <sheet name="SO 05 - Ústredné vykurovanie" sheetId="12" r:id="rId12"/>
  </sheets>
  <definedNames>
    <definedName name="_xlnm._FilterDatabase" localSheetId="1" hidden="1">'DSO 01.1 - Architektonick...'!$C$142:$K$342</definedName>
    <definedName name="_xlnm._FilterDatabase" localSheetId="6" hidden="1">'DSO 01.12 - Dráhy'!$C$121:$K$125</definedName>
    <definedName name="_xlnm._FilterDatabase" localSheetId="2" hidden="1">'DSO 01.4a - Chladenie zar...'!$C$124:$K$128</definedName>
    <definedName name="_xlnm._FilterDatabase" localSheetId="3" hidden="1">'DSO 01.4b - Technológia z...'!$C$124:$K$127</definedName>
    <definedName name="_xlnm._FilterDatabase" localSheetId="4" hidden="1">'DSO 01.5 - Elektroinštalá...'!$C$123:$K$240</definedName>
    <definedName name="_xlnm._FilterDatabase" localSheetId="5" hidden="1">'DSO 01.6 - Zdravotechnika'!$C$127:$K$217</definedName>
    <definedName name="_xlnm._FilterDatabase" localSheetId="8" hidden="1">'SO 02 - Spevnené plochy'!$C$123:$K$157</definedName>
    <definedName name="_xlnm._FilterDatabase" localSheetId="9" hidden="1">'SO 03 - Prípojka vody a n...'!$C$120:$K$164</definedName>
    <definedName name="_xlnm._FilterDatabase" localSheetId="10" hidden="1">'SO 04 - Kanalizačné prípojky'!$C$120:$K$155</definedName>
    <definedName name="_xlnm._FilterDatabase" localSheetId="11" hidden="1">'SO 05 - Ústredné vykurovanie'!$C$125:$K$214</definedName>
    <definedName name="_xlnm._FilterDatabase" localSheetId="7" hidden="1">'SO 09 - Mobiliár'!$C$120:$K$149</definedName>
    <definedName name="_xlnm.Print_Titles" localSheetId="1">'DSO 01.1 - Architektonick...'!$142:$142</definedName>
    <definedName name="_xlnm.Print_Titles" localSheetId="6">'DSO 01.12 - Dráhy'!$121:$121</definedName>
    <definedName name="_xlnm.Print_Titles" localSheetId="2">'DSO 01.4a - Chladenie zar...'!$124:$124</definedName>
    <definedName name="_xlnm.Print_Titles" localSheetId="3">'DSO 01.4b - Technológia z...'!$124:$124</definedName>
    <definedName name="_xlnm.Print_Titles" localSheetId="4">'DSO 01.5 - Elektroinštalá...'!$123:$123</definedName>
    <definedName name="_xlnm.Print_Titles" localSheetId="5">'DSO 01.6 - Zdravotechnika'!$127:$127</definedName>
    <definedName name="_xlnm.Print_Titles" localSheetId="0">'Rekapitulácia stavby'!$92:$92</definedName>
    <definedName name="_xlnm.Print_Titles" localSheetId="8">'SO 02 - Spevnené plochy'!$123:$123</definedName>
    <definedName name="_xlnm.Print_Titles" localSheetId="9">'SO 03 - Prípojka vody a n...'!$120:$120</definedName>
    <definedName name="_xlnm.Print_Titles" localSheetId="10">'SO 04 - Kanalizačné prípojky'!$120:$120</definedName>
    <definedName name="_xlnm.Print_Titles" localSheetId="11">'SO 05 - Ústredné vykurovanie'!$125:$125</definedName>
    <definedName name="_xlnm.Print_Titles" localSheetId="7">'SO 09 - Mobiliár'!$120:$120</definedName>
    <definedName name="_xlnm.Print_Area" localSheetId="1">'DSO 01.1 - Architektonick...'!$C$4:$J$76,'DSO 01.1 - Architektonick...'!$C$82:$J$122,'DSO 01.1 - Architektonick...'!$C$128:$J$342</definedName>
    <definedName name="_xlnm.Print_Area" localSheetId="6">'DSO 01.12 - Dráhy'!$C$4:$J$76,'DSO 01.12 - Dráhy'!$C$82:$J$101,'DSO 01.12 - Dráhy'!$C$107:$J$125</definedName>
    <definedName name="_xlnm.Print_Area" localSheetId="2">'DSO 01.4a - Chladenie zar...'!$C$4:$J$76,'DSO 01.4a - Chladenie zar...'!$C$82:$J$102,'DSO 01.4a - Chladenie zar...'!$C$108:$J$128</definedName>
    <definedName name="_xlnm.Print_Area" localSheetId="3">'DSO 01.4b - Technológia z...'!$C$4:$J$76,'DSO 01.4b - Technológia z...'!$C$82:$J$102,'DSO 01.4b - Technológia z...'!$C$108:$J$127</definedName>
    <definedName name="_xlnm.Print_Area" localSheetId="4">'DSO 01.5 - Elektroinštalá...'!$C$4:$J$76,'DSO 01.5 - Elektroinštalá...'!$C$82:$J$103,'DSO 01.5 - Elektroinštalá...'!$C$109:$J$240</definedName>
    <definedName name="_xlnm.Print_Area" localSheetId="5">'DSO 01.6 - Zdravotechnika'!$C$4:$J$76,'DSO 01.6 - Zdravotechnika'!$C$82:$J$107,'DSO 01.6 - Zdravotechnika'!$C$113:$J$217</definedName>
    <definedName name="_xlnm.Print_Area" localSheetId="0">'Rekapitulácia stavby'!$D$4:$AO$76,'Rekapitulácia stavby'!$C$82:$AQ$108</definedName>
    <definedName name="_xlnm.Print_Area" localSheetId="8">'SO 02 - Spevnené plochy'!$C$4:$J$76,'SO 02 - Spevnené plochy'!$C$82:$J$105,'SO 02 - Spevnené plochy'!$C$111:$J$157</definedName>
    <definedName name="_xlnm.Print_Area" localSheetId="9">'SO 03 - Prípojka vody a n...'!$C$4:$J$76,'SO 03 - Prípojka vody a n...'!$C$82:$J$102,'SO 03 - Prípojka vody a n...'!$C$108:$J$164</definedName>
    <definedName name="_xlnm.Print_Area" localSheetId="10">'SO 04 - Kanalizačné prípojky'!$C$4:$J$76,'SO 04 - Kanalizačné prípojky'!$C$82:$J$102,'SO 04 - Kanalizačné prípojky'!$C$108:$J$155</definedName>
    <definedName name="_xlnm.Print_Area" localSheetId="11">'SO 05 - Ústredné vykurovanie'!$C$4:$J$76,'SO 05 - Ústredné vykurovanie'!$C$82:$J$107,'SO 05 - Ústredné vykurovanie'!$C$113:$J$214</definedName>
    <definedName name="_xlnm.Print_Area" localSheetId="7">'SO 09 - Mobiliár'!$C$4:$J$76,'SO 09 - Mobiliár'!$C$82:$J$100,'SO 09 - Mobiliár'!$C$106:$J$149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12" l="1"/>
  <c r="J36" i="12"/>
  <c r="AY107" i="1"/>
  <c r="J35" i="12"/>
  <c r="AX107" i="1" s="1"/>
  <c r="BI214" i="12"/>
  <c r="BH214" i="12"/>
  <c r="BG214" i="12"/>
  <c r="BE214" i="12"/>
  <c r="T214" i="12"/>
  <c r="R214" i="12"/>
  <c r="P214" i="12"/>
  <c r="BI213" i="12"/>
  <c r="BH213" i="12"/>
  <c r="BG213" i="12"/>
  <c r="BE213" i="12"/>
  <c r="T213" i="12"/>
  <c r="R213" i="12"/>
  <c r="P213" i="12"/>
  <c r="BI211" i="12"/>
  <c r="BH211" i="12"/>
  <c r="BG211" i="12"/>
  <c r="BE211" i="12"/>
  <c r="T211" i="12"/>
  <c r="R211" i="12"/>
  <c r="P211" i="12"/>
  <c r="BI210" i="12"/>
  <c r="BH210" i="12"/>
  <c r="BG210" i="12"/>
  <c r="BE210" i="12"/>
  <c r="T210" i="12"/>
  <c r="R210" i="12"/>
  <c r="P210" i="12"/>
  <c r="BI209" i="12"/>
  <c r="BH209" i="12"/>
  <c r="BG209" i="12"/>
  <c r="BE209" i="12"/>
  <c r="T209" i="12"/>
  <c r="R209" i="12"/>
  <c r="P209" i="12"/>
  <c r="BI208" i="12"/>
  <c r="BH208" i="12"/>
  <c r="BG208" i="12"/>
  <c r="BE208" i="12"/>
  <c r="T208" i="12"/>
  <c r="R208" i="12"/>
  <c r="P208" i="12"/>
  <c r="BI206" i="12"/>
  <c r="BH206" i="12"/>
  <c r="BG206" i="12"/>
  <c r="BE206" i="12"/>
  <c r="T206" i="12"/>
  <c r="R206" i="12"/>
  <c r="P206" i="12"/>
  <c r="BI205" i="12"/>
  <c r="BH205" i="12"/>
  <c r="BG205" i="12"/>
  <c r="BE205" i="12"/>
  <c r="T205" i="12"/>
  <c r="R205" i="12"/>
  <c r="P205" i="12"/>
  <c r="BI204" i="12"/>
  <c r="BH204" i="12"/>
  <c r="BG204" i="12"/>
  <c r="BE204" i="12"/>
  <c r="T204" i="12"/>
  <c r="R204" i="12"/>
  <c r="P204" i="12"/>
  <c r="BI202" i="12"/>
  <c r="BH202" i="12"/>
  <c r="BG202" i="12"/>
  <c r="BE202" i="12"/>
  <c r="T202" i="12"/>
  <c r="R202" i="12"/>
  <c r="P202" i="12"/>
  <c r="BI201" i="12"/>
  <c r="BH201" i="12"/>
  <c r="BG201" i="12"/>
  <c r="BE201" i="12"/>
  <c r="T201" i="12"/>
  <c r="R201" i="12"/>
  <c r="P201" i="12"/>
  <c r="BI200" i="12"/>
  <c r="BH200" i="12"/>
  <c r="BG200" i="12"/>
  <c r="BE200" i="12"/>
  <c r="T200" i="12"/>
  <c r="R200" i="12"/>
  <c r="P200" i="12"/>
  <c r="BI199" i="12"/>
  <c r="BH199" i="12"/>
  <c r="BG199" i="12"/>
  <c r="BE199" i="12"/>
  <c r="T199" i="12"/>
  <c r="R199" i="12"/>
  <c r="P199" i="12"/>
  <c r="BI198" i="12"/>
  <c r="BH198" i="12"/>
  <c r="BG198" i="12"/>
  <c r="BE198" i="12"/>
  <c r="T198" i="12"/>
  <c r="R198" i="12"/>
  <c r="P198" i="12"/>
  <c r="BI197" i="12"/>
  <c r="BH197" i="12"/>
  <c r="BG197" i="12"/>
  <c r="BE197" i="12"/>
  <c r="T197" i="12"/>
  <c r="R197" i="12"/>
  <c r="P197" i="12"/>
  <c r="BI196" i="12"/>
  <c r="BH196" i="12"/>
  <c r="BG196" i="12"/>
  <c r="BE196" i="12"/>
  <c r="T196" i="12"/>
  <c r="R196" i="12"/>
  <c r="P196" i="12"/>
  <c r="BI195" i="12"/>
  <c r="BH195" i="12"/>
  <c r="BG195" i="12"/>
  <c r="BE195" i="12"/>
  <c r="T195" i="12"/>
  <c r="R195" i="12"/>
  <c r="P195" i="12"/>
  <c r="BI194" i="12"/>
  <c r="BH194" i="12"/>
  <c r="BG194" i="12"/>
  <c r="BE194" i="12"/>
  <c r="T194" i="12"/>
  <c r="R194" i="12"/>
  <c r="P194" i="12"/>
  <c r="BI193" i="12"/>
  <c r="BH193" i="12"/>
  <c r="BG193" i="12"/>
  <c r="BE193" i="12"/>
  <c r="T193" i="12"/>
  <c r="R193" i="12"/>
  <c r="P193" i="12"/>
  <c r="BI192" i="12"/>
  <c r="BH192" i="12"/>
  <c r="BG192" i="12"/>
  <c r="BE192" i="12"/>
  <c r="T192" i="12"/>
  <c r="R192" i="12"/>
  <c r="P192" i="12"/>
  <c r="BI191" i="12"/>
  <c r="BH191" i="12"/>
  <c r="BG191" i="12"/>
  <c r="BE191" i="12"/>
  <c r="T191" i="12"/>
  <c r="R191" i="12"/>
  <c r="P191" i="12"/>
  <c r="BI190" i="12"/>
  <c r="BH190" i="12"/>
  <c r="BG190" i="12"/>
  <c r="BE190" i="12"/>
  <c r="T190" i="12"/>
  <c r="R190" i="12"/>
  <c r="P190" i="12"/>
  <c r="BI189" i="12"/>
  <c r="BH189" i="12"/>
  <c r="BG189" i="12"/>
  <c r="BE189" i="12"/>
  <c r="T189" i="12"/>
  <c r="R189" i="12"/>
  <c r="P189" i="12"/>
  <c r="BI188" i="12"/>
  <c r="BH188" i="12"/>
  <c r="BG188" i="12"/>
  <c r="BE188" i="12"/>
  <c r="T188" i="12"/>
  <c r="R188" i="12"/>
  <c r="P188" i="12"/>
  <c r="BI187" i="12"/>
  <c r="BH187" i="12"/>
  <c r="BG187" i="12"/>
  <c r="BE187" i="12"/>
  <c r="T187" i="12"/>
  <c r="R187" i="12"/>
  <c r="P187" i="12"/>
  <c r="BI186" i="12"/>
  <c r="BH186" i="12"/>
  <c r="BG186" i="12"/>
  <c r="BE186" i="12"/>
  <c r="T186" i="12"/>
  <c r="R186" i="12"/>
  <c r="P186" i="12"/>
  <c r="BI184" i="12"/>
  <c r="BH184" i="12"/>
  <c r="BG184" i="12"/>
  <c r="BE184" i="12"/>
  <c r="T184" i="12"/>
  <c r="R184" i="12"/>
  <c r="P184" i="12"/>
  <c r="BI183" i="12"/>
  <c r="BH183" i="12"/>
  <c r="BG183" i="12"/>
  <c r="BE183" i="12"/>
  <c r="T183" i="12"/>
  <c r="R183" i="12"/>
  <c r="P183" i="12"/>
  <c r="BI182" i="12"/>
  <c r="BH182" i="12"/>
  <c r="BG182" i="12"/>
  <c r="BE182" i="12"/>
  <c r="T182" i="12"/>
  <c r="R182" i="12"/>
  <c r="P182" i="12"/>
  <c r="BI181" i="12"/>
  <c r="BH181" i="12"/>
  <c r="BG181" i="12"/>
  <c r="BE181" i="12"/>
  <c r="T181" i="12"/>
  <c r="R181" i="12"/>
  <c r="P181" i="12"/>
  <c r="BI180" i="12"/>
  <c r="BH180" i="12"/>
  <c r="BG180" i="12"/>
  <c r="BE180" i="12"/>
  <c r="T180" i="12"/>
  <c r="R180" i="12"/>
  <c r="P180" i="12"/>
  <c r="BI179" i="12"/>
  <c r="BH179" i="12"/>
  <c r="BG179" i="12"/>
  <c r="BE179" i="12"/>
  <c r="T179" i="12"/>
  <c r="R179" i="12"/>
  <c r="P179" i="12"/>
  <c r="BI178" i="12"/>
  <c r="BH178" i="12"/>
  <c r="BG178" i="12"/>
  <c r="BE178" i="12"/>
  <c r="T178" i="12"/>
  <c r="R178" i="12"/>
  <c r="P178" i="12"/>
  <c r="BI177" i="12"/>
  <c r="BH177" i="12"/>
  <c r="BG177" i="12"/>
  <c r="BE177" i="12"/>
  <c r="T177" i="12"/>
  <c r="R177" i="12"/>
  <c r="P177" i="12"/>
  <c r="BI176" i="12"/>
  <c r="BH176" i="12"/>
  <c r="BG176" i="12"/>
  <c r="BE176" i="12"/>
  <c r="T176" i="12"/>
  <c r="R176" i="12"/>
  <c r="P176" i="12"/>
  <c r="BI175" i="12"/>
  <c r="BH175" i="12"/>
  <c r="BG175" i="12"/>
  <c r="BE175" i="12"/>
  <c r="T175" i="12"/>
  <c r="R175" i="12"/>
  <c r="P175" i="12"/>
  <c r="BI174" i="12"/>
  <c r="BH174" i="12"/>
  <c r="BG174" i="12"/>
  <c r="BE174" i="12"/>
  <c r="T174" i="12"/>
  <c r="R174" i="12"/>
  <c r="P174" i="12"/>
  <c r="BI173" i="12"/>
  <c r="BH173" i="12"/>
  <c r="BG173" i="12"/>
  <c r="BE173" i="12"/>
  <c r="T173" i="12"/>
  <c r="R173" i="12"/>
  <c r="P173" i="12"/>
  <c r="BI172" i="12"/>
  <c r="BH172" i="12"/>
  <c r="BG172" i="12"/>
  <c r="BE172" i="12"/>
  <c r="T172" i="12"/>
  <c r="R172" i="12"/>
  <c r="P172" i="12"/>
  <c r="BI171" i="12"/>
  <c r="BH171" i="12"/>
  <c r="BG171" i="12"/>
  <c r="BE171" i="12"/>
  <c r="T171" i="12"/>
  <c r="R171" i="12"/>
  <c r="P171" i="12"/>
  <c r="BI170" i="12"/>
  <c r="BH170" i="12"/>
  <c r="BG170" i="12"/>
  <c r="BE170" i="12"/>
  <c r="T170" i="12"/>
  <c r="R170" i="12"/>
  <c r="P170" i="12"/>
  <c r="BI169" i="12"/>
  <c r="BH169" i="12"/>
  <c r="BG169" i="12"/>
  <c r="BE169" i="12"/>
  <c r="T169" i="12"/>
  <c r="R169" i="12"/>
  <c r="P169" i="12"/>
  <c r="BI167" i="12"/>
  <c r="BH167" i="12"/>
  <c r="BG167" i="12"/>
  <c r="BE167" i="12"/>
  <c r="T167" i="12"/>
  <c r="R167" i="12"/>
  <c r="P167" i="12"/>
  <c r="BI166" i="12"/>
  <c r="BH166" i="12"/>
  <c r="BG166" i="12"/>
  <c r="BE166" i="12"/>
  <c r="T166" i="12"/>
  <c r="R166" i="12"/>
  <c r="P166" i="12"/>
  <c r="BI165" i="12"/>
  <c r="BH165" i="12"/>
  <c r="BG165" i="12"/>
  <c r="BE165" i="12"/>
  <c r="T165" i="12"/>
  <c r="R165" i="12"/>
  <c r="P165" i="12"/>
  <c r="BI164" i="12"/>
  <c r="BH164" i="12"/>
  <c r="BG164" i="12"/>
  <c r="BE164" i="12"/>
  <c r="T164" i="12"/>
  <c r="R164" i="12"/>
  <c r="P164" i="12"/>
  <c r="BI163" i="12"/>
  <c r="BH163" i="12"/>
  <c r="BG163" i="12"/>
  <c r="BE163" i="12"/>
  <c r="T163" i="12"/>
  <c r="R163" i="12"/>
  <c r="P163" i="12"/>
  <c r="BI162" i="12"/>
  <c r="BH162" i="12"/>
  <c r="BG162" i="12"/>
  <c r="BE162" i="12"/>
  <c r="T162" i="12"/>
  <c r="R162" i="12"/>
  <c r="P162" i="12"/>
  <c r="BI161" i="12"/>
  <c r="BH161" i="12"/>
  <c r="BG161" i="12"/>
  <c r="BE161" i="12"/>
  <c r="T161" i="12"/>
  <c r="R161" i="12"/>
  <c r="P161" i="12"/>
  <c r="BI160" i="12"/>
  <c r="BH160" i="12"/>
  <c r="BG160" i="12"/>
  <c r="BE160" i="12"/>
  <c r="T160" i="12"/>
  <c r="R160" i="12"/>
  <c r="P160" i="12"/>
  <c r="BI159" i="12"/>
  <c r="BH159" i="12"/>
  <c r="BG159" i="12"/>
  <c r="BE159" i="12"/>
  <c r="T159" i="12"/>
  <c r="R159" i="12"/>
  <c r="P159" i="12"/>
  <c r="BI158" i="12"/>
  <c r="BH158" i="12"/>
  <c r="BG158" i="12"/>
  <c r="BE158" i="12"/>
  <c r="T158" i="12"/>
  <c r="R158" i="12"/>
  <c r="P158" i="12"/>
  <c r="BI157" i="12"/>
  <c r="BH157" i="12"/>
  <c r="BG157" i="12"/>
  <c r="BE157" i="12"/>
  <c r="T157" i="12"/>
  <c r="R157" i="12"/>
  <c r="P157" i="12"/>
  <c r="BI156" i="12"/>
  <c r="BH156" i="12"/>
  <c r="BG156" i="12"/>
  <c r="BE156" i="12"/>
  <c r="T156" i="12"/>
  <c r="R156" i="12"/>
  <c r="P156" i="12"/>
  <c r="BI155" i="12"/>
  <c r="BH155" i="12"/>
  <c r="BG155" i="12"/>
  <c r="BE155" i="12"/>
  <c r="T155" i="12"/>
  <c r="R155" i="12"/>
  <c r="P155" i="12"/>
  <c r="BI153" i="12"/>
  <c r="BH153" i="12"/>
  <c r="BG153" i="12"/>
  <c r="BE153" i="12"/>
  <c r="T153" i="12"/>
  <c r="R153" i="12"/>
  <c r="P153" i="12"/>
  <c r="BI152" i="12"/>
  <c r="BH152" i="12"/>
  <c r="BG152" i="12"/>
  <c r="BE152" i="12"/>
  <c r="T152" i="12"/>
  <c r="R152" i="12"/>
  <c r="P152" i="12"/>
  <c r="BI151" i="12"/>
  <c r="BH151" i="12"/>
  <c r="BG151" i="12"/>
  <c r="BE151" i="12"/>
  <c r="T151" i="12"/>
  <c r="R151" i="12"/>
  <c r="P151" i="12"/>
  <c r="BI150" i="12"/>
  <c r="BH150" i="12"/>
  <c r="BG150" i="12"/>
  <c r="BE150" i="12"/>
  <c r="T150" i="12"/>
  <c r="R150" i="12"/>
  <c r="P150" i="12"/>
  <c r="BI149" i="12"/>
  <c r="BH149" i="12"/>
  <c r="BG149" i="12"/>
  <c r="BE149" i="12"/>
  <c r="T149" i="12"/>
  <c r="R149" i="12"/>
  <c r="P149" i="12"/>
  <c r="BI148" i="12"/>
  <c r="BH148" i="12"/>
  <c r="BG148" i="12"/>
  <c r="BE148" i="12"/>
  <c r="T148" i="12"/>
  <c r="R148" i="12"/>
  <c r="P148" i="12"/>
  <c r="BI147" i="12"/>
  <c r="BH147" i="12"/>
  <c r="BG147" i="12"/>
  <c r="BE147" i="12"/>
  <c r="T147" i="12"/>
  <c r="R147" i="12"/>
  <c r="P147" i="12"/>
  <c r="BI146" i="12"/>
  <c r="BH146" i="12"/>
  <c r="BG146" i="12"/>
  <c r="BE146" i="12"/>
  <c r="T146" i="12"/>
  <c r="R146" i="12"/>
  <c r="P146" i="12"/>
  <c r="BI145" i="12"/>
  <c r="BH145" i="12"/>
  <c r="BG145" i="12"/>
  <c r="BE145" i="12"/>
  <c r="T145" i="12"/>
  <c r="R145" i="12"/>
  <c r="P145" i="12"/>
  <c r="BI144" i="12"/>
  <c r="BH144" i="12"/>
  <c r="BG144" i="12"/>
  <c r="BE144" i="12"/>
  <c r="T144" i="12"/>
  <c r="R144" i="12"/>
  <c r="P144" i="12"/>
  <c r="BI143" i="12"/>
  <c r="BH143" i="12"/>
  <c r="BG143" i="12"/>
  <c r="BE143" i="12"/>
  <c r="T143" i="12"/>
  <c r="R143" i="12"/>
  <c r="P143" i="12"/>
  <c r="BI141" i="12"/>
  <c r="BH141" i="12"/>
  <c r="BG141" i="12"/>
  <c r="BE141" i="12"/>
  <c r="T141" i="12"/>
  <c r="R141" i="12"/>
  <c r="P141" i="12"/>
  <c r="BI140" i="12"/>
  <c r="BH140" i="12"/>
  <c r="BG140" i="12"/>
  <c r="BE140" i="12"/>
  <c r="T140" i="12"/>
  <c r="R140" i="12"/>
  <c r="P140" i="12"/>
  <c r="BI139" i="12"/>
  <c r="BH139" i="12"/>
  <c r="BG139" i="12"/>
  <c r="BE139" i="12"/>
  <c r="T139" i="12"/>
  <c r="R139" i="12"/>
  <c r="P139" i="12"/>
  <c r="BI138" i="12"/>
  <c r="BH138" i="12"/>
  <c r="BG138" i="12"/>
  <c r="BE138" i="12"/>
  <c r="T138" i="12"/>
  <c r="R138" i="12"/>
  <c r="P138" i="12"/>
  <c r="BI137" i="12"/>
  <c r="BH137" i="12"/>
  <c r="BG137" i="12"/>
  <c r="BE137" i="12"/>
  <c r="T137" i="12"/>
  <c r="R137" i="12"/>
  <c r="P137" i="12"/>
  <c r="BI136" i="12"/>
  <c r="BH136" i="12"/>
  <c r="BG136" i="12"/>
  <c r="BE136" i="12"/>
  <c r="T136" i="12"/>
  <c r="R136" i="12"/>
  <c r="P136" i="12"/>
  <c r="BI135" i="12"/>
  <c r="BH135" i="12"/>
  <c r="BG135" i="12"/>
  <c r="BE135" i="12"/>
  <c r="T135" i="12"/>
  <c r="R135" i="12"/>
  <c r="P135" i="12"/>
  <c r="BI133" i="12"/>
  <c r="BH133" i="12"/>
  <c r="BG133" i="12"/>
  <c r="BE133" i="12"/>
  <c r="T133" i="12"/>
  <c r="R133" i="12"/>
  <c r="P133" i="12"/>
  <c r="BI132" i="12"/>
  <c r="BH132" i="12"/>
  <c r="BG132" i="12"/>
  <c r="BE132" i="12"/>
  <c r="T132" i="12"/>
  <c r="R132" i="12"/>
  <c r="P132" i="12"/>
  <c r="BI131" i="12"/>
  <c r="BH131" i="12"/>
  <c r="BG131" i="12"/>
  <c r="BE131" i="12"/>
  <c r="T131" i="12"/>
  <c r="R131" i="12"/>
  <c r="P131" i="12"/>
  <c r="BI130" i="12"/>
  <c r="BH130" i="12"/>
  <c r="BG130" i="12"/>
  <c r="BE130" i="12"/>
  <c r="T130" i="12"/>
  <c r="R130" i="12"/>
  <c r="P130" i="12"/>
  <c r="BI129" i="12"/>
  <c r="BH129" i="12"/>
  <c r="BG129" i="12"/>
  <c r="BE129" i="12"/>
  <c r="T129" i="12"/>
  <c r="R129" i="12"/>
  <c r="P129" i="12"/>
  <c r="J123" i="12"/>
  <c r="J122" i="12"/>
  <c r="F122" i="12"/>
  <c r="F120" i="12"/>
  <c r="E118" i="12"/>
  <c r="J92" i="12"/>
  <c r="J91" i="12"/>
  <c r="F91" i="12"/>
  <c r="F89" i="12"/>
  <c r="E87" i="12"/>
  <c r="J18" i="12"/>
  <c r="E18" i="12"/>
  <c r="F92" i="12"/>
  <c r="J17" i="12"/>
  <c r="J12" i="12"/>
  <c r="J89" i="12" s="1"/>
  <c r="E7" i="12"/>
  <c r="E116" i="12" s="1"/>
  <c r="J37" i="11"/>
  <c r="J36" i="11"/>
  <c r="AY106" i="1" s="1"/>
  <c r="J35" i="11"/>
  <c r="AX106" i="1"/>
  <c r="BI155" i="11"/>
  <c r="BH155" i="11"/>
  <c r="BG155" i="11"/>
  <c r="BE155" i="11"/>
  <c r="T155" i="11"/>
  <c r="T154" i="11" s="1"/>
  <c r="R155" i="11"/>
  <c r="R154" i="11"/>
  <c r="P155" i="11"/>
  <c r="P154" i="11" s="1"/>
  <c r="BI153" i="11"/>
  <c r="BH153" i="11"/>
  <c r="BG153" i="11"/>
  <c r="BE153" i="11"/>
  <c r="T153" i="11"/>
  <c r="R153" i="11"/>
  <c r="P153" i="11"/>
  <c r="BI152" i="11"/>
  <c r="BH152" i="11"/>
  <c r="BG152" i="11"/>
  <c r="BE152" i="11"/>
  <c r="T152" i="11"/>
  <c r="R152" i="11"/>
  <c r="P152" i="11"/>
  <c r="BI151" i="11"/>
  <c r="BH151" i="11"/>
  <c r="BG151" i="11"/>
  <c r="BE151" i="11"/>
  <c r="T151" i="11"/>
  <c r="R151" i="11"/>
  <c r="P151" i="11"/>
  <c r="BI150" i="11"/>
  <c r="BH150" i="11"/>
  <c r="BG150" i="11"/>
  <c r="BE150" i="11"/>
  <c r="T150" i="11"/>
  <c r="R150" i="11"/>
  <c r="P150" i="11"/>
  <c r="BI149" i="11"/>
  <c r="BH149" i="11"/>
  <c r="BG149" i="11"/>
  <c r="BE149" i="11"/>
  <c r="T149" i="11"/>
  <c r="R149" i="11"/>
  <c r="P149" i="11"/>
  <c r="BI148" i="11"/>
  <c r="BH148" i="11"/>
  <c r="BG148" i="11"/>
  <c r="BE148" i="11"/>
  <c r="T148" i="11"/>
  <c r="R148" i="11"/>
  <c r="P148" i="11"/>
  <c r="BI147" i="11"/>
  <c r="BH147" i="11"/>
  <c r="BG147" i="11"/>
  <c r="BE147" i="11"/>
  <c r="T147" i="11"/>
  <c r="R147" i="11"/>
  <c r="P147" i="11"/>
  <c r="BI146" i="11"/>
  <c r="BH146" i="11"/>
  <c r="BG146" i="11"/>
  <c r="BE146" i="11"/>
  <c r="T146" i="11"/>
  <c r="R146" i="11"/>
  <c r="P146" i="11"/>
  <c r="BI145" i="11"/>
  <c r="BH145" i="11"/>
  <c r="BG145" i="11"/>
  <c r="BE145" i="11"/>
  <c r="T145" i="11"/>
  <c r="R145" i="11"/>
  <c r="P145" i="11"/>
  <c r="BI144" i="11"/>
  <c r="BH144" i="11"/>
  <c r="BG144" i="11"/>
  <c r="BE144" i="11"/>
  <c r="T144" i="11"/>
  <c r="R144" i="11"/>
  <c r="P144" i="11"/>
  <c r="BI143" i="11"/>
  <c r="BH143" i="11"/>
  <c r="BG143" i="11"/>
  <c r="BE143" i="11"/>
  <c r="T143" i="11"/>
  <c r="R143" i="11"/>
  <c r="P143" i="11"/>
  <c r="BI141" i="11"/>
  <c r="BH141" i="11"/>
  <c r="BG141" i="11"/>
  <c r="BE141" i="11"/>
  <c r="T141" i="11"/>
  <c r="R141" i="11"/>
  <c r="P141" i="11"/>
  <c r="BI140" i="11"/>
  <c r="BH140" i="11"/>
  <c r="BG140" i="11"/>
  <c r="BE140" i="11"/>
  <c r="T140" i="11"/>
  <c r="R140" i="11"/>
  <c r="P140" i="11"/>
  <c r="BI139" i="11"/>
  <c r="BH139" i="11"/>
  <c r="BG139" i="11"/>
  <c r="BE139" i="11"/>
  <c r="T139" i="11"/>
  <c r="R139" i="11"/>
  <c r="P139" i="11"/>
  <c r="BI138" i="11"/>
  <c r="BH138" i="11"/>
  <c r="BG138" i="11"/>
  <c r="BE138" i="11"/>
  <c r="T138" i="11"/>
  <c r="R138" i="11"/>
  <c r="P138" i="11"/>
  <c r="BI136" i="11"/>
  <c r="BH136" i="11"/>
  <c r="BG136" i="11"/>
  <c r="BE136" i="11"/>
  <c r="T136" i="11"/>
  <c r="R136" i="11"/>
  <c r="P136" i="11"/>
  <c r="BI135" i="11"/>
  <c r="BH135" i="11"/>
  <c r="BG135" i="11"/>
  <c r="BE135" i="11"/>
  <c r="T135" i="11"/>
  <c r="R135" i="11"/>
  <c r="P135" i="11"/>
  <c r="BI134" i="11"/>
  <c r="BH134" i="11"/>
  <c r="BG134" i="11"/>
  <c r="BE134" i="11"/>
  <c r="T134" i="11"/>
  <c r="R134" i="11"/>
  <c r="P134" i="11"/>
  <c r="BI133" i="11"/>
  <c r="BH133" i="11"/>
  <c r="BG133" i="11"/>
  <c r="BE133" i="11"/>
  <c r="T133" i="11"/>
  <c r="R133" i="11"/>
  <c r="P133" i="11"/>
  <c r="BI132" i="11"/>
  <c r="BH132" i="11"/>
  <c r="BG132" i="11"/>
  <c r="BE132" i="11"/>
  <c r="T132" i="11"/>
  <c r="R132" i="11"/>
  <c r="P132" i="11"/>
  <c r="BI131" i="11"/>
  <c r="BH131" i="11"/>
  <c r="BG131" i="11"/>
  <c r="BE131" i="11"/>
  <c r="T131" i="11"/>
  <c r="R131" i="11"/>
  <c r="P131" i="11"/>
  <c r="BI130" i="11"/>
  <c r="BH130" i="11"/>
  <c r="BG130" i="11"/>
  <c r="BE130" i="11"/>
  <c r="T130" i="11"/>
  <c r="R130" i="11"/>
  <c r="P130" i="11"/>
  <c r="BI129" i="11"/>
  <c r="BH129" i="11"/>
  <c r="BG129" i="11"/>
  <c r="BE129" i="11"/>
  <c r="T129" i="11"/>
  <c r="R129" i="11"/>
  <c r="P129" i="11"/>
  <c r="BI128" i="11"/>
  <c r="BH128" i="11"/>
  <c r="BG128" i="11"/>
  <c r="BE128" i="11"/>
  <c r="T128" i="11"/>
  <c r="R128" i="11"/>
  <c r="P128" i="11"/>
  <c r="BI127" i="11"/>
  <c r="BH127" i="11"/>
  <c r="BG127" i="11"/>
  <c r="BE127" i="11"/>
  <c r="T127" i="11"/>
  <c r="R127" i="11"/>
  <c r="P127" i="11"/>
  <c r="BI126" i="11"/>
  <c r="BH126" i="11"/>
  <c r="BG126" i="11"/>
  <c r="BE126" i="11"/>
  <c r="T126" i="11"/>
  <c r="R126" i="11"/>
  <c r="P126" i="11"/>
  <c r="BI125" i="11"/>
  <c r="BH125" i="11"/>
  <c r="BG125" i="11"/>
  <c r="BE125" i="11"/>
  <c r="T125" i="11"/>
  <c r="R125" i="11"/>
  <c r="P125" i="11"/>
  <c r="BI124" i="11"/>
  <c r="BH124" i="11"/>
  <c r="BG124" i="11"/>
  <c r="BE124" i="11"/>
  <c r="T124" i="11"/>
  <c r="R124" i="11"/>
  <c r="P124" i="11"/>
  <c r="J118" i="11"/>
  <c r="J117" i="11"/>
  <c r="F117" i="11"/>
  <c r="F115" i="11"/>
  <c r="E113" i="11"/>
  <c r="J92" i="11"/>
  <c r="J91" i="11"/>
  <c r="F91" i="11"/>
  <c r="F89" i="11"/>
  <c r="E87" i="11"/>
  <c r="J18" i="11"/>
  <c r="E18" i="11"/>
  <c r="F92" i="11" s="1"/>
  <c r="J17" i="11"/>
  <c r="J12" i="11"/>
  <c r="J89" i="11" s="1"/>
  <c r="E7" i="11"/>
  <c r="E111" i="11"/>
  <c r="J37" i="10"/>
  <c r="J36" i="10"/>
  <c r="AY105" i="1" s="1"/>
  <c r="J35" i="10"/>
  <c r="AX105" i="1"/>
  <c r="BI164" i="10"/>
  <c r="BH164" i="10"/>
  <c r="BG164" i="10"/>
  <c r="BE164" i="10"/>
  <c r="T164" i="10"/>
  <c r="T163" i="10" s="1"/>
  <c r="R164" i="10"/>
  <c r="R163" i="10" s="1"/>
  <c r="P164" i="10"/>
  <c r="P163" i="10" s="1"/>
  <c r="BI162" i="10"/>
  <c r="BH162" i="10"/>
  <c r="BG162" i="10"/>
  <c r="BE162" i="10"/>
  <c r="T162" i="10"/>
  <c r="R162" i="10"/>
  <c r="P162" i="10"/>
  <c r="BI161" i="10"/>
  <c r="BH161" i="10"/>
  <c r="BG161" i="10"/>
  <c r="BE161" i="10"/>
  <c r="T161" i="10"/>
  <c r="R161" i="10"/>
  <c r="P161" i="10"/>
  <c r="BI160" i="10"/>
  <c r="BH160" i="10"/>
  <c r="BG160" i="10"/>
  <c r="BE160" i="10"/>
  <c r="T160" i="10"/>
  <c r="R160" i="10"/>
  <c r="P160" i="10"/>
  <c r="BI159" i="10"/>
  <c r="BH159" i="10"/>
  <c r="BG159" i="10"/>
  <c r="BE159" i="10"/>
  <c r="T159" i="10"/>
  <c r="R159" i="10"/>
  <c r="P159" i="10"/>
  <c r="BI158" i="10"/>
  <c r="BH158" i="10"/>
  <c r="BG158" i="10"/>
  <c r="BE158" i="10"/>
  <c r="T158" i="10"/>
  <c r="R158" i="10"/>
  <c r="P158" i="10"/>
  <c r="BI157" i="10"/>
  <c r="BH157" i="10"/>
  <c r="BG157" i="10"/>
  <c r="BE157" i="10"/>
  <c r="T157" i="10"/>
  <c r="R157" i="10"/>
  <c r="P157" i="10"/>
  <c r="BI156" i="10"/>
  <c r="BH156" i="10"/>
  <c r="BG156" i="10"/>
  <c r="BE156" i="10"/>
  <c r="T156" i="10"/>
  <c r="R156" i="10"/>
  <c r="P156" i="10"/>
  <c r="BI155" i="10"/>
  <c r="BH155" i="10"/>
  <c r="BG155" i="10"/>
  <c r="BE155" i="10"/>
  <c r="T155" i="10"/>
  <c r="R155" i="10"/>
  <c r="P155" i="10"/>
  <c r="BI154" i="10"/>
  <c r="BH154" i="10"/>
  <c r="BG154" i="10"/>
  <c r="BE154" i="10"/>
  <c r="T154" i="10"/>
  <c r="R154" i="10"/>
  <c r="P154" i="10"/>
  <c r="BI153" i="10"/>
  <c r="BH153" i="10"/>
  <c r="BG153" i="10"/>
  <c r="BE153" i="10"/>
  <c r="T153" i="10"/>
  <c r="R153" i="10"/>
  <c r="P153" i="10"/>
  <c r="BI152" i="10"/>
  <c r="BH152" i="10"/>
  <c r="BG152" i="10"/>
  <c r="BE152" i="10"/>
  <c r="T152" i="10"/>
  <c r="R152" i="10"/>
  <c r="P152" i="10"/>
  <c r="BI151" i="10"/>
  <c r="BH151" i="10"/>
  <c r="BG151" i="10"/>
  <c r="BE151" i="10"/>
  <c r="T151" i="10"/>
  <c r="R151" i="10"/>
  <c r="P151" i="10"/>
  <c r="BI150" i="10"/>
  <c r="BH150" i="10"/>
  <c r="BG150" i="10"/>
  <c r="BE150" i="10"/>
  <c r="T150" i="10"/>
  <c r="R150" i="10"/>
  <c r="P150" i="10"/>
  <c r="BI149" i="10"/>
  <c r="BH149" i="10"/>
  <c r="BG149" i="10"/>
  <c r="BE149" i="10"/>
  <c r="T149" i="10"/>
  <c r="R149" i="10"/>
  <c r="P149" i="10"/>
  <c r="BI148" i="10"/>
  <c r="BH148" i="10"/>
  <c r="BG148" i="10"/>
  <c r="BE148" i="10"/>
  <c r="T148" i="10"/>
  <c r="R148" i="10"/>
  <c r="P148" i="10"/>
  <c r="BI147" i="10"/>
  <c r="BH147" i="10"/>
  <c r="BG147" i="10"/>
  <c r="BE147" i="10"/>
  <c r="T147" i="10"/>
  <c r="R147" i="10"/>
  <c r="P147" i="10"/>
  <c r="BI146" i="10"/>
  <c r="BH146" i="10"/>
  <c r="BG146" i="10"/>
  <c r="BE146" i="10"/>
  <c r="T146" i="10"/>
  <c r="R146" i="10"/>
  <c r="P146" i="10"/>
  <c r="BI145" i="10"/>
  <c r="BH145" i="10"/>
  <c r="BG145" i="10"/>
  <c r="BE145" i="10"/>
  <c r="T145" i="10"/>
  <c r="R145" i="10"/>
  <c r="P145" i="10"/>
  <c r="BI144" i="10"/>
  <c r="BH144" i="10"/>
  <c r="BG144" i="10"/>
  <c r="BE144" i="10"/>
  <c r="T144" i="10"/>
  <c r="R144" i="10"/>
  <c r="P144" i="10"/>
  <c r="BI143" i="10"/>
  <c r="BH143" i="10"/>
  <c r="BG143" i="10"/>
  <c r="BE143" i="10"/>
  <c r="T143" i="10"/>
  <c r="R143" i="10"/>
  <c r="P143" i="10"/>
  <c r="BI142" i="10"/>
  <c r="BH142" i="10"/>
  <c r="BG142" i="10"/>
  <c r="BE142" i="10"/>
  <c r="T142" i="10"/>
  <c r="R142" i="10"/>
  <c r="P142" i="10"/>
  <c r="BI141" i="10"/>
  <c r="BH141" i="10"/>
  <c r="BG141" i="10"/>
  <c r="BE141" i="10"/>
  <c r="T141" i="10"/>
  <c r="R141" i="10"/>
  <c r="P141" i="10"/>
  <c r="BI140" i="10"/>
  <c r="BH140" i="10"/>
  <c r="BG140" i="10"/>
  <c r="BE140" i="10"/>
  <c r="T140" i="10"/>
  <c r="R140" i="10"/>
  <c r="P140" i="10"/>
  <c r="BI139" i="10"/>
  <c r="BH139" i="10"/>
  <c r="BG139" i="10"/>
  <c r="BE139" i="10"/>
  <c r="T139" i="10"/>
  <c r="R139" i="10"/>
  <c r="P139" i="10"/>
  <c r="BI137" i="10"/>
  <c r="BH137" i="10"/>
  <c r="BG137" i="10"/>
  <c r="BE137" i="10"/>
  <c r="T137" i="10"/>
  <c r="R137" i="10"/>
  <c r="P137" i="10"/>
  <c r="BI136" i="10"/>
  <c r="BH136" i="10"/>
  <c r="BG136" i="10"/>
  <c r="BE136" i="10"/>
  <c r="T136" i="10"/>
  <c r="R136" i="10"/>
  <c r="P136" i="10"/>
  <c r="BI135" i="10"/>
  <c r="BH135" i="10"/>
  <c r="BG135" i="10"/>
  <c r="BE135" i="10"/>
  <c r="T135" i="10"/>
  <c r="R135" i="10"/>
  <c r="P135" i="10"/>
  <c r="BI133" i="10"/>
  <c r="BH133" i="10"/>
  <c r="BG133" i="10"/>
  <c r="BE133" i="10"/>
  <c r="T133" i="10"/>
  <c r="R133" i="10"/>
  <c r="P133" i="10"/>
  <c r="BI132" i="10"/>
  <c r="BH132" i="10"/>
  <c r="BG132" i="10"/>
  <c r="BE132" i="10"/>
  <c r="T132" i="10"/>
  <c r="R132" i="10"/>
  <c r="P132" i="10"/>
  <c r="BI131" i="10"/>
  <c r="BH131" i="10"/>
  <c r="BG131" i="10"/>
  <c r="BE131" i="10"/>
  <c r="T131" i="10"/>
  <c r="R131" i="10"/>
  <c r="P131" i="10"/>
  <c r="BI130" i="10"/>
  <c r="BH130" i="10"/>
  <c r="BG130" i="10"/>
  <c r="BE130" i="10"/>
  <c r="T130" i="10"/>
  <c r="R130" i="10"/>
  <c r="P130" i="10"/>
  <c r="BI129" i="10"/>
  <c r="BH129" i="10"/>
  <c r="BG129" i="10"/>
  <c r="BE129" i="10"/>
  <c r="T129" i="10"/>
  <c r="R129" i="10"/>
  <c r="P129" i="10"/>
  <c r="BI128" i="10"/>
  <c r="BH128" i="10"/>
  <c r="BG128" i="10"/>
  <c r="BE128" i="10"/>
  <c r="T128" i="10"/>
  <c r="R128" i="10"/>
  <c r="P128" i="10"/>
  <c r="BI127" i="10"/>
  <c r="BH127" i="10"/>
  <c r="BG127" i="10"/>
  <c r="BE127" i="10"/>
  <c r="T127" i="10"/>
  <c r="R127" i="10"/>
  <c r="P127" i="10"/>
  <c r="BI126" i="10"/>
  <c r="BH126" i="10"/>
  <c r="BG126" i="10"/>
  <c r="BE126" i="10"/>
  <c r="T126" i="10"/>
  <c r="R126" i="10"/>
  <c r="P126" i="10"/>
  <c r="BI125" i="10"/>
  <c r="BH125" i="10"/>
  <c r="BG125" i="10"/>
  <c r="BE125" i="10"/>
  <c r="T125" i="10"/>
  <c r="R125" i="10"/>
  <c r="P125" i="10"/>
  <c r="BI124" i="10"/>
  <c r="BH124" i="10"/>
  <c r="BG124" i="10"/>
  <c r="BE124" i="10"/>
  <c r="T124" i="10"/>
  <c r="R124" i="10"/>
  <c r="P124" i="10"/>
  <c r="J118" i="10"/>
  <c r="J117" i="10"/>
  <c r="F117" i="10"/>
  <c r="F115" i="10"/>
  <c r="E113" i="10"/>
  <c r="J92" i="10"/>
  <c r="J91" i="10"/>
  <c r="F91" i="10"/>
  <c r="F89" i="10"/>
  <c r="E87" i="10"/>
  <c r="J18" i="10"/>
  <c r="E18" i="10"/>
  <c r="F92" i="10" s="1"/>
  <c r="J17" i="10"/>
  <c r="J12" i="10"/>
  <c r="J89" i="10"/>
  <c r="E7" i="10"/>
  <c r="E85" i="10" s="1"/>
  <c r="J37" i="9"/>
  <c r="J36" i="9"/>
  <c r="AY104" i="1"/>
  <c r="J35" i="9"/>
  <c r="AX104" i="1" s="1"/>
  <c r="BI157" i="9"/>
  <c r="BH157" i="9"/>
  <c r="BG157" i="9"/>
  <c r="BE157" i="9"/>
  <c r="T157" i="9"/>
  <c r="R157" i="9"/>
  <c r="P157" i="9"/>
  <c r="BI156" i="9"/>
  <c r="BH156" i="9"/>
  <c r="BG156" i="9"/>
  <c r="BE156" i="9"/>
  <c r="T156" i="9"/>
  <c r="R156" i="9"/>
  <c r="P156" i="9"/>
  <c r="BI155" i="9"/>
  <c r="BH155" i="9"/>
  <c r="BG155" i="9"/>
  <c r="BE155" i="9"/>
  <c r="T155" i="9"/>
  <c r="R155" i="9"/>
  <c r="P155" i="9"/>
  <c r="BI152" i="9"/>
  <c r="BH152" i="9"/>
  <c r="BG152" i="9"/>
  <c r="BE152" i="9"/>
  <c r="T152" i="9"/>
  <c r="T151" i="9"/>
  <c r="R152" i="9"/>
  <c r="R151" i="9"/>
  <c r="P152" i="9"/>
  <c r="P151" i="9" s="1"/>
  <c r="BI150" i="9"/>
  <c r="BH150" i="9"/>
  <c r="BG150" i="9"/>
  <c r="BE150" i="9"/>
  <c r="T150" i="9"/>
  <c r="R150" i="9"/>
  <c r="P150" i="9"/>
  <c r="BI149" i="9"/>
  <c r="BH149" i="9"/>
  <c r="BG149" i="9"/>
  <c r="BE149" i="9"/>
  <c r="T149" i="9"/>
  <c r="R149" i="9"/>
  <c r="P149" i="9"/>
  <c r="BI148" i="9"/>
  <c r="BH148" i="9"/>
  <c r="BG148" i="9"/>
  <c r="BE148" i="9"/>
  <c r="T148" i="9"/>
  <c r="R148" i="9"/>
  <c r="P148" i="9"/>
  <c r="BI147" i="9"/>
  <c r="BH147" i="9"/>
  <c r="BG147" i="9"/>
  <c r="BE147" i="9"/>
  <c r="T147" i="9"/>
  <c r="R147" i="9"/>
  <c r="P147" i="9"/>
  <c r="BI145" i="9"/>
  <c r="BH145" i="9"/>
  <c r="BG145" i="9"/>
  <c r="BE145" i="9"/>
  <c r="T145" i="9"/>
  <c r="T144" i="9" s="1"/>
  <c r="R145" i="9"/>
  <c r="R144" i="9" s="1"/>
  <c r="P145" i="9"/>
  <c r="P144" i="9" s="1"/>
  <c r="BI143" i="9"/>
  <c r="BH143" i="9"/>
  <c r="BG143" i="9"/>
  <c r="BE143" i="9"/>
  <c r="T143" i="9"/>
  <c r="R143" i="9"/>
  <c r="P143" i="9"/>
  <c r="BI142" i="9"/>
  <c r="BH142" i="9"/>
  <c r="BG142" i="9"/>
  <c r="BE142" i="9"/>
  <c r="T142" i="9"/>
  <c r="R142" i="9"/>
  <c r="P142" i="9"/>
  <c r="BI141" i="9"/>
  <c r="BH141" i="9"/>
  <c r="BG141" i="9"/>
  <c r="BE141" i="9"/>
  <c r="T141" i="9"/>
  <c r="R141" i="9"/>
  <c r="P141" i="9"/>
  <c r="BI140" i="9"/>
  <c r="BH140" i="9"/>
  <c r="BG140" i="9"/>
  <c r="BE140" i="9"/>
  <c r="T140" i="9"/>
  <c r="R140" i="9"/>
  <c r="P140" i="9"/>
  <c r="BI139" i="9"/>
  <c r="BH139" i="9"/>
  <c r="BG139" i="9"/>
  <c r="BE139" i="9"/>
  <c r="T139" i="9"/>
  <c r="R139" i="9"/>
  <c r="P139" i="9"/>
  <c r="BI138" i="9"/>
  <c r="BH138" i="9"/>
  <c r="BG138" i="9"/>
  <c r="BE138" i="9"/>
  <c r="T138" i="9"/>
  <c r="R138" i="9"/>
  <c r="P138" i="9"/>
  <c r="BI137" i="9"/>
  <c r="BH137" i="9"/>
  <c r="BG137" i="9"/>
  <c r="BE137" i="9"/>
  <c r="T137" i="9"/>
  <c r="R137" i="9"/>
  <c r="P137" i="9"/>
  <c r="BI135" i="9"/>
  <c r="BH135" i="9"/>
  <c r="BG135" i="9"/>
  <c r="BE135" i="9"/>
  <c r="T135" i="9"/>
  <c r="R135" i="9"/>
  <c r="P135" i="9"/>
  <c r="BI134" i="9"/>
  <c r="BH134" i="9"/>
  <c r="BG134" i="9"/>
  <c r="BE134" i="9"/>
  <c r="T134" i="9"/>
  <c r="R134" i="9"/>
  <c r="P134" i="9"/>
  <c r="BI133" i="9"/>
  <c r="BH133" i="9"/>
  <c r="BG133" i="9"/>
  <c r="BE133" i="9"/>
  <c r="T133" i="9"/>
  <c r="R133" i="9"/>
  <c r="P133" i="9"/>
  <c r="BI132" i="9"/>
  <c r="BH132" i="9"/>
  <c r="BG132" i="9"/>
  <c r="BE132" i="9"/>
  <c r="T132" i="9"/>
  <c r="R132" i="9"/>
  <c r="P132" i="9"/>
  <c r="BI131" i="9"/>
  <c r="BH131" i="9"/>
  <c r="BG131" i="9"/>
  <c r="BE131" i="9"/>
  <c r="T131" i="9"/>
  <c r="R131" i="9"/>
  <c r="P131" i="9"/>
  <c r="BI130" i="9"/>
  <c r="BH130" i="9"/>
  <c r="BG130" i="9"/>
  <c r="BE130" i="9"/>
  <c r="T130" i="9"/>
  <c r="R130" i="9"/>
  <c r="P130" i="9"/>
  <c r="BI129" i="9"/>
  <c r="BH129" i="9"/>
  <c r="BG129" i="9"/>
  <c r="BE129" i="9"/>
  <c r="T129" i="9"/>
  <c r="R129" i="9"/>
  <c r="P129" i="9"/>
  <c r="BI128" i="9"/>
  <c r="BH128" i="9"/>
  <c r="BG128" i="9"/>
  <c r="BE128" i="9"/>
  <c r="T128" i="9"/>
  <c r="R128" i="9"/>
  <c r="P128" i="9"/>
  <c r="BI127" i="9"/>
  <c r="BH127" i="9"/>
  <c r="BG127" i="9"/>
  <c r="BE127" i="9"/>
  <c r="T127" i="9"/>
  <c r="R127" i="9"/>
  <c r="P127" i="9"/>
  <c r="J121" i="9"/>
  <c r="J120" i="9"/>
  <c r="F120" i="9"/>
  <c r="F118" i="9"/>
  <c r="E116" i="9"/>
  <c r="J92" i="9"/>
  <c r="J91" i="9"/>
  <c r="F91" i="9"/>
  <c r="F89" i="9"/>
  <c r="E87" i="9"/>
  <c r="J18" i="9"/>
  <c r="E18" i="9"/>
  <c r="F121" i="9" s="1"/>
  <c r="J17" i="9"/>
  <c r="J12" i="9"/>
  <c r="J118" i="9" s="1"/>
  <c r="E7" i="9"/>
  <c r="E85" i="9" s="1"/>
  <c r="J39" i="8"/>
  <c r="J38" i="8"/>
  <c r="AY103" i="1"/>
  <c r="J37" i="8"/>
  <c r="AX103" i="1" s="1"/>
  <c r="BI149" i="8"/>
  <c r="BH149" i="8"/>
  <c r="BG149" i="8"/>
  <c r="BE149" i="8"/>
  <c r="T149" i="8"/>
  <c r="R149" i="8"/>
  <c r="P149" i="8"/>
  <c r="BI148" i="8"/>
  <c r="BH148" i="8"/>
  <c r="BG148" i="8"/>
  <c r="BE148" i="8"/>
  <c r="T148" i="8"/>
  <c r="R148" i="8"/>
  <c r="P148" i="8"/>
  <c r="BI147" i="8"/>
  <c r="BH147" i="8"/>
  <c r="BG147" i="8"/>
  <c r="BE147" i="8"/>
  <c r="T147" i="8"/>
  <c r="R147" i="8"/>
  <c r="P147" i="8"/>
  <c r="BI146" i="8"/>
  <c r="BH146" i="8"/>
  <c r="BG146" i="8"/>
  <c r="BE146" i="8"/>
  <c r="T146" i="8"/>
  <c r="R146" i="8"/>
  <c r="P146" i="8"/>
  <c r="BI145" i="8"/>
  <c r="BH145" i="8"/>
  <c r="BG145" i="8"/>
  <c r="BE145" i="8"/>
  <c r="T145" i="8"/>
  <c r="R145" i="8"/>
  <c r="P145" i="8"/>
  <c r="BI144" i="8"/>
  <c r="BH144" i="8"/>
  <c r="BG144" i="8"/>
  <c r="BE144" i="8"/>
  <c r="T144" i="8"/>
  <c r="R144" i="8"/>
  <c r="P144" i="8"/>
  <c r="BI143" i="8"/>
  <c r="BH143" i="8"/>
  <c r="BG143" i="8"/>
  <c r="BE143" i="8"/>
  <c r="T143" i="8"/>
  <c r="R143" i="8"/>
  <c r="P143" i="8"/>
  <c r="BI142" i="8"/>
  <c r="BH142" i="8"/>
  <c r="BG142" i="8"/>
  <c r="BE142" i="8"/>
  <c r="T142" i="8"/>
  <c r="R142" i="8"/>
  <c r="P142" i="8"/>
  <c r="BI141" i="8"/>
  <c r="BH141" i="8"/>
  <c r="BG141" i="8"/>
  <c r="BE141" i="8"/>
  <c r="T141" i="8"/>
  <c r="R141" i="8"/>
  <c r="P141" i="8"/>
  <c r="BI140" i="8"/>
  <c r="BH140" i="8"/>
  <c r="BG140" i="8"/>
  <c r="BE140" i="8"/>
  <c r="T140" i="8"/>
  <c r="R140" i="8"/>
  <c r="P140" i="8"/>
  <c r="BI139" i="8"/>
  <c r="BH139" i="8"/>
  <c r="BG139" i="8"/>
  <c r="BE139" i="8"/>
  <c r="T139" i="8"/>
  <c r="R139" i="8"/>
  <c r="P139" i="8"/>
  <c r="BI138" i="8"/>
  <c r="BH138" i="8"/>
  <c r="BG138" i="8"/>
  <c r="BE138" i="8"/>
  <c r="T138" i="8"/>
  <c r="R138" i="8"/>
  <c r="P138" i="8"/>
  <c r="BI137" i="8"/>
  <c r="BH137" i="8"/>
  <c r="BG137" i="8"/>
  <c r="BE137" i="8"/>
  <c r="T137" i="8"/>
  <c r="R137" i="8"/>
  <c r="P137" i="8"/>
  <c r="BI136" i="8"/>
  <c r="BH136" i="8"/>
  <c r="BG136" i="8"/>
  <c r="BE136" i="8"/>
  <c r="T136" i="8"/>
  <c r="R136" i="8"/>
  <c r="P136" i="8"/>
  <c r="BI135" i="8"/>
  <c r="BH135" i="8"/>
  <c r="BG135" i="8"/>
  <c r="BE135" i="8"/>
  <c r="T135" i="8"/>
  <c r="R135" i="8"/>
  <c r="P135" i="8"/>
  <c r="BI134" i="8"/>
  <c r="BH134" i="8"/>
  <c r="BG134" i="8"/>
  <c r="BE134" i="8"/>
  <c r="T134" i="8"/>
  <c r="R134" i="8"/>
  <c r="P134" i="8"/>
  <c r="BI133" i="8"/>
  <c r="BH133" i="8"/>
  <c r="BG133" i="8"/>
  <c r="BE133" i="8"/>
  <c r="T133" i="8"/>
  <c r="R133" i="8"/>
  <c r="P133" i="8"/>
  <c r="BI132" i="8"/>
  <c r="BH132" i="8"/>
  <c r="BG132" i="8"/>
  <c r="BE132" i="8"/>
  <c r="T132" i="8"/>
  <c r="R132" i="8"/>
  <c r="P132" i="8"/>
  <c r="BI131" i="8"/>
  <c r="BH131" i="8"/>
  <c r="BG131" i="8"/>
  <c r="BE131" i="8"/>
  <c r="T131" i="8"/>
  <c r="R131" i="8"/>
  <c r="P131" i="8"/>
  <c r="BI130" i="8"/>
  <c r="BH130" i="8"/>
  <c r="BG130" i="8"/>
  <c r="BE130" i="8"/>
  <c r="T130" i="8"/>
  <c r="R130" i="8"/>
  <c r="P130" i="8"/>
  <c r="BI129" i="8"/>
  <c r="BH129" i="8"/>
  <c r="BG129" i="8"/>
  <c r="BE129" i="8"/>
  <c r="T129" i="8"/>
  <c r="R129" i="8"/>
  <c r="P129" i="8"/>
  <c r="BI128" i="8"/>
  <c r="BH128" i="8"/>
  <c r="BG128" i="8"/>
  <c r="BE128" i="8"/>
  <c r="T128" i="8"/>
  <c r="R128" i="8"/>
  <c r="P128" i="8"/>
  <c r="BI127" i="8"/>
  <c r="BH127" i="8"/>
  <c r="BG127" i="8"/>
  <c r="BE127" i="8"/>
  <c r="T127" i="8"/>
  <c r="R127" i="8"/>
  <c r="P127" i="8"/>
  <c r="BI126" i="8"/>
  <c r="BH126" i="8"/>
  <c r="BG126" i="8"/>
  <c r="BE126" i="8"/>
  <c r="T126" i="8"/>
  <c r="R126" i="8"/>
  <c r="P126" i="8"/>
  <c r="BI125" i="8"/>
  <c r="BH125" i="8"/>
  <c r="BG125" i="8"/>
  <c r="BE125" i="8"/>
  <c r="T125" i="8"/>
  <c r="R125" i="8"/>
  <c r="P125" i="8"/>
  <c r="BI124" i="8"/>
  <c r="BH124" i="8"/>
  <c r="BG124" i="8"/>
  <c r="BE124" i="8"/>
  <c r="T124" i="8"/>
  <c r="R124" i="8"/>
  <c r="P124" i="8"/>
  <c r="BI123" i="8"/>
  <c r="BH123" i="8"/>
  <c r="BG123" i="8"/>
  <c r="BE123" i="8"/>
  <c r="T123" i="8"/>
  <c r="R123" i="8"/>
  <c r="P123" i="8"/>
  <c r="J118" i="8"/>
  <c r="J117" i="8"/>
  <c r="F117" i="8"/>
  <c r="F115" i="8"/>
  <c r="E113" i="8"/>
  <c r="J94" i="8"/>
  <c r="J93" i="8"/>
  <c r="F93" i="8"/>
  <c r="F91" i="8"/>
  <c r="E89" i="8"/>
  <c r="J20" i="8"/>
  <c r="E20" i="8"/>
  <c r="F94" i="8" s="1"/>
  <c r="J19" i="8"/>
  <c r="J14" i="8"/>
  <c r="J91" i="8" s="1"/>
  <c r="E7" i="8"/>
  <c r="E109" i="8" s="1"/>
  <c r="J39" i="7"/>
  <c r="J38" i="7"/>
  <c r="AY102" i="1" s="1"/>
  <c r="J37" i="7"/>
  <c r="AX102" i="1"/>
  <c r="BI125" i="7"/>
  <c r="BH125" i="7"/>
  <c r="BG125" i="7"/>
  <c r="BE125" i="7"/>
  <c r="J35" i="7" s="1"/>
  <c r="AV102" i="1" s="1"/>
  <c r="T125" i="7"/>
  <c r="T124" i="7" s="1"/>
  <c r="T123" i="7" s="1"/>
  <c r="T122" i="7" s="1"/>
  <c r="R125" i="7"/>
  <c r="R124" i="7" s="1"/>
  <c r="R123" i="7" s="1"/>
  <c r="R122" i="7" s="1"/>
  <c r="P125" i="7"/>
  <c r="P124" i="7" s="1"/>
  <c r="P123" i="7" s="1"/>
  <c r="P122" i="7" s="1"/>
  <c r="AU102" i="1" s="1"/>
  <c r="J119" i="7"/>
  <c r="J118" i="7"/>
  <c r="F118" i="7"/>
  <c r="F116" i="7"/>
  <c r="E114" i="7"/>
  <c r="J94" i="7"/>
  <c r="J93" i="7"/>
  <c r="F93" i="7"/>
  <c r="F91" i="7"/>
  <c r="E89" i="7"/>
  <c r="J20" i="7"/>
  <c r="E20" i="7"/>
  <c r="F94" i="7" s="1"/>
  <c r="J19" i="7"/>
  <c r="J14" i="7"/>
  <c r="J116" i="7" s="1"/>
  <c r="E7" i="7"/>
  <c r="E110" i="7" s="1"/>
  <c r="J39" i="6"/>
  <c r="J38" i="6"/>
  <c r="AY101" i="1"/>
  <c r="J37" i="6"/>
  <c r="AX101" i="1" s="1"/>
  <c r="BI217" i="6"/>
  <c r="BH217" i="6"/>
  <c r="BG217" i="6"/>
  <c r="BE217" i="6"/>
  <c r="T217" i="6"/>
  <c r="R217" i="6"/>
  <c r="P217" i="6"/>
  <c r="BI216" i="6"/>
  <c r="BH216" i="6"/>
  <c r="BG216" i="6"/>
  <c r="BE216" i="6"/>
  <c r="T216" i="6"/>
  <c r="R216" i="6"/>
  <c r="P216" i="6"/>
  <c r="BI215" i="6"/>
  <c r="BH215" i="6"/>
  <c r="BG215" i="6"/>
  <c r="BE215" i="6"/>
  <c r="T215" i="6"/>
  <c r="R215" i="6"/>
  <c r="P215" i="6"/>
  <c r="BI214" i="6"/>
  <c r="BH214" i="6"/>
  <c r="BG214" i="6"/>
  <c r="BE214" i="6"/>
  <c r="T214" i="6"/>
  <c r="R214" i="6"/>
  <c r="P214" i="6"/>
  <c r="BI213" i="6"/>
  <c r="BH213" i="6"/>
  <c r="BG213" i="6"/>
  <c r="BE213" i="6"/>
  <c r="T213" i="6"/>
  <c r="R213" i="6"/>
  <c r="P213" i="6"/>
  <c r="BI212" i="6"/>
  <c r="BH212" i="6"/>
  <c r="BG212" i="6"/>
  <c r="BE212" i="6"/>
  <c r="T212" i="6"/>
  <c r="R212" i="6"/>
  <c r="P212" i="6"/>
  <c r="BI211" i="6"/>
  <c r="BH211" i="6"/>
  <c r="BG211" i="6"/>
  <c r="BE211" i="6"/>
  <c r="T211" i="6"/>
  <c r="R211" i="6"/>
  <c r="P211" i="6"/>
  <c r="BI210" i="6"/>
  <c r="BH210" i="6"/>
  <c r="BG210" i="6"/>
  <c r="BE210" i="6"/>
  <c r="T210" i="6"/>
  <c r="R210" i="6"/>
  <c r="P210" i="6"/>
  <c r="BI209" i="6"/>
  <c r="BH209" i="6"/>
  <c r="BG209" i="6"/>
  <c r="BE209" i="6"/>
  <c r="T209" i="6"/>
  <c r="R209" i="6"/>
  <c r="P209" i="6"/>
  <c r="BI208" i="6"/>
  <c r="BH208" i="6"/>
  <c r="BG208" i="6"/>
  <c r="BE208" i="6"/>
  <c r="T208" i="6"/>
  <c r="R208" i="6"/>
  <c r="P208" i="6"/>
  <c r="BI207" i="6"/>
  <c r="BH207" i="6"/>
  <c r="BG207" i="6"/>
  <c r="BE207" i="6"/>
  <c r="T207" i="6"/>
  <c r="R207" i="6"/>
  <c r="P207" i="6"/>
  <c r="BI206" i="6"/>
  <c r="BH206" i="6"/>
  <c r="BG206" i="6"/>
  <c r="BE206" i="6"/>
  <c r="T206" i="6"/>
  <c r="R206" i="6"/>
  <c r="P206" i="6"/>
  <c r="BI205" i="6"/>
  <c r="BH205" i="6"/>
  <c r="BG205" i="6"/>
  <c r="BE205" i="6"/>
  <c r="T205" i="6"/>
  <c r="R205" i="6"/>
  <c r="P205" i="6"/>
  <c r="BI204" i="6"/>
  <c r="BH204" i="6"/>
  <c r="BG204" i="6"/>
  <c r="BE204" i="6"/>
  <c r="T204" i="6"/>
  <c r="R204" i="6"/>
  <c r="P204" i="6"/>
  <c r="BI203" i="6"/>
  <c r="BH203" i="6"/>
  <c r="BG203" i="6"/>
  <c r="BE203" i="6"/>
  <c r="T203" i="6"/>
  <c r="R203" i="6"/>
  <c r="P203" i="6"/>
  <c r="BI202" i="6"/>
  <c r="BH202" i="6"/>
  <c r="BG202" i="6"/>
  <c r="BE202" i="6"/>
  <c r="T202" i="6"/>
  <c r="R202" i="6"/>
  <c r="P202" i="6"/>
  <c r="BI201" i="6"/>
  <c r="BH201" i="6"/>
  <c r="BG201" i="6"/>
  <c r="BE201" i="6"/>
  <c r="T201" i="6"/>
  <c r="R201" i="6"/>
  <c r="P201" i="6"/>
  <c r="BI200" i="6"/>
  <c r="BH200" i="6"/>
  <c r="BG200" i="6"/>
  <c r="BE200" i="6"/>
  <c r="T200" i="6"/>
  <c r="R200" i="6"/>
  <c r="P200" i="6"/>
  <c r="BI199" i="6"/>
  <c r="BH199" i="6"/>
  <c r="BG199" i="6"/>
  <c r="BE199" i="6"/>
  <c r="T199" i="6"/>
  <c r="R199" i="6"/>
  <c r="P199" i="6"/>
  <c r="BI197" i="6"/>
  <c r="BH197" i="6"/>
  <c r="BG197" i="6"/>
  <c r="BE197" i="6"/>
  <c r="T197" i="6"/>
  <c r="R197" i="6"/>
  <c r="P197" i="6"/>
  <c r="BI196" i="6"/>
  <c r="BH196" i="6"/>
  <c r="BG196" i="6"/>
  <c r="BE196" i="6"/>
  <c r="T196" i="6"/>
  <c r="R196" i="6"/>
  <c r="P196" i="6"/>
  <c r="BI195" i="6"/>
  <c r="BH195" i="6"/>
  <c r="BG195" i="6"/>
  <c r="BE195" i="6"/>
  <c r="T195" i="6"/>
  <c r="R195" i="6"/>
  <c r="P195" i="6"/>
  <c r="BI194" i="6"/>
  <c r="BH194" i="6"/>
  <c r="BG194" i="6"/>
  <c r="BE194" i="6"/>
  <c r="T194" i="6"/>
  <c r="R194" i="6"/>
  <c r="P194" i="6"/>
  <c r="BI193" i="6"/>
  <c r="BH193" i="6"/>
  <c r="BG193" i="6"/>
  <c r="BE193" i="6"/>
  <c r="T193" i="6"/>
  <c r="R193" i="6"/>
  <c r="P193" i="6"/>
  <c r="BI192" i="6"/>
  <c r="BH192" i="6"/>
  <c r="BG192" i="6"/>
  <c r="BE192" i="6"/>
  <c r="T192" i="6"/>
  <c r="R192" i="6"/>
  <c r="P192" i="6"/>
  <c r="BI191" i="6"/>
  <c r="BH191" i="6"/>
  <c r="BG191" i="6"/>
  <c r="BE191" i="6"/>
  <c r="T191" i="6"/>
  <c r="R191" i="6"/>
  <c r="P191" i="6"/>
  <c r="BI190" i="6"/>
  <c r="BH190" i="6"/>
  <c r="BG190" i="6"/>
  <c r="BE190" i="6"/>
  <c r="T190" i="6"/>
  <c r="R190" i="6"/>
  <c r="P190" i="6"/>
  <c r="BI189" i="6"/>
  <c r="BH189" i="6"/>
  <c r="BG189" i="6"/>
  <c r="BE189" i="6"/>
  <c r="T189" i="6"/>
  <c r="R189" i="6"/>
  <c r="P189" i="6"/>
  <c r="BI188" i="6"/>
  <c r="BH188" i="6"/>
  <c r="BG188" i="6"/>
  <c r="BE188" i="6"/>
  <c r="T188" i="6"/>
  <c r="R188" i="6"/>
  <c r="P188" i="6"/>
  <c r="BI187" i="6"/>
  <c r="BH187" i="6"/>
  <c r="BG187" i="6"/>
  <c r="BE187" i="6"/>
  <c r="T187" i="6"/>
  <c r="R187" i="6"/>
  <c r="P187" i="6"/>
  <c r="BI186" i="6"/>
  <c r="BH186" i="6"/>
  <c r="BG186" i="6"/>
  <c r="BE186" i="6"/>
  <c r="T186" i="6"/>
  <c r="R186" i="6"/>
  <c r="P186" i="6"/>
  <c r="BI185" i="6"/>
  <c r="BH185" i="6"/>
  <c r="BG185" i="6"/>
  <c r="BE185" i="6"/>
  <c r="T185" i="6"/>
  <c r="R185" i="6"/>
  <c r="P185" i="6"/>
  <c r="BI184" i="6"/>
  <c r="BH184" i="6"/>
  <c r="BG184" i="6"/>
  <c r="BE184" i="6"/>
  <c r="T184" i="6"/>
  <c r="R184" i="6"/>
  <c r="P184" i="6"/>
  <c r="BI183" i="6"/>
  <c r="BH183" i="6"/>
  <c r="BG183" i="6"/>
  <c r="BE183" i="6"/>
  <c r="T183" i="6"/>
  <c r="R183" i="6"/>
  <c r="P183" i="6"/>
  <c r="BI182" i="6"/>
  <c r="BH182" i="6"/>
  <c r="BG182" i="6"/>
  <c r="BE182" i="6"/>
  <c r="T182" i="6"/>
  <c r="R182" i="6"/>
  <c r="P182" i="6"/>
  <c r="BI181" i="6"/>
  <c r="BH181" i="6"/>
  <c r="BG181" i="6"/>
  <c r="BE181" i="6"/>
  <c r="T181" i="6"/>
  <c r="R181" i="6"/>
  <c r="P181" i="6"/>
  <c r="BI180" i="6"/>
  <c r="BH180" i="6"/>
  <c r="BG180" i="6"/>
  <c r="BE180" i="6"/>
  <c r="T180" i="6"/>
  <c r="R180" i="6"/>
  <c r="P180" i="6"/>
  <c r="BI179" i="6"/>
  <c r="BH179" i="6"/>
  <c r="BG179" i="6"/>
  <c r="BE179" i="6"/>
  <c r="T179" i="6"/>
  <c r="R179" i="6"/>
  <c r="P179" i="6"/>
  <c r="BI178" i="6"/>
  <c r="BH178" i="6"/>
  <c r="BG178" i="6"/>
  <c r="BE178" i="6"/>
  <c r="T178" i="6"/>
  <c r="R178" i="6"/>
  <c r="P178" i="6"/>
  <c r="BI177" i="6"/>
  <c r="BH177" i="6"/>
  <c r="BG177" i="6"/>
  <c r="BE177" i="6"/>
  <c r="T177" i="6"/>
  <c r="R177" i="6"/>
  <c r="P177" i="6"/>
  <c r="BI176" i="6"/>
  <c r="BH176" i="6"/>
  <c r="BG176" i="6"/>
  <c r="BE176" i="6"/>
  <c r="T176" i="6"/>
  <c r="R176" i="6"/>
  <c r="P176" i="6"/>
  <c r="BI175" i="6"/>
  <c r="BH175" i="6"/>
  <c r="BG175" i="6"/>
  <c r="BE175" i="6"/>
  <c r="T175" i="6"/>
  <c r="R175" i="6"/>
  <c r="P175" i="6"/>
  <c r="BI174" i="6"/>
  <c r="BH174" i="6"/>
  <c r="BG174" i="6"/>
  <c r="BE174" i="6"/>
  <c r="T174" i="6"/>
  <c r="R174" i="6"/>
  <c r="P174" i="6"/>
  <c r="BI172" i="6"/>
  <c r="BH172" i="6"/>
  <c r="BG172" i="6"/>
  <c r="BE172" i="6"/>
  <c r="T172" i="6"/>
  <c r="R172" i="6"/>
  <c r="P172" i="6"/>
  <c r="BI171" i="6"/>
  <c r="BH171" i="6"/>
  <c r="BG171" i="6"/>
  <c r="BE171" i="6"/>
  <c r="T171" i="6"/>
  <c r="R171" i="6"/>
  <c r="P171" i="6"/>
  <c r="BI170" i="6"/>
  <c r="BH170" i="6"/>
  <c r="BG170" i="6"/>
  <c r="BE170" i="6"/>
  <c r="T170" i="6"/>
  <c r="R170" i="6"/>
  <c r="P170" i="6"/>
  <c r="BI169" i="6"/>
  <c r="BH169" i="6"/>
  <c r="BG169" i="6"/>
  <c r="BE169" i="6"/>
  <c r="T169" i="6"/>
  <c r="R169" i="6"/>
  <c r="P169" i="6"/>
  <c r="BI168" i="6"/>
  <c r="BH168" i="6"/>
  <c r="BG168" i="6"/>
  <c r="BE168" i="6"/>
  <c r="T168" i="6"/>
  <c r="R168" i="6"/>
  <c r="P168" i="6"/>
  <c r="BI167" i="6"/>
  <c r="BH167" i="6"/>
  <c r="BG167" i="6"/>
  <c r="BE167" i="6"/>
  <c r="T167" i="6"/>
  <c r="R167" i="6"/>
  <c r="P167" i="6"/>
  <c r="BI166" i="6"/>
  <c r="BH166" i="6"/>
  <c r="BG166" i="6"/>
  <c r="BE166" i="6"/>
  <c r="T166" i="6"/>
  <c r="R166" i="6"/>
  <c r="P166" i="6"/>
  <c r="BI165" i="6"/>
  <c r="BH165" i="6"/>
  <c r="BG165" i="6"/>
  <c r="BE165" i="6"/>
  <c r="T165" i="6"/>
  <c r="R165" i="6"/>
  <c r="P165" i="6"/>
  <c r="BI164" i="6"/>
  <c r="BH164" i="6"/>
  <c r="BG164" i="6"/>
  <c r="BE164" i="6"/>
  <c r="T164" i="6"/>
  <c r="R164" i="6"/>
  <c r="P164" i="6"/>
  <c r="BI163" i="6"/>
  <c r="BH163" i="6"/>
  <c r="BG163" i="6"/>
  <c r="BE163" i="6"/>
  <c r="T163" i="6"/>
  <c r="R163" i="6"/>
  <c r="P163" i="6"/>
  <c r="BI162" i="6"/>
  <c r="BH162" i="6"/>
  <c r="BG162" i="6"/>
  <c r="BE162" i="6"/>
  <c r="T162" i="6"/>
  <c r="R162" i="6"/>
  <c r="P162" i="6"/>
  <c r="BI161" i="6"/>
  <c r="BH161" i="6"/>
  <c r="BG161" i="6"/>
  <c r="BE161" i="6"/>
  <c r="T161" i="6"/>
  <c r="R161" i="6"/>
  <c r="P161" i="6"/>
  <c r="BI160" i="6"/>
  <c r="BH160" i="6"/>
  <c r="BG160" i="6"/>
  <c r="BE160" i="6"/>
  <c r="T160" i="6"/>
  <c r="R160" i="6"/>
  <c r="P160" i="6"/>
  <c r="BI159" i="6"/>
  <c r="BH159" i="6"/>
  <c r="BG159" i="6"/>
  <c r="BE159" i="6"/>
  <c r="T159" i="6"/>
  <c r="R159" i="6"/>
  <c r="P159" i="6"/>
  <c r="BI158" i="6"/>
  <c r="BH158" i="6"/>
  <c r="BG158" i="6"/>
  <c r="BE158" i="6"/>
  <c r="T158" i="6"/>
  <c r="R158" i="6"/>
  <c r="P158" i="6"/>
  <c r="BI157" i="6"/>
  <c r="BH157" i="6"/>
  <c r="BG157" i="6"/>
  <c r="BE157" i="6"/>
  <c r="T157" i="6"/>
  <c r="R157" i="6"/>
  <c r="P157" i="6"/>
  <c r="BI156" i="6"/>
  <c r="BH156" i="6"/>
  <c r="BG156" i="6"/>
  <c r="BE156" i="6"/>
  <c r="T156" i="6"/>
  <c r="R156" i="6"/>
  <c r="P156" i="6"/>
  <c r="BI155" i="6"/>
  <c r="BH155" i="6"/>
  <c r="BG155" i="6"/>
  <c r="BE155" i="6"/>
  <c r="T155" i="6"/>
  <c r="R155" i="6"/>
  <c r="P155" i="6"/>
  <c r="BI154" i="6"/>
  <c r="BH154" i="6"/>
  <c r="BG154" i="6"/>
  <c r="BE154" i="6"/>
  <c r="T154" i="6"/>
  <c r="R154" i="6"/>
  <c r="P154" i="6"/>
  <c r="BI153" i="6"/>
  <c r="BH153" i="6"/>
  <c r="BG153" i="6"/>
  <c r="BE153" i="6"/>
  <c r="T153" i="6"/>
  <c r="R153" i="6"/>
  <c r="P153" i="6"/>
  <c r="BI152" i="6"/>
  <c r="BH152" i="6"/>
  <c r="BG152" i="6"/>
  <c r="BE152" i="6"/>
  <c r="T152" i="6"/>
  <c r="R152" i="6"/>
  <c r="P152" i="6"/>
  <c r="BI151" i="6"/>
  <c r="BH151" i="6"/>
  <c r="BG151" i="6"/>
  <c r="BE151" i="6"/>
  <c r="T151" i="6"/>
  <c r="R151" i="6"/>
  <c r="P151" i="6"/>
  <c r="BI150" i="6"/>
  <c r="BH150" i="6"/>
  <c r="BG150" i="6"/>
  <c r="BE150" i="6"/>
  <c r="T150" i="6"/>
  <c r="R150" i="6"/>
  <c r="P150" i="6"/>
  <c r="BI149" i="6"/>
  <c r="BH149" i="6"/>
  <c r="BG149" i="6"/>
  <c r="BE149" i="6"/>
  <c r="T149" i="6"/>
  <c r="R149" i="6"/>
  <c r="P149" i="6"/>
  <c r="BI148" i="6"/>
  <c r="BH148" i="6"/>
  <c r="BG148" i="6"/>
  <c r="BE148" i="6"/>
  <c r="T148" i="6"/>
  <c r="R148" i="6"/>
  <c r="P148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39" i="6"/>
  <c r="BH139" i="6"/>
  <c r="BG139" i="6"/>
  <c r="BE139" i="6"/>
  <c r="T139" i="6"/>
  <c r="T138" i="6"/>
  <c r="R139" i="6"/>
  <c r="R138" i="6" s="1"/>
  <c r="P139" i="6"/>
  <c r="P138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4" i="6"/>
  <c r="BH134" i="6"/>
  <c r="BG134" i="6"/>
  <c r="BE134" i="6"/>
  <c r="T134" i="6"/>
  <c r="R134" i="6"/>
  <c r="P134" i="6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BI131" i="6"/>
  <c r="BH131" i="6"/>
  <c r="BG131" i="6"/>
  <c r="BE131" i="6"/>
  <c r="T131" i="6"/>
  <c r="R131" i="6"/>
  <c r="P131" i="6"/>
  <c r="J125" i="6"/>
  <c r="J124" i="6"/>
  <c r="F124" i="6"/>
  <c r="F122" i="6"/>
  <c r="E120" i="6"/>
  <c r="J94" i="6"/>
  <c r="J93" i="6"/>
  <c r="F93" i="6"/>
  <c r="F91" i="6"/>
  <c r="E89" i="6"/>
  <c r="J20" i="6"/>
  <c r="E20" i="6"/>
  <c r="F125" i="6" s="1"/>
  <c r="J19" i="6"/>
  <c r="J14" i="6"/>
  <c r="J91" i="6" s="1"/>
  <c r="E7" i="6"/>
  <c r="E85" i="6" s="1"/>
  <c r="J39" i="5"/>
  <c r="J38" i="5"/>
  <c r="AY100" i="1"/>
  <c r="J37" i="5"/>
  <c r="AX100" i="1" s="1"/>
  <c r="BI240" i="5"/>
  <c r="BH240" i="5"/>
  <c r="BG240" i="5"/>
  <c r="BE240" i="5"/>
  <c r="T240" i="5"/>
  <c r="T239" i="5"/>
  <c r="R240" i="5"/>
  <c r="R239" i="5" s="1"/>
  <c r="P240" i="5"/>
  <c r="P239" i="5"/>
  <c r="BI238" i="5"/>
  <c r="BH238" i="5"/>
  <c r="BG238" i="5"/>
  <c r="BE238" i="5"/>
  <c r="T238" i="5"/>
  <c r="R238" i="5"/>
  <c r="P238" i="5"/>
  <c r="BI237" i="5"/>
  <c r="BH237" i="5"/>
  <c r="BG237" i="5"/>
  <c r="BE237" i="5"/>
  <c r="T237" i="5"/>
  <c r="R237" i="5"/>
  <c r="P237" i="5"/>
  <c r="BI236" i="5"/>
  <c r="BH236" i="5"/>
  <c r="BG236" i="5"/>
  <c r="BE236" i="5"/>
  <c r="T236" i="5"/>
  <c r="R236" i="5"/>
  <c r="P236" i="5"/>
  <c r="BI235" i="5"/>
  <c r="BH235" i="5"/>
  <c r="BG235" i="5"/>
  <c r="BE235" i="5"/>
  <c r="T235" i="5"/>
  <c r="R235" i="5"/>
  <c r="P235" i="5"/>
  <c r="BI234" i="5"/>
  <c r="BH234" i="5"/>
  <c r="BG234" i="5"/>
  <c r="BE234" i="5"/>
  <c r="T234" i="5"/>
  <c r="R234" i="5"/>
  <c r="P234" i="5"/>
  <c r="BI233" i="5"/>
  <c r="BH233" i="5"/>
  <c r="BG233" i="5"/>
  <c r="BE233" i="5"/>
  <c r="T233" i="5"/>
  <c r="R233" i="5"/>
  <c r="P233" i="5"/>
  <c r="BI232" i="5"/>
  <c r="BH232" i="5"/>
  <c r="BG232" i="5"/>
  <c r="BE232" i="5"/>
  <c r="T232" i="5"/>
  <c r="R232" i="5"/>
  <c r="P232" i="5"/>
  <c r="BI231" i="5"/>
  <c r="BH231" i="5"/>
  <c r="BG231" i="5"/>
  <c r="BE231" i="5"/>
  <c r="T231" i="5"/>
  <c r="R231" i="5"/>
  <c r="P231" i="5"/>
  <c r="BI229" i="5"/>
  <c r="BH229" i="5"/>
  <c r="BG229" i="5"/>
  <c r="BE229" i="5"/>
  <c r="T229" i="5"/>
  <c r="R229" i="5"/>
  <c r="P229" i="5"/>
  <c r="BI228" i="5"/>
  <c r="BH228" i="5"/>
  <c r="BG228" i="5"/>
  <c r="BE228" i="5"/>
  <c r="T228" i="5"/>
  <c r="R228" i="5"/>
  <c r="P228" i="5"/>
  <c r="BI227" i="5"/>
  <c r="BH227" i="5"/>
  <c r="BG227" i="5"/>
  <c r="BE227" i="5"/>
  <c r="T227" i="5"/>
  <c r="R227" i="5"/>
  <c r="P227" i="5"/>
  <c r="BI226" i="5"/>
  <c r="BH226" i="5"/>
  <c r="BG226" i="5"/>
  <c r="BE226" i="5"/>
  <c r="T226" i="5"/>
  <c r="R226" i="5"/>
  <c r="P226" i="5"/>
  <c r="BI225" i="5"/>
  <c r="BH225" i="5"/>
  <c r="BG225" i="5"/>
  <c r="BE225" i="5"/>
  <c r="T225" i="5"/>
  <c r="R225" i="5"/>
  <c r="P225" i="5"/>
  <c r="BI224" i="5"/>
  <c r="BH224" i="5"/>
  <c r="BG224" i="5"/>
  <c r="BE224" i="5"/>
  <c r="T224" i="5"/>
  <c r="R224" i="5"/>
  <c r="P224" i="5"/>
  <c r="BI223" i="5"/>
  <c r="BH223" i="5"/>
  <c r="BG223" i="5"/>
  <c r="BE223" i="5"/>
  <c r="T223" i="5"/>
  <c r="R223" i="5"/>
  <c r="P223" i="5"/>
  <c r="BI222" i="5"/>
  <c r="BH222" i="5"/>
  <c r="BG222" i="5"/>
  <c r="BE222" i="5"/>
  <c r="T222" i="5"/>
  <c r="R222" i="5"/>
  <c r="P222" i="5"/>
  <c r="BI221" i="5"/>
  <c r="BH221" i="5"/>
  <c r="BG221" i="5"/>
  <c r="BE221" i="5"/>
  <c r="T221" i="5"/>
  <c r="R221" i="5"/>
  <c r="P221" i="5"/>
  <c r="BI220" i="5"/>
  <c r="BH220" i="5"/>
  <c r="BG220" i="5"/>
  <c r="BE220" i="5"/>
  <c r="T220" i="5"/>
  <c r="R220" i="5"/>
  <c r="P220" i="5"/>
  <c r="BI219" i="5"/>
  <c r="BH219" i="5"/>
  <c r="BG219" i="5"/>
  <c r="BE219" i="5"/>
  <c r="T219" i="5"/>
  <c r="R219" i="5"/>
  <c r="P219" i="5"/>
  <c r="BI218" i="5"/>
  <c r="BH218" i="5"/>
  <c r="BG218" i="5"/>
  <c r="BE218" i="5"/>
  <c r="T218" i="5"/>
  <c r="R218" i="5"/>
  <c r="P218" i="5"/>
  <c r="BI217" i="5"/>
  <c r="BH217" i="5"/>
  <c r="BG217" i="5"/>
  <c r="BE217" i="5"/>
  <c r="T217" i="5"/>
  <c r="R217" i="5"/>
  <c r="P217" i="5"/>
  <c r="BI216" i="5"/>
  <c r="BH216" i="5"/>
  <c r="BG216" i="5"/>
  <c r="BE216" i="5"/>
  <c r="T216" i="5"/>
  <c r="R216" i="5"/>
  <c r="P216" i="5"/>
  <c r="BI215" i="5"/>
  <c r="BH215" i="5"/>
  <c r="BG215" i="5"/>
  <c r="BE215" i="5"/>
  <c r="T215" i="5"/>
  <c r="R215" i="5"/>
  <c r="P215" i="5"/>
  <c r="BI214" i="5"/>
  <c r="BH214" i="5"/>
  <c r="BG214" i="5"/>
  <c r="BE214" i="5"/>
  <c r="T214" i="5"/>
  <c r="R214" i="5"/>
  <c r="P214" i="5"/>
  <c r="BI213" i="5"/>
  <c r="BH213" i="5"/>
  <c r="BG213" i="5"/>
  <c r="BE213" i="5"/>
  <c r="T213" i="5"/>
  <c r="R213" i="5"/>
  <c r="P213" i="5"/>
  <c r="BI212" i="5"/>
  <c r="BH212" i="5"/>
  <c r="BG212" i="5"/>
  <c r="BE212" i="5"/>
  <c r="T212" i="5"/>
  <c r="R212" i="5"/>
  <c r="P212" i="5"/>
  <c r="BI211" i="5"/>
  <c r="BH211" i="5"/>
  <c r="BG211" i="5"/>
  <c r="BE211" i="5"/>
  <c r="T211" i="5"/>
  <c r="R211" i="5"/>
  <c r="P211" i="5"/>
  <c r="BI210" i="5"/>
  <c r="BH210" i="5"/>
  <c r="BG210" i="5"/>
  <c r="BE210" i="5"/>
  <c r="T210" i="5"/>
  <c r="R210" i="5"/>
  <c r="P210" i="5"/>
  <c r="BI209" i="5"/>
  <c r="BH209" i="5"/>
  <c r="BG209" i="5"/>
  <c r="BE209" i="5"/>
  <c r="T209" i="5"/>
  <c r="R209" i="5"/>
  <c r="P209" i="5"/>
  <c r="BI208" i="5"/>
  <c r="BH208" i="5"/>
  <c r="BG208" i="5"/>
  <c r="BE208" i="5"/>
  <c r="T208" i="5"/>
  <c r="R208" i="5"/>
  <c r="P208" i="5"/>
  <c r="BI207" i="5"/>
  <c r="BH207" i="5"/>
  <c r="BG207" i="5"/>
  <c r="BE207" i="5"/>
  <c r="T207" i="5"/>
  <c r="R207" i="5"/>
  <c r="P207" i="5"/>
  <c r="BI206" i="5"/>
  <c r="BH206" i="5"/>
  <c r="BG206" i="5"/>
  <c r="BE206" i="5"/>
  <c r="T206" i="5"/>
  <c r="R206" i="5"/>
  <c r="P206" i="5"/>
  <c r="BI205" i="5"/>
  <c r="BH205" i="5"/>
  <c r="BG205" i="5"/>
  <c r="BE205" i="5"/>
  <c r="T205" i="5"/>
  <c r="R205" i="5"/>
  <c r="P205" i="5"/>
  <c r="BI204" i="5"/>
  <c r="BH204" i="5"/>
  <c r="BG204" i="5"/>
  <c r="BE204" i="5"/>
  <c r="T204" i="5"/>
  <c r="R204" i="5"/>
  <c r="P204" i="5"/>
  <c r="BI203" i="5"/>
  <c r="BH203" i="5"/>
  <c r="BG203" i="5"/>
  <c r="BE203" i="5"/>
  <c r="T203" i="5"/>
  <c r="R203" i="5"/>
  <c r="P203" i="5"/>
  <c r="BI202" i="5"/>
  <c r="BH202" i="5"/>
  <c r="BG202" i="5"/>
  <c r="BE202" i="5"/>
  <c r="T202" i="5"/>
  <c r="R202" i="5"/>
  <c r="P202" i="5"/>
  <c r="BI201" i="5"/>
  <c r="BH201" i="5"/>
  <c r="BG201" i="5"/>
  <c r="BE201" i="5"/>
  <c r="T201" i="5"/>
  <c r="R201" i="5"/>
  <c r="P201" i="5"/>
  <c r="BI200" i="5"/>
  <c r="BH200" i="5"/>
  <c r="BG200" i="5"/>
  <c r="BE200" i="5"/>
  <c r="T200" i="5"/>
  <c r="R200" i="5"/>
  <c r="P200" i="5"/>
  <c r="BI199" i="5"/>
  <c r="BH199" i="5"/>
  <c r="BG199" i="5"/>
  <c r="BE199" i="5"/>
  <c r="T199" i="5"/>
  <c r="R199" i="5"/>
  <c r="P199" i="5"/>
  <c r="BI198" i="5"/>
  <c r="BH198" i="5"/>
  <c r="BG198" i="5"/>
  <c r="BE198" i="5"/>
  <c r="T198" i="5"/>
  <c r="R198" i="5"/>
  <c r="P198" i="5"/>
  <c r="BI197" i="5"/>
  <c r="BH197" i="5"/>
  <c r="BG197" i="5"/>
  <c r="BE197" i="5"/>
  <c r="T197" i="5"/>
  <c r="R197" i="5"/>
  <c r="P197" i="5"/>
  <c r="BI196" i="5"/>
  <c r="BH196" i="5"/>
  <c r="BG196" i="5"/>
  <c r="BE196" i="5"/>
  <c r="T196" i="5"/>
  <c r="R196" i="5"/>
  <c r="P196" i="5"/>
  <c r="BI195" i="5"/>
  <c r="BH195" i="5"/>
  <c r="BG195" i="5"/>
  <c r="BE195" i="5"/>
  <c r="T195" i="5"/>
  <c r="R195" i="5"/>
  <c r="P195" i="5"/>
  <c r="BI194" i="5"/>
  <c r="BH194" i="5"/>
  <c r="BG194" i="5"/>
  <c r="BE194" i="5"/>
  <c r="T194" i="5"/>
  <c r="R194" i="5"/>
  <c r="P194" i="5"/>
  <c r="BI193" i="5"/>
  <c r="BH193" i="5"/>
  <c r="BG193" i="5"/>
  <c r="BE193" i="5"/>
  <c r="T193" i="5"/>
  <c r="R193" i="5"/>
  <c r="P193" i="5"/>
  <c r="BI192" i="5"/>
  <c r="BH192" i="5"/>
  <c r="BG192" i="5"/>
  <c r="BE192" i="5"/>
  <c r="T192" i="5"/>
  <c r="R192" i="5"/>
  <c r="P192" i="5"/>
  <c r="BI191" i="5"/>
  <c r="BH191" i="5"/>
  <c r="BG191" i="5"/>
  <c r="BE191" i="5"/>
  <c r="T191" i="5"/>
  <c r="R191" i="5"/>
  <c r="P191" i="5"/>
  <c r="BI190" i="5"/>
  <c r="BH190" i="5"/>
  <c r="BG190" i="5"/>
  <c r="BE190" i="5"/>
  <c r="T190" i="5"/>
  <c r="R190" i="5"/>
  <c r="P190" i="5"/>
  <c r="BI189" i="5"/>
  <c r="BH189" i="5"/>
  <c r="BG189" i="5"/>
  <c r="BE189" i="5"/>
  <c r="T189" i="5"/>
  <c r="R189" i="5"/>
  <c r="P189" i="5"/>
  <c r="BI188" i="5"/>
  <c r="BH188" i="5"/>
  <c r="BG188" i="5"/>
  <c r="BE188" i="5"/>
  <c r="T188" i="5"/>
  <c r="R188" i="5"/>
  <c r="P188" i="5"/>
  <c r="BI187" i="5"/>
  <c r="BH187" i="5"/>
  <c r="BG187" i="5"/>
  <c r="BE187" i="5"/>
  <c r="T187" i="5"/>
  <c r="R187" i="5"/>
  <c r="P187" i="5"/>
  <c r="BI186" i="5"/>
  <c r="BH186" i="5"/>
  <c r="BG186" i="5"/>
  <c r="BE186" i="5"/>
  <c r="T186" i="5"/>
  <c r="R186" i="5"/>
  <c r="P186" i="5"/>
  <c r="BI185" i="5"/>
  <c r="BH185" i="5"/>
  <c r="BG185" i="5"/>
  <c r="BE185" i="5"/>
  <c r="T185" i="5"/>
  <c r="R185" i="5"/>
  <c r="P185" i="5"/>
  <c r="BI184" i="5"/>
  <c r="BH184" i="5"/>
  <c r="BG184" i="5"/>
  <c r="BE184" i="5"/>
  <c r="T184" i="5"/>
  <c r="R184" i="5"/>
  <c r="P184" i="5"/>
  <c r="BI183" i="5"/>
  <c r="BH183" i="5"/>
  <c r="BG183" i="5"/>
  <c r="BE183" i="5"/>
  <c r="T183" i="5"/>
  <c r="R183" i="5"/>
  <c r="P183" i="5"/>
  <c r="BI182" i="5"/>
  <c r="BH182" i="5"/>
  <c r="BG182" i="5"/>
  <c r="BE182" i="5"/>
  <c r="T182" i="5"/>
  <c r="R182" i="5"/>
  <c r="P182" i="5"/>
  <c r="BI181" i="5"/>
  <c r="BH181" i="5"/>
  <c r="BG181" i="5"/>
  <c r="BE181" i="5"/>
  <c r="T181" i="5"/>
  <c r="R181" i="5"/>
  <c r="P181" i="5"/>
  <c r="BI180" i="5"/>
  <c r="BH180" i="5"/>
  <c r="BG180" i="5"/>
  <c r="BE180" i="5"/>
  <c r="T180" i="5"/>
  <c r="R180" i="5"/>
  <c r="P180" i="5"/>
  <c r="BI179" i="5"/>
  <c r="BH179" i="5"/>
  <c r="BG179" i="5"/>
  <c r="BE179" i="5"/>
  <c r="T179" i="5"/>
  <c r="R179" i="5"/>
  <c r="P179" i="5"/>
  <c r="BI178" i="5"/>
  <c r="BH178" i="5"/>
  <c r="BG178" i="5"/>
  <c r="BE178" i="5"/>
  <c r="T178" i="5"/>
  <c r="R178" i="5"/>
  <c r="P178" i="5"/>
  <c r="BI177" i="5"/>
  <c r="BH177" i="5"/>
  <c r="BG177" i="5"/>
  <c r="BE177" i="5"/>
  <c r="T177" i="5"/>
  <c r="R177" i="5"/>
  <c r="P177" i="5"/>
  <c r="BI176" i="5"/>
  <c r="BH176" i="5"/>
  <c r="BG176" i="5"/>
  <c r="BE176" i="5"/>
  <c r="T176" i="5"/>
  <c r="R176" i="5"/>
  <c r="P176" i="5"/>
  <c r="BI175" i="5"/>
  <c r="BH175" i="5"/>
  <c r="BG175" i="5"/>
  <c r="BE175" i="5"/>
  <c r="T175" i="5"/>
  <c r="R175" i="5"/>
  <c r="P175" i="5"/>
  <c r="BI174" i="5"/>
  <c r="BH174" i="5"/>
  <c r="BG174" i="5"/>
  <c r="BE174" i="5"/>
  <c r="T174" i="5"/>
  <c r="R174" i="5"/>
  <c r="P174" i="5"/>
  <c r="BI173" i="5"/>
  <c r="BH173" i="5"/>
  <c r="BG173" i="5"/>
  <c r="BE173" i="5"/>
  <c r="T173" i="5"/>
  <c r="R173" i="5"/>
  <c r="P173" i="5"/>
  <c r="BI172" i="5"/>
  <c r="BH172" i="5"/>
  <c r="BG172" i="5"/>
  <c r="BE172" i="5"/>
  <c r="T172" i="5"/>
  <c r="R172" i="5"/>
  <c r="P172" i="5"/>
  <c r="BI171" i="5"/>
  <c r="BH171" i="5"/>
  <c r="BG171" i="5"/>
  <c r="BE171" i="5"/>
  <c r="T171" i="5"/>
  <c r="R171" i="5"/>
  <c r="P171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4" i="5"/>
  <c r="BH164" i="5"/>
  <c r="BG164" i="5"/>
  <c r="BE164" i="5"/>
  <c r="T164" i="5"/>
  <c r="R164" i="5"/>
  <c r="P164" i="5"/>
  <c r="BI163" i="5"/>
  <c r="BH163" i="5"/>
  <c r="BG163" i="5"/>
  <c r="BE163" i="5"/>
  <c r="T163" i="5"/>
  <c r="R163" i="5"/>
  <c r="P163" i="5"/>
  <c r="BI162" i="5"/>
  <c r="BH162" i="5"/>
  <c r="BG162" i="5"/>
  <c r="BE162" i="5"/>
  <c r="T162" i="5"/>
  <c r="R162" i="5"/>
  <c r="P162" i="5"/>
  <c r="BI161" i="5"/>
  <c r="BH161" i="5"/>
  <c r="BG161" i="5"/>
  <c r="BE161" i="5"/>
  <c r="T161" i="5"/>
  <c r="R161" i="5"/>
  <c r="P161" i="5"/>
  <c r="BI160" i="5"/>
  <c r="BH160" i="5"/>
  <c r="BG160" i="5"/>
  <c r="BE160" i="5"/>
  <c r="T160" i="5"/>
  <c r="R160" i="5"/>
  <c r="P160" i="5"/>
  <c r="BI159" i="5"/>
  <c r="BH159" i="5"/>
  <c r="BG159" i="5"/>
  <c r="BE159" i="5"/>
  <c r="T159" i="5"/>
  <c r="R159" i="5"/>
  <c r="P159" i="5"/>
  <c r="BI158" i="5"/>
  <c r="BH158" i="5"/>
  <c r="BG158" i="5"/>
  <c r="BE158" i="5"/>
  <c r="T158" i="5"/>
  <c r="R158" i="5"/>
  <c r="P158" i="5"/>
  <c r="BI157" i="5"/>
  <c r="BH157" i="5"/>
  <c r="BG157" i="5"/>
  <c r="BE157" i="5"/>
  <c r="T157" i="5"/>
  <c r="R157" i="5"/>
  <c r="P157" i="5"/>
  <c r="BI156" i="5"/>
  <c r="BH156" i="5"/>
  <c r="BG156" i="5"/>
  <c r="BE156" i="5"/>
  <c r="T156" i="5"/>
  <c r="R156" i="5"/>
  <c r="P156" i="5"/>
  <c r="BI155" i="5"/>
  <c r="BH155" i="5"/>
  <c r="BG155" i="5"/>
  <c r="BE155" i="5"/>
  <c r="T155" i="5"/>
  <c r="R155" i="5"/>
  <c r="P155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8" i="5"/>
  <c r="BH148" i="5"/>
  <c r="BG148" i="5"/>
  <c r="BE148" i="5"/>
  <c r="T148" i="5"/>
  <c r="R148" i="5"/>
  <c r="P148" i="5"/>
  <c r="BI147" i="5"/>
  <c r="BH147" i="5"/>
  <c r="BG147" i="5"/>
  <c r="BE147" i="5"/>
  <c r="T147" i="5"/>
  <c r="R147" i="5"/>
  <c r="P147" i="5"/>
  <c r="BI146" i="5"/>
  <c r="BH146" i="5"/>
  <c r="BG146" i="5"/>
  <c r="BE146" i="5"/>
  <c r="T146" i="5"/>
  <c r="R146" i="5"/>
  <c r="P146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BI134" i="5"/>
  <c r="BH134" i="5"/>
  <c r="BG134" i="5"/>
  <c r="BE134" i="5"/>
  <c r="T134" i="5"/>
  <c r="R134" i="5"/>
  <c r="P134" i="5"/>
  <c r="BI133" i="5"/>
  <c r="BH133" i="5"/>
  <c r="BG133" i="5"/>
  <c r="BE133" i="5"/>
  <c r="T133" i="5"/>
  <c r="R133" i="5"/>
  <c r="P133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BI130" i="5"/>
  <c r="BH130" i="5"/>
  <c r="BG130" i="5"/>
  <c r="BE130" i="5"/>
  <c r="T130" i="5"/>
  <c r="R130" i="5"/>
  <c r="P130" i="5"/>
  <c r="BI129" i="5"/>
  <c r="BH129" i="5"/>
  <c r="BG129" i="5"/>
  <c r="BE129" i="5"/>
  <c r="T129" i="5"/>
  <c r="R129" i="5"/>
  <c r="P129" i="5"/>
  <c r="BI128" i="5"/>
  <c r="BH128" i="5"/>
  <c r="BG128" i="5"/>
  <c r="BE128" i="5"/>
  <c r="T128" i="5"/>
  <c r="R128" i="5"/>
  <c r="P128" i="5"/>
  <c r="BI127" i="5"/>
  <c r="BH127" i="5"/>
  <c r="BG127" i="5"/>
  <c r="BE127" i="5"/>
  <c r="T127" i="5"/>
  <c r="R127" i="5"/>
  <c r="P127" i="5"/>
  <c r="J121" i="5"/>
  <c r="J120" i="5"/>
  <c r="F120" i="5"/>
  <c r="F118" i="5"/>
  <c r="E116" i="5"/>
  <c r="J94" i="5"/>
  <c r="J93" i="5"/>
  <c r="F93" i="5"/>
  <c r="F91" i="5"/>
  <c r="E89" i="5"/>
  <c r="J20" i="5"/>
  <c r="E20" i="5"/>
  <c r="F121" i="5" s="1"/>
  <c r="J19" i="5"/>
  <c r="J14" i="5"/>
  <c r="J118" i="5" s="1"/>
  <c r="E7" i="5"/>
  <c r="E112" i="5" s="1"/>
  <c r="J41" i="4"/>
  <c r="J40" i="4"/>
  <c r="AY99" i="1" s="1"/>
  <c r="J39" i="4"/>
  <c r="AX99" i="1" s="1"/>
  <c r="BI127" i="4"/>
  <c r="BH127" i="4"/>
  <c r="BG127" i="4"/>
  <c r="F39" i="4" s="1"/>
  <c r="BB99" i="1" s="1"/>
  <c r="BE127" i="4"/>
  <c r="J37" i="4" s="1"/>
  <c r="AV99" i="1" s="1"/>
  <c r="T127" i="4"/>
  <c r="T126" i="4"/>
  <c r="T125" i="4" s="1"/>
  <c r="R127" i="4"/>
  <c r="R126" i="4"/>
  <c r="R125" i="4" s="1"/>
  <c r="P127" i="4"/>
  <c r="P126" i="4" s="1"/>
  <c r="P125" i="4" s="1"/>
  <c r="AU99" i="1" s="1"/>
  <c r="J122" i="4"/>
  <c r="J121" i="4"/>
  <c r="F121" i="4"/>
  <c r="F119" i="4"/>
  <c r="E117" i="4"/>
  <c r="J96" i="4"/>
  <c r="J95" i="4"/>
  <c r="F95" i="4"/>
  <c r="F93" i="4"/>
  <c r="E91" i="4"/>
  <c r="J22" i="4"/>
  <c r="E22" i="4"/>
  <c r="F96" i="4" s="1"/>
  <c r="J21" i="4"/>
  <c r="J16" i="4"/>
  <c r="J119" i="4" s="1"/>
  <c r="E7" i="4"/>
  <c r="E111" i="4" s="1"/>
  <c r="J41" i="3"/>
  <c r="J40" i="3"/>
  <c r="AY98" i="1"/>
  <c r="J39" i="3"/>
  <c r="AX98" i="1"/>
  <c r="BI128" i="3"/>
  <c r="BH128" i="3"/>
  <c r="BG128" i="3"/>
  <c r="BE128" i="3"/>
  <c r="T128" i="3"/>
  <c r="T126" i="3" s="1"/>
  <c r="T125" i="3" s="1"/>
  <c r="R128" i="3"/>
  <c r="P128" i="3"/>
  <c r="BI127" i="3"/>
  <c r="BH127" i="3"/>
  <c r="BG127" i="3"/>
  <c r="BE127" i="3"/>
  <c r="T127" i="3"/>
  <c r="R127" i="3"/>
  <c r="P127" i="3"/>
  <c r="J122" i="3"/>
  <c r="J121" i="3"/>
  <c r="F121" i="3"/>
  <c r="F119" i="3"/>
  <c r="E117" i="3"/>
  <c r="J96" i="3"/>
  <c r="J95" i="3"/>
  <c r="F95" i="3"/>
  <c r="F93" i="3"/>
  <c r="E91" i="3"/>
  <c r="J22" i="3"/>
  <c r="E22" i="3"/>
  <c r="F122" i="3" s="1"/>
  <c r="J21" i="3"/>
  <c r="J16" i="3"/>
  <c r="J93" i="3" s="1"/>
  <c r="E7" i="3"/>
  <c r="E85" i="3" s="1"/>
  <c r="J39" i="2"/>
  <c r="J38" i="2"/>
  <c r="AY96" i="1"/>
  <c r="J37" i="2"/>
  <c r="AX96" i="1" s="1"/>
  <c r="BI342" i="2"/>
  <c r="BH342" i="2"/>
  <c r="BG342" i="2"/>
  <c r="BE342" i="2"/>
  <c r="T342" i="2"/>
  <c r="T341" i="2" s="1"/>
  <c r="R342" i="2"/>
  <c r="R341" i="2" s="1"/>
  <c r="P342" i="2"/>
  <c r="P341" i="2" s="1"/>
  <c r="BI340" i="2"/>
  <c r="BH340" i="2"/>
  <c r="BG340" i="2"/>
  <c r="BE340" i="2"/>
  <c r="T340" i="2"/>
  <c r="R340" i="2"/>
  <c r="P340" i="2"/>
  <c r="BI339" i="2"/>
  <c r="BH339" i="2"/>
  <c r="BG339" i="2"/>
  <c r="BE339" i="2"/>
  <c r="T339" i="2"/>
  <c r="R339" i="2"/>
  <c r="P339" i="2"/>
  <c r="BI338" i="2"/>
  <c r="BH338" i="2"/>
  <c r="BG338" i="2"/>
  <c r="BE338" i="2"/>
  <c r="T338" i="2"/>
  <c r="R338" i="2"/>
  <c r="P338" i="2"/>
  <c r="BI336" i="2"/>
  <c r="BH336" i="2"/>
  <c r="BG336" i="2"/>
  <c r="BE336" i="2"/>
  <c r="T336" i="2"/>
  <c r="T335" i="2"/>
  <c r="R336" i="2"/>
  <c r="R335" i="2" s="1"/>
  <c r="P336" i="2"/>
  <c r="P335" i="2" s="1"/>
  <c r="BI334" i="2"/>
  <c r="BH334" i="2"/>
  <c r="BG334" i="2"/>
  <c r="BE334" i="2"/>
  <c r="T334" i="2"/>
  <c r="R334" i="2"/>
  <c r="P334" i="2"/>
  <c r="BI333" i="2"/>
  <c r="BH333" i="2"/>
  <c r="BG333" i="2"/>
  <c r="BE333" i="2"/>
  <c r="T333" i="2"/>
  <c r="R333" i="2"/>
  <c r="P333" i="2"/>
  <c r="BI332" i="2"/>
  <c r="BH332" i="2"/>
  <c r="BG332" i="2"/>
  <c r="BE332" i="2"/>
  <c r="T332" i="2"/>
  <c r="R332" i="2"/>
  <c r="P332" i="2"/>
  <c r="BI331" i="2"/>
  <c r="BH331" i="2"/>
  <c r="BG331" i="2"/>
  <c r="BE331" i="2"/>
  <c r="T331" i="2"/>
  <c r="R331" i="2"/>
  <c r="P331" i="2"/>
  <c r="BI330" i="2"/>
  <c r="BH330" i="2"/>
  <c r="BG330" i="2"/>
  <c r="BE330" i="2"/>
  <c r="T330" i="2"/>
  <c r="R330" i="2"/>
  <c r="P330" i="2"/>
  <c r="BI328" i="2"/>
  <c r="BH328" i="2"/>
  <c r="BG328" i="2"/>
  <c r="BE328" i="2"/>
  <c r="T328" i="2"/>
  <c r="R328" i="2"/>
  <c r="P328" i="2"/>
  <c r="BI327" i="2"/>
  <c r="BH327" i="2"/>
  <c r="BG327" i="2"/>
  <c r="BE327" i="2"/>
  <c r="T327" i="2"/>
  <c r="R327" i="2"/>
  <c r="P327" i="2"/>
  <c r="BI326" i="2"/>
  <c r="BH326" i="2"/>
  <c r="BG326" i="2"/>
  <c r="BE326" i="2"/>
  <c r="T326" i="2"/>
  <c r="R326" i="2"/>
  <c r="P326" i="2"/>
  <c r="BI324" i="2"/>
  <c r="BH324" i="2"/>
  <c r="BG324" i="2"/>
  <c r="BE324" i="2"/>
  <c r="T324" i="2"/>
  <c r="R324" i="2"/>
  <c r="P324" i="2"/>
  <c r="BI323" i="2"/>
  <c r="BH323" i="2"/>
  <c r="BG323" i="2"/>
  <c r="BE323" i="2"/>
  <c r="T323" i="2"/>
  <c r="R323" i="2"/>
  <c r="P323" i="2"/>
  <c r="BI322" i="2"/>
  <c r="BH322" i="2"/>
  <c r="BG322" i="2"/>
  <c r="BE322" i="2"/>
  <c r="T322" i="2"/>
  <c r="R322" i="2"/>
  <c r="P322" i="2"/>
  <c r="BI320" i="2"/>
  <c r="BH320" i="2"/>
  <c r="BG320" i="2"/>
  <c r="BE320" i="2"/>
  <c r="T320" i="2"/>
  <c r="R320" i="2"/>
  <c r="P320" i="2"/>
  <c r="BI319" i="2"/>
  <c r="BH319" i="2"/>
  <c r="BG319" i="2"/>
  <c r="BE319" i="2"/>
  <c r="T319" i="2"/>
  <c r="R319" i="2"/>
  <c r="P319" i="2"/>
  <c r="BI318" i="2"/>
  <c r="BH318" i="2"/>
  <c r="BG318" i="2"/>
  <c r="BE318" i="2"/>
  <c r="T318" i="2"/>
  <c r="R318" i="2"/>
  <c r="P318" i="2"/>
  <c r="BI317" i="2"/>
  <c r="BH317" i="2"/>
  <c r="BG317" i="2"/>
  <c r="BE317" i="2"/>
  <c r="T317" i="2"/>
  <c r="R317" i="2"/>
  <c r="P317" i="2"/>
  <c r="BI315" i="2"/>
  <c r="BH315" i="2"/>
  <c r="BG315" i="2"/>
  <c r="BE315" i="2"/>
  <c r="T315" i="2"/>
  <c r="R315" i="2"/>
  <c r="P315" i="2"/>
  <c r="BI314" i="2"/>
  <c r="BH314" i="2"/>
  <c r="BG314" i="2"/>
  <c r="BE314" i="2"/>
  <c r="T314" i="2"/>
  <c r="R314" i="2"/>
  <c r="P314" i="2"/>
  <c r="BI313" i="2"/>
  <c r="BH313" i="2"/>
  <c r="BG313" i="2"/>
  <c r="BE313" i="2"/>
  <c r="T313" i="2"/>
  <c r="R313" i="2"/>
  <c r="P313" i="2"/>
  <c r="BI312" i="2"/>
  <c r="BH312" i="2"/>
  <c r="BG312" i="2"/>
  <c r="BE312" i="2"/>
  <c r="T312" i="2"/>
  <c r="R312" i="2"/>
  <c r="P312" i="2"/>
  <c r="BI311" i="2"/>
  <c r="BH311" i="2"/>
  <c r="BG311" i="2"/>
  <c r="BE311" i="2"/>
  <c r="T311" i="2"/>
  <c r="R311" i="2"/>
  <c r="P311" i="2"/>
  <c r="BI310" i="2"/>
  <c r="BH310" i="2"/>
  <c r="BG310" i="2"/>
  <c r="BE310" i="2"/>
  <c r="T310" i="2"/>
  <c r="R310" i="2"/>
  <c r="P310" i="2"/>
  <c r="BI309" i="2"/>
  <c r="BH309" i="2"/>
  <c r="BG309" i="2"/>
  <c r="BE309" i="2"/>
  <c r="T309" i="2"/>
  <c r="R309" i="2"/>
  <c r="P309" i="2"/>
  <c r="BI308" i="2"/>
  <c r="BH308" i="2"/>
  <c r="BG308" i="2"/>
  <c r="BE308" i="2"/>
  <c r="T308" i="2"/>
  <c r="R308" i="2"/>
  <c r="P308" i="2"/>
  <c r="BI307" i="2"/>
  <c r="BH307" i="2"/>
  <c r="BG307" i="2"/>
  <c r="BE307" i="2"/>
  <c r="T307" i="2"/>
  <c r="R307" i="2"/>
  <c r="P307" i="2"/>
  <c r="BI306" i="2"/>
  <c r="BH306" i="2"/>
  <c r="BG306" i="2"/>
  <c r="BE306" i="2"/>
  <c r="T306" i="2"/>
  <c r="R306" i="2"/>
  <c r="P306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J140" i="2"/>
  <c r="J139" i="2"/>
  <c r="F139" i="2"/>
  <c r="F137" i="2"/>
  <c r="E135" i="2"/>
  <c r="J94" i="2"/>
  <c r="J93" i="2"/>
  <c r="F93" i="2"/>
  <c r="F91" i="2"/>
  <c r="E89" i="2"/>
  <c r="J20" i="2"/>
  <c r="E20" i="2"/>
  <c r="F140" i="2" s="1"/>
  <c r="J19" i="2"/>
  <c r="J14" i="2"/>
  <c r="J91" i="2" s="1"/>
  <c r="E7" i="2"/>
  <c r="E131" i="2" s="1"/>
  <c r="L90" i="1"/>
  <c r="AM90" i="1"/>
  <c r="AM89" i="1"/>
  <c r="L89" i="1"/>
  <c r="AM87" i="1"/>
  <c r="L87" i="1"/>
  <c r="L85" i="1"/>
  <c r="L84" i="1"/>
  <c r="J149" i="2"/>
  <c r="J220" i="2"/>
  <c r="BK160" i="2"/>
  <c r="J244" i="2"/>
  <c r="BK193" i="2"/>
  <c r="BK312" i="2"/>
  <c r="J226" i="2"/>
  <c r="J311" i="2"/>
  <c r="J187" i="2"/>
  <c r="BK127" i="4"/>
  <c r="BK193" i="5"/>
  <c r="J179" i="5"/>
  <c r="BK232" i="5"/>
  <c r="BK179" i="5"/>
  <c r="J232" i="5"/>
  <c r="BK145" i="5"/>
  <c r="J184" i="5"/>
  <c r="J188" i="5"/>
  <c r="J148" i="5"/>
  <c r="J175" i="5"/>
  <c r="BK237" i="5"/>
  <c r="BK137" i="5"/>
  <c r="J195" i="5"/>
  <c r="BK143" i="5"/>
  <c r="J170" i="5"/>
  <c r="BK216" i="5"/>
  <c r="J199" i="5"/>
  <c r="J193" i="6"/>
  <c r="BK206" i="6"/>
  <c r="J214" i="6"/>
  <c r="J134" i="6"/>
  <c r="BK182" i="6"/>
  <c r="J165" i="6"/>
  <c r="BK172" i="6"/>
  <c r="BK184" i="6"/>
  <c r="BK210" i="6"/>
  <c r="BK171" i="6"/>
  <c r="J143" i="6"/>
  <c r="J149" i="8"/>
  <c r="J130" i="8"/>
  <c r="J140" i="8"/>
  <c r="BK130" i="8"/>
  <c r="J137" i="8"/>
  <c r="J130" i="9"/>
  <c r="BK152" i="9"/>
  <c r="BK149" i="9"/>
  <c r="J149" i="9"/>
  <c r="J135" i="10"/>
  <c r="J152" i="10"/>
  <c r="J149" i="11"/>
  <c r="J140" i="12"/>
  <c r="J181" i="12"/>
  <c r="BK140" i="12"/>
  <c r="J164" i="12"/>
  <c r="J187" i="12"/>
  <c r="J208" i="12"/>
  <c r="J180" i="12"/>
  <c r="BK209" i="12"/>
  <c r="BK214" i="12"/>
  <c r="J144" i="12"/>
  <c r="J130" i="12"/>
  <c r="J148" i="12"/>
  <c r="J283" i="2"/>
  <c r="J228" i="2"/>
  <c r="J212" i="2"/>
  <c r="J175" i="2"/>
  <c r="J324" i="2"/>
  <c r="J278" i="2"/>
  <c r="BK212" i="2"/>
  <c r="BK199" i="2"/>
  <c r="J304" i="2"/>
  <c r="BK257" i="2"/>
  <c r="BK177" i="2"/>
  <c r="BK293" i="2"/>
  <c r="J253" i="2"/>
  <c r="BK188" i="2"/>
  <c r="J250" i="2"/>
  <c r="BK180" i="2"/>
  <c r="BK324" i="2"/>
  <c r="BK208" i="2"/>
  <c r="BK169" i="2"/>
  <c r="J317" i="2"/>
  <c r="BK236" i="2"/>
  <c r="BK310" i="2"/>
  <c r="BK268" i="2"/>
  <c r="J162" i="2"/>
  <c r="J127" i="4"/>
  <c r="BK194" i="5"/>
  <c r="BK183" i="5"/>
  <c r="J164" i="5"/>
  <c r="BK180" i="5"/>
  <c r="BK135" i="5"/>
  <c r="J206" i="5"/>
  <c r="BK161" i="5"/>
  <c r="J226" i="5"/>
  <c r="J194" i="5"/>
  <c r="J138" i="5"/>
  <c r="J160" i="5"/>
  <c r="J156" i="5"/>
  <c r="J215" i="5"/>
  <c r="J176" i="5"/>
  <c r="BK240" i="5"/>
  <c r="BK165" i="5"/>
  <c r="BK189" i="6"/>
  <c r="BK150" i="6"/>
  <c r="J215" i="6"/>
  <c r="BK158" i="6"/>
  <c r="BK190" i="6"/>
  <c r="J141" i="6"/>
  <c r="BK142" i="6"/>
  <c r="J194" i="6"/>
  <c r="BK162" i="6"/>
  <c r="J206" i="6"/>
  <c r="J160" i="6"/>
  <c r="J135" i="6"/>
  <c r="J125" i="7"/>
  <c r="BK148" i="8"/>
  <c r="BK131" i="8"/>
  <c r="J146" i="8"/>
  <c r="BK149" i="8"/>
  <c r="BK137" i="8"/>
  <c r="J131" i="8"/>
  <c r="J157" i="9"/>
  <c r="BK127" i="9"/>
  <c r="J132" i="9"/>
  <c r="BK132" i="9"/>
  <c r="BK139" i="10"/>
  <c r="BK155" i="10"/>
  <c r="J142" i="10"/>
  <c r="BK129" i="10"/>
  <c r="J149" i="10"/>
  <c r="J148" i="10"/>
  <c r="BK124" i="10"/>
  <c r="BK152" i="10"/>
  <c r="BK138" i="11"/>
  <c r="BK132" i="11"/>
  <c r="BK130" i="11"/>
  <c r="J127" i="11"/>
  <c r="BK180" i="12"/>
  <c r="BK183" i="12"/>
  <c r="J205" i="12"/>
  <c r="BK163" i="12"/>
  <c r="BK132" i="12"/>
  <c r="J137" i="12"/>
  <c r="J209" i="12"/>
  <c r="BK164" i="12"/>
  <c r="BK145" i="12"/>
  <c r="BK193" i="12"/>
  <c r="BK141" i="12"/>
  <c r="BK131" i="12"/>
  <c r="J214" i="2"/>
  <c r="J184" i="2"/>
  <c r="J308" i="2"/>
  <c r="BK287" i="2"/>
  <c r="BK164" i="2"/>
  <c r="BK313" i="2"/>
  <c r="BK258" i="2"/>
  <c r="J183" i="2"/>
  <c r="J295" i="2"/>
  <c r="BK176" i="2"/>
  <c r="J302" i="2"/>
  <c r="BK265" i="2"/>
  <c r="J208" i="2"/>
  <c r="J342" i="2"/>
  <c r="J338" i="2"/>
  <c r="BK282" i="2"/>
  <c r="BK241" i="2"/>
  <c r="J200" i="2"/>
  <c r="J315" i="2"/>
  <c r="J256" i="2"/>
  <c r="BK271" i="2"/>
  <c r="BK226" i="2"/>
  <c r="BK158" i="2"/>
  <c r="J286" i="2"/>
  <c r="J194" i="2"/>
  <c r="J333" i="2"/>
  <c r="J186" i="2"/>
  <c r="J318" i="2"/>
  <c r="BK247" i="2"/>
  <c r="BK328" i="2"/>
  <c r="J282" i="2"/>
  <c r="BK185" i="5"/>
  <c r="BK170" i="5"/>
  <c r="J173" i="5"/>
  <c r="J149" i="5"/>
  <c r="BK214" i="5"/>
  <c r="BK186" i="5"/>
  <c r="BK140" i="5"/>
  <c r="BK171" i="5"/>
  <c r="BK219" i="5"/>
  <c r="BK184" i="5"/>
  <c r="BK129" i="5"/>
  <c r="BK199" i="5"/>
  <c r="J152" i="5"/>
  <c r="J233" i="5"/>
  <c r="BK166" i="5"/>
  <c r="J224" i="5"/>
  <c r="BK192" i="5"/>
  <c r="J187" i="6"/>
  <c r="BK153" i="6"/>
  <c r="J177" i="6"/>
  <c r="J136" i="6"/>
  <c r="BK181" i="6"/>
  <c r="J191" i="6"/>
  <c r="BK149" i="6"/>
  <c r="J131" i="6"/>
  <c r="J201" i="6"/>
  <c r="BK168" i="6"/>
  <c r="BK202" i="6"/>
  <c r="J195" i="6"/>
  <c r="BK185" i="6"/>
  <c r="F39" i="7"/>
  <c r="BD102" i="1" s="1"/>
  <c r="J148" i="8"/>
  <c r="BK146" i="8"/>
  <c r="J142" i="8"/>
  <c r="J138" i="8"/>
  <c r="J140" i="9"/>
  <c r="BK148" i="9"/>
  <c r="BK142" i="9"/>
  <c r="BK140" i="9"/>
  <c r="BK148" i="10"/>
  <c r="J130" i="10"/>
  <c r="J124" i="10"/>
  <c r="BK135" i="10"/>
  <c r="J147" i="10"/>
  <c r="BK143" i="10"/>
  <c r="J144" i="10"/>
  <c r="BK134" i="11"/>
  <c r="BK147" i="11"/>
  <c r="J145" i="11"/>
  <c r="BK144" i="11"/>
  <c r="BK143" i="11"/>
  <c r="BK152" i="11"/>
  <c r="BK146" i="11"/>
  <c r="J138" i="11"/>
  <c r="J200" i="12"/>
  <c r="J196" i="12"/>
  <c r="BK184" i="12"/>
  <c r="BK182" i="12"/>
  <c r="BK178" i="12"/>
  <c r="BK169" i="12"/>
  <c r="J166" i="12"/>
  <c r="J158" i="12"/>
  <c r="J131" i="12"/>
  <c r="BK129" i="12"/>
  <c r="BK166" i="12"/>
  <c r="J194" i="12"/>
  <c r="J156" i="12"/>
  <c r="BK198" i="12"/>
  <c r="J159" i="12"/>
  <c r="J192" i="12"/>
  <c r="J139" i="12"/>
  <c r="J206" i="12"/>
  <c r="J214" i="12"/>
  <c r="BK152" i="12"/>
  <c r="J201" i="12"/>
  <c r="BK177" i="12"/>
  <c r="BK190" i="12"/>
  <c r="BK284" i="2"/>
  <c r="J227" i="2"/>
  <c r="BK210" i="2"/>
  <c r="BK171" i="2"/>
  <c r="BK302" i="2"/>
  <c r="BK229" i="2"/>
  <c r="BK151" i="2"/>
  <c r="J263" i="2"/>
  <c r="J191" i="2"/>
  <c r="J296" i="2"/>
  <c r="BK207" i="2"/>
  <c r="BK149" i="2"/>
  <c r="BK224" i="2"/>
  <c r="J167" i="2"/>
  <c r="BK332" i="2"/>
  <c r="BK286" i="2"/>
  <c r="BK259" i="2"/>
  <c r="BK204" i="2"/>
  <c r="BK280" i="2"/>
  <c r="BK245" i="2"/>
  <c r="J179" i="2"/>
  <c r="BK333" i="2"/>
  <c r="J281" i="2"/>
  <c r="BK197" i="2"/>
  <c r="J169" i="2"/>
  <c r="BK304" i="2"/>
  <c r="J221" i="2"/>
  <c r="J334" i="2"/>
  <c r="J199" i="2"/>
  <c r="J327" i="2"/>
  <c r="BK272" i="2"/>
  <c r="BK239" i="2"/>
  <c r="J313" i="2"/>
  <c r="BK276" i="2"/>
  <c r="BK232" i="2"/>
  <c r="AS97" i="1"/>
  <c r="BK181" i="5"/>
  <c r="J132" i="5"/>
  <c r="J177" i="5"/>
  <c r="J202" i="5"/>
  <c r="J140" i="5"/>
  <c r="J214" i="5"/>
  <c r="BK156" i="5"/>
  <c r="J150" i="5"/>
  <c r="J169" i="5"/>
  <c r="BK127" i="5"/>
  <c r="BK204" i="5"/>
  <c r="BK146" i="5"/>
  <c r="BK224" i="5"/>
  <c r="BK234" i="5"/>
  <c r="J168" i="5"/>
  <c r="BK147" i="5"/>
  <c r="J237" i="5"/>
  <c r="BK159" i="5"/>
  <c r="J135" i="5"/>
  <c r="BK191" i="5"/>
  <c r="J223" i="5"/>
  <c r="J185" i="5"/>
  <c r="J182" i="6"/>
  <c r="BK177" i="6"/>
  <c r="BK196" i="6"/>
  <c r="J155" i="6"/>
  <c r="BK132" i="6"/>
  <c r="J183" i="6"/>
  <c r="BK214" i="6"/>
  <c r="J154" i="6"/>
  <c r="J176" i="6"/>
  <c r="J210" i="6"/>
  <c r="J180" i="6"/>
  <c r="BK197" i="6"/>
  <c r="J188" i="6"/>
  <c r="BK165" i="6"/>
  <c r="BK126" i="8"/>
  <c r="BK128" i="8"/>
  <c r="J128" i="8"/>
  <c r="J144" i="8"/>
  <c r="BK135" i="8"/>
  <c r="J133" i="8"/>
  <c r="J137" i="9"/>
  <c r="BK133" i="9"/>
  <c r="J133" i="9"/>
  <c r="J148" i="9"/>
  <c r="BK156" i="9"/>
  <c r="J141" i="10"/>
  <c r="BK160" i="10"/>
  <c r="BK132" i="10"/>
  <c r="J160" i="10"/>
  <c r="BK144" i="10"/>
  <c r="BK157" i="10"/>
  <c r="BK140" i="11"/>
  <c r="J125" i="11"/>
  <c r="BK128" i="11"/>
  <c r="J129" i="11"/>
  <c r="BK124" i="11"/>
  <c r="BK172" i="12"/>
  <c r="J129" i="12"/>
  <c r="BK136" i="12"/>
  <c r="J182" i="12"/>
  <c r="J133" i="12"/>
  <c r="BK195" i="12"/>
  <c r="J171" i="12"/>
  <c r="J190" i="12"/>
  <c r="BK171" i="12"/>
  <c r="BK206" i="12"/>
  <c r="J160" i="12"/>
  <c r="BK150" i="12"/>
  <c r="J248" i="2"/>
  <c r="BK146" i="2"/>
  <c r="BK256" i="2"/>
  <c r="BK157" i="2"/>
  <c r="J231" i="2"/>
  <c r="J171" i="2"/>
  <c r="J276" i="2"/>
  <c r="J207" i="2"/>
  <c r="J340" i="2"/>
  <c r="BK323" i="2"/>
  <c r="J280" i="2"/>
  <c r="BK246" i="2"/>
  <c r="BK181" i="2"/>
  <c r="BK292" i="2"/>
  <c r="BK219" i="2"/>
  <c r="BK156" i="2"/>
  <c r="J298" i="2"/>
  <c r="J239" i="2"/>
  <c r="BK187" i="2"/>
  <c r="J330" i="2"/>
  <c r="BK202" i="2"/>
  <c r="BK243" i="2"/>
  <c r="J192" i="2"/>
  <c r="BK320" i="2"/>
  <c r="J177" i="2"/>
  <c r="BK309" i="2"/>
  <c r="BK267" i="2"/>
  <c r="J165" i="2"/>
  <c r="F40" i="4"/>
  <c r="BC99" i="1" s="1"/>
  <c r="BK163" i="5"/>
  <c r="J205" i="5"/>
  <c r="BK134" i="5"/>
  <c r="BK217" i="5"/>
  <c r="J144" i="5"/>
  <c r="BK215" i="5"/>
  <c r="J166" i="5"/>
  <c r="BK203" i="5"/>
  <c r="BK172" i="5"/>
  <c r="J213" i="5"/>
  <c r="BK190" i="5"/>
  <c r="BK130" i="5"/>
  <c r="J225" i="5"/>
  <c r="J240" i="5"/>
  <c r="BK154" i="5"/>
  <c r="J128" i="5"/>
  <c r="J153" i="5"/>
  <c r="J236" i="5"/>
  <c r="J162" i="5"/>
  <c r="BK218" i="5"/>
  <c r="J167" i="5"/>
  <c r="J151" i="6"/>
  <c r="BK201" i="6"/>
  <c r="BK136" i="6"/>
  <c r="J186" i="6"/>
  <c r="J167" i="6"/>
  <c r="BK211" i="6"/>
  <c r="BK180" i="6"/>
  <c r="BK194" i="6"/>
  <c r="J150" i="6"/>
  <c r="BK163" i="6"/>
  <c r="BK147" i="8"/>
  <c r="J143" i="9"/>
  <c r="BK134" i="9"/>
  <c r="J142" i="9"/>
  <c r="BK129" i="9"/>
  <c r="J135" i="9"/>
  <c r="BK164" i="10"/>
  <c r="J156" i="10"/>
  <c r="J151" i="10"/>
  <c r="BK133" i="10"/>
  <c r="BK146" i="10"/>
  <c r="J158" i="10"/>
  <c r="J125" i="10"/>
  <c r="BK153" i="10"/>
  <c r="J126" i="11"/>
  <c r="J150" i="11"/>
  <c r="J151" i="11"/>
  <c r="J128" i="11"/>
  <c r="BK148" i="11"/>
  <c r="J150" i="12"/>
  <c r="J138" i="12"/>
  <c r="BK175" i="12"/>
  <c r="BK194" i="12"/>
  <c r="J143" i="12"/>
  <c r="J177" i="12"/>
  <c r="J153" i="12"/>
  <c r="BK174" i="12"/>
  <c r="J213" i="12"/>
  <c r="BK210" i="12"/>
  <c r="J136" i="12"/>
  <c r="BK133" i="12"/>
  <c r="BK307" i="2"/>
  <c r="BK217" i="2"/>
  <c r="BK155" i="2"/>
  <c r="J262" i="2"/>
  <c r="J164" i="2"/>
  <c r="J224" i="2"/>
  <c r="J294" i="2"/>
  <c r="BK250" i="2"/>
  <c r="BK190" i="2"/>
  <c r="BK327" i="2"/>
  <c r="J255" i="2"/>
  <c r="J213" i="2"/>
  <c r="BK172" i="2"/>
  <c r="BK277" i="2"/>
  <c r="BK201" i="2"/>
  <c r="BK301" i="2"/>
  <c r="J265" i="2"/>
  <c r="BK192" i="2"/>
  <c r="BK331" i="2"/>
  <c r="BK223" i="2"/>
  <c r="J331" i="2"/>
  <c r="J223" i="2"/>
  <c r="J168" i="2"/>
  <c r="BK275" i="2"/>
  <c r="J176" i="2"/>
  <c r="BK305" i="2"/>
  <c r="BK231" i="2"/>
  <c r="J160" i="2"/>
  <c r="BK162" i="5"/>
  <c r="J178" i="5"/>
  <c r="BK228" i="5"/>
  <c r="BK201" i="5"/>
  <c r="BK206" i="5"/>
  <c r="BK155" i="5"/>
  <c r="J157" i="5"/>
  <c r="BK168" i="5"/>
  <c r="J210" i="5"/>
  <c r="BK204" i="6"/>
  <c r="J148" i="6"/>
  <c r="BK178" i="6"/>
  <c r="J200" i="6"/>
  <c r="BK143" i="6"/>
  <c r="J197" i="6"/>
  <c r="BK195" i="6"/>
  <c r="J132" i="6"/>
  <c r="BK155" i="6"/>
  <c r="J217" i="6"/>
  <c r="J169" i="6"/>
  <c r="BK217" i="6"/>
  <c r="J172" i="6"/>
  <c r="BK183" i="6"/>
  <c r="BK187" i="6"/>
  <c r="J126" i="8"/>
  <c r="J134" i="8"/>
  <c r="BK136" i="8"/>
  <c r="J129" i="8"/>
  <c r="J129" i="9"/>
  <c r="J128" i="9"/>
  <c r="BK147" i="9"/>
  <c r="BK141" i="9"/>
  <c r="BK161" i="10"/>
  <c r="BK159" i="10"/>
  <c r="J159" i="10"/>
  <c r="BK150" i="10"/>
  <c r="BK158" i="10"/>
  <c r="BK145" i="10"/>
  <c r="BK131" i="10"/>
  <c r="BK135" i="11"/>
  <c r="BK153" i="11"/>
  <c r="J155" i="11"/>
  <c r="J130" i="11"/>
  <c r="J136" i="11"/>
  <c r="BK160" i="12"/>
  <c r="J211" i="12"/>
  <c r="J167" i="12"/>
  <c r="BK201" i="12"/>
  <c r="BK162" i="12"/>
  <c r="J204" i="12"/>
  <c r="BK151" i="12"/>
  <c r="BK149" i="12"/>
  <c r="BK181" i="12"/>
  <c r="J147" i="12"/>
  <c r="J197" i="12"/>
  <c r="J176" i="12"/>
  <c r="J198" i="12"/>
  <c r="J319" i="2"/>
  <c r="BK230" i="2"/>
  <c r="BK220" i="2"/>
  <c r="J189" i="2"/>
  <c r="BK173" i="2"/>
  <c r="J309" i="2"/>
  <c r="J289" i="2"/>
  <c r="J159" i="2"/>
  <c r="J293" i="2"/>
  <c r="J232" i="2"/>
  <c r="J146" i="2"/>
  <c r="J172" i="2"/>
  <c r="BK288" i="2"/>
  <c r="J261" i="2"/>
  <c r="BK206" i="2"/>
  <c r="BK340" i="2"/>
  <c r="BK326" i="2"/>
  <c r="J285" i="2"/>
  <c r="J237" i="2"/>
  <c r="J201" i="2"/>
  <c r="BK303" i="2"/>
  <c r="J258" i="2"/>
  <c r="J198" i="2"/>
  <c r="BK300" i="2"/>
  <c r="BK266" i="2"/>
  <c r="BK189" i="2"/>
  <c r="BK318" i="2"/>
  <c r="BK228" i="2"/>
  <c r="BK161" i="2"/>
  <c r="J297" i="2"/>
  <c r="BK198" i="2"/>
  <c r="BK319" i="2"/>
  <c r="BK269" i="2"/>
  <c r="BK315" i="2"/>
  <c r="J274" i="2"/>
  <c r="BK194" i="2"/>
  <c r="J128" i="3"/>
  <c r="F41" i="4"/>
  <c r="BD99" i="1"/>
  <c r="J161" i="5"/>
  <c r="J200" i="5"/>
  <c r="J133" i="5"/>
  <c r="BK207" i="5"/>
  <c r="J143" i="5"/>
  <c r="J218" i="5"/>
  <c r="J197" i="5"/>
  <c r="J129" i="5"/>
  <c r="BK182" i="5"/>
  <c r="BK139" i="5"/>
  <c r="BK208" i="5"/>
  <c r="J174" i="5"/>
  <c r="BK236" i="5"/>
  <c r="BK174" i="5"/>
  <c r="J216" i="5"/>
  <c r="J146" i="5"/>
  <c r="BK235" i="5"/>
  <c r="J158" i="5"/>
  <c r="J222" i="5"/>
  <c r="BK231" i="5"/>
  <c r="BK189" i="5"/>
  <c r="J192" i="6"/>
  <c r="BK207" i="6"/>
  <c r="J158" i="6"/>
  <c r="BK188" i="6"/>
  <c r="J144" i="6"/>
  <c r="J208" i="6"/>
  <c r="J161" i="6"/>
  <c r="J178" i="6"/>
  <c r="J166" i="6"/>
  <c r="BK212" i="6"/>
  <c r="J181" i="6"/>
  <c r="BK160" i="6"/>
  <c r="BK205" i="6"/>
  <c r="BK144" i="6"/>
  <c r="J145" i="6"/>
  <c r="BK148" i="6"/>
  <c r="F38" i="7"/>
  <c r="BC102" i="1" s="1"/>
  <c r="BK129" i="8"/>
  <c r="J145" i="8"/>
  <c r="BK124" i="8"/>
  <c r="J123" i="8"/>
  <c r="BK144" i="8"/>
  <c r="BK138" i="9"/>
  <c r="J155" i="9"/>
  <c r="BK143" i="9"/>
  <c r="J131" i="9"/>
  <c r="J141" i="9"/>
  <c r="BK137" i="10"/>
  <c r="J129" i="10"/>
  <c r="J140" i="10"/>
  <c r="BK126" i="10"/>
  <c r="J127" i="10"/>
  <c r="J155" i="10"/>
  <c r="J132" i="10"/>
  <c r="BK151" i="11"/>
  <c r="J139" i="11"/>
  <c r="BK133" i="11"/>
  <c r="J144" i="11"/>
  <c r="BK126" i="11"/>
  <c r="J152" i="11"/>
  <c r="J179" i="12"/>
  <c r="BK143" i="12"/>
  <c r="BK199" i="12"/>
  <c r="J155" i="12"/>
  <c r="J175" i="12"/>
  <c r="J268" i="2"/>
  <c r="J222" i="2"/>
  <c r="J185" i="2"/>
  <c r="J156" i="2"/>
  <c r="J300" i="2"/>
  <c r="J219" i="2"/>
  <c r="J152" i="2"/>
  <c r="J292" i="2"/>
  <c r="BK148" i="2"/>
  <c r="BK221" i="2"/>
  <c r="J158" i="2"/>
  <c r="BK285" i="2"/>
  <c r="BK237" i="2"/>
  <c r="J173" i="2"/>
  <c r="BK338" i="2"/>
  <c r="BK298" i="2"/>
  <c r="BK273" i="2"/>
  <c r="BK214" i="2"/>
  <c r="J151" i="2"/>
  <c r="BK278" i="2"/>
  <c r="BK227" i="2"/>
  <c r="J153" i="2"/>
  <c r="J272" i="2"/>
  <c r="BK240" i="2"/>
  <c r="BK153" i="2"/>
  <c r="J235" i="2"/>
  <c r="BK166" i="2"/>
  <c r="J246" i="2"/>
  <c r="J211" i="2"/>
  <c r="J166" i="2"/>
  <c r="BK297" i="2"/>
  <c r="BK225" i="2"/>
  <c r="J314" i="2"/>
  <c r="BK289" i="2"/>
  <c r="J139" i="5"/>
  <c r="J134" i="5"/>
  <c r="J151" i="5"/>
  <c r="BK209" i="5"/>
  <c r="BK153" i="5"/>
  <c r="J229" i="5"/>
  <c r="J130" i="5"/>
  <c r="BK213" i="5"/>
  <c r="BK158" i="5"/>
  <c r="J198" i="5"/>
  <c r="J234" i="5"/>
  <c r="BK160" i="5"/>
  <c r="BK222" i="5"/>
  <c r="J190" i="5"/>
  <c r="BK203" i="6"/>
  <c r="J213" i="6"/>
  <c r="BK174" i="6"/>
  <c r="J212" i="6"/>
  <c r="BK175" i="6"/>
  <c r="BK133" i="6"/>
  <c r="BK192" i="6"/>
  <c r="J196" i="6"/>
  <c r="BK151" i="6"/>
  <c r="J164" i="6"/>
  <c r="BK215" i="6"/>
  <c r="J139" i="8"/>
  <c r="BK150" i="9"/>
  <c r="J152" i="9"/>
  <c r="BK139" i="9"/>
  <c r="J150" i="9"/>
  <c r="J164" i="10"/>
  <c r="J143" i="10"/>
  <c r="BK128" i="10"/>
  <c r="BK141" i="10"/>
  <c r="BK156" i="10"/>
  <c r="BK130" i="10"/>
  <c r="J128" i="10"/>
  <c r="J153" i="11"/>
  <c r="J143" i="11"/>
  <c r="BK150" i="11"/>
  <c r="BK125" i="11"/>
  <c r="J199" i="12"/>
  <c r="J145" i="12"/>
  <c r="J189" i="12"/>
  <c r="BK137" i="12"/>
  <c r="BK188" i="12"/>
  <c r="J151" i="12"/>
  <c r="BK165" i="12"/>
  <c r="BK155" i="12"/>
  <c r="J173" i="12"/>
  <c r="J162" i="12"/>
  <c r="BK205" i="12"/>
  <c r="BK135" i="12"/>
  <c r="J135" i="12"/>
  <c r="J307" i="2"/>
  <c r="J236" i="2"/>
  <c r="J193" i="2"/>
  <c r="J174" i="2"/>
  <c r="J310" i="2"/>
  <c r="J288" i="2"/>
  <c r="BK162" i="2"/>
  <c r="BK294" i="2"/>
  <c r="BK209" i="2"/>
  <c r="BK262" i="2"/>
  <c r="BK174" i="2"/>
  <c r="BK317" i="2"/>
  <c r="J266" i="2"/>
  <c r="BK215" i="2"/>
  <c r="BK182" i="2"/>
  <c r="BK248" i="2"/>
  <c r="BK179" i="2"/>
  <c r="J299" i="2"/>
  <c r="J210" i="2"/>
  <c r="J322" i="2"/>
  <c r="BK185" i="2"/>
  <c r="BK308" i="2"/>
  <c r="J230" i="2"/>
  <c r="J161" i="2"/>
  <c r="J127" i="3"/>
  <c r="BK210" i="5"/>
  <c r="J182" i="5"/>
  <c r="J172" i="5"/>
  <c r="J209" i="5"/>
  <c r="J136" i="5"/>
  <c r="BK220" i="5"/>
  <c r="J189" i="5"/>
  <c r="BK138" i="5"/>
  <c r="J201" i="5"/>
  <c r="J220" i="5"/>
  <c r="BK227" i="5"/>
  <c r="J147" i="5"/>
  <c r="J207" i="5"/>
  <c r="BK164" i="5"/>
  <c r="J235" i="5"/>
  <c r="J127" i="5"/>
  <c r="J187" i="5"/>
  <c r="BK142" i="5"/>
  <c r="BK197" i="5"/>
  <c r="BK151" i="5"/>
  <c r="BK223" i="5"/>
  <c r="BK131" i="5"/>
  <c r="J186" i="5"/>
  <c r="BK157" i="6"/>
  <c r="J202" i="6"/>
  <c r="BK137" i="6"/>
  <c r="J157" i="6"/>
  <c r="J137" i="6"/>
  <c r="J203" i="6"/>
  <c r="J204" i="6"/>
  <c r="J170" i="6"/>
  <c r="BK154" i="6"/>
  <c r="J209" i="6"/>
  <c r="BK170" i="6"/>
  <c r="BK161" i="6"/>
  <c r="BK209" i="6"/>
  <c r="J216" i="6"/>
  <c r="J168" i="6"/>
  <c r="BK125" i="7"/>
  <c r="J124" i="8"/>
  <c r="BK142" i="8"/>
  <c r="J135" i="8"/>
  <c r="J127" i="8"/>
  <c r="BK133" i="8"/>
  <c r="BK134" i="8"/>
  <c r="BK132" i="8"/>
  <c r="BK128" i="9"/>
  <c r="BK157" i="9"/>
  <c r="BK135" i="9"/>
  <c r="BK155" i="9"/>
  <c r="J134" i="9"/>
  <c r="BK162" i="10"/>
  <c r="J126" i="10"/>
  <c r="J137" i="10"/>
  <c r="J154" i="10"/>
  <c r="J161" i="10"/>
  <c r="BK154" i="10"/>
  <c r="BK147" i="10"/>
  <c r="J146" i="11"/>
  <c r="J148" i="11"/>
  <c r="BK149" i="11"/>
  <c r="BK145" i="11"/>
  <c r="BK197" i="12"/>
  <c r="J193" i="12"/>
  <c r="J183" i="12"/>
  <c r="BK173" i="12"/>
  <c r="BK167" i="12"/>
  <c r="BK159" i="12"/>
  <c r="BK157" i="12"/>
  <c r="BK130" i="12"/>
  <c r="BK211" i="12"/>
  <c r="J165" i="12"/>
  <c r="J141" i="12"/>
  <c r="BK176" i="12"/>
  <c r="J132" i="12"/>
  <c r="BK186" i="12"/>
  <c r="BK138" i="12"/>
  <c r="J146" i="12"/>
  <c r="BK158" i="12"/>
  <c r="J186" i="12"/>
  <c r="J172" i="12"/>
  <c r="J202" i="12"/>
  <c r="J178" i="12"/>
  <c r="J152" i="12"/>
  <c r="BK244" i="2"/>
  <c r="J225" i="2"/>
  <c r="J188" i="2"/>
  <c r="BK165" i="2"/>
  <c r="BK306" i="2"/>
  <c r="J216" i="2"/>
  <c r="J301" i="2"/>
  <c r="J259" i="2"/>
  <c r="J181" i="2"/>
  <c r="J251" i="2"/>
  <c r="BK175" i="2"/>
  <c r="J326" i="2"/>
  <c r="J284" i="2"/>
  <c r="J245" i="2"/>
  <c r="BK342" i="2"/>
  <c r="BK336" i="2"/>
  <c r="J291" i="2"/>
  <c r="J243" i="2"/>
  <c r="J202" i="2"/>
  <c r="BK296" i="2"/>
  <c r="BK203" i="2"/>
  <c r="J147" i="2"/>
  <c r="BK255" i="2"/>
  <c r="BK191" i="2"/>
  <c r="BK334" i="2"/>
  <c r="J270" i="2"/>
  <c r="J197" i="2"/>
  <c r="J328" i="2"/>
  <c r="BK222" i="2"/>
  <c r="J332" i="2"/>
  <c r="J271" i="2"/>
  <c r="BK238" i="2"/>
  <c r="J323" i="2"/>
  <c r="J306" i="2"/>
  <c r="J196" i="2"/>
  <c r="J182" i="2"/>
  <c r="BK127" i="3"/>
  <c r="J231" i="5"/>
  <c r="BK149" i="5"/>
  <c r="BK226" i="5"/>
  <c r="BK200" i="5"/>
  <c r="J142" i="5"/>
  <c r="J217" i="5"/>
  <c r="J191" i="5"/>
  <c r="J204" i="5"/>
  <c r="BK202" i="5"/>
  <c r="BK144" i="5"/>
  <c r="BK211" i="5"/>
  <c r="J180" i="5"/>
  <c r="BK133" i="5"/>
  <c r="BK148" i="5"/>
  <c r="BK198" i="5"/>
  <c r="J155" i="5"/>
  <c r="J238" i="5"/>
  <c r="J154" i="5"/>
  <c r="J227" i="5"/>
  <c r="J163" i="5"/>
  <c r="BK225" i="5"/>
  <c r="BK195" i="5"/>
  <c r="BK199" i="6"/>
  <c r="BK139" i="6"/>
  <c r="BK193" i="6"/>
  <c r="BK135" i="6"/>
  <c r="J156" i="6"/>
  <c r="J139" i="6"/>
  <c r="BK216" i="6"/>
  <c r="BK131" i="6"/>
  <c r="J179" i="6"/>
  <c r="J162" i="6"/>
  <c r="J174" i="6"/>
  <c r="BK186" i="6"/>
  <c r="BK167" i="6"/>
  <c r="BK208" i="6"/>
  <c r="J163" i="6"/>
  <c r="BK179" i="6"/>
  <c r="J199" i="6"/>
  <c r="BK134" i="6"/>
  <c r="J143" i="8"/>
  <c r="J136" i="8"/>
  <c r="J125" i="8"/>
  <c r="BK143" i="8"/>
  <c r="BK139" i="8"/>
  <c r="BK138" i="8"/>
  <c r="BK125" i="8"/>
  <c r="J147" i="9"/>
  <c r="J156" i="9"/>
  <c r="BK130" i="9"/>
  <c r="J139" i="9"/>
  <c r="J153" i="10"/>
  <c r="J162" i="10"/>
  <c r="BK127" i="10"/>
  <c r="J145" i="10"/>
  <c r="J157" i="10"/>
  <c r="BK142" i="10"/>
  <c r="J124" i="11"/>
  <c r="BK131" i="11"/>
  <c r="BK136" i="11"/>
  <c r="J140" i="11"/>
  <c r="BK127" i="11"/>
  <c r="J134" i="11"/>
  <c r="BK144" i="12"/>
  <c r="J169" i="12"/>
  <c r="BK202" i="12"/>
  <c r="J174" i="12"/>
  <c r="J195" i="12"/>
  <c r="BK170" i="12"/>
  <c r="BK156" i="12"/>
  <c r="BK189" i="12"/>
  <c r="BK200" i="12"/>
  <c r="BK208" i="12"/>
  <c r="BK161" i="12"/>
  <c r="BK187" i="12"/>
  <c r="J312" i="2"/>
  <c r="J241" i="2"/>
  <c r="J217" i="2"/>
  <c r="J178" i="2"/>
  <c r="BK152" i="2"/>
  <c r="BK291" i="2"/>
  <c r="BK213" i="2"/>
  <c r="BK314" i="2"/>
  <c r="J257" i="2"/>
  <c r="J180" i="2"/>
  <c r="J277" i="2"/>
  <c r="J206" i="2"/>
  <c r="J148" i="2"/>
  <c r="BK251" i="2"/>
  <c r="J204" i="2"/>
  <c r="J339" i="2"/>
  <c r="J305" i="2"/>
  <c r="BK261" i="2"/>
  <c r="J203" i="2"/>
  <c r="BK167" i="2"/>
  <c r="BK281" i="2"/>
  <c r="BK218" i="2"/>
  <c r="J155" i="2"/>
  <c r="BK283" i="2"/>
  <c r="BK252" i="2"/>
  <c r="J190" i="2"/>
  <c r="J273" i="2"/>
  <c r="BK216" i="2"/>
  <c r="J252" i="2"/>
  <c r="BK200" i="2"/>
  <c r="BK263" i="2"/>
  <c r="BK330" i="2"/>
  <c r="J275" i="2"/>
  <c r="BK183" i="2"/>
  <c r="BK187" i="5"/>
  <c r="BK173" i="5"/>
  <c r="BK229" i="5"/>
  <c r="J145" i="5"/>
  <c r="J208" i="5"/>
  <c r="BK141" i="5"/>
  <c r="J193" i="5"/>
  <c r="J219" i="5"/>
  <c r="J203" i="5"/>
  <c r="J228" i="5"/>
  <c r="J165" i="5"/>
  <c r="BK233" i="5"/>
  <c r="J131" i="5"/>
  <c r="J183" i="5"/>
  <c r="J141" i="5"/>
  <c r="J171" i="5"/>
  <c r="BK221" i="5"/>
  <c r="BK166" i="6"/>
  <c r="J207" i="6"/>
  <c r="BK152" i="6"/>
  <c r="J133" i="6"/>
  <c r="J153" i="6"/>
  <c r="J171" i="6"/>
  <c r="BK156" i="6"/>
  <c r="BK200" i="6"/>
  <c r="BK213" i="6"/>
  <c r="J190" i="6"/>
  <c r="BK164" i="6"/>
  <c r="F37" i="7"/>
  <c r="BB102" i="1" s="1"/>
  <c r="BK123" i="8"/>
  <c r="J141" i="8"/>
  <c r="BK131" i="9"/>
  <c r="J139" i="10"/>
  <c r="BK125" i="10"/>
  <c r="BK136" i="10"/>
  <c r="BK149" i="10"/>
  <c r="J150" i="10"/>
  <c r="J135" i="11"/>
  <c r="BK155" i="11"/>
  <c r="BK129" i="11"/>
  <c r="J133" i="11"/>
  <c r="J132" i="11"/>
  <c r="BK196" i="12"/>
  <c r="BK146" i="12"/>
  <c r="J184" i="12"/>
  <c r="BK153" i="12"/>
  <c r="BK191" i="12"/>
  <c r="J161" i="12"/>
  <c r="BK139" i="12"/>
  <c r="J149" i="12"/>
  <c r="J188" i="12"/>
  <c r="BK148" i="12"/>
  <c r="BK179" i="12"/>
  <c r="J170" i="12"/>
  <c r="BK204" i="12"/>
  <c r="BK192" i="12"/>
  <c r="J191" i="12"/>
  <c r="BK147" i="12"/>
  <c r="BK311" i="2"/>
  <c r="J229" i="2"/>
  <c r="BK211" i="2"/>
  <c r="BK147" i="2"/>
  <c r="J218" i="2"/>
  <c r="J320" i="2"/>
  <c r="BK270" i="2"/>
  <c r="BK196" i="2"/>
  <c r="BK299" i="2"/>
  <c r="BK184" i="2"/>
  <c r="J303" i="2"/>
  <c r="J269" i="2"/>
  <c r="BK205" i="2"/>
  <c r="BK339" i="2"/>
  <c r="J287" i="2"/>
  <c r="J247" i="2"/>
  <c r="J205" i="2"/>
  <c r="BK168" i="2"/>
  <c r="BK274" i="2"/>
  <c r="BK178" i="2"/>
  <c r="J336" i="2"/>
  <c r="J267" i="2"/>
  <c r="J238" i="2"/>
  <c r="BK186" i="2"/>
  <c r="BK322" i="2"/>
  <c r="J215" i="2"/>
  <c r="BK159" i="2"/>
  <c r="BK253" i="2"/>
  <c r="J209" i="2"/>
  <c r="J157" i="2"/>
  <c r="BK295" i="2"/>
  <c r="BK235" i="2"/>
  <c r="J240" i="2"/>
  <c r="BK128" i="3"/>
  <c r="J211" i="5"/>
  <c r="J192" i="5"/>
  <c r="BK178" i="5"/>
  <c r="J212" i="5"/>
  <c r="BK176" i="5"/>
  <c r="J221" i="5"/>
  <c r="BK177" i="5"/>
  <c r="J137" i="5"/>
  <c r="BK205" i="5"/>
  <c r="BK169" i="5"/>
  <c r="J159" i="5"/>
  <c r="BK167" i="5"/>
  <c r="BK212" i="5"/>
  <c r="J181" i="5"/>
  <c r="BK150" i="5"/>
  <c r="BK238" i="5"/>
  <c r="BK175" i="5"/>
  <c r="BK128" i="5"/>
  <c r="BK157" i="5"/>
  <c r="BK188" i="5"/>
  <c r="BK136" i="5"/>
  <c r="J196" i="5"/>
  <c r="BK132" i="5"/>
  <c r="BK196" i="5"/>
  <c r="BK152" i="5"/>
  <c r="BK141" i="6"/>
  <c r="BK159" i="6"/>
  <c r="J211" i="6"/>
  <c r="BK176" i="6"/>
  <c r="BK145" i="6"/>
  <c r="J185" i="6"/>
  <c r="J152" i="6"/>
  <c r="J189" i="6"/>
  <c r="BK169" i="6"/>
  <c r="J175" i="6"/>
  <c r="BK191" i="6"/>
  <c r="J159" i="6"/>
  <c r="J184" i="6"/>
  <c r="J205" i="6"/>
  <c r="J149" i="6"/>
  <c r="J142" i="6"/>
  <c r="J147" i="8"/>
  <c r="BK140" i="8"/>
  <c r="BK127" i="8"/>
  <c r="J132" i="8"/>
  <c r="BK145" i="8"/>
  <c r="BK141" i="8"/>
  <c r="BK137" i="9"/>
  <c r="J138" i="9"/>
  <c r="BK145" i="9"/>
  <c r="J127" i="9"/>
  <c r="J145" i="9"/>
  <c r="J146" i="10"/>
  <c r="J131" i="10"/>
  <c r="BK151" i="10"/>
  <c r="J133" i="10"/>
  <c r="J136" i="10"/>
  <c r="BK140" i="10"/>
  <c r="J141" i="11"/>
  <c r="J147" i="11"/>
  <c r="BK141" i="11"/>
  <c r="BK139" i="11"/>
  <c r="J131" i="11"/>
  <c r="J210" i="12"/>
  <c r="J157" i="12"/>
  <c r="BK213" i="12"/>
  <c r="J163" i="12"/>
  <c r="BK195" i="2" l="1"/>
  <c r="J195" i="2" s="1"/>
  <c r="J105" i="2" s="1"/>
  <c r="BK254" i="2"/>
  <c r="J254" i="2"/>
  <c r="J110" i="2" s="1"/>
  <c r="P126" i="5"/>
  <c r="T147" i="6"/>
  <c r="T126" i="9"/>
  <c r="T154" i="9"/>
  <c r="T153" i="9" s="1"/>
  <c r="P142" i="11"/>
  <c r="T150" i="2"/>
  <c r="P170" i="2"/>
  <c r="T242" i="2"/>
  <c r="BK260" i="2"/>
  <c r="J260" i="2" s="1"/>
  <c r="J111" i="2" s="1"/>
  <c r="T290" i="2"/>
  <c r="BK325" i="2"/>
  <c r="J325" i="2" s="1"/>
  <c r="J117" i="2" s="1"/>
  <c r="P337" i="2"/>
  <c r="T230" i="5"/>
  <c r="R147" i="6"/>
  <c r="T122" i="8"/>
  <c r="T121" i="8"/>
  <c r="BK146" i="9"/>
  <c r="J146" i="9" s="1"/>
  <c r="J101" i="9" s="1"/>
  <c r="R154" i="9"/>
  <c r="R153" i="9" s="1"/>
  <c r="R123" i="10"/>
  <c r="R142" i="11"/>
  <c r="R195" i="2"/>
  <c r="BK264" i="2"/>
  <c r="J264" i="2" s="1"/>
  <c r="J112" i="2" s="1"/>
  <c r="P279" i="2"/>
  <c r="BK316" i="2"/>
  <c r="J316" i="2"/>
  <c r="J115" i="2"/>
  <c r="P325" i="2"/>
  <c r="T337" i="2"/>
  <c r="T130" i="6"/>
  <c r="P154" i="9"/>
  <c r="P153" i="9" s="1"/>
  <c r="P124" i="9" s="1"/>
  <c r="AU104" i="1" s="1"/>
  <c r="T134" i="10"/>
  <c r="R137" i="11"/>
  <c r="R128" i="12"/>
  <c r="P145" i="2"/>
  <c r="BK170" i="2"/>
  <c r="J170" i="2" s="1"/>
  <c r="J104" i="2" s="1"/>
  <c r="R234" i="2"/>
  <c r="P254" i="2"/>
  <c r="T126" i="5"/>
  <c r="T125" i="5"/>
  <c r="T124" i="5" s="1"/>
  <c r="BK140" i="6"/>
  <c r="J140" i="6" s="1"/>
  <c r="J102" i="6" s="1"/>
  <c r="R173" i="6"/>
  <c r="T136" i="9"/>
  <c r="P138" i="10"/>
  <c r="R123" i="11"/>
  <c r="R134" i="12"/>
  <c r="BK154" i="2"/>
  <c r="J154" i="2" s="1"/>
  <c r="J102" i="2" s="1"/>
  <c r="BK163" i="2"/>
  <c r="J163" i="2"/>
  <c r="J103" i="2" s="1"/>
  <c r="BK242" i="2"/>
  <c r="J242" i="2"/>
  <c r="J108" i="2"/>
  <c r="P260" i="2"/>
  <c r="BK126" i="5"/>
  <c r="P130" i="6"/>
  <c r="P173" i="6"/>
  <c r="BK136" i="9"/>
  <c r="J136" i="9" s="1"/>
  <c r="J99" i="9" s="1"/>
  <c r="BK138" i="10"/>
  <c r="J138" i="10"/>
  <c r="J100" i="10" s="1"/>
  <c r="BK123" i="11"/>
  <c r="J123" i="11" s="1"/>
  <c r="J98" i="11" s="1"/>
  <c r="T134" i="12"/>
  <c r="P168" i="12"/>
  <c r="R145" i="2"/>
  <c r="R154" i="2"/>
  <c r="T163" i="2"/>
  <c r="P234" i="2"/>
  <c r="T249" i="2"/>
  <c r="R260" i="2"/>
  <c r="R290" i="2"/>
  <c r="T329" i="2"/>
  <c r="P230" i="5"/>
  <c r="BK130" i="6"/>
  <c r="J130" i="6" s="1"/>
  <c r="J100" i="6" s="1"/>
  <c r="T140" i="6"/>
  <c r="T198" i="6"/>
  <c r="R136" i="9"/>
  <c r="BK154" i="9"/>
  <c r="J154" i="9"/>
  <c r="J104" i="9" s="1"/>
  <c r="R138" i="10"/>
  <c r="BK142" i="11"/>
  <c r="J142" i="11" s="1"/>
  <c r="J100" i="11" s="1"/>
  <c r="P142" i="12"/>
  <c r="BK168" i="12"/>
  <c r="J168" i="12" s="1"/>
  <c r="J102" i="12" s="1"/>
  <c r="T203" i="12"/>
  <c r="T145" i="2"/>
  <c r="T154" i="2"/>
  <c r="P163" i="2"/>
  <c r="BK234" i="2"/>
  <c r="R249" i="2"/>
  <c r="T260" i="2"/>
  <c r="BK279" i="2"/>
  <c r="J279" i="2"/>
  <c r="J113" i="2"/>
  <c r="BK321" i="2"/>
  <c r="J321" i="2" s="1"/>
  <c r="J116" i="2" s="1"/>
  <c r="BK329" i="2"/>
  <c r="J329" i="2"/>
  <c r="J118" i="2"/>
  <c r="R230" i="5"/>
  <c r="R140" i="6"/>
  <c r="BK198" i="6"/>
  <c r="J198" i="6"/>
  <c r="J106" i="6" s="1"/>
  <c r="T123" i="10"/>
  <c r="T137" i="11"/>
  <c r="T142" i="12"/>
  <c r="T168" i="12"/>
  <c r="R207" i="12"/>
  <c r="P150" i="2"/>
  <c r="R170" i="2"/>
  <c r="P242" i="2"/>
  <c r="P264" i="2"/>
  <c r="T279" i="2"/>
  <c r="R316" i="2"/>
  <c r="R325" i="2"/>
  <c r="BK337" i="2"/>
  <c r="J337" i="2"/>
  <c r="J120" i="2" s="1"/>
  <c r="R126" i="3"/>
  <c r="R125" i="3" s="1"/>
  <c r="P140" i="6"/>
  <c r="R198" i="6"/>
  <c r="P123" i="10"/>
  <c r="T142" i="11"/>
  <c r="R142" i="12"/>
  <c r="R168" i="12"/>
  <c r="P203" i="12"/>
  <c r="BK212" i="12"/>
  <c r="J212" i="12" s="1"/>
  <c r="J106" i="12" s="1"/>
  <c r="P195" i="2"/>
  <c r="BK249" i="2"/>
  <c r="J249" i="2"/>
  <c r="J109" i="2" s="1"/>
  <c r="R264" i="2"/>
  <c r="R279" i="2"/>
  <c r="T316" i="2"/>
  <c r="T321" i="2"/>
  <c r="R337" i="2"/>
  <c r="BK230" i="5"/>
  <c r="J230" i="5"/>
  <c r="J101" i="5" s="1"/>
  <c r="BK147" i="6"/>
  <c r="J147" i="6" s="1"/>
  <c r="J104" i="6" s="1"/>
  <c r="P198" i="6"/>
  <c r="P122" i="8"/>
  <c r="P121" i="8"/>
  <c r="AU103" i="1" s="1"/>
  <c r="R126" i="9"/>
  <c r="P146" i="9"/>
  <c r="T138" i="10"/>
  <c r="T123" i="11"/>
  <c r="T122" i="11" s="1"/>
  <c r="T121" i="11" s="1"/>
  <c r="BK134" i="12"/>
  <c r="J134" i="12" s="1"/>
  <c r="J99" i="12" s="1"/>
  <c r="T154" i="12"/>
  <c r="T185" i="12"/>
  <c r="T207" i="12"/>
  <c r="T195" i="2"/>
  <c r="P249" i="2"/>
  <c r="P290" i="2"/>
  <c r="P321" i="2"/>
  <c r="T325" i="2"/>
  <c r="BK126" i="3"/>
  <c r="BK125" i="3" s="1"/>
  <c r="J125" i="3" s="1"/>
  <c r="R130" i="6"/>
  <c r="R129" i="6" s="1"/>
  <c r="T173" i="6"/>
  <c r="BK126" i="9"/>
  <c r="J126" i="9" s="1"/>
  <c r="J98" i="9" s="1"/>
  <c r="R146" i="9"/>
  <c r="P134" i="10"/>
  <c r="P123" i="11"/>
  <c r="P128" i="12"/>
  <c r="P134" i="12"/>
  <c r="P154" i="12"/>
  <c r="P185" i="12"/>
  <c r="R203" i="12"/>
  <c r="P212" i="12"/>
  <c r="BK150" i="2"/>
  <c r="J150" i="2" s="1"/>
  <c r="J101" i="2" s="1"/>
  <c r="P154" i="2"/>
  <c r="R163" i="2"/>
  <c r="T234" i="2"/>
  <c r="T254" i="2"/>
  <c r="T264" i="2"/>
  <c r="P316" i="2"/>
  <c r="P329" i="2"/>
  <c r="P126" i="3"/>
  <c r="P125" i="3" s="1"/>
  <c r="AU98" i="1" s="1"/>
  <c r="AU97" i="1" s="1"/>
  <c r="R126" i="5"/>
  <c r="R125" i="5"/>
  <c r="R124" i="5" s="1"/>
  <c r="BK173" i="6"/>
  <c r="J173" i="6"/>
  <c r="J105" i="6" s="1"/>
  <c r="R122" i="8"/>
  <c r="R121" i="8" s="1"/>
  <c r="P136" i="9"/>
  <c r="BK123" i="10"/>
  <c r="R134" i="10"/>
  <c r="P137" i="11"/>
  <c r="BK128" i="12"/>
  <c r="T128" i="12"/>
  <c r="T127" i="12"/>
  <c r="BK154" i="12"/>
  <c r="J154" i="12" s="1"/>
  <c r="J101" i="12" s="1"/>
  <c r="BK185" i="12"/>
  <c r="J185" i="12"/>
  <c r="J103" i="12" s="1"/>
  <c r="BK203" i="12"/>
  <c r="J203" i="12" s="1"/>
  <c r="J104" i="12" s="1"/>
  <c r="BK207" i="12"/>
  <c r="J207" i="12"/>
  <c r="J105" i="12"/>
  <c r="R212" i="12"/>
  <c r="BK145" i="2"/>
  <c r="R150" i="2"/>
  <c r="T170" i="2"/>
  <c r="R242" i="2"/>
  <c r="R254" i="2"/>
  <c r="BK290" i="2"/>
  <c r="J290" i="2"/>
  <c r="J114" i="2" s="1"/>
  <c r="R321" i="2"/>
  <c r="R329" i="2"/>
  <c r="P147" i="6"/>
  <c r="BK122" i="8"/>
  <c r="BK121" i="8" s="1"/>
  <c r="J121" i="8" s="1"/>
  <c r="P126" i="9"/>
  <c r="P125" i="9"/>
  <c r="T146" i="9"/>
  <c r="BK134" i="10"/>
  <c r="J134" i="10" s="1"/>
  <c r="J99" i="10" s="1"/>
  <c r="BK137" i="11"/>
  <c r="J137" i="11"/>
  <c r="J99" i="11" s="1"/>
  <c r="BK142" i="12"/>
  <c r="J142" i="12" s="1"/>
  <c r="J100" i="12" s="1"/>
  <c r="R154" i="12"/>
  <c r="R185" i="12"/>
  <c r="P207" i="12"/>
  <c r="T212" i="12"/>
  <c r="BK144" i="9"/>
  <c r="J144" i="9" s="1"/>
  <c r="J100" i="9" s="1"/>
  <c r="BK151" i="9"/>
  <c r="J151" i="9" s="1"/>
  <c r="J102" i="9" s="1"/>
  <c r="BK126" i="4"/>
  <c r="J126" i="4" s="1"/>
  <c r="J101" i="4" s="1"/>
  <c r="BK163" i="10"/>
  <c r="J163" i="10"/>
  <c r="J101" i="10" s="1"/>
  <c r="BK138" i="6"/>
  <c r="J138" i="6" s="1"/>
  <c r="J101" i="6" s="1"/>
  <c r="BK154" i="11"/>
  <c r="J154" i="11" s="1"/>
  <c r="J101" i="11" s="1"/>
  <c r="BK341" i="2"/>
  <c r="J341" i="2"/>
  <c r="J121" i="2" s="1"/>
  <c r="BK239" i="5"/>
  <c r="J239" i="5"/>
  <c r="J102" i="5" s="1"/>
  <c r="BK335" i="2"/>
  <c r="J335" i="2" s="1"/>
  <c r="J119" i="2" s="1"/>
  <c r="BK124" i="7"/>
  <c r="J124" i="7" s="1"/>
  <c r="J100" i="7" s="1"/>
  <c r="J120" i="12"/>
  <c r="BF139" i="12"/>
  <c r="BF145" i="12"/>
  <c r="BF153" i="12"/>
  <c r="BF165" i="12"/>
  <c r="BF174" i="12"/>
  <c r="BF178" i="12"/>
  <c r="BF181" i="12"/>
  <c r="BF182" i="12"/>
  <c r="BF184" i="12"/>
  <c r="BF133" i="12"/>
  <c r="BF193" i="12"/>
  <c r="BF166" i="12"/>
  <c r="BF188" i="12"/>
  <c r="BF190" i="12"/>
  <c r="BF199" i="12"/>
  <c r="BF214" i="12"/>
  <c r="BF129" i="12"/>
  <c r="BF131" i="12"/>
  <c r="BF149" i="12"/>
  <c r="BF155" i="12"/>
  <c r="BF163" i="12"/>
  <c r="BF167" i="12"/>
  <c r="BF201" i="12"/>
  <c r="BF204" i="12"/>
  <c r="BF206" i="12"/>
  <c r="BF157" i="12"/>
  <c r="BF160" i="12"/>
  <c r="BF162" i="12"/>
  <c r="BF202" i="12"/>
  <c r="BF213" i="12"/>
  <c r="BF132" i="12"/>
  <c r="BF140" i="12"/>
  <c r="BF144" i="12"/>
  <c r="BF151" i="12"/>
  <c r="BF175" i="12"/>
  <c r="BF180" i="12"/>
  <c r="BF192" i="12"/>
  <c r="BF195" i="12"/>
  <c r="BF137" i="12"/>
  <c r="BF152" i="12"/>
  <c r="BF172" i="12"/>
  <c r="BF183" i="12"/>
  <c r="BF211" i="12"/>
  <c r="E85" i="12"/>
  <c r="F123" i="12"/>
  <c r="BF135" i="12"/>
  <c r="BF141" i="12"/>
  <c r="BF156" i="12"/>
  <c r="BF158" i="12"/>
  <c r="BF170" i="12"/>
  <c r="BF176" i="12"/>
  <c r="BF186" i="12"/>
  <c r="BF205" i="12"/>
  <c r="BF208" i="12"/>
  <c r="BF130" i="12"/>
  <c r="BF146" i="12"/>
  <c r="BF164" i="12"/>
  <c r="BF169" i="12"/>
  <c r="BF189" i="12"/>
  <c r="BF159" i="12"/>
  <c r="BF171" i="12"/>
  <c r="BF177" i="12"/>
  <c r="BF196" i="12"/>
  <c r="BF209" i="12"/>
  <c r="BF147" i="12"/>
  <c r="BF161" i="12"/>
  <c r="BF173" i="12"/>
  <c r="BF197" i="12"/>
  <c r="BF200" i="12"/>
  <c r="BF136" i="12"/>
  <c r="BF138" i="12"/>
  <c r="BF143" i="12"/>
  <c r="BF148" i="12"/>
  <c r="BF150" i="12"/>
  <c r="BF179" i="12"/>
  <c r="BF187" i="12"/>
  <c r="BF191" i="12"/>
  <c r="BF194" i="12"/>
  <c r="BF198" i="12"/>
  <c r="BF210" i="12"/>
  <c r="F118" i="11"/>
  <c r="J123" i="10"/>
  <c r="J98" i="10" s="1"/>
  <c r="J115" i="11"/>
  <c r="BF125" i="11"/>
  <c r="BF127" i="11"/>
  <c r="BF134" i="11"/>
  <c r="BF139" i="11"/>
  <c r="BF133" i="11"/>
  <c r="BF140" i="11"/>
  <c r="BF135" i="11"/>
  <c r="BF144" i="11"/>
  <c r="BF146" i="11"/>
  <c r="BF149" i="11"/>
  <c r="E85" i="11"/>
  <c r="BF128" i="11"/>
  <c r="BF136" i="11"/>
  <c r="BF131" i="11"/>
  <c r="BF138" i="11"/>
  <c r="BF152" i="11"/>
  <c r="BF124" i="11"/>
  <c r="BF147" i="11"/>
  <c r="BF126" i="11"/>
  <c r="BF132" i="11"/>
  <c r="BF148" i="11"/>
  <c r="BF151" i="11"/>
  <c r="BF145" i="11"/>
  <c r="BF130" i="11"/>
  <c r="BF141" i="11"/>
  <c r="BF150" i="11"/>
  <c r="BF155" i="11"/>
  <c r="BF129" i="11"/>
  <c r="BF143" i="11"/>
  <c r="BF153" i="11"/>
  <c r="F118" i="10"/>
  <c r="BF129" i="10"/>
  <c r="BF157" i="10"/>
  <c r="BF148" i="10"/>
  <c r="BF154" i="10"/>
  <c r="BF159" i="10"/>
  <c r="E111" i="10"/>
  <c r="BF127" i="10"/>
  <c r="BF132" i="10"/>
  <c r="BF137" i="10"/>
  <c r="BF125" i="10"/>
  <c r="BF145" i="10"/>
  <c r="BF149" i="10"/>
  <c r="BF162" i="10"/>
  <c r="J115" i="10"/>
  <c r="BF128" i="10"/>
  <c r="BF142" i="10"/>
  <c r="BF150" i="10"/>
  <c r="BF155" i="10"/>
  <c r="BF164" i="10"/>
  <c r="BK153" i="9"/>
  <c r="J153" i="9" s="1"/>
  <c r="J103" i="9" s="1"/>
  <c r="BF124" i="10"/>
  <c r="BF141" i="10"/>
  <c r="BF144" i="10"/>
  <c r="BF158" i="10"/>
  <c r="BF126" i="10"/>
  <c r="BF135" i="10"/>
  <c r="BF153" i="10"/>
  <c r="BF130" i="10"/>
  <c r="BF140" i="10"/>
  <c r="BF143" i="10"/>
  <c r="BF146" i="10"/>
  <c r="BF152" i="10"/>
  <c r="BF160" i="10"/>
  <c r="BF161" i="10"/>
  <c r="BF131" i="10"/>
  <c r="BF133" i="10"/>
  <c r="BF147" i="10"/>
  <c r="BF136" i="10"/>
  <c r="BF139" i="10"/>
  <c r="BF156" i="10"/>
  <c r="BF151" i="10"/>
  <c r="BF150" i="9"/>
  <c r="BF155" i="9"/>
  <c r="BF129" i="9"/>
  <c r="BF143" i="9"/>
  <c r="J122" i="8"/>
  <c r="J99" i="8"/>
  <c r="J89" i="9"/>
  <c r="E114" i="9"/>
  <c r="BF128" i="9"/>
  <c r="BF147" i="9"/>
  <c r="BF127" i="9"/>
  <c r="BF133" i="9"/>
  <c r="BF142" i="9"/>
  <c r="BF157" i="9"/>
  <c r="BF137" i="9"/>
  <c r="BF135" i="9"/>
  <c r="BF145" i="9"/>
  <c r="BF148" i="9"/>
  <c r="BF130" i="9"/>
  <c r="BF132" i="9"/>
  <c r="BF156" i="9"/>
  <c r="F92" i="9"/>
  <c r="BF134" i="9"/>
  <c r="BF140" i="9"/>
  <c r="BF131" i="9"/>
  <c r="BF138" i="9"/>
  <c r="BF141" i="9"/>
  <c r="BF152" i="9"/>
  <c r="BF139" i="9"/>
  <c r="BF149" i="9"/>
  <c r="BF123" i="8"/>
  <c r="BF125" i="8"/>
  <c r="BF126" i="8"/>
  <c r="F118" i="8"/>
  <c r="BF128" i="8"/>
  <c r="BF134" i="8"/>
  <c r="BF138" i="8"/>
  <c r="BF133" i="8"/>
  <c r="BF139" i="8"/>
  <c r="BF145" i="8"/>
  <c r="BF148" i="8"/>
  <c r="BF130" i="8"/>
  <c r="BF141" i="8"/>
  <c r="BF131" i="8"/>
  <c r="BF135" i="8"/>
  <c r="BF137" i="8"/>
  <c r="BF140" i="8"/>
  <c r="J115" i="8"/>
  <c r="BF136" i="8"/>
  <c r="BF142" i="8"/>
  <c r="BF149" i="8"/>
  <c r="BF124" i="8"/>
  <c r="BF132" i="8"/>
  <c r="BF143" i="8"/>
  <c r="BF147" i="8"/>
  <c r="E85" i="8"/>
  <c r="BF129" i="8"/>
  <c r="BF146" i="8"/>
  <c r="BF127" i="8"/>
  <c r="BF144" i="8"/>
  <c r="E85" i="7"/>
  <c r="F119" i="7"/>
  <c r="BK146" i="6"/>
  <c r="J146" i="6" s="1"/>
  <c r="J103" i="6" s="1"/>
  <c r="J91" i="7"/>
  <c r="BF125" i="7"/>
  <c r="F36" i="7" s="1"/>
  <c r="BA102" i="1" s="1"/>
  <c r="J126" i="5"/>
  <c r="J100" i="5" s="1"/>
  <c r="E116" i="6"/>
  <c r="BF131" i="6"/>
  <c r="BF150" i="6"/>
  <c r="BF154" i="6"/>
  <c r="BF156" i="6"/>
  <c r="BF176" i="6"/>
  <c r="BF181" i="6"/>
  <c r="BF183" i="6"/>
  <c r="BF200" i="6"/>
  <c r="BF203" i="6"/>
  <c r="BF205" i="6"/>
  <c r="BF208" i="6"/>
  <c r="BF133" i="6"/>
  <c r="BF136" i="6"/>
  <c r="BF137" i="6"/>
  <c r="BF139" i="6"/>
  <c r="BF141" i="6"/>
  <c r="BF193" i="6"/>
  <c r="BF201" i="6"/>
  <c r="BF211" i="6"/>
  <c r="BF212" i="6"/>
  <c r="BF214" i="6"/>
  <c r="BF157" i="6"/>
  <c r="BF161" i="6"/>
  <c r="BF165" i="6"/>
  <c r="BF179" i="6"/>
  <c r="BF185" i="6"/>
  <c r="BF189" i="6"/>
  <c r="BF195" i="6"/>
  <c r="BF199" i="6"/>
  <c r="BF216" i="6"/>
  <c r="F94" i="6"/>
  <c r="J122" i="6"/>
  <c r="BF163" i="6"/>
  <c r="BF171" i="6"/>
  <c r="BF188" i="6"/>
  <c r="BF204" i="6"/>
  <c r="BF206" i="6"/>
  <c r="BF217" i="6"/>
  <c r="BF135" i="6"/>
  <c r="BF169" i="6"/>
  <c r="BF132" i="6"/>
  <c r="BF145" i="6"/>
  <c r="BF151" i="6"/>
  <c r="BF142" i="6"/>
  <c r="BF164" i="6"/>
  <c r="BF166" i="6"/>
  <c r="BF174" i="6"/>
  <c r="BF180" i="6"/>
  <c r="BF182" i="6"/>
  <c r="BF197" i="6"/>
  <c r="BF202" i="6"/>
  <c r="BF207" i="6"/>
  <c r="BF159" i="6"/>
  <c r="BF186" i="6"/>
  <c r="BF213" i="6"/>
  <c r="BF153" i="6"/>
  <c r="BF158" i="6"/>
  <c r="BF134" i="6"/>
  <c r="BF172" i="6"/>
  <c r="BF178" i="6"/>
  <c r="BF184" i="6"/>
  <c r="BF192" i="6"/>
  <c r="BF194" i="6"/>
  <c r="BF209" i="6"/>
  <c r="BF144" i="6"/>
  <c r="BF148" i="6"/>
  <c r="BF152" i="6"/>
  <c r="BF155" i="6"/>
  <c r="BF160" i="6"/>
  <c r="BF168" i="6"/>
  <c r="BF170" i="6"/>
  <c r="BF175" i="6"/>
  <c r="BF191" i="6"/>
  <c r="BF210" i="6"/>
  <c r="BF215" i="6"/>
  <c r="BF143" i="6"/>
  <c r="BF149" i="6"/>
  <c r="BF162" i="6"/>
  <c r="BF167" i="6"/>
  <c r="BF177" i="6"/>
  <c r="BF187" i="6"/>
  <c r="BF190" i="6"/>
  <c r="BF196" i="6"/>
  <c r="J91" i="5"/>
  <c r="BF127" i="5"/>
  <c r="BF144" i="5"/>
  <c r="BF157" i="5"/>
  <c r="BF169" i="5"/>
  <c r="BF181" i="5"/>
  <c r="BF193" i="5"/>
  <c r="BF201" i="5"/>
  <c r="BF213" i="5"/>
  <c r="F94" i="5"/>
  <c r="BF129" i="5"/>
  <c r="BF170" i="5"/>
  <c r="BF186" i="5"/>
  <c r="BF214" i="5"/>
  <c r="BF217" i="5"/>
  <c r="BF224" i="5"/>
  <c r="BF233" i="5"/>
  <c r="BF235" i="5"/>
  <c r="BF137" i="5"/>
  <c r="BF140" i="5"/>
  <c r="BF149" i="5"/>
  <c r="BF164" i="5"/>
  <c r="BF168" i="5"/>
  <c r="BF200" i="5"/>
  <c r="BF203" i="5"/>
  <c r="BF211" i="5"/>
  <c r="BF228" i="5"/>
  <c r="BF238" i="5"/>
  <c r="BF148" i="5"/>
  <c r="BF159" i="5"/>
  <c r="BF163" i="5"/>
  <c r="BF176" i="5"/>
  <c r="BF180" i="5"/>
  <c r="BF188" i="5"/>
  <c r="BF192" i="5"/>
  <c r="BF220" i="5"/>
  <c r="BF227" i="5"/>
  <c r="BF234" i="5"/>
  <c r="BF236" i="5"/>
  <c r="BF237" i="5"/>
  <c r="BF133" i="5"/>
  <c r="BF139" i="5"/>
  <c r="BF142" i="5"/>
  <c r="BF145" i="5"/>
  <c r="BF172" i="5"/>
  <c r="BF190" i="5"/>
  <c r="BF197" i="5"/>
  <c r="BF204" i="5"/>
  <c r="BF218" i="5"/>
  <c r="BF221" i="5"/>
  <c r="BF226" i="5"/>
  <c r="BF240" i="5"/>
  <c r="BF136" i="5"/>
  <c r="BF147" i="5"/>
  <c r="BF167" i="5"/>
  <c r="BF182" i="5"/>
  <c r="BF184" i="5"/>
  <c r="BF191" i="5"/>
  <c r="BF196" i="5"/>
  <c r="BF198" i="5"/>
  <c r="BF219" i="5"/>
  <c r="BF222" i="5"/>
  <c r="BF229" i="5"/>
  <c r="BF232" i="5"/>
  <c r="E85" i="5"/>
  <c r="BF128" i="5"/>
  <c r="BF130" i="5"/>
  <c r="BF160" i="5"/>
  <c r="BF174" i="5"/>
  <c r="BF175" i="5"/>
  <c r="BF177" i="5"/>
  <c r="BF179" i="5"/>
  <c r="BF183" i="5"/>
  <c r="BF135" i="5"/>
  <c r="BF151" i="5"/>
  <c r="BF152" i="5"/>
  <c r="BF161" i="5"/>
  <c r="BF171" i="5"/>
  <c r="BF189" i="5"/>
  <c r="BF199" i="5"/>
  <c r="BF216" i="5"/>
  <c r="BF132" i="5"/>
  <c r="BF134" i="5"/>
  <c r="BF141" i="5"/>
  <c r="BF143" i="5"/>
  <c r="BF153" i="5"/>
  <c r="BF187" i="5"/>
  <c r="BF195" i="5"/>
  <c r="BF202" i="5"/>
  <c r="BF207" i="5"/>
  <c r="BF209" i="5"/>
  <c r="BF131" i="5"/>
  <c r="BF146" i="5"/>
  <c r="BF154" i="5"/>
  <c r="BF155" i="5"/>
  <c r="BF158" i="5"/>
  <c r="BF162" i="5"/>
  <c r="BF178" i="5"/>
  <c r="BF194" i="5"/>
  <c r="BF212" i="5"/>
  <c r="BF223" i="5"/>
  <c r="BF150" i="5"/>
  <c r="BF166" i="5"/>
  <c r="BF173" i="5"/>
  <c r="BF206" i="5"/>
  <c r="BF210" i="5"/>
  <c r="BF225" i="5"/>
  <c r="BF138" i="5"/>
  <c r="BF156" i="5"/>
  <c r="BF165" i="5"/>
  <c r="BF185" i="5"/>
  <c r="BF205" i="5"/>
  <c r="BF208" i="5"/>
  <c r="BF215" i="5"/>
  <c r="BF231" i="5"/>
  <c r="J93" i="4"/>
  <c r="F122" i="4"/>
  <c r="E85" i="4"/>
  <c r="BF127" i="4"/>
  <c r="J234" i="2"/>
  <c r="J107" i="2" s="1"/>
  <c r="F96" i="3"/>
  <c r="E111" i="3"/>
  <c r="J119" i="3"/>
  <c r="BF127" i="3"/>
  <c r="BF128" i="3"/>
  <c r="BF147" i="2"/>
  <c r="BF151" i="2"/>
  <c r="BF157" i="2"/>
  <c r="BF178" i="2"/>
  <c r="BF202" i="2"/>
  <c r="BF236" i="2"/>
  <c r="BF244" i="2"/>
  <c r="BF277" i="2"/>
  <c r="BF287" i="2"/>
  <c r="BF291" i="2"/>
  <c r="BF298" i="2"/>
  <c r="BF301" i="2"/>
  <c r="BF303" i="2"/>
  <c r="BF324" i="2"/>
  <c r="BF181" i="2"/>
  <c r="BF191" i="2"/>
  <c r="BF205" i="2"/>
  <c r="BF213" i="2"/>
  <c r="BF219" i="2"/>
  <c r="BF220" i="2"/>
  <c r="BF222" i="2"/>
  <c r="BF261" i="2"/>
  <c r="BF266" i="2"/>
  <c r="BF267" i="2"/>
  <c r="BF273" i="2"/>
  <c r="BF304" i="2"/>
  <c r="BF306" i="2"/>
  <c r="BF308" i="2"/>
  <c r="BF327" i="2"/>
  <c r="BF330" i="2"/>
  <c r="BF342" i="2"/>
  <c r="BF149" i="2"/>
  <c r="BF201" i="2"/>
  <c r="BF204" i="2"/>
  <c r="BF218" i="2"/>
  <c r="BF247" i="2"/>
  <c r="BF250" i="2"/>
  <c r="BF255" i="2"/>
  <c r="BF307" i="2"/>
  <c r="BF314" i="2"/>
  <c r="BF317" i="2"/>
  <c r="BF326" i="2"/>
  <c r="BF331" i="2"/>
  <c r="BF332" i="2"/>
  <c r="BF152" i="2"/>
  <c r="BF162" i="2"/>
  <c r="BF172" i="2"/>
  <c r="BF175" i="2"/>
  <c r="BF182" i="2"/>
  <c r="BF187" i="2"/>
  <c r="BF190" i="2"/>
  <c r="BF210" i="2"/>
  <c r="BF229" i="2"/>
  <c r="BF237" i="2"/>
  <c r="BF241" i="2"/>
  <c r="BF280" i="2"/>
  <c r="BF282" i="2"/>
  <c r="BF288" i="2"/>
  <c r="BF300" i="2"/>
  <c r="BF333" i="2"/>
  <c r="BF164" i="2"/>
  <c r="BF184" i="2"/>
  <c r="BF198" i="2"/>
  <c r="BF221" i="2"/>
  <c r="BF231" i="2"/>
  <c r="BF243" i="2"/>
  <c r="BF246" i="2"/>
  <c r="BF258" i="2"/>
  <c r="BF269" i="2"/>
  <c r="BF276" i="2"/>
  <c r="BF285" i="2"/>
  <c r="BF311" i="2"/>
  <c r="BF320" i="2"/>
  <c r="F94" i="2"/>
  <c r="BF158" i="2"/>
  <c r="BF161" i="2"/>
  <c r="BF174" i="2"/>
  <c r="BF185" i="2"/>
  <c r="BF188" i="2"/>
  <c r="BF189" i="2"/>
  <c r="BF193" i="2"/>
  <c r="BF207" i="2"/>
  <c r="BF216" i="2"/>
  <c r="BF223" i="2"/>
  <c r="BF225" i="2"/>
  <c r="BF230" i="2"/>
  <c r="BF240" i="2"/>
  <c r="BF248" i="2"/>
  <c r="BF259" i="2"/>
  <c r="BF268" i="2"/>
  <c r="BF283" i="2"/>
  <c r="BF284" i="2"/>
  <c r="BF318" i="2"/>
  <c r="BF155" i="2"/>
  <c r="BF159" i="2"/>
  <c r="BF194" i="2"/>
  <c r="BF206" i="2"/>
  <c r="BF215" i="2"/>
  <c r="BF235" i="2"/>
  <c r="BF263" i="2"/>
  <c r="BF265" i="2"/>
  <c r="BF275" i="2"/>
  <c r="BF297" i="2"/>
  <c r="BF312" i="2"/>
  <c r="BF319" i="2"/>
  <c r="BF328" i="2"/>
  <c r="BF334" i="2"/>
  <c r="BF336" i="2"/>
  <c r="BF338" i="2"/>
  <c r="BF339" i="2"/>
  <c r="BF340" i="2"/>
  <c r="J137" i="2"/>
  <c r="BF171" i="2"/>
  <c r="BF180" i="2"/>
  <c r="BF183" i="2"/>
  <c r="BF192" i="2"/>
  <c r="BF196" i="2"/>
  <c r="BF200" i="2"/>
  <c r="BF217" i="2"/>
  <c r="BF238" i="2"/>
  <c r="BF270" i="2"/>
  <c r="BF272" i="2"/>
  <c r="BF278" i="2"/>
  <c r="BF281" i="2"/>
  <c r="BF295" i="2"/>
  <c r="BF305" i="2"/>
  <c r="BF322" i="2"/>
  <c r="BF146" i="2"/>
  <c r="BF156" i="2"/>
  <c r="BF167" i="2"/>
  <c r="BF177" i="2"/>
  <c r="BF199" i="2"/>
  <c r="BF208" i="2"/>
  <c r="BF211" i="2"/>
  <c r="BF227" i="2"/>
  <c r="BF232" i="2"/>
  <c r="BF239" i="2"/>
  <c r="BF271" i="2"/>
  <c r="BF286" i="2"/>
  <c r="BF292" i="2"/>
  <c r="BF323" i="2"/>
  <c r="E85" i="2"/>
  <c r="BF153" i="2"/>
  <c r="BF165" i="2"/>
  <c r="BF168" i="2"/>
  <c r="BF176" i="2"/>
  <c r="BF186" i="2"/>
  <c r="BF203" i="2"/>
  <c r="BF212" i="2"/>
  <c r="BF226" i="2"/>
  <c r="BF228" i="2"/>
  <c r="BF252" i="2"/>
  <c r="BF299" i="2"/>
  <c r="BF310" i="2"/>
  <c r="BF315" i="2"/>
  <c r="BF169" i="2"/>
  <c r="BF173" i="2"/>
  <c r="BF197" i="2"/>
  <c r="BF209" i="2"/>
  <c r="BF214" i="2"/>
  <c r="BF224" i="2"/>
  <c r="BF251" i="2"/>
  <c r="BF256" i="2"/>
  <c r="BF274" i="2"/>
  <c r="BF294" i="2"/>
  <c r="BF148" i="2"/>
  <c r="BF160" i="2"/>
  <c r="BF166" i="2"/>
  <c r="BF179" i="2"/>
  <c r="BF245" i="2"/>
  <c r="BF253" i="2"/>
  <c r="BF257" i="2"/>
  <c r="BF262" i="2"/>
  <c r="BF289" i="2"/>
  <c r="BF293" i="2"/>
  <c r="BF296" i="2"/>
  <c r="BF302" i="2"/>
  <c r="BF309" i="2"/>
  <c r="BF313" i="2"/>
  <c r="J35" i="2"/>
  <c r="AV96" i="1" s="1"/>
  <c r="F39" i="8"/>
  <c r="BD103" i="1" s="1"/>
  <c r="F36" i="9"/>
  <c r="BC104" i="1"/>
  <c r="F36" i="11"/>
  <c r="BC106" i="1"/>
  <c r="F35" i="12"/>
  <c r="BB107" i="1"/>
  <c r="F38" i="5"/>
  <c r="BC100" i="1" s="1"/>
  <c r="F35" i="6"/>
  <c r="AZ101" i="1" s="1"/>
  <c r="F33" i="10"/>
  <c r="AZ105" i="1" s="1"/>
  <c r="AS95" i="1"/>
  <c r="AS94" i="1" s="1"/>
  <c r="F39" i="3"/>
  <c r="BB98" i="1" s="1"/>
  <c r="BB97" i="1" s="1"/>
  <c r="AX97" i="1" s="1"/>
  <c r="F37" i="5"/>
  <c r="BB100" i="1" s="1"/>
  <c r="J35" i="6"/>
  <c r="AV101" i="1"/>
  <c r="J33" i="10"/>
  <c r="AV105" i="1" s="1"/>
  <c r="F37" i="12"/>
  <c r="BD107" i="1" s="1"/>
  <c r="F38" i="2"/>
  <c r="BC96" i="1" s="1"/>
  <c r="F35" i="8"/>
  <c r="AZ103" i="1" s="1"/>
  <c r="F33" i="9"/>
  <c r="AZ104" i="1"/>
  <c r="F33" i="11"/>
  <c r="AZ106" i="1" s="1"/>
  <c r="F37" i="3"/>
  <c r="AZ98" i="1"/>
  <c r="F41" i="3"/>
  <c r="BD98" i="1" s="1"/>
  <c r="BD97" i="1" s="1"/>
  <c r="F38" i="4"/>
  <c r="BA99" i="1"/>
  <c r="F35" i="5"/>
  <c r="AZ100" i="1" s="1"/>
  <c r="F39" i="6"/>
  <c r="BD101" i="1"/>
  <c r="F35" i="10"/>
  <c r="BB105" i="1"/>
  <c r="F33" i="12"/>
  <c r="AZ107" i="1" s="1"/>
  <c r="F39" i="2"/>
  <c r="BD96" i="1"/>
  <c r="F35" i="7"/>
  <c r="AZ102" i="1" s="1"/>
  <c r="F38" i="8"/>
  <c r="BC103" i="1" s="1"/>
  <c r="J33" i="9"/>
  <c r="AV104" i="1"/>
  <c r="F37" i="11"/>
  <c r="BD106" i="1" s="1"/>
  <c r="F36" i="12"/>
  <c r="BC107" i="1"/>
  <c r="F35" i="2"/>
  <c r="AZ96" i="1" s="1"/>
  <c r="J35" i="8"/>
  <c r="AV103" i="1" s="1"/>
  <c r="F37" i="9"/>
  <c r="BD104" i="1" s="1"/>
  <c r="F35" i="11"/>
  <c r="BB106" i="1" s="1"/>
  <c r="J33" i="12"/>
  <c r="AV107" i="1"/>
  <c r="J37" i="3"/>
  <c r="AV98" i="1" s="1"/>
  <c r="F40" i="3"/>
  <c r="BC98" i="1"/>
  <c r="BC97" i="1"/>
  <c r="AY97" i="1" s="1"/>
  <c r="F37" i="4"/>
  <c r="AZ99" i="1" s="1"/>
  <c r="F39" i="5"/>
  <c r="BD100" i="1" s="1"/>
  <c r="F38" i="6"/>
  <c r="BC101" i="1"/>
  <c r="F37" i="10"/>
  <c r="BD105" i="1"/>
  <c r="F37" i="2"/>
  <c r="BB96" i="1"/>
  <c r="F37" i="8"/>
  <c r="BB103" i="1" s="1"/>
  <c r="F35" i="9"/>
  <c r="BB104" i="1" s="1"/>
  <c r="J33" i="11"/>
  <c r="AV106" i="1"/>
  <c r="J35" i="5"/>
  <c r="AV100" i="1" s="1"/>
  <c r="F37" i="6"/>
  <c r="BB101" i="1" s="1"/>
  <c r="F36" i="10"/>
  <c r="BC105" i="1"/>
  <c r="BK125" i="4" l="1"/>
  <c r="J125" i="4" s="1"/>
  <c r="J34" i="4" s="1"/>
  <c r="P146" i="6"/>
  <c r="BK144" i="2"/>
  <c r="J144" i="2" s="1"/>
  <c r="J99" i="2" s="1"/>
  <c r="R122" i="11"/>
  <c r="R121" i="11" s="1"/>
  <c r="J98" i="8"/>
  <c r="J32" i="8"/>
  <c r="J34" i="3"/>
  <c r="J100" i="3"/>
  <c r="J145" i="2"/>
  <c r="J100" i="2" s="1"/>
  <c r="BK129" i="6"/>
  <c r="J129" i="6" s="1"/>
  <c r="J99" i="6" s="1"/>
  <c r="BK122" i="11"/>
  <c r="J122" i="11" s="1"/>
  <c r="J97" i="11" s="1"/>
  <c r="J126" i="3"/>
  <c r="J101" i="3" s="1"/>
  <c r="BK125" i="9"/>
  <c r="J125" i="9" s="1"/>
  <c r="J97" i="9" s="1"/>
  <c r="T126" i="12"/>
  <c r="P122" i="10"/>
  <c r="P121" i="10"/>
  <c r="AU105" i="1" s="1"/>
  <c r="BK233" i="2"/>
  <c r="J233" i="2" s="1"/>
  <c r="J106" i="2" s="1"/>
  <c r="BK122" i="10"/>
  <c r="BK121" i="10"/>
  <c r="J121" i="10"/>
  <c r="J30" i="10" s="1"/>
  <c r="AG105" i="1" s="1"/>
  <c r="AN105" i="1" s="1"/>
  <c r="R125" i="9"/>
  <c r="R124" i="9" s="1"/>
  <c r="T122" i="10"/>
  <c r="T121" i="10" s="1"/>
  <c r="T144" i="2"/>
  <c r="T129" i="6"/>
  <c r="P122" i="11"/>
  <c r="P121" i="11" s="1"/>
  <c r="AU106" i="1" s="1"/>
  <c r="P129" i="6"/>
  <c r="P128" i="6"/>
  <c r="AU101" i="1" s="1"/>
  <c r="P144" i="2"/>
  <c r="R146" i="6"/>
  <c r="R128" i="6"/>
  <c r="BK127" i="12"/>
  <c r="J127" i="12" s="1"/>
  <c r="J97" i="12" s="1"/>
  <c r="P233" i="2"/>
  <c r="R122" i="10"/>
  <c r="R121" i="10" s="1"/>
  <c r="T146" i="6"/>
  <c r="T233" i="2"/>
  <c r="R233" i="2"/>
  <c r="P125" i="5"/>
  <c r="P124" i="5" s="1"/>
  <c r="AU100" i="1" s="1"/>
  <c r="P127" i="12"/>
  <c r="P126" i="12" s="1"/>
  <c r="AU107" i="1" s="1"/>
  <c r="BK125" i="5"/>
  <c r="BK124" i="5" s="1"/>
  <c r="J124" i="5" s="1"/>
  <c r="J32" i="5" s="1"/>
  <c r="AG100" i="1" s="1"/>
  <c r="T125" i="9"/>
  <c r="T124" i="9"/>
  <c r="R144" i="2"/>
  <c r="R127" i="12"/>
  <c r="R126" i="12" s="1"/>
  <c r="AG103" i="1"/>
  <c r="AN103" i="1" s="1"/>
  <c r="J128" i="12"/>
  <c r="J98" i="12" s="1"/>
  <c r="BK123" i="7"/>
  <c r="J123" i="7" s="1"/>
  <c r="J99" i="7" s="1"/>
  <c r="BK121" i="11"/>
  <c r="J121" i="11"/>
  <c r="BK124" i="9"/>
  <c r="J124" i="9" s="1"/>
  <c r="J30" i="9" s="1"/>
  <c r="AG104" i="1" s="1"/>
  <c r="BK128" i="6"/>
  <c r="J128" i="6" s="1"/>
  <c r="J98" i="6" s="1"/>
  <c r="AG99" i="1"/>
  <c r="AN99" i="1" s="1"/>
  <c r="J100" i="4"/>
  <c r="AG98" i="1"/>
  <c r="F36" i="5"/>
  <c r="BA100" i="1" s="1"/>
  <c r="F34" i="12"/>
  <c r="BA107" i="1" s="1"/>
  <c r="J36" i="2"/>
  <c r="AW96" i="1"/>
  <c r="AT96" i="1" s="1"/>
  <c r="J38" i="4"/>
  <c r="AW99" i="1" s="1"/>
  <c r="AT99" i="1" s="1"/>
  <c r="F36" i="6"/>
  <c r="BA101" i="1" s="1"/>
  <c r="F36" i="2"/>
  <c r="BA96" i="1" s="1"/>
  <c r="J38" i="3"/>
  <c r="AW98" i="1" s="1"/>
  <c r="AT98" i="1" s="1"/>
  <c r="AN98" i="1" s="1"/>
  <c r="J36" i="7"/>
  <c r="AW102" i="1" s="1"/>
  <c r="AT102" i="1" s="1"/>
  <c r="BC95" i="1"/>
  <c r="BB95" i="1"/>
  <c r="AX95" i="1"/>
  <c r="J34" i="9"/>
  <c r="AW104" i="1"/>
  <c r="AT104" i="1" s="1"/>
  <c r="J30" i="11"/>
  <c r="AG106" i="1" s="1"/>
  <c r="J34" i="12"/>
  <c r="AW107" i="1" s="1"/>
  <c r="AT107" i="1" s="1"/>
  <c r="AZ97" i="1"/>
  <c r="AV97" i="1" s="1"/>
  <c r="J36" i="8"/>
  <c r="AW103" i="1" s="1"/>
  <c r="AT103" i="1" s="1"/>
  <c r="BD95" i="1"/>
  <c r="J34" i="10"/>
  <c r="AW105" i="1" s="1"/>
  <c r="AT105" i="1" s="1"/>
  <c r="J36" i="5"/>
  <c r="AW100" i="1" s="1"/>
  <c r="AT100" i="1" s="1"/>
  <c r="F38" i="3"/>
  <c r="BA98" i="1" s="1"/>
  <c r="BA97" i="1" s="1"/>
  <c r="AW97" i="1" s="1"/>
  <c r="J36" i="6"/>
  <c r="AW101" i="1" s="1"/>
  <c r="AT101" i="1" s="1"/>
  <c r="F34" i="11"/>
  <c r="BA106" i="1"/>
  <c r="F36" i="8"/>
  <c r="BA103" i="1"/>
  <c r="F34" i="9"/>
  <c r="BA104" i="1" s="1"/>
  <c r="J34" i="11"/>
  <c r="AW106" i="1" s="1"/>
  <c r="AT106" i="1" s="1"/>
  <c r="F34" i="10"/>
  <c r="BA105" i="1" s="1"/>
  <c r="AT97" i="1" l="1"/>
  <c r="AN100" i="1"/>
  <c r="R143" i="2"/>
  <c r="AG97" i="1"/>
  <c r="AN97" i="1" s="1"/>
  <c r="T143" i="2"/>
  <c r="P143" i="2"/>
  <c r="AU96" i="1"/>
  <c r="T128" i="6"/>
  <c r="J98" i="5"/>
  <c r="J122" i="10"/>
  <c r="J97" i="10"/>
  <c r="J96" i="10"/>
  <c r="BK122" i="7"/>
  <c r="J122" i="7" s="1"/>
  <c r="J98" i="7" s="1"/>
  <c r="BK143" i="2"/>
  <c r="J143" i="2"/>
  <c r="J32" i="2" s="1"/>
  <c r="AG96" i="1" s="1"/>
  <c r="BK126" i="12"/>
  <c r="J126" i="12" s="1"/>
  <c r="J96" i="12" s="1"/>
  <c r="J125" i="5"/>
  <c r="J99" i="5" s="1"/>
  <c r="AN106" i="1"/>
  <c r="J96" i="11"/>
  <c r="J39" i="11"/>
  <c r="AN104" i="1"/>
  <c r="J96" i="9"/>
  <c r="J39" i="10"/>
  <c r="J39" i="9"/>
  <c r="J41" i="8"/>
  <c r="J41" i="5"/>
  <c r="J43" i="4"/>
  <c r="J43" i="3"/>
  <c r="BC94" i="1"/>
  <c r="AY94" i="1"/>
  <c r="AU95" i="1"/>
  <c r="AU94" i="1" s="1"/>
  <c r="J32" i="6"/>
  <c r="AG101" i="1"/>
  <c r="AN101" i="1" s="1"/>
  <c r="BB94" i="1"/>
  <c r="W31" i="1" s="1"/>
  <c r="BD94" i="1"/>
  <c r="W33" i="1"/>
  <c r="AY95" i="1"/>
  <c r="BA95" i="1"/>
  <c r="AZ95" i="1"/>
  <c r="AV95" i="1"/>
  <c r="J41" i="2" l="1"/>
  <c r="J98" i="2"/>
  <c r="J41" i="6"/>
  <c r="AN96" i="1"/>
  <c r="W32" i="1"/>
  <c r="BA94" i="1"/>
  <c r="W30" i="1" s="1"/>
  <c r="J32" i="7"/>
  <c r="AG102" i="1"/>
  <c r="AG95" i="1" s="1"/>
  <c r="J30" i="12"/>
  <c r="AG107" i="1" s="1"/>
  <c r="AZ94" i="1"/>
  <c r="W29" i="1" s="1"/>
  <c r="AW95" i="1"/>
  <c r="AT95" i="1" s="1"/>
  <c r="AX94" i="1"/>
  <c r="J41" i="7" l="1"/>
  <c r="J39" i="12"/>
  <c r="AN95" i="1"/>
  <c r="AN102" i="1"/>
  <c r="AN107" i="1"/>
  <c r="AW94" i="1"/>
  <c r="AK30" i="1" s="1"/>
  <c r="AV94" i="1"/>
  <c r="AK29" i="1" s="1"/>
  <c r="AG94" i="1"/>
  <c r="AK26" i="1" l="1"/>
  <c r="AT94" i="1"/>
  <c r="AK35" i="1" l="1"/>
  <c r="AN94" i="1"/>
</calcChain>
</file>

<file path=xl/sharedStrings.xml><?xml version="1.0" encoding="utf-8"?>
<sst xmlns="http://schemas.openxmlformats.org/spreadsheetml/2006/main" count="9999" uniqueCount="1673">
  <si>
    <t>Export Komplet</t>
  </si>
  <si>
    <t/>
  </si>
  <si>
    <t>2.0</t>
  </si>
  <si>
    <t>False</t>
  </si>
  <si>
    <t>{4d618842-dd9e-4b0d-ba6c-5a5a31eb13f6}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</si>
  <si>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</si>
  <si>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</si>
  <si>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</si>
  <si>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</si>
  <si>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</si>
  <si>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</si>
  <si>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</si>
  <si>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</si>
  <si>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C012a_2022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</si>
  <si>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</si>
  <si>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</si>
  <si>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Sklady - Showroom, rekonštrukcia</t>
  </si>
  <si>
    <t>JKSO:</t>
  </si>
  <si>
    <t>KS:</t>
  </si>
  <si>
    <t>Miesto:</t>
  </si>
  <si>
    <t>Važec, p.č. 2467/6</t>
  </si>
  <si>
    <t>Dátum:</t>
  </si>
  <si>
    <t>Objednávateľ:</t>
  </si>
  <si>
    <t>IČO:</t>
  </si>
  <si>
    <t>PD Važec, Urbárska 72, Važec</t>
  </si>
  <si>
    <t>IČ DPH:</t>
  </si>
  <si>
    <t>Zhotoviteľ:</t>
  </si>
  <si>
    <t>Vyplň údaj</t>
  </si>
  <si>
    <t>Projektant:</t>
  </si>
  <si>
    <t>Ing.arch.Ondrej Kurek, Ing.arch.Tomáš Krištek</t>
  </si>
  <si>
    <t>True</t>
  </si>
  <si>
    <t>Spracovateľ:</t>
  </si>
  <si>
    <t>Caban - aktualizácia cien 2023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</si>
  <si>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</si>
  <si>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</si>
  <si>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</si>
  <si>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</si>
  <si>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</si>
  <si>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</si>
  <si>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</si>
  <si>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</si>
  <si>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</si>
  <si>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</si>
  <si>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</si>
  <si>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</si>
  <si>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</si>
  <si>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</si>
  <si>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</si>
  <si>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</si>
  <si>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</si>
  <si>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</si>
  <si>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</si>
  <si>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</si>
  <si>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</si>
  <si>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</si>
  <si>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</si>
  <si>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</si>
  <si>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</si>
  <si>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</si>
  <si>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</si>
  <si>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</si>
  <si>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</si>
  <si>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</si>
  <si>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</si>
  <si>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</si>
  <si>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</si>
  <si>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</si>
  <si>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</si>
  <si>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</si>
  <si>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</si>
  <si>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</si>
  <si>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</si>
  <si>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</si>
  <si>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</si>
  <si>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</si>
  <si>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</si>
  <si>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</si>
  <si>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</si>
  <si>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SO 01</t>
  </si>
  <si>
    <t xml:space="preserve"> Sklady - Showroom, rekonštrukcia</t>
  </si>
  <si>
    <t>STA</t>
  </si>
  <si>
    <t>1</t>
  </si>
  <si>
    <t>{98f2f145-40b7-4f75-ad30-b85e56b8d3af}</t>
  </si>
  <si>
    <t>/</t>
  </si>
  <si>
    <t>DSO 01.1</t>
  </si>
  <si>
    <t>Architektonické a stavebné riešenie</t>
  </si>
  <si>
    <t>Časť</t>
  </si>
  <si>
    <t>2</t>
  </si>
  <si>
    <t>{27ac87ee-56a7-4ec4-af63-1a3b78620422}</t>
  </si>
  <si>
    <t xml:space="preserve"> </t>
  </si>
  <si>
    <t>DSO 01.4</t>
  </si>
  <si>
    <t>Technológia</t>
  </si>
  <si>
    <t>{d56f02a2-420d-4dd7-ad09-df9542ca8d8e}</t>
  </si>
  <si>
    <t>DSO 01.4a</t>
  </si>
  <si>
    <t>Chladenie zariadenia</t>
  </si>
  <si>
    <t>3</t>
  </si>
  <si>
    <t>{2f6fefb5-0598-4fe2-9621-fa9a3bc69483}</t>
  </si>
  <si>
    <t>DSO 01.4b</t>
  </si>
  <si>
    <t>Technológia zrenia</t>
  </si>
  <si>
    <t>{97189496-2dc0-47d8-9a78-0ca1139eecb9}</t>
  </si>
  <si>
    <t>DSO 01.5</t>
  </si>
  <si>
    <t>Elektroinštalácia a bleskozvod</t>
  </si>
  <si>
    <t>{fdb993f1-2e05-41f3-94ef-c523c8dfc1dc}</t>
  </si>
  <si>
    <t>DSO 01.6</t>
  </si>
  <si>
    <t>Zdravotechnika</t>
  </si>
  <si>
    <t>{3763f6a6-821f-401c-ab1a-94afd2bdbbd1}</t>
  </si>
  <si>
    <t>DSO 01.12</t>
  </si>
  <si>
    <t>Dráhy</t>
  </si>
  <si>
    <t>{0f94204a-3276-421f-b1ec-aafb4165babf}</t>
  </si>
  <si>
    <t>SO 09</t>
  </si>
  <si>
    <t>Mobiliár</t>
  </si>
  <si>
    <t>{e2a9cf34-e3e4-49ad-a268-450ee3c274c8}</t>
  </si>
  <si>
    <t>SO 02</t>
  </si>
  <si>
    <t>Spevnené plochy</t>
  </si>
  <si>
    <t>{203e9fef-18df-4e88-bc45-895768301605}</t>
  </si>
  <si>
    <t>SO 03</t>
  </si>
  <si>
    <t>Prípojka vody a nadzemný hydrant</t>
  </si>
  <si>
    <t>{1fdf0b50-0096-4ba4-9dd7-562cf5621b2e}</t>
  </si>
  <si>
    <t>SO 04</t>
  </si>
  <si>
    <t>Kanalizačné prípojky</t>
  </si>
  <si>
    <t>{8639f205-8560-4479-8d4a-97d1018d8774}</t>
  </si>
  <si>
    <t>SO 05</t>
  </si>
  <si>
    <t>Ústredné vykurovanie</t>
  </si>
  <si>
    <t>{7ef2028f-d288-4f52-a317-88a045d05573}</t>
  </si>
  <si>
    <t>KRYCÍ LIST ROZPOČTU</t>
  </si>
  <si>
    <t>Objekt:</t>
  </si>
  <si>
    <t>SO 01 -  Sklady - Showroom, rekonštrukcia</t>
  </si>
  <si>
    <t>Časť:</t>
  </si>
  <si>
    <t>DSO 01.1 - Architektonické a stavebné riešenie</t>
  </si>
  <si>
    <t>REKAPITULÁCIA ROZPOČTU</t>
  </si>
  <si>
    <t>Kód dielu - Popis</t>
  </si>
  <si>
    <t>Cena celkom [EUR]</t>
  </si>
  <si>
    <t>Náklady z rozpočtu</t>
  </si>
  <si>
    <t>-1</t>
  </si>
  <si>
    <t>D1 - PRÁCE A DODÁVKY HSV</t>
  </si>
  <si>
    <t xml:space="preserve">    1 - ZEMNE PRÁCE</t>
  </si>
  <si>
    <t xml:space="preserve">    2 - ZÁKLADY</t>
  </si>
  <si>
    <t xml:space="preserve">    3 - ZVISLÉ A KOMPLETNÉ KONŠTRUKCIE</t>
  </si>
  <si>
    <t xml:space="preserve">    5 - KOMUNIKÁCIE</t>
  </si>
  <si>
    <t xml:space="preserve">    6 - ÚPRAVY POVRCHOV, PODLAHY, VÝPLNE</t>
  </si>
  <si>
    <t xml:space="preserve">    9 - OSTATNÉ KONŠTRUKCIE A PRÁCE</t>
  </si>
  <si>
    <t>D2 - PRÁCE A DODÁVKY PSV</t>
  </si>
  <si>
    <t xml:space="preserve">    711 - Izolácie proti vode a vlhkosti</t>
  </si>
  <si>
    <t xml:space="preserve">    713 - Izolácie tepelné</t>
  </si>
  <si>
    <t xml:space="preserve">    725 - Zariaďovacie predmety</t>
  </si>
  <si>
    <t xml:space="preserve">    762 - Konštrukcie tesárske</t>
  </si>
  <si>
    <t xml:space="preserve">    763 - Konštrukcie  - drevostavby</t>
  </si>
  <si>
    <t xml:space="preserve">    764 - Konštrukcie klampiarske</t>
  </si>
  <si>
    <t xml:space="preserve">    766 - Konštrukcie stolárske</t>
  </si>
  <si>
    <t xml:space="preserve">    767 - Konštrukcie doplnk. kovové stavebné</t>
  </si>
  <si>
    <t xml:space="preserve">    771 - Podlahy z dlaždíc  keramických</t>
  </si>
  <si>
    <t xml:space="preserve">    777 - Podlahy zo syntetických hmôt</t>
  </si>
  <si>
    <t xml:space="preserve">    781 - Obklady z obkladačiek a dosiek</t>
  </si>
  <si>
    <t xml:space="preserve">    783 - Nátery</t>
  </si>
  <si>
    <t xml:space="preserve">    784 - Maľby</t>
  </si>
  <si>
    <t xml:space="preserve">    787 - Zasklievanie</t>
  </si>
  <si>
    <t>D3 - OSTATNÉ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</si>
  <si>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</si>
  <si>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</si>
  <si>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</si>
  <si>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</si>
  <si>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</si>
  <si>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</si>
  <si>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</si>
  <si>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</si>
  <si>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</si>
  <si>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</si>
  <si>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</si>
  <si>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</si>
  <si>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D1</t>
  </si>
  <si>
    <t>PRÁCE A DODÁVKY HSV</t>
  </si>
  <si>
    <t>ROZPOCET</t>
  </si>
  <si>
    <t>ZEMNE PRÁCE</t>
  </si>
  <si>
    <t>K</t>
  </si>
  <si>
    <t>132201101.S</t>
  </si>
  <si>
    <t>Výkop ryhy do šírky 600 mm v horn.3 do 100 m3</t>
  </si>
  <si>
    <t>m3</t>
  </si>
  <si>
    <t>4</t>
  </si>
  <si>
    <t>132201109.S</t>
  </si>
  <si>
    <t>Príplatok k cene za lepivosť pri hĺbení rýh šírky do 600 mm zapažených i nezapažených s urovnaním dna v hornine 3</t>
  </si>
  <si>
    <t>132211101.S</t>
  </si>
  <si>
    <t>Hĺbenie rýh šírky do 600 mm v  hornine tr.3 súdržných - ručným náradím</t>
  </si>
  <si>
    <t>6</t>
  </si>
  <si>
    <t>162201102.S</t>
  </si>
  <si>
    <t>Vodorovné premiestnenie výkopku z horniny 1-4 nad 20-50m</t>
  </si>
  <si>
    <t>8</t>
  </si>
  <si>
    <t>ZÁKLADY</t>
  </si>
  <si>
    <t>5</t>
  </si>
  <si>
    <t>271571111.S</t>
  </si>
  <si>
    <t>Vankúše zhutnené pod základy zo štrkopiesku</t>
  </si>
  <si>
    <t>10</t>
  </si>
  <si>
    <t>274313611.S</t>
  </si>
  <si>
    <t>Betón základových pásov, prostý tr. C 16/20</t>
  </si>
  <si>
    <t>12</t>
  </si>
  <si>
    <t>7</t>
  </si>
  <si>
    <t>274361821.S</t>
  </si>
  <si>
    <t>Výstuž základových pásov z ocele B500 (10505)</t>
  </si>
  <si>
    <t>t</t>
  </si>
  <si>
    <t>14</t>
  </si>
  <si>
    <t>ZVISLÉ A KOMPLETNÉ KONŠTRUKCIE</t>
  </si>
  <si>
    <t>310239411.S</t>
  </si>
  <si>
    <t xml:space="preserve">Zamurovanie otvoru s plochou nad 1 do 4 m2 v murive nadzákladného </t>
  </si>
  <si>
    <t>16</t>
  </si>
  <si>
    <t>9</t>
  </si>
  <si>
    <t>311272031.S</t>
  </si>
  <si>
    <t>Murivo nosné (m3) z betónových debniacich tvárnic s betónovou výplňou C 16/20 hrúbky 250 mm</t>
  </si>
  <si>
    <t>18</t>
  </si>
  <si>
    <t>311361821.S</t>
  </si>
  <si>
    <t>Výstuž nadzákladových múrov B500 (10505)</t>
  </si>
  <si>
    <t>22</t>
  </si>
  <si>
    <t>11</t>
  </si>
  <si>
    <t>311275121.S</t>
  </si>
  <si>
    <t>Murivo nosné (m3) z pórobetónových tvárnic PD pevnosti P2 až P4, nad 400 do 600 kg/m3 hrúbky 250 mm</t>
  </si>
  <si>
    <t>317161314.S</t>
  </si>
  <si>
    <t>Pórobetónový preklad nenosný šírky 150 mm, výšky 249 mm, dĺžky 1250 mm</t>
  </si>
  <si>
    <t>ks</t>
  </si>
  <si>
    <t>24</t>
  </si>
  <si>
    <t>13</t>
  </si>
  <si>
    <t>317161532.S</t>
  </si>
  <si>
    <t>Pórobetónový preklad nosný šírky 250 mm, výšky 249 mm, dĺžky 1500 mm</t>
  </si>
  <si>
    <t>26</t>
  </si>
  <si>
    <t>342272011.S</t>
  </si>
  <si>
    <t>Priečky z pórobetónových tvárnic hladkých s objemovou hmotnosťou do 600 kg/m3 hrúbky 50 mm</t>
  </si>
  <si>
    <t>m2</t>
  </si>
  <si>
    <t>28</t>
  </si>
  <si>
    <t>15</t>
  </si>
  <si>
    <t>340291112.S</t>
  </si>
  <si>
    <t>Dodatočné ukotvenie priečok montážnou polyuretánovou penou hr. priečky nad 100 mm</t>
  </si>
  <si>
    <t>m</t>
  </si>
  <si>
    <t>30</t>
  </si>
  <si>
    <t>KOMUNIKÁCIE</t>
  </si>
  <si>
    <t>564861111.S</t>
  </si>
  <si>
    <t>Podklad zo štrkodrviny s rozprestretím a zhutnením, po zhutnení hr. 200 mm</t>
  </si>
  <si>
    <t>32</t>
  </si>
  <si>
    <t>17</t>
  </si>
  <si>
    <t>581114113.S</t>
  </si>
  <si>
    <t>Kryt z betónu prostého C 25/30 komunikácií pre peších hr. 100 mm</t>
  </si>
  <si>
    <t>34</t>
  </si>
  <si>
    <t>596811320.S</t>
  </si>
  <si>
    <t>Kladenie betónovej dlažby s vyplnením škár do lôžka z kameniva, veľ. do 0,25 m2 plochy do 50 m2</t>
  </si>
  <si>
    <t>36</t>
  </si>
  <si>
    <t>19</t>
  </si>
  <si>
    <t>M</t>
  </si>
  <si>
    <t>592460016000.S</t>
  </si>
  <si>
    <t>Dlažba betónová platne, rozmer 500x500x60 mm, farebná (cena v závislosti od výberu)</t>
  </si>
  <si>
    <t>38</t>
  </si>
  <si>
    <t>596911161.S</t>
  </si>
  <si>
    <t>Kladenie betónovej zámkovej dlažby komunikácií pre peších hr. 80 mm pre peších do 50 m2 so zriadením lôžka z kameniva hr. 30 mm</t>
  </si>
  <si>
    <t>40</t>
  </si>
  <si>
    <t>21</t>
  </si>
  <si>
    <t>592460012100.S</t>
  </si>
  <si>
    <t>Dlažba betónová bezškárová, rozmer 100x100x80 mm, farebná (cena v závislosti od výberu)</t>
  </si>
  <si>
    <t>42</t>
  </si>
  <si>
    <t>ÚPRAVY POVRCHOV, PODLAHY, VÝPLNE</t>
  </si>
  <si>
    <t>612421421.S</t>
  </si>
  <si>
    <t>Oprava vnútorných vápenných omietok stien, v množstve opravenej plochy nad 30 do 50 % hladkých</t>
  </si>
  <si>
    <t>44</t>
  </si>
  <si>
    <t>23</t>
  </si>
  <si>
    <t>612421431.S</t>
  </si>
  <si>
    <t>Oprava vnútorných vápenných omietok stien, v množstve opravenej plochy nad 30 do 50 % štukových</t>
  </si>
  <si>
    <t>46</t>
  </si>
  <si>
    <t>612460121.S</t>
  </si>
  <si>
    <t>Príprava vnútorného podkladu stien penetráciou základnou</t>
  </si>
  <si>
    <t>48</t>
  </si>
  <si>
    <t>25</t>
  </si>
  <si>
    <t>612460385.S</t>
  </si>
  <si>
    <t>Vnútorná omietka stien vápennocementová štuková (jemná), hr. 5 mm</t>
  </si>
  <si>
    <t>50</t>
  </si>
  <si>
    <t>612481119.S</t>
  </si>
  <si>
    <t>Potiahnutie vnútorných stien sklotextilnou mriežkou s celoplošným prilepením</t>
  </si>
  <si>
    <t>52</t>
  </si>
  <si>
    <t>27</t>
  </si>
  <si>
    <t>622461033.S</t>
  </si>
  <si>
    <t>Vonkajšia omietka stien pastovitá silikátová roztieraná, hr. 2 mm</t>
  </si>
  <si>
    <t>54</t>
  </si>
  <si>
    <t>622460111.S</t>
  </si>
  <si>
    <t>Príprava vonkajšieho podkladu stien na silno a nerovnomerne nasiakavé podklady regulátorom nasiakavosti</t>
  </si>
  <si>
    <t>56</t>
  </si>
  <si>
    <t>29</t>
  </si>
  <si>
    <t>625250337.S</t>
  </si>
  <si>
    <t>Kontaktný zatepľovací systém z grafitového EPS hr. 100 mm, vrátane kotvenia a sklotextilnej sieťky</t>
  </si>
  <si>
    <t>58</t>
  </si>
  <si>
    <t>625250707.S</t>
  </si>
  <si>
    <t>Kontaktný zatepľovací systém z minerálnej vlny hr. 100 mm, vrátane kotvenia a sklotextilnej sieťky</t>
  </si>
  <si>
    <t>60</t>
  </si>
  <si>
    <t>31</t>
  </si>
  <si>
    <t>625250548.S</t>
  </si>
  <si>
    <t>Kontaktný zatepľovací systém soklovej alebo vodou namáhanej časti hr. 100 mm, vrátane kotvenia a sklotextilnej sieťky</t>
  </si>
  <si>
    <t>62</t>
  </si>
  <si>
    <t>632001011.S</t>
  </si>
  <si>
    <t>Zhotovenie separačnej fólie v podlahových vrstvách z PE</t>
  </si>
  <si>
    <t>-177735648</t>
  </si>
  <si>
    <t>33</t>
  </si>
  <si>
    <t>283230007500.S</t>
  </si>
  <si>
    <t>Oddeľovacia fólia na potery</t>
  </si>
  <si>
    <t>1179793847</t>
  </si>
  <si>
    <t>632452255.S</t>
  </si>
  <si>
    <t>Cementový poter (vhodný aj ako spádový), pevnosti v tlaku 25 MPa, hr. 80 mm</t>
  </si>
  <si>
    <t>64</t>
  </si>
  <si>
    <t>35</t>
  </si>
  <si>
    <t>632440111.S</t>
  </si>
  <si>
    <t>Anhydritový samonivelizačný poter, pevnosti v tlaku 20 MPa, hr. 15 mm</t>
  </si>
  <si>
    <t>68</t>
  </si>
  <si>
    <t>631362422.S</t>
  </si>
  <si>
    <t>Výstuž mazanín z betónov (z kameniva) a z ľahkých betónov zo sietí KARI, priemer drôtu 6/6 mm, veľkosť oka 150x150 mm</t>
  </si>
  <si>
    <t>72</t>
  </si>
  <si>
    <t>37</t>
  </si>
  <si>
    <t>631571017.S</t>
  </si>
  <si>
    <t xml:space="preserve">Násyp na odkvapový chodník z praného kameniva s utlačením a urovnaním povrchu </t>
  </si>
  <si>
    <t>74</t>
  </si>
  <si>
    <t>642944121.S</t>
  </si>
  <si>
    <t>Dodatočná montáž oceľovej dverovej zárubne, plochy otvoru do 2,5 m2</t>
  </si>
  <si>
    <t>76</t>
  </si>
  <si>
    <t>39</t>
  </si>
  <si>
    <t>553303360</t>
  </si>
  <si>
    <t>Zárubňa oceľová CB 80x197x16cm  povrchová úprava komaxit.</t>
  </si>
  <si>
    <t>kus</t>
  </si>
  <si>
    <t>78</t>
  </si>
  <si>
    <t>553303410</t>
  </si>
  <si>
    <t>Zárubňa oceľová CB 110x197x16cm  povrchová úprava komaxit.</t>
  </si>
  <si>
    <t>80</t>
  </si>
  <si>
    <t>41</t>
  </si>
  <si>
    <t>767646270.S</t>
  </si>
  <si>
    <t>Montáž obložkových hliníkových zárubní jednokrídlových</t>
  </si>
  <si>
    <t>82</t>
  </si>
  <si>
    <t>6118A0320</t>
  </si>
  <si>
    <t>Zárubne s obkladovými lištami do 25 cm 70 x 280</t>
  </si>
  <si>
    <t>84</t>
  </si>
  <si>
    <t>43</t>
  </si>
  <si>
    <t>6118A0340</t>
  </si>
  <si>
    <t>Zárubne s obkladovými lištami do 25 cm 90 x 280</t>
  </si>
  <si>
    <t>86</t>
  </si>
  <si>
    <t>648951411.S</t>
  </si>
  <si>
    <t>Osadenie parapetných dosiek drevených na akúkoľvek cementovú maltu, š. do 250 mm</t>
  </si>
  <si>
    <t>88</t>
  </si>
  <si>
    <t>45</t>
  </si>
  <si>
    <t>6119A0201</t>
  </si>
  <si>
    <t>Parapeta vnútorná komôrková hliníková šír.180 mm</t>
  </si>
  <si>
    <t>90</t>
  </si>
  <si>
    <t>OSTATNÉ KONŠTRUKCIE A PRÁCE</t>
  </si>
  <si>
    <t>916361111.S</t>
  </si>
  <si>
    <t>Osadenie cestného obrubníka betónového ležatého do lôžka z betónu prostého tr. C 12/15 s bočnou oporou</t>
  </si>
  <si>
    <t>92</t>
  </si>
  <si>
    <t>47</t>
  </si>
  <si>
    <t>592170003800.S</t>
  </si>
  <si>
    <t>Obrubník cestný so skosením, lxšxv 1000x150x250 mm, prírodný</t>
  </si>
  <si>
    <t>94</t>
  </si>
  <si>
    <t>916561111.S</t>
  </si>
  <si>
    <t>Osadenie záhonového alebo parkového obrubníka betón., do lôžka z bet. pros. tr. C 12/15 s bočnou oporou</t>
  </si>
  <si>
    <t>96</t>
  </si>
  <si>
    <t>49</t>
  </si>
  <si>
    <t>592170001500.S</t>
  </si>
  <si>
    <t>Obrubník parkový, lxšxv 1000x50x200 mm, farebný</t>
  </si>
  <si>
    <t>98</t>
  </si>
  <si>
    <t>918101111.S</t>
  </si>
  <si>
    <t>Lôžko pod obrubníky, krajníky alebo obruby z dlažobných kociek z betónu prostého tr. C 12/15</t>
  </si>
  <si>
    <t>100</t>
  </si>
  <si>
    <t>51</t>
  </si>
  <si>
    <t>919735124.S</t>
  </si>
  <si>
    <t>Rezanie existujúceho betónového krytu alebo podkladu hĺbky nad 150 do 200 mm</t>
  </si>
  <si>
    <t>102</t>
  </si>
  <si>
    <t>216904391.S</t>
  </si>
  <si>
    <t>Príplatok k cene za ručné dočistenie oceľovými kefami</t>
  </si>
  <si>
    <t>104</t>
  </si>
  <si>
    <t>53</t>
  </si>
  <si>
    <t>941941041.S</t>
  </si>
  <si>
    <t>Montáž lešenia ľahkého pracovného radového s podlahami šírky nad 1,00 do 1,20 m, výšky do 10 m</t>
  </si>
  <si>
    <t>106</t>
  </si>
  <si>
    <t>941941291.S</t>
  </si>
  <si>
    <t>Príplatok za prvý a každý ďalší i začatý mesiac použitia lešenia ľahkého pracovného radového s podlahami šírky nad 1,00 do 1,20 m, výšky do 10 m</t>
  </si>
  <si>
    <t>108</t>
  </si>
  <si>
    <t>55</t>
  </si>
  <si>
    <t>941941841.S</t>
  </si>
  <si>
    <t>Demontáž lešenia ľahkého pracovného radového s podlahami šírky nad 1,00 do 1,20 m, výšky do 10 m</t>
  </si>
  <si>
    <t>110</t>
  </si>
  <si>
    <t>941955004.S</t>
  </si>
  <si>
    <t>Lešenie ľahké pracovné pomocné s výškou lešeňovej podlahy nad 2,50 do 3,5 m</t>
  </si>
  <si>
    <t>112</t>
  </si>
  <si>
    <t>57</t>
  </si>
  <si>
    <t>952901111.S</t>
  </si>
  <si>
    <t>Vyčistenie budov pri výške podlaží do 4 m</t>
  </si>
  <si>
    <t>114</t>
  </si>
  <si>
    <t>953945309.S</t>
  </si>
  <si>
    <t>Hliníkový soklový profil šírky 103 mm</t>
  </si>
  <si>
    <t>116</t>
  </si>
  <si>
    <t>59</t>
  </si>
  <si>
    <t>953945351.S</t>
  </si>
  <si>
    <t>Hliníkový rohový ochranný profil s integrovanou mriežkou</t>
  </si>
  <si>
    <t>118</t>
  </si>
  <si>
    <t>953995407.S</t>
  </si>
  <si>
    <t>Okenný a dverový začisťovací a dilatačný profil</t>
  </si>
  <si>
    <t>120</t>
  </si>
  <si>
    <t>61</t>
  </si>
  <si>
    <t>962031132.S</t>
  </si>
  <si>
    <t>Búranie priečok alebo vybúranie otvorov plochy nad 4 m2 z tehál pálených, plných alebo dutých hr. do 150 mm,  -0,19600t</t>
  </si>
  <si>
    <t>122</t>
  </si>
  <si>
    <t>962032231.S</t>
  </si>
  <si>
    <t>Búranie muriva alebo vybúranie otvorov plochy nad 4 m2 nadzákladového z tehál pálených, vápenopieskových, cementových na maltu,  -1,90500t</t>
  </si>
  <si>
    <t>124</t>
  </si>
  <si>
    <t>63</t>
  </si>
  <si>
    <t>962081141.S</t>
  </si>
  <si>
    <t>Búranie muriva priečok zo sklenených tvárnic, hr. do 150 mm,  -0,08200t</t>
  </si>
  <si>
    <t>126</t>
  </si>
  <si>
    <t>965043441.S</t>
  </si>
  <si>
    <t>Búranie podkladov pod dlažby, liatych dlažieb a mazanín,betón s poterom,teracom hr.do 150 mm,  plochy nad 4 m2 -2,20000t</t>
  </si>
  <si>
    <t>128</t>
  </si>
  <si>
    <t>65</t>
  </si>
  <si>
    <t>965081712.S</t>
  </si>
  <si>
    <t>Búranie dlažieb, bez podklad. lôžka z xylolit., alebo keramických dlaždíc hr. do 10 mm,  -0,02000t</t>
  </si>
  <si>
    <t>130</t>
  </si>
  <si>
    <t>66</t>
  </si>
  <si>
    <t>968062244.S</t>
  </si>
  <si>
    <t>Vybúranie drevených rámov okien jednod. plochy do 1 m2,  -0,04100t</t>
  </si>
  <si>
    <t>132</t>
  </si>
  <si>
    <t>67</t>
  </si>
  <si>
    <t>968062245.S</t>
  </si>
  <si>
    <t>Vybúranie drevených rámov okien jednoduchých plochy do 2 m2,  -0,03100t</t>
  </si>
  <si>
    <t>134</t>
  </si>
  <si>
    <t>767610011.S</t>
  </si>
  <si>
    <t>Vyvesenie alebo zavesenie oceľových  krídiel  okien, pre vykonanie stavebných  zmien, plochy do 1,5 m2</t>
  </si>
  <si>
    <t>136</t>
  </si>
  <si>
    <t>69</t>
  </si>
  <si>
    <t>767650011.S</t>
  </si>
  <si>
    <t>Vyvesenie alebo zavesenie oceľových  krídiel  vrát, pre vykonanie stavebných  zmien, plochy do 4 m2</t>
  </si>
  <si>
    <t>138</t>
  </si>
  <si>
    <t>70</t>
  </si>
  <si>
    <t>767650012.S</t>
  </si>
  <si>
    <t>Vyvesenie alebo zavesenie oceľových  krídiel  vrát, pre vykonanie stavebných  zmien, plochy nad 4 m2</t>
  </si>
  <si>
    <t>140</t>
  </si>
  <si>
    <t>71</t>
  </si>
  <si>
    <t>968072455.S</t>
  </si>
  <si>
    <t>Vybúranie kovových dverových zárubní plochy do 2 m2,  -0,07600t</t>
  </si>
  <si>
    <t>142</t>
  </si>
  <si>
    <t>968072456.S</t>
  </si>
  <si>
    <t>Vybúranie kovových dverových zárubní plochy nad 2 m2,  -0,06300t</t>
  </si>
  <si>
    <t>144</t>
  </si>
  <si>
    <t>73</t>
  </si>
  <si>
    <t>968072558.S</t>
  </si>
  <si>
    <t>Vybúranie kovových vrát plochy do 5 m2,  -0,06000t</t>
  </si>
  <si>
    <t>146</t>
  </si>
  <si>
    <t>968072559.S</t>
  </si>
  <si>
    <t>Vybúranie kovových vrát plochy nad 5 m2,  -0,06600t</t>
  </si>
  <si>
    <t>148</t>
  </si>
  <si>
    <t>75</t>
  </si>
  <si>
    <t>978013161.S</t>
  </si>
  <si>
    <t>Otlčenie omietok stien vnútorných vápenných alebo vápennocementových v rozsahu do 50 %,  -0,02000t</t>
  </si>
  <si>
    <t>150</t>
  </si>
  <si>
    <t>978015261.S</t>
  </si>
  <si>
    <t>Otlčenie omietok vonkajších priečelí jednoduchých, s vyškriabaním škár, očistením muriva, v rozsahu do 50 %,  -0,02900t</t>
  </si>
  <si>
    <t>152</t>
  </si>
  <si>
    <t>77</t>
  </si>
  <si>
    <t>979081111.S</t>
  </si>
  <si>
    <t>Odvoz sutiny a vybúraných hmôt na skládku do 1 km</t>
  </si>
  <si>
    <t>154</t>
  </si>
  <si>
    <t>979081121.S</t>
  </si>
  <si>
    <t>Odvoz sutiny a vybúraných hmôt na skládku za každý ďalší 1 km</t>
  </si>
  <si>
    <t>156</t>
  </si>
  <si>
    <t>79</t>
  </si>
  <si>
    <t>979082111.S</t>
  </si>
  <si>
    <t>Vnútrostavenisková doprava sutiny a vybúraných hmôt do 10 m</t>
  </si>
  <si>
    <t>158</t>
  </si>
  <si>
    <t>979082121.S</t>
  </si>
  <si>
    <t>Vnútrostavenisková doprava sutiny a vybúraných hmôt za každých ďalších 5 m</t>
  </si>
  <si>
    <t>160</t>
  </si>
  <si>
    <t>81</t>
  </si>
  <si>
    <t>979089612.S</t>
  </si>
  <si>
    <t>Poplatok za skladovanie - iné odpady zo stavieb a demolácií (17 09), ostatné</t>
  </si>
  <si>
    <t>162</t>
  </si>
  <si>
    <t>998011001.S</t>
  </si>
  <si>
    <t>Presun hmôt pre budovy (801, 803, 812), zvislá konštr. z tehál, tvárnic, z kovu výšky do 6 m</t>
  </si>
  <si>
    <t>164</t>
  </si>
  <si>
    <t>D2</t>
  </si>
  <si>
    <t>PRÁCE A DODÁVKY PSV</t>
  </si>
  <si>
    <t>711</t>
  </si>
  <si>
    <t>Izolácie proti vode a vlhkosti</t>
  </si>
  <si>
    <t>83</t>
  </si>
  <si>
    <t>711111001.S</t>
  </si>
  <si>
    <t>Zhotovenie izolácie proti zemnej vlhkosti vodorovná náterom penetračným za studena</t>
  </si>
  <si>
    <t>166</t>
  </si>
  <si>
    <t>711112001.S</t>
  </si>
  <si>
    <t>Zhotovenie  izolácie proti zemnej vlhkosti zvislá penetračným náterom za studena</t>
  </si>
  <si>
    <t>168</t>
  </si>
  <si>
    <t>85</t>
  </si>
  <si>
    <t>246170000900.S</t>
  </si>
  <si>
    <t>Lak asfaltový penetračný</t>
  </si>
  <si>
    <t>170</t>
  </si>
  <si>
    <t>711141559.S</t>
  </si>
  <si>
    <t>Zhotovenie  izolácie proti zemnej vlhkosti a tlakovej vode vodorovná NAIP pritavením</t>
  </si>
  <si>
    <t>172</t>
  </si>
  <si>
    <t>87</t>
  </si>
  <si>
    <t>711142559.S</t>
  </si>
  <si>
    <t>Zhotovenie  izolácie proti zemnej vlhkosti a tlakovej vode zvislá NAIP pritavením</t>
  </si>
  <si>
    <t>174</t>
  </si>
  <si>
    <t>628320000100.S</t>
  </si>
  <si>
    <t>Pás asfaltový s jemným posypom hr. 3,8 mm vystužený sklenenou tkaninou pre spodné vrstvy hydroizolačných systémov</t>
  </si>
  <si>
    <t>176</t>
  </si>
  <si>
    <t>89</t>
  </si>
  <si>
    <t>998711201.S</t>
  </si>
  <si>
    <t>Presun hmôt pre izoláciu proti vode v objektoch výšky do 6 m</t>
  </si>
  <si>
    <t>%</t>
  </si>
  <si>
    <t>178</t>
  </si>
  <si>
    <t>713</t>
  </si>
  <si>
    <t>Izolácie tepelné</t>
  </si>
  <si>
    <t>713111131.S</t>
  </si>
  <si>
    <t>Montáž tepelnej izolácie stropov rebrových minerálnou vlnou, spodkom s úpravou viazacím drôtom</t>
  </si>
  <si>
    <t>180</t>
  </si>
  <si>
    <t>91</t>
  </si>
  <si>
    <t>631650000400.S</t>
  </si>
  <si>
    <t>Pás zo sklenej vlny hr. 150 mm pre šikmé strechy</t>
  </si>
  <si>
    <t>182</t>
  </si>
  <si>
    <t>713121111.S</t>
  </si>
  <si>
    <t>Montáž tepelnej izolácie podláh minerálnou vlnou, kladená voľne v jednej vrstve</t>
  </si>
  <si>
    <t>184</t>
  </si>
  <si>
    <t>93</t>
  </si>
  <si>
    <t>283750000700.S</t>
  </si>
  <si>
    <t>Doska XPS hr. 50 mm, zateplenie soklov, suterénov, podláh</t>
  </si>
  <si>
    <t>186</t>
  </si>
  <si>
    <t>713511412</t>
  </si>
  <si>
    <t>Protipož. izolácia stropov omietkou napr. Pyrotherm hr. 20 mm</t>
  </si>
  <si>
    <t>188</t>
  </si>
  <si>
    <t>95</t>
  </si>
  <si>
    <t>998713201.S</t>
  </si>
  <si>
    <t>Presun hmôt pre izolácie tepelné v objektoch výšky do 6 m</t>
  </si>
  <si>
    <t>190</t>
  </si>
  <si>
    <t>725</t>
  </si>
  <si>
    <t>Zariaďovacie predmety</t>
  </si>
  <si>
    <t>725110811.S</t>
  </si>
  <si>
    <t>Demontáž záchoda splachovacieho s nádržou alebo s tlakovým splachovačom,  -0,01933t</t>
  </si>
  <si>
    <t>súb.</t>
  </si>
  <si>
    <t>192</t>
  </si>
  <si>
    <t>97</t>
  </si>
  <si>
    <t>725210821.S</t>
  </si>
  <si>
    <t>Demontáž umývadiel alebo umývadielok bez výtokovej armatúry,  -0,01946t</t>
  </si>
  <si>
    <t>194</t>
  </si>
  <si>
    <t>725820810.S</t>
  </si>
  <si>
    <t>Demontáž batérie drezovej, umývadlovej nástennej,  -0,0026t</t>
  </si>
  <si>
    <t>196</t>
  </si>
  <si>
    <t>99</t>
  </si>
  <si>
    <t>998725201.S</t>
  </si>
  <si>
    <t>Presun hmôt pre zariaďovacie predmety v objektoch výšky do 6 m</t>
  </si>
  <si>
    <t>198</t>
  </si>
  <si>
    <t>762</t>
  </si>
  <si>
    <t>Konštrukcie tesárske</t>
  </si>
  <si>
    <t>762081060.S</t>
  </si>
  <si>
    <t>Zvláštne výkony na stavenisku, viacstranné hobľovanie reziva</t>
  </si>
  <si>
    <t>200</t>
  </si>
  <si>
    <t>101</t>
  </si>
  <si>
    <t>762712110.S</t>
  </si>
  <si>
    <t>Montáž priestorových viazaných konštrukcií z reziva hraneného prierezovej plochy do 120 cm2</t>
  </si>
  <si>
    <t>202</t>
  </si>
  <si>
    <t>605420000100.S</t>
  </si>
  <si>
    <t>Rezivo stavebné zo smreku - hranoly hranené, stredové rezivo EBW hr. 100 mm, š. 100 mm, dĺ. 4000-5000 mm</t>
  </si>
  <si>
    <t>204</t>
  </si>
  <si>
    <t>103</t>
  </si>
  <si>
    <t>762795000.S</t>
  </si>
  <si>
    <t>Spojovacie prostriedky pre priestorové viazané konštrukcie - klince, svorky, fixačné dosky</t>
  </si>
  <si>
    <t>206</t>
  </si>
  <si>
    <t>998762202.S</t>
  </si>
  <si>
    <t>Presun hmôt pre konštrukcie tesárske v objektoch výšky do 12 m</t>
  </si>
  <si>
    <t>208</t>
  </si>
  <si>
    <t>763</t>
  </si>
  <si>
    <t>Konštrukcie  - drevostavby</t>
  </si>
  <si>
    <t>105</t>
  </si>
  <si>
    <t>763138220.S</t>
  </si>
  <si>
    <t>Podhľad SDK závesný na dvojúrovňovej oceľovej podkonštrukcií CD+UD, doska štandardná A 12.5 mm, vrátane tmelenia rohov</t>
  </si>
  <si>
    <t>210</t>
  </si>
  <si>
    <t>763138231.S</t>
  </si>
  <si>
    <t>Podhľad SDK závesný na dvojúrovňovej oceľovej podkonštrukcií CD+UD, doska protipožiarna DF 2x12.5 mm, vrátane tmelenia rohov</t>
  </si>
  <si>
    <t>212</t>
  </si>
  <si>
    <t>107</t>
  </si>
  <si>
    <t>998763201.S</t>
  </si>
  <si>
    <t>Presun hmôt pre drevostavby v objektoch výšky do 12 m</t>
  </si>
  <si>
    <t>214</t>
  </si>
  <si>
    <t>764</t>
  </si>
  <si>
    <t>Konštrukcie klampiarske</t>
  </si>
  <si>
    <t>764171301.S</t>
  </si>
  <si>
    <t>Krytina falcovaná pozink farebný, sklon strechy do 30°</t>
  </si>
  <si>
    <t>216</t>
  </si>
  <si>
    <t>109</t>
  </si>
  <si>
    <t>764311822.S</t>
  </si>
  <si>
    <t>Demontáž krytiny hladkej strešnej z tabúľ 2000 x 1000 mm, so sklonom do 30st.,  -0,00732t</t>
  </si>
  <si>
    <t>218</t>
  </si>
  <si>
    <t>764352810.S</t>
  </si>
  <si>
    <t>Demontáž žľabov pododkvapových polkruhových so sklonom do 30st. rš 330 mm,  -0,00330t</t>
  </si>
  <si>
    <t>220</t>
  </si>
  <si>
    <t>111</t>
  </si>
  <si>
    <t>764410850.S</t>
  </si>
  <si>
    <t>Demontáž oplechovania parapetov rš od 100 do 330 mm,  -0,00135t</t>
  </si>
  <si>
    <t>222</t>
  </si>
  <si>
    <t>764454802.S</t>
  </si>
  <si>
    <t>Demontáž odpadových rúr kruhových, s priemerom 120 mm,  -0,00285t</t>
  </si>
  <si>
    <t>224</t>
  </si>
  <si>
    <t>113</t>
  </si>
  <si>
    <t>764711112.S</t>
  </si>
  <si>
    <t>Oplechovanie parapetov zo zvitkov pozink farebný, r.š. 160 mm</t>
  </si>
  <si>
    <t>226</t>
  </si>
  <si>
    <t>764731114.S</t>
  </si>
  <si>
    <t>Oplechovanie múrov, atík, nadmuroviek zo zvitkov pozink farebný, r.š. 400 mm</t>
  </si>
  <si>
    <t>228</t>
  </si>
  <si>
    <t>115</t>
  </si>
  <si>
    <t>764751112.S</t>
  </si>
  <si>
    <t>Zvodová rúra kruhová pozink farebný vrátane príslušenstva, priemer 100 mm</t>
  </si>
  <si>
    <t>230</t>
  </si>
  <si>
    <t>764751132.S</t>
  </si>
  <si>
    <t>Koleno zvodovej rúry pozink farebný, priemer 100 mm</t>
  </si>
  <si>
    <t>232</t>
  </si>
  <si>
    <t>117</t>
  </si>
  <si>
    <t>764751142.S</t>
  </si>
  <si>
    <t>Koleno výtokové zvodovej rúry pozink farebný, priemer 100 mm</t>
  </si>
  <si>
    <t>234</t>
  </si>
  <si>
    <t>764751171.S</t>
  </si>
  <si>
    <t>Zachytávač nečistôt plastový vo farbe, priemer do 100 mm</t>
  </si>
  <si>
    <t>236</t>
  </si>
  <si>
    <t>119</t>
  </si>
  <si>
    <t>764761111.S</t>
  </si>
  <si>
    <t>Žľab pododkvapový štvorhranný pozink farebný vrátane čela, hákov, rohov, kútov, r.š. 330 mm</t>
  </si>
  <si>
    <t>238</t>
  </si>
  <si>
    <t>764761235.S</t>
  </si>
  <si>
    <t>Kotlík žľabový štvorhranný pozink farebný, kruhový vývod, rozmer (r.š./D) 330/100 mm</t>
  </si>
  <si>
    <t>242</t>
  </si>
  <si>
    <t>121</t>
  </si>
  <si>
    <t>998764201.S</t>
  </si>
  <si>
    <t>Presun hmôt pre konštrukcie klampiarske v objektoch výšky do 6 m</t>
  </si>
  <si>
    <t>244</t>
  </si>
  <si>
    <t>766</t>
  </si>
  <si>
    <t>Konštrukcie stolárske</t>
  </si>
  <si>
    <t>766661472</t>
  </si>
  <si>
    <t>Montáž dvier kom. otv. s olov. vložkou do zár. 1-kr. do 0,8m</t>
  </si>
  <si>
    <t>246</t>
  </si>
  <si>
    <t>123</t>
  </si>
  <si>
    <t>611617880</t>
  </si>
  <si>
    <t>Dvere vnútorné plné dyha-dub 70x280</t>
  </si>
  <si>
    <t>248</t>
  </si>
  <si>
    <t>611617890</t>
  </si>
  <si>
    <t>Dvere vnútorné plné, plastové 80x197, biele</t>
  </si>
  <si>
    <t>250</t>
  </si>
  <si>
    <t>125</t>
  </si>
  <si>
    <t>766661482</t>
  </si>
  <si>
    <t>Montáž dvier kom. otv. s olov. vložkou do zár. 1-kr. nad 0,8m</t>
  </si>
  <si>
    <t>252</t>
  </si>
  <si>
    <t>357039L214</t>
  </si>
  <si>
    <t>Zámková vložka typ 455 : 20292, pre všetky typy dverí, 2x kľúč</t>
  </si>
  <si>
    <t>254</t>
  </si>
  <si>
    <t>127</t>
  </si>
  <si>
    <t>611617900</t>
  </si>
  <si>
    <t>Dvere vnútorné plné plastové 90x197 cm</t>
  </si>
  <si>
    <t>256</t>
  </si>
  <si>
    <t>611617910</t>
  </si>
  <si>
    <t>Dvere vnútorné plné, plastové 110x197, biele</t>
  </si>
  <si>
    <t>258</t>
  </si>
  <si>
    <t>129</t>
  </si>
  <si>
    <t>611617930</t>
  </si>
  <si>
    <t>Dvere vnútorné plné plastové 150x197 cm</t>
  </si>
  <si>
    <t>260</t>
  </si>
  <si>
    <t>766660011.S</t>
  </si>
  <si>
    <t>Vyvesenie alebo zavesenie drevených  krídiel  dverí, pre vykonanie stavebných  zmien, plochy do 2 m2</t>
  </si>
  <si>
    <t>262</t>
  </si>
  <si>
    <t>131</t>
  </si>
  <si>
    <t>998766201.S</t>
  </si>
  <si>
    <t>Presun hmot pre konštrukcie stolárske v objektoch výšky do 6 m</t>
  </si>
  <si>
    <t>264</t>
  </si>
  <si>
    <t>767</t>
  </si>
  <si>
    <t>Konštrukcie doplnk. kovové stavebné</t>
  </si>
  <si>
    <t>767411112.S</t>
  </si>
  <si>
    <t>Montáž opláštenia sendvičovými stenovými panelmi so skrytým zámkom na OK, hrúbky nad 100 do 150 mm, vrátane príslušenstva</t>
  </si>
  <si>
    <t>266</t>
  </si>
  <si>
    <t>133</t>
  </si>
  <si>
    <t>553250002801.S</t>
  </si>
  <si>
    <t>Panel sendvičový z tvrdej polyuretánovej peny PIR stenový so skrytým spojom oceľový plášť š. 1050 mm hr. jadra 100 mm, vrátane príslušenstva</t>
  </si>
  <si>
    <t>268</t>
  </si>
  <si>
    <t>767411102.S</t>
  </si>
  <si>
    <t>Montáž opláštenia sendvičovými stenovými panelmi s viditeľným spojom na OK, hrúbky nad 100 do 150 mm, vrátane príslušenstva</t>
  </si>
  <si>
    <t>270</t>
  </si>
  <si>
    <t>135</t>
  </si>
  <si>
    <t>553250002802.S</t>
  </si>
  <si>
    <t>Panel sendvičový z tvrdej polyuretánovej peny PIR stropný so skrytým spojom oceľový plášť š. 1050 mm hr. jadra 100 mm, vrátane príslušenstva</t>
  </si>
  <si>
    <t>272</t>
  </si>
  <si>
    <t>767397103.S</t>
  </si>
  <si>
    <t>Montáž strešných sendvičových panelov na OK, hrúbky nad 120 mm, vrátane príslušenstva</t>
  </si>
  <si>
    <t>274</t>
  </si>
  <si>
    <t>137</t>
  </si>
  <si>
    <t>553260000300.S</t>
  </si>
  <si>
    <t>Panel sendvičový z minerálnej vlny strešný oceľový plášť š. 1000 mm, hr. panela 150 mm, vrátane príslušenstva</t>
  </si>
  <si>
    <t>276</t>
  </si>
  <si>
    <t>767612100.S</t>
  </si>
  <si>
    <t>Montáž okien hliníkových s hydroizolačnými ISO páskami (exteriérová a interiérová), vrátane dodania pások</t>
  </si>
  <si>
    <t>278</t>
  </si>
  <si>
    <t>139</t>
  </si>
  <si>
    <t>611403060</t>
  </si>
  <si>
    <t>Okno hliník 700x1250 OS, dvojsklo</t>
  </si>
  <si>
    <t>280</t>
  </si>
  <si>
    <t>611403110</t>
  </si>
  <si>
    <t>Okno hliník 1000x1000 OS, dvojsklo</t>
  </si>
  <si>
    <t>282</t>
  </si>
  <si>
    <t>141</t>
  </si>
  <si>
    <t>611403120</t>
  </si>
  <si>
    <t>Okno hliník 700x1500 OS, dvojsklo</t>
  </si>
  <si>
    <t>284</t>
  </si>
  <si>
    <t>767640010.S</t>
  </si>
  <si>
    <t>Montáž zdvižno posuvných a sklopno posuvných hliníkových dverí s hydroizolačnými ISO páskami (exteriérová a interiérová), vrátane dodania pások</t>
  </si>
  <si>
    <t>286</t>
  </si>
  <si>
    <t>143</t>
  </si>
  <si>
    <t>5534C2024</t>
  </si>
  <si>
    <t>Dvere vchodové 1-krídlové hliníkové O -výš.225, šír.100 cm, dvojsklo</t>
  </si>
  <si>
    <t>288</t>
  </si>
  <si>
    <t>5534C2105</t>
  </si>
  <si>
    <t>Dvere vchodové 1-krídlové hliníkové + nadsvetlík P+O -výš.285, šír.100 cm, dvojsklo</t>
  </si>
  <si>
    <t>290</t>
  </si>
  <si>
    <t>145</t>
  </si>
  <si>
    <t>5534C2155</t>
  </si>
  <si>
    <t>Presklená stena hliníková 8xP+O výš.285, šír.710 cm, dvojsklo</t>
  </si>
  <si>
    <t>292</t>
  </si>
  <si>
    <t>767648251</t>
  </si>
  <si>
    <t>Montáž dverí chladiarenských s nadsvetlíkom, otočných 1- krídlových</t>
  </si>
  <si>
    <t>294</t>
  </si>
  <si>
    <t>147</t>
  </si>
  <si>
    <t>553459670</t>
  </si>
  <si>
    <t>Dvere chladiarenske 1300x2200+400 mm nadsvetlík, otočné 1-krídlové</t>
  </si>
  <si>
    <t>296</t>
  </si>
  <si>
    <t>767711140.S</t>
  </si>
  <si>
    <t>Montáž výkladov zapustených pevných, s plochou jednotlivo nad 16 m2</t>
  </si>
  <si>
    <t>298</t>
  </si>
  <si>
    <t>149</t>
  </si>
  <si>
    <t>553362520</t>
  </si>
  <si>
    <t>Zasklená stena 2900x6250 mm s otošnými 1kr. dverami</t>
  </si>
  <si>
    <t>300</t>
  </si>
  <si>
    <t>767995101.S</t>
  </si>
  <si>
    <t>Montáž ostatných atypických kovových stavebných doplnkových konštrukcií do 5 kg</t>
  </si>
  <si>
    <t>kg</t>
  </si>
  <si>
    <t>302</t>
  </si>
  <si>
    <t>151</t>
  </si>
  <si>
    <t>553000010</t>
  </si>
  <si>
    <t>Oceľové konštrukcie - predbežná cena</t>
  </si>
  <si>
    <t>304</t>
  </si>
  <si>
    <t>767995102.S</t>
  </si>
  <si>
    <t>Montáž ostatných atypických kovových stavebných doplnkových konštrukcií nad 5 do 10 kg</t>
  </si>
  <si>
    <t>306</t>
  </si>
  <si>
    <t>153</t>
  </si>
  <si>
    <t>553000020</t>
  </si>
  <si>
    <t>308</t>
  </si>
  <si>
    <t>767995104.S</t>
  </si>
  <si>
    <t>Montáž ostatných atypických kovových stavebných doplnkových konštrukcií nad 20 do 50 kg</t>
  </si>
  <si>
    <t>310</t>
  </si>
  <si>
    <t>155</t>
  </si>
  <si>
    <t>553439090</t>
  </si>
  <si>
    <t>Oceľ jakl.prof. uzatvorený 150/50/5</t>
  </si>
  <si>
    <t>312</t>
  </si>
  <si>
    <t>998767201.S</t>
  </si>
  <si>
    <t>Presun hmôt pre kovové stavebné doplnkové konštrukcie v objektoch výšky do 6 m</t>
  </si>
  <si>
    <t>314</t>
  </si>
  <si>
    <t>771</t>
  </si>
  <si>
    <t>Podlahy z dlaždíc  keramických</t>
  </si>
  <si>
    <t>157</t>
  </si>
  <si>
    <t>771415004.S</t>
  </si>
  <si>
    <t xml:space="preserve">Montáž soklíkov z obkladačiek do tmelu </t>
  </si>
  <si>
    <t>316</t>
  </si>
  <si>
    <t>771575131.S</t>
  </si>
  <si>
    <t>Montáž podláh z dlaždíc keramických do tmelu (vrátane lepidla a špárovacej hmoty)</t>
  </si>
  <si>
    <t>318</t>
  </si>
  <si>
    <t>159</t>
  </si>
  <si>
    <t>597740002100.S</t>
  </si>
  <si>
    <t>Dlaždice keramické, protišmykové (cena v závislosti od výberu)</t>
  </si>
  <si>
    <t>320</t>
  </si>
  <si>
    <t>998771201.S</t>
  </si>
  <si>
    <t>Presun hmôt pre podlahy z dlaždíc v objektoch výšky do 6m</t>
  </si>
  <si>
    <t>322</t>
  </si>
  <si>
    <t>777</t>
  </si>
  <si>
    <t>Podlahy zo syntetických hmôt</t>
  </si>
  <si>
    <t>161</t>
  </si>
  <si>
    <t>777210523</t>
  </si>
  <si>
    <t>Špeciálna podlaha z polyuretánu hr. 23 mm</t>
  </si>
  <si>
    <t>324</t>
  </si>
  <si>
    <t>777217220</t>
  </si>
  <si>
    <t>Soklíky s požliab. z epox. plastb. ChS Epoxy1505</t>
  </si>
  <si>
    <t>326</t>
  </si>
  <si>
    <t>163</t>
  </si>
  <si>
    <t>998777201.S</t>
  </si>
  <si>
    <t>Presun hmôt pre podlahy syntetické v objektoch výšky do 6 m</t>
  </si>
  <si>
    <t>328</t>
  </si>
  <si>
    <t>781</t>
  </si>
  <si>
    <t>Obklady z obkladačiek a dosiek</t>
  </si>
  <si>
    <t>781445126.S</t>
  </si>
  <si>
    <t>Montáž obkladov vnútor. stien z obkladačiek kladených do tmelu (vrátane lepidla a špárovacej hmoty)</t>
  </si>
  <si>
    <t>330</t>
  </si>
  <si>
    <t>165</t>
  </si>
  <si>
    <t>597640001800.S</t>
  </si>
  <si>
    <t>Obkladačky keramické (cena v závislosti od výberu)</t>
  </si>
  <si>
    <t>332</t>
  </si>
  <si>
    <t>998781201.S</t>
  </si>
  <si>
    <t>Presun hmôt pre obklady keramické v objektoch výšky do 6 m</t>
  </si>
  <si>
    <t>334</t>
  </si>
  <si>
    <t>783</t>
  </si>
  <si>
    <t>Nátery</t>
  </si>
  <si>
    <t>167</t>
  </si>
  <si>
    <t>783103811.S</t>
  </si>
  <si>
    <t>Odstránenie starých náterov z oceľových konštrukcií ľahkých C alebo veľmi ľahkých CC oškrabaním</t>
  </si>
  <si>
    <t>336</t>
  </si>
  <si>
    <t>783222100.S</t>
  </si>
  <si>
    <t>Nátery kov.stav.doplnk.konštr. syntetické farby šedej na vzduchu schnúce dvojnásobné - 70µm</t>
  </si>
  <si>
    <t>338</t>
  </si>
  <si>
    <t>169</t>
  </si>
  <si>
    <t>783726300.S</t>
  </si>
  <si>
    <t>Nátery tesárskych konštrukcií syntetické na vzduchu schnúce lazurovacím lakom 3x lakovaním</t>
  </si>
  <si>
    <t>340</t>
  </si>
  <si>
    <t>783824120.S</t>
  </si>
  <si>
    <t>Nátery syntetické farby bielej betónových povrchov stropov dvojnásobné 1x s emailovaním</t>
  </si>
  <si>
    <t>342</t>
  </si>
  <si>
    <t>171</t>
  </si>
  <si>
    <t>783894612.S</t>
  </si>
  <si>
    <t>Náter farbami akrylátovými ekologickými riediteľnými vodou, biely náter sadrokartónových stropov 2x</t>
  </si>
  <si>
    <t>344</t>
  </si>
  <si>
    <t>784</t>
  </si>
  <si>
    <t>Maľby</t>
  </si>
  <si>
    <t>784430010.S</t>
  </si>
  <si>
    <t>Maľby akrylátové základné dvojnásobné, ručne nanášané na jemnozrnný podklad výšky do 3,80 m</t>
  </si>
  <si>
    <t>346</t>
  </si>
  <si>
    <t>787</t>
  </si>
  <si>
    <t>Zasklievanie</t>
  </si>
  <si>
    <t>173</t>
  </si>
  <si>
    <t>787792512.S</t>
  </si>
  <si>
    <t>Zasklievanie výkladov sklom bezpečnostným (bez dodávky skla) do profilového tesnenia hrúbky nad 8 do 12 mm</t>
  </si>
  <si>
    <t>348</t>
  </si>
  <si>
    <t>636210000105.S</t>
  </si>
  <si>
    <t xml:space="preserve">Číre sklo bezpečnostné, vrstvené </t>
  </si>
  <si>
    <t>350</t>
  </si>
  <si>
    <t>175</t>
  </si>
  <si>
    <t>998787201.S</t>
  </si>
  <si>
    <t>Presun hmôt pre zasklievanie v objektoch výšky do 6 m</t>
  </si>
  <si>
    <t>352</t>
  </si>
  <si>
    <t>D3</t>
  </si>
  <si>
    <t>OSTATNÉ</t>
  </si>
  <si>
    <t>T-1802</t>
  </si>
  <si>
    <t>PRÍPRAVA A ZARIADENIE STAVENISKA</t>
  </si>
  <si>
    <t>262144</t>
  </si>
  <si>
    <t>354</t>
  </si>
  <si>
    <t>DSO 01.4 - Technológia</t>
  </si>
  <si>
    <t>Úroveň 3:</t>
  </si>
  <si>
    <t>DSO 01.4a - Chladenie zariadenia</t>
  </si>
  <si>
    <t>D1 - OSTATNÉ</t>
  </si>
  <si>
    <t>I79542</t>
  </si>
  <si>
    <t>Montáž chladiarenského zariadenia</t>
  </si>
  <si>
    <t>I79599</t>
  </si>
  <si>
    <t>Chladiace zariadenie, príslušenstvo</t>
  </si>
  <si>
    <t>DSO 01.4b - Technológia zrenia</t>
  </si>
  <si>
    <t>Kompletná zrecia technológia od 50 do 70 m3, vrátane montáže</t>
  </si>
  <si>
    <t>DSO 01.5 - Elektroinštalácia a bleskozvod</t>
  </si>
  <si>
    <t>M - Práce a dodávky M</t>
  </si>
  <si>
    <t xml:space="preserve">    21-M - Elektromontáže</t>
  </si>
  <si>
    <t xml:space="preserve">    22-M - Montáže oznam. a zabezp. zariadení</t>
  </si>
  <si>
    <t>HZS - Hodinové zúčtovacie sadzby</t>
  </si>
  <si>
    <t>Práce a dodávky M</t>
  </si>
  <si>
    <t>21-M</t>
  </si>
  <si>
    <t>Elektromontáže</t>
  </si>
  <si>
    <t>210010026</t>
  </si>
  <si>
    <t>Rúrka ohybná elektroinštalačná z PVC typ FXP 20, uložená pevne</t>
  </si>
  <si>
    <t>3450710300</t>
  </si>
  <si>
    <t>Rúrka tuhá 1520</t>
  </si>
  <si>
    <t>34507103001</t>
  </si>
  <si>
    <t>Clip 20</t>
  </si>
  <si>
    <t>210010027</t>
  </si>
  <si>
    <t>Rúrka ohybná elektroinštalačná z PVC typ FXP 32, uložená pevne</t>
  </si>
  <si>
    <t>3450710400</t>
  </si>
  <si>
    <t>Rúrka FXP 32</t>
  </si>
  <si>
    <t>210010039</t>
  </si>
  <si>
    <t>Rúrka tuhá elektroinštalačná z PVC typ 1525, uložená voľne alebo pod omietkou</t>
  </si>
  <si>
    <t>3457100080</t>
  </si>
  <si>
    <t>Rúrka tuhá 320N PVC KA - sv. šedá/RAL7035 1525 KA</t>
  </si>
  <si>
    <t>210010301</t>
  </si>
  <si>
    <t>Krabica prístrojová bez zapojenia (1901, KP 68, KZ 3)</t>
  </si>
  <si>
    <t>3450906510</t>
  </si>
  <si>
    <t>Krabica KU 68-1901</t>
  </si>
  <si>
    <t>210010313</t>
  </si>
  <si>
    <t>Krabica (KO 125) odbočná s viečkom, bez zapojenia, štvorcová</t>
  </si>
  <si>
    <t>3450913000</t>
  </si>
  <si>
    <t>Krabica KO-125</t>
  </si>
  <si>
    <t>210010351</t>
  </si>
  <si>
    <t>Krabicová rozvodka z lisovaného izolantu vrátane ukončenia káblov a zapojenia vodičov typ 6455-11 do 4 m</t>
  </si>
  <si>
    <t>3450927000</t>
  </si>
  <si>
    <t>Krabica 6455-11 acid</t>
  </si>
  <si>
    <t>2100203051</t>
  </si>
  <si>
    <t>Káblový žľab nerez vrátane príslušenstva, 125/50 mm</t>
  </si>
  <si>
    <t>3450600004</t>
  </si>
  <si>
    <t>Káblový žľab 60/125 nerez</t>
  </si>
  <si>
    <t>34506000311</t>
  </si>
  <si>
    <t>konzola nerez 125</t>
  </si>
  <si>
    <t>210040701</t>
  </si>
  <si>
    <t>Drážka pre rúrku alebo kábel do D 29 mm</t>
  </si>
  <si>
    <t>210100004</t>
  </si>
  <si>
    <t>Kábelová spojka</t>
  </si>
  <si>
    <t>3452107500</t>
  </si>
  <si>
    <t>Kábelová spojka 5x35</t>
  </si>
  <si>
    <t>210100253</t>
  </si>
  <si>
    <t>Ukončenie celoplastových káblov zmrašť. záklopkou alebo páskou do 4 x 50 mm2</t>
  </si>
  <si>
    <t>3451807260</t>
  </si>
  <si>
    <t>Zmršťovacia káblová koncovka 4 x 35 4 x 50 mm2 typ: VE4021</t>
  </si>
  <si>
    <t>210100258</t>
  </si>
  <si>
    <t>Ukončenie celoplastových káblov zmrašť. záklopkou alebo páskou do 5 x 4 mm2</t>
  </si>
  <si>
    <t>210110001</t>
  </si>
  <si>
    <t>Jednopólový spínač - radenie 1, nástenný pre prostredie obyčajné alebo vlhké vrátane zapojenia</t>
  </si>
  <si>
    <t>3450201000</t>
  </si>
  <si>
    <t>Spínač č.1 IP44</t>
  </si>
  <si>
    <t>210110004</t>
  </si>
  <si>
    <t>Striedavý spínač (prepínač) - radenie 6, nástenný pre prostredie obyčajné alebo vlhké vrátane zapojenia</t>
  </si>
  <si>
    <t>3450201570</t>
  </si>
  <si>
    <t>Prepínač 6 IP44</t>
  </si>
  <si>
    <t>210110507</t>
  </si>
  <si>
    <t>Prepínač vačkový S 63V 01, 02 - PO-Pl</t>
  </si>
  <si>
    <t>3580277100</t>
  </si>
  <si>
    <t>Spínač S 63 V 01 P1</t>
  </si>
  <si>
    <t>210111011</t>
  </si>
  <si>
    <t>Domová zásuvka polozapustená alebo zapustená vrátane zapojenia 10/16 A 250 V 2P + Z</t>
  </si>
  <si>
    <t>3450317700</t>
  </si>
  <si>
    <t>Zásuvka jednoduchá IP20</t>
  </si>
  <si>
    <t>3450205070</t>
  </si>
  <si>
    <t>Dvojrámček</t>
  </si>
  <si>
    <t>34502050701</t>
  </si>
  <si>
    <t>štvorrámček</t>
  </si>
  <si>
    <t>210111021</t>
  </si>
  <si>
    <t>Domová zásuvka v krabici obyč. alebo do vlhka, vrátane zapojenia 10/16 A 250 V 2P + Z</t>
  </si>
  <si>
    <t>3450329900</t>
  </si>
  <si>
    <t>Zásuvka IP44</t>
  </si>
  <si>
    <t>210111022</t>
  </si>
  <si>
    <t>Domová zásuvka v krabici 10/16 A 250 V, 2P + Z 2 x zapojenie</t>
  </si>
  <si>
    <t>34503299001</t>
  </si>
  <si>
    <t>Dvojzásuvka IP44</t>
  </si>
  <si>
    <t>210111061</t>
  </si>
  <si>
    <t>Zásuvka domová nástenná vrátane zapojenia 16 A 380 V 3P + Z</t>
  </si>
  <si>
    <t>3450321700</t>
  </si>
  <si>
    <t>Zásuvka 400 16A</t>
  </si>
  <si>
    <t>210140431</t>
  </si>
  <si>
    <t>Ovládač pomocných obvodov v Al skrini vrátane zapojenia jednotlačidlový</t>
  </si>
  <si>
    <t>3458011890</t>
  </si>
  <si>
    <t>Stop tlačítko T6 S1XP 22 RU 54X pl</t>
  </si>
  <si>
    <t>210190001</t>
  </si>
  <si>
    <t>Montáž oceľoplechovej rozvodnice do váhy 20 kg</t>
  </si>
  <si>
    <t>3570006001</t>
  </si>
  <si>
    <t>HUP</t>
  </si>
  <si>
    <t>210190003</t>
  </si>
  <si>
    <t>Montáž oceľoplechovej rozvodnice</t>
  </si>
  <si>
    <t>3570006000</t>
  </si>
  <si>
    <t>Rozvádzač RS</t>
  </si>
  <si>
    <t>210190011</t>
  </si>
  <si>
    <t>Montáž ventilátora</t>
  </si>
  <si>
    <t>4290013023</t>
  </si>
  <si>
    <t>ventilátor</t>
  </si>
  <si>
    <t>210201080</t>
  </si>
  <si>
    <t>Zapojenie svietidlá IP20, stropného</t>
  </si>
  <si>
    <t>3483501020</t>
  </si>
  <si>
    <t>Nástenné svietidlo 4x18W</t>
  </si>
  <si>
    <t>3483501020111</t>
  </si>
  <si>
    <t>Svietidlo 1x60W</t>
  </si>
  <si>
    <t>210201081</t>
  </si>
  <si>
    <t>Zapojenie svietidlá IP44, stropného</t>
  </si>
  <si>
    <t>3483501000</t>
  </si>
  <si>
    <t>Vonkajšie svietidlo so senzorom</t>
  </si>
  <si>
    <t>210201200</t>
  </si>
  <si>
    <t>Zapojenie svietidla</t>
  </si>
  <si>
    <t>3486301030</t>
  </si>
  <si>
    <t>Svietidlo 1x36W (-40)</t>
  </si>
  <si>
    <t>34863010301</t>
  </si>
  <si>
    <t>Zdroj 36W</t>
  </si>
  <si>
    <t>210201345</t>
  </si>
  <si>
    <t>Zapojenie svietidla IP66, LED , priemyselné stropného - nástenného</t>
  </si>
  <si>
    <t>3483501110</t>
  </si>
  <si>
    <t>Priemyselné svietidlo 2x36W  IP 65 (-40)</t>
  </si>
  <si>
    <t>34835011101</t>
  </si>
  <si>
    <t>210201501</t>
  </si>
  <si>
    <t>Montáž núdzového svietidla</t>
  </si>
  <si>
    <t>3486801040</t>
  </si>
  <si>
    <t>Nástenné núdzové svietidlo 1x11W, EVG, IP42, 1 hodina</t>
  </si>
  <si>
    <t>210203010</t>
  </si>
  <si>
    <t>Montáž lišty 3f led pás</t>
  </si>
  <si>
    <t>3480570100</t>
  </si>
  <si>
    <t>Lišta 3F 2m čierna</t>
  </si>
  <si>
    <t>34805701001</t>
  </si>
  <si>
    <t>napájač</t>
  </si>
  <si>
    <t>34805701002</t>
  </si>
  <si>
    <t>spojka</t>
  </si>
  <si>
    <t>34805701003</t>
  </si>
  <si>
    <t>úchyt lankový</t>
  </si>
  <si>
    <t>34805701004</t>
  </si>
  <si>
    <t>koncovka</t>
  </si>
  <si>
    <t>210220020</t>
  </si>
  <si>
    <t>Uzemňovacie vedenie v zemi FeZn vrátane izolácie spojov</t>
  </si>
  <si>
    <t>3544223850</t>
  </si>
  <si>
    <t>Územňovacia pásovina ocelová žiarovo zinkovaná označenie 30 x 4 mm</t>
  </si>
  <si>
    <t>210220021</t>
  </si>
  <si>
    <t>Uzemňovacie vedenie v zemi FeZn vrátane izolácie spojov O 10mm</t>
  </si>
  <si>
    <t>3544224150</t>
  </si>
  <si>
    <t>Územňovací vodič ocelový žiarovo zinkovaný označenie O 10</t>
  </si>
  <si>
    <t>210220040</t>
  </si>
  <si>
    <t>Svorka na potrubie  vrátane pásika Cu</t>
  </si>
  <si>
    <t>3544247905</t>
  </si>
  <si>
    <t>Svorka zemniaca ZSA 16, obj. č. ESV000000041; bleskozvodný a uzemňovací materiál</t>
  </si>
  <si>
    <t>3544247910</t>
  </si>
  <si>
    <t>Páska CU, obj. č. ESV000000038; bleskozvodný a uzemňovací materiál, dĺžka 0,5m</t>
  </si>
  <si>
    <t>210220050</t>
  </si>
  <si>
    <t>Označenie zvodov číselnými štítkami</t>
  </si>
  <si>
    <t>3544247920</t>
  </si>
  <si>
    <t>Štítok orientačný 0, obj. č. EBL000000358; bleskozvodný a uzemňovací materiál</t>
  </si>
  <si>
    <t>210220241</t>
  </si>
  <si>
    <t>Svorka FeZn krížová SK a diagonálna krížová DKS</t>
  </si>
  <si>
    <t>3544219150</t>
  </si>
  <si>
    <t>Svorka krížová ocelová žiarovo zinkovaná označenie SK</t>
  </si>
  <si>
    <t>210220246</t>
  </si>
  <si>
    <t>Svorka FeZn na odkvapový žľab SO</t>
  </si>
  <si>
    <t>3544219950</t>
  </si>
  <si>
    <t>Svorka okapová ocelová žiarovo zinkovaná označenie SO</t>
  </si>
  <si>
    <t>210220247</t>
  </si>
  <si>
    <t>Svorka FeZn skúšobná SZ</t>
  </si>
  <si>
    <t>3544220000</t>
  </si>
  <si>
    <t>Svorka skušobná ocelová žiarovo zinkovaná označenie SZ</t>
  </si>
  <si>
    <t>210220252</t>
  </si>
  <si>
    <t>Svorka FeZn odbočovacia spojovacia SR01-02</t>
  </si>
  <si>
    <t>3544221100</t>
  </si>
  <si>
    <t>Svorka odbočná spojovacia ocelová žiarovo zinkovaná označenie SR 02 (M6)</t>
  </si>
  <si>
    <t>210220800</t>
  </si>
  <si>
    <t>Uzemňovacie vedenie na povrchu  AlMgSi  Ø 8-10</t>
  </si>
  <si>
    <t>3544245350</t>
  </si>
  <si>
    <t>Územňovací vodič zliatina AlMgSi označenie O 8 Al</t>
  </si>
  <si>
    <t>210800146</t>
  </si>
  <si>
    <t>Kábel medený uložený pevne CYKY 450/750 V 3x1,5</t>
  </si>
  <si>
    <t>3410350085</t>
  </si>
  <si>
    <t>CYKY 3x1,5 Kábel pre pevné uloženie, medený STN</t>
  </si>
  <si>
    <t>210800147</t>
  </si>
  <si>
    <t>Kábel medený uložený pevne CYKY 450/750 V 3x2,5</t>
  </si>
  <si>
    <t>3410350086</t>
  </si>
  <si>
    <t>CYKY 3x2,5 Kábel pre pevné uloženie, medený STN</t>
  </si>
  <si>
    <t>210800159</t>
  </si>
  <si>
    <t>Kábel medený uložený pevne CYKY 450/750 V 5x2,5</t>
  </si>
  <si>
    <t>3410350098</t>
  </si>
  <si>
    <t>CYKY 5x2,5 Kábel pre pevné uloženie, medený STN</t>
  </si>
  <si>
    <t>210800519</t>
  </si>
  <si>
    <t>Vodič medený uložený pevne H07V-U (CY) 450/750 V  6</t>
  </si>
  <si>
    <t>3410350202</t>
  </si>
  <si>
    <t>H07V-U 6 Kábel pre pevné uloženie, medený harmonizovaný</t>
  </si>
  <si>
    <t>210800521</t>
  </si>
  <si>
    <t>Vodič medený uložený pevne H07V-U (CY) 450/750 V  25</t>
  </si>
  <si>
    <t>3410350204</t>
  </si>
  <si>
    <t>H07V-U 25 Kábel pre pevné uloženie, medený harmonizovaný</t>
  </si>
  <si>
    <t>210810027</t>
  </si>
  <si>
    <t>Kábel medený silový uložený voľne 1-CYKY 0,6/1 kV 5x35</t>
  </si>
  <si>
    <t>3410350144</t>
  </si>
  <si>
    <t>1-CYKY 5x35 Kábel pre pevné uloženie, medený STN</t>
  </si>
  <si>
    <t>211010002</t>
  </si>
  <si>
    <t>Osadenie polyamidovej príchytky do tehlového muriva HM 8</t>
  </si>
  <si>
    <t>2830403500</t>
  </si>
  <si>
    <t>Hmoždinka klasická 8 mm T8  typ:  T8-PA</t>
  </si>
  <si>
    <t>211010003</t>
  </si>
  <si>
    <t>Osadenie polyamidovej príchytky do tehlového muriva HM 10</t>
  </si>
  <si>
    <t>2830404000</t>
  </si>
  <si>
    <t>Hmoždinka klasická 10 mm T10  typ:  T10-PA</t>
  </si>
  <si>
    <t>PM</t>
  </si>
  <si>
    <t>Podružný materiál</t>
  </si>
  <si>
    <t>PPV</t>
  </si>
  <si>
    <t>Podiel pridružených výkonov</t>
  </si>
  <si>
    <t>22-M</t>
  </si>
  <si>
    <t>Montáže oznam. a zabezp. zariadení</t>
  </si>
  <si>
    <t>220511002</t>
  </si>
  <si>
    <t>Montáž zásuvky 2xRJ45 pod omietku</t>
  </si>
  <si>
    <t>3582010001</t>
  </si>
  <si>
    <t>Zásuvka 2xRJ45</t>
  </si>
  <si>
    <t>220511031</t>
  </si>
  <si>
    <t>Kábel v rúrkach</t>
  </si>
  <si>
    <t>3410300720</t>
  </si>
  <si>
    <t>FTP 4x2x24 AWG Kábel na prenos dát</t>
  </si>
  <si>
    <t>220730272</t>
  </si>
  <si>
    <t>Koaxiálny kábel PENFLEX do D 7 mm vonk.priemeru upevnený na dvojdielne distančné úchytky, bez zapojenia</t>
  </si>
  <si>
    <t>3410351902</t>
  </si>
  <si>
    <t>VCCKY 75-3,7 Koaxiálny kábel, 75 Ohm</t>
  </si>
  <si>
    <t>HZS</t>
  </si>
  <si>
    <t>Hodinové zúčtovacie sadzby</t>
  </si>
  <si>
    <t>HZS000111</t>
  </si>
  <si>
    <t>Odborná prehliadka a skúška, revízna správa</t>
  </si>
  <si>
    <t>DSO 01.6 - Zdravotechnika</t>
  </si>
  <si>
    <t xml:space="preserve">    4 - VODOROVNÉ KONŠTRUKCIE</t>
  </si>
  <si>
    <t xml:space="preserve">    721 - Vnútorná kanalizácia</t>
  </si>
  <si>
    <t xml:space="preserve">    722 - Vnútorný vodovod</t>
  </si>
  <si>
    <t>139711101</t>
  </si>
  <si>
    <t>Výkopy v uzavretých priestoroch v horn. tr. 1-4</t>
  </si>
  <si>
    <t>161101101</t>
  </si>
  <si>
    <t>Zvislé premiestnenie výkopu horn. tr. 1-4 do 2,5 m</t>
  </si>
  <si>
    <t>162601102</t>
  </si>
  <si>
    <t>Vodorovné premiestnenie výkopu do 5000 m horn. tr. 1-4</t>
  </si>
  <si>
    <t>167101101</t>
  </si>
  <si>
    <t>Nakladanie výkopku do 100 m3 v horn. tr. 1-4</t>
  </si>
  <si>
    <t>171201201</t>
  </si>
  <si>
    <t>Uloženie sypaniny na skládku</t>
  </si>
  <si>
    <t>171203112</t>
  </si>
  <si>
    <t>Poplatok za skládku</t>
  </si>
  <si>
    <t>174101101</t>
  </si>
  <si>
    <t>Zásyp zhutnený jám, rýh, šachiet alebo okolo objektu</t>
  </si>
  <si>
    <t>VODOROVNÉ KONŠTRUKCIE</t>
  </si>
  <si>
    <t>451572111</t>
  </si>
  <si>
    <t>Lôžko pod potrubie, stoky v otv. výk. z kam. drob. ťaženého</t>
  </si>
  <si>
    <t>963051113</t>
  </si>
  <si>
    <t>Búranie železobet. stropov doskových hr. nad 8 cm</t>
  </si>
  <si>
    <t>979082313</t>
  </si>
  <si>
    <t>Vodor. doprava sute a vybúraných hmôt po suchu do 1 km</t>
  </si>
  <si>
    <t>979082319</t>
  </si>
  <si>
    <t>Prípl. za ďalší 1 km presunu po suchu</t>
  </si>
  <si>
    <t>979083115</t>
  </si>
  <si>
    <t>998276101</t>
  </si>
  <si>
    <t>Presun hmôt pre potrubie z rúr plastových alebo sklolaminátových v otvorenom výkope</t>
  </si>
  <si>
    <t>721</t>
  </si>
  <si>
    <t>Vnútorná kanalizácia</t>
  </si>
  <si>
    <t>721171109</t>
  </si>
  <si>
    <t>Potrubie kanal. z PVC-U rúr hrdlových odpadné D 110x2,2</t>
  </si>
  <si>
    <t>721171110</t>
  </si>
  <si>
    <t>Potrubie kanal. z PVC-U rúr hrdlových odpadné D 125x3,2</t>
  </si>
  <si>
    <t>721172109</t>
  </si>
  <si>
    <t>Potrubie kanal. z PVC rúr hrdl. dažďové D 110x2,3</t>
  </si>
  <si>
    <t>721172111</t>
  </si>
  <si>
    <t>Potrubie kanal. z PVC rúr hrdl. dažďové D 140x2,9</t>
  </si>
  <si>
    <t>721173204</t>
  </si>
  <si>
    <t>Potrubie kanal. z PVC rúr pripojovacie D 40x1.8</t>
  </si>
  <si>
    <t>721173205</t>
  </si>
  <si>
    <t>Potrubie kanal. z PVC rúr pripojovacie D 50x1.8</t>
  </si>
  <si>
    <t>721173601</t>
  </si>
  <si>
    <t>Potrubie kanalizačné z PE ležaté DN 32,závesy,vodiaca lišta (10% stratne)</t>
  </si>
  <si>
    <t>721173606</t>
  </si>
  <si>
    <t>Potrubie kanalizačné z PE ležaté DN 100</t>
  </si>
  <si>
    <t>721173607</t>
  </si>
  <si>
    <t>Potrubie kanalizačné z PE ležaté DN 125</t>
  </si>
  <si>
    <t>721173608</t>
  </si>
  <si>
    <t>Potrubie kanalizačné z PE ležaté DN 150</t>
  </si>
  <si>
    <t>721176008</t>
  </si>
  <si>
    <t>Potrubie kanal. odpadné PE D 110/4,3 stúpacie - dažďové nad Lss 2 m</t>
  </si>
  <si>
    <t>721194104</t>
  </si>
  <si>
    <t>Vyvedenie a upevnenie kanal. výpustiek D 40x1.8</t>
  </si>
  <si>
    <t>721194105</t>
  </si>
  <si>
    <t>Vyvedenie a upevnenie kanal. výpustiek D 50x1.8</t>
  </si>
  <si>
    <t>721194109</t>
  </si>
  <si>
    <t>Vyvedenie a upevnenie kanal. výpustiek D 110x2.3</t>
  </si>
  <si>
    <t>721211303</t>
  </si>
  <si>
    <t>Podlahové vpusty HL 510NPr -3020 so zapach. uz. DN 75</t>
  </si>
  <si>
    <t>721211912</t>
  </si>
  <si>
    <t>Montáž vpustí podlahových DN 50/75</t>
  </si>
  <si>
    <t>PC721</t>
  </si>
  <si>
    <t>SÚPRAVA PRIVZDUŠŇOVACEJ HLAVICE HL 900 DN 100</t>
  </si>
  <si>
    <t>KS</t>
  </si>
  <si>
    <t>721242115</t>
  </si>
  <si>
    <t>Lapače strešných spavenín HL 600 DN 100</t>
  </si>
  <si>
    <t>721273153</t>
  </si>
  <si>
    <t>Ventilačné hlavice HL 810 DN 110</t>
  </si>
  <si>
    <t>721274123</t>
  </si>
  <si>
    <t>Privzdušňovací ventil HL 136N DN 40</t>
  </si>
  <si>
    <t>721274124</t>
  </si>
  <si>
    <t>Umývačkový  UP sifon DN 40/50</t>
  </si>
  <si>
    <t>721290111</t>
  </si>
  <si>
    <t>Skúška tesnosti kanalizácie vodou do DN 125</t>
  </si>
  <si>
    <t>721290112</t>
  </si>
  <si>
    <t>Skúška tesnosti kanalizácie vodou DN 125-200</t>
  </si>
  <si>
    <t>721290123</t>
  </si>
  <si>
    <t>Skúška tesnosti kanalizácie dymom do DN 300</t>
  </si>
  <si>
    <t>998721102</t>
  </si>
  <si>
    <t>Presun hmôt pre vnút. kanalizáciu v objektoch výšky do 12 m</t>
  </si>
  <si>
    <t>722</t>
  </si>
  <si>
    <t>Vnútorný vodovod</t>
  </si>
  <si>
    <t>722130213</t>
  </si>
  <si>
    <t>Potrubie vod. z ocel. rúrok závit. pozink. 11353 DN 25</t>
  </si>
  <si>
    <t>722173312</t>
  </si>
  <si>
    <t>Potrubie vodov. z 3-vrstvových rúrok D 20(DN15)</t>
  </si>
  <si>
    <t>722173313</t>
  </si>
  <si>
    <t>Potrubie vodov. z 3-vrstvových rúrok D 26(DN20)</t>
  </si>
  <si>
    <t>722173314</t>
  </si>
  <si>
    <t>Potrubie vodov. z 3-vrstvových rúrok D 32(DN25)</t>
  </si>
  <si>
    <t>722173316</t>
  </si>
  <si>
    <t>Potrubie vodov. z 3-vrstvových rúrok D 50(DN40)</t>
  </si>
  <si>
    <t>722182112</t>
  </si>
  <si>
    <t>Ochrana potrubia izoláciou DN 20</t>
  </si>
  <si>
    <t>722182113</t>
  </si>
  <si>
    <t>Ochrana potrubia izoláciou DN 25</t>
  </si>
  <si>
    <t>722182114</t>
  </si>
  <si>
    <t>Ochrana potrubia izoláciou DN 32</t>
  </si>
  <si>
    <t>722182115</t>
  </si>
  <si>
    <t>Ochrana potrubia izoláciou DN 40</t>
  </si>
  <si>
    <t>722220111</t>
  </si>
  <si>
    <t>Arm. vod. s 1 závitom, nástenka K 247 pre výt. ventil G 1/2</t>
  </si>
  <si>
    <t>722231021</t>
  </si>
  <si>
    <t>Armat. vodov. s 2 závitmi, guľový kohút G 1/2</t>
  </si>
  <si>
    <t>722231022</t>
  </si>
  <si>
    <t>Armat. vodov. s 2 závitmi, ventil priamy KE 125 T G 3/4</t>
  </si>
  <si>
    <t>722231024</t>
  </si>
  <si>
    <t>Armat. vodov. s 2 závitmi, ventil priamy KE 125 T G 5/4</t>
  </si>
  <si>
    <t>722231073</t>
  </si>
  <si>
    <t>Armat. vodov. s 2 závitmi, spätná klapka G 1</t>
  </si>
  <si>
    <t>722232037</t>
  </si>
  <si>
    <t>Termostatické zmiešavacie ventily TM300 G 3/4</t>
  </si>
  <si>
    <t>722239101</t>
  </si>
  <si>
    <t>Montáž vodov. armatúr s 2 závitmi G 1/2</t>
  </si>
  <si>
    <t>722239102</t>
  </si>
  <si>
    <t>Montáž vodov. armatúr s 2 závitmi G 3/4</t>
  </si>
  <si>
    <t>722239103</t>
  </si>
  <si>
    <t>Montáž vodov. armatúr s 2 závitmi G 1</t>
  </si>
  <si>
    <t>722239104</t>
  </si>
  <si>
    <t>Montáž vodov. armatúr s 2 závitmi G 5/4</t>
  </si>
  <si>
    <t>722254106</t>
  </si>
  <si>
    <t>Montáž hydrantovej skrine nástennej s výzbrojou</t>
  </si>
  <si>
    <t>súbor</t>
  </si>
  <si>
    <t>722254231</t>
  </si>
  <si>
    <t>Požiarne prísl.,hadic.navij. NOHA typ A25/30 na stenu 700x700x200mm</t>
  </si>
  <si>
    <t>722290226</t>
  </si>
  <si>
    <t>Tlakové skúšky vodov. potrubia závitového do DN 50</t>
  </si>
  <si>
    <t>722290234</t>
  </si>
  <si>
    <t>Preplachovanie a dezinfekcia vodov. potrubia do DN 80</t>
  </si>
  <si>
    <t>998722102</t>
  </si>
  <si>
    <t>Presun hmôt pre vnút. vodovod v objektoch výšky do 12 m</t>
  </si>
  <si>
    <t>725112100</t>
  </si>
  <si>
    <t>Záchodová misa z diturvitu závesná, štandardná kvalita, bez splach. nádrže</t>
  </si>
  <si>
    <t>725112911</t>
  </si>
  <si>
    <t>Inštalačný prvok napr.GEBERIT Duofix</t>
  </si>
  <si>
    <t>725119213</t>
  </si>
  <si>
    <t>Montáž záchodových mís závesných</t>
  </si>
  <si>
    <t>725119309</t>
  </si>
  <si>
    <t>Príplatok za použitie silikónového tmelu 0,30 kg/kus</t>
  </si>
  <si>
    <t>725212200</t>
  </si>
  <si>
    <t>Umývadlo z diturvitu so zápach. uzáv. štandardná kvalita</t>
  </si>
  <si>
    <t>725219201</t>
  </si>
  <si>
    <t>Montáž umývadiel keramických so záp. uzáv. na konzoly</t>
  </si>
  <si>
    <t>725219601</t>
  </si>
  <si>
    <t>Montáž a dodávka stĺpa keramic k umývadlu+polnoha</t>
  </si>
  <si>
    <t>725312111</t>
  </si>
  <si>
    <t>Montáž drezov ostatných rozmerov a typov</t>
  </si>
  <si>
    <t>725314200</t>
  </si>
  <si>
    <t>Drez jednoduchý oceľový nerez. štandardná kvalita</t>
  </si>
  <si>
    <t>725314290</t>
  </si>
  <si>
    <t>Príslušenstvo k drezu v kuchynských zostavách</t>
  </si>
  <si>
    <t>725319202</t>
  </si>
  <si>
    <t>Príplatok za použitie silikónového tmelu 0,2 kg/kus</t>
  </si>
  <si>
    <t>725820700</t>
  </si>
  <si>
    <t>Batéria drezová jednopáková do 1 otvoru štandardná kvalita</t>
  </si>
  <si>
    <t>725821300</t>
  </si>
  <si>
    <t>Batéria umývadlová stojanková G 1/2 štandardná kvalita</t>
  </si>
  <si>
    <t>725829802</t>
  </si>
  <si>
    <t>Montáž batérie drezovej 1-pákovej do 1 otvoru</t>
  </si>
  <si>
    <t>725869101</t>
  </si>
  <si>
    <t>Montáž zápach. uzávierok umývadlových D 40</t>
  </si>
  <si>
    <t>725980123</t>
  </si>
  <si>
    <t>Dvierka prístupové k inštaláciám z plastov 30/30</t>
  </si>
  <si>
    <t>725989101</t>
  </si>
  <si>
    <t>Montáž dvierok kovových lakovaných 300/300 mm</t>
  </si>
  <si>
    <t>998725102</t>
  </si>
  <si>
    <t>Presun hmôt pre zariaď. predmety v objektoch výšky do 12 m</t>
  </si>
  <si>
    <t>DSO 01.12 - Dráhy</t>
  </si>
  <si>
    <t>D1 - PRÁCE A DODÁVKY PSV</t>
  </si>
  <si>
    <t>767.001</t>
  </si>
  <si>
    <t>D+M Zadráhovanie, komplet</t>
  </si>
  <si>
    <t>súb</t>
  </si>
  <si>
    <t>SO 09 - Mobiliár</t>
  </si>
  <si>
    <t>RR01-1</t>
  </si>
  <si>
    <t>Porcovací blok 700x700x601</t>
  </si>
  <si>
    <t>RR01-2</t>
  </si>
  <si>
    <t>Podstavec  pod porcovací blok  700/700/750</t>
  </si>
  <si>
    <t>RR01-3</t>
  </si>
  <si>
    <t>Nerezová sekera ostrie 240mm</t>
  </si>
  <si>
    <t>RR01-4</t>
  </si>
  <si>
    <t>Pila  z nerezovej ocele dlžka lisu min. 450mm</t>
  </si>
  <si>
    <t>RR01</t>
  </si>
  <si>
    <t>Tenderizér 5 radov</t>
  </si>
  <si>
    <t>RR011</t>
  </si>
  <si>
    <t>Regál nerezový  5 polic  500x2000x2000</t>
  </si>
  <si>
    <t>RR012</t>
  </si>
  <si>
    <t>Pracovný stôl s drezom</t>
  </si>
  <si>
    <t>RR013</t>
  </si>
  <si>
    <t>Drez  špecialny</t>
  </si>
  <si>
    <t>RR014</t>
  </si>
  <si>
    <t>Stojanková batéria</t>
  </si>
  <si>
    <t>RR01d</t>
  </si>
  <si>
    <t>pracovnný stôl jednoduchý nerez  1600x800x850</t>
  </si>
  <si>
    <t>RR01u</t>
  </si>
  <si>
    <t>Brusič nožov</t>
  </si>
  <si>
    <t>RR02-1</t>
  </si>
  <si>
    <t>Doska na mäso pracovná 400x600mm</t>
  </si>
  <si>
    <t>RR02-2</t>
  </si>
  <si>
    <t>Sada mesiarských profesionálných  nožov 9 ks</t>
  </si>
  <si>
    <t>RR02-3</t>
  </si>
  <si>
    <t>Ocielka  min.31 cm</t>
  </si>
  <si>
    <t>RR02-4</t>
  </si>
  <si>
    <t>Chladiaca vytrína presklená</t>
  </si>
  <si>
    <t>RR02</t>
  </si>
  <si>
    <t>Varná platňa rozmer min.600 mm x800 mm</t>
  </si>
  <si>
    <t>RR021</t>
  </si>
  <si>
    <t>Revený pult vrátane príslušenstva mmxmm</t>
  </si>
  <si>
    <t>kpl</t>
  </si>
  <si>
    <t>RR022</t>
  </si>
  <si>
    <t>Pracovný stôl jednoduchy nerez 2000x700x850 mm</t>
  </si>
  <si>
    <t>RR023</t>
  </si>
  <si>
    <t>Konvektomat s odsavaním min.4x1/1</t>
  </si>
  <si>
    <t>RR024</t>
  </si>
  <si>
    <t>Odsaváč par nad pultom</t>
  </si>
  <si>
    <t>RR03</t>
  </si>
  <si>
    <t>Polica drevený masív</t>
  </si>
  <si>
    <t>RR04</t>
  </si>
  <si>
    <t>Stôl reštauračný</t>
  </si>
  <si>
    <t>RR05</t>
  </si>
  <si>
    <t>Stolička</t>
  </si>
  <si>
    <t>RR06</t>
  </si>
  <si>
    <t>Umyvačka na porcelán podstolová</t>
  </si>
  <si>
    <t>RR07</t>
  </si>
  <si>
    <t>Rezačka mäsa s trojitým uložením</t>
  </si>
  <si>
    <t>RR08</t>
  </si>
  <si>
    <t>Dvojkomorová vakuová balička</t>
  </si>
  <si>
    <t>RR09</t>
  </si>
  <si>
    <t>Udiareň s chladením</t>
  </si>
  <si>
    <t>SO 02 - Spevnené plochy</t>
  </si>
  <si>
    <t>HSV - Práce a dodávky HSV</t>
  </si>
  <si>
    <t xml:space="preserve">    1 - Zemné práce</t>
  </si>
  <si>
    <t xml:space="preserve">    5 - Komunikácie - okapový chodník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</si>
  <si>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</si>
  <si>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</si>
  <si>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</si>
  <si>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</si>
  <si>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>HSV</t>
  </si>
  <si>
    <t>Práce a dodávky HSV</t>
  </si>
  <si>
    <t>Zemné práce</t>
  </si>
  <si>
    <t>122201101.S</t>
  </si>
  <si>
    <t>Odkopávka a prekopávka nezapažená v hornine 3, do 100 m3</t>
  </si>
  <si>
    <t>-1111178681</t>
  </si>
  <si>
    <t>122201109.S</t>
  </si>
  <si>
    <t>Odkopávky a prekopávky nezapažené. Príplatok k cenám za lepivosť horniny 3</t>
  </si>
  <si>
    <t>-1332941533</t>
  </si>
  <si>
    <t>-114771506</t>
  </si>
  <si>
    <t>132211119.S</t>
  </si>
  <si>
    <t>Príplatok za lepivosť pri hĺbení rýh š do 600 mm ručným náradím v hornine tr. 3</t>
  </si>
  <si>
    <t>-209836055</t>
  </si>
  <si>
    <t>162301102.S</t>
  </si>
  <si>
    <t>Vodorovné premiestnenie výkopku po spevnenej ceste z horniny tr.1-4, do 100 m3 na vzdialenosť do 1000 m</t>
  </si>
  <si>
    <t>981516830</t>
  </si>
  <si>
    <t>162501105.S</t>
  </si>
  <si>
    <t>Vodorovné premiestnenie výkopku po spevnenej ceste z horniny tr.1-4, do 100 m3, príplatok k cene za každých ďalšich a začatých 1000 m</t>
  </si>
  <si>
    <t>1877298356</t>
  </si>
  <si>
    <t>171201201.S</t>
  </si>
  <si>
    <t>Uloženie sypaniny na skládky do 100 m3</t>
  </si>
  <si>
    <t>-1720514786</t>
  </si>
  <si>
    <t>171209002.S</t>
  </si>
  <si>
    <t>Poplatok za skladovanie - zemina a kamenivo (17 05) ostatné</t>
  </si>
  <si>
    <t>-127218648</t>
  </si>
  <si>
    <t>181301102.S</t>
  </si>
  <si>
    <t>Rozprestretie ornice v rovine, plocha do 500 m2, hr.do 150 mm</t>
  </si>
  <si>
    <t>261290092</t>
  </si>
  <si>
    <t>Komunikácie - okapový chodník</t>
  </si>
  <si>
    <t>564231111.S</t>
  </si>
  <si>
    <t>Podklad alebo podsyp zo štrkopiesku s rozprestretím, vlhčením a zhutnením, po zhutnení hr. 100 mm</t>
  </si>
  <si>
    <t>1549781200</t>
  </si>
  <si>
    <t>564760211.S</t>
  </si>
  <si>
    <t>Podklad alebo kryt z kameniva hrubého drveného veľ. 16-32 mm s rozprestretím a zhutnením hr. 200 mm</t>
  </si>
  <si>
    <t>-652254849</t>
  </si>
  <si>
    <t>564730111.S</t>
  </si>
  <si>
    <t>Podklad alebo kryt z kameniva hrubého drveného veľ. 8-16 mm s rozprestretím a zhutnením hr. 100 mm</t>
  </si>
  <si>
    <t>1476579158</t>
  </si>
  <si>
    <t>596911224.S</t>
  </si>
  <si>
    <t>Kladenie betónovej zámkovej dlažby pozemných komunikácií hr. 80 mm pre peších nad 300 m2 so zriadením lôžka z kameniva hr. 50 mm</t>
  </si>
  <si>
    <t>517823936</t>
  </si>
  <si>
    <t>592460011600.S</t>
  </si>
  <si>
    <t>Dlažba betónová bezškárová, rozmer 200x200x80 mm, farebná</t>
  </si>
  <si>
    <t>984263284</t>
  </si>
  <si>
    <t>564871111.S</t>
  </si>
  <si>
    <t>Podklad zo štrkodrviny s rozprestretím a zhutnením, po zhutnení hr. 250 mm</t>
  </si>
  <si>
    <t>740866861</t>
  </si>
  <si>
    <t>581120115.S</t>
  </si>
  <si>
    <t>Kryt cementobetónový cestných komunikácií skupiny CB I pre TDZ I a II, hr. 150 mm</t>
  </si>
  <si>
    <t>-816533156</t>
  </si>
  <si>
    <t>Úpravy povrchov, podlahy, osadenie</t>
  </si>
  <si>
    <t>631571015.S</t>
  </si>
  <si>
    <t>Násyp - ochranná krycia vrstva z praného kameniva s utlačením a urovnaním povrchu pre odkvapový chodník</t>
  </si>
  <si>
    <t>483904685</t>
  </si>
  <si>
    <t>Ostatné konštrukcie a práce-búranie</t>
  </si>
  <si>
    <t>916362112.S</t>
  </si>
  <si>
    <t>Osadenie cestného obrubníka betónového stojatého do lôžka z betónu prostého tr. C 16/20 s bočnou oporou</t>
  </si>
  <si>
    <t>-529340945</t>
  </si>
  <si>
    <t>592170002100.S</t>
  </si>
  <si>
    <t>Obrubník cestný, lxšxv 1000x100x200 mm, skosenie 15/15 mm</t>
  </si>
  <si>
    <t>414927542</t>
  </si>
  <si>
    <t>916561112.S</t>
  </si>
  <si>
    <t>Osadenie záhonového alebo parkového obrubníka betón., do lôžka z bet. pros. tr. C 16/20 s bočnou oporou</t>
  </si>
  <si>
    <t>1641272851</t>
  </si>
  <si>
    <t>-735805638</t>
  </si>
  <si>
    <t>Presun hmôt HSV</t>
  </si>
  <si>
    <t>998223011.S</t>
  </si>
  <si>
    <t>Presun hmôt pre pozemné komunikácie s krytom dláždeným (822 2.3, 822 5.3) akejkoľvek dĺžky objektu</t>
  </si>
  <si>
    <t>1308155403</t>
  </si>
  <si>
    <t>PSV</t>
  </si>
  <si>
    <t>Práce a dodávky PSV</t>
  </si>
  <si>
    <t>711491171.S</t>
  </si>
  <si>
    <t>Zhotovenie podkladnej vrstvy izolácie z textílie na ploche vodorovnej</t>
  </si>
  <si>
    <t>-1081478705</t>
  </si>
  <si>
    <t>693110004500.S</t>
  </si>
  <si>
    <t>Geotextília polypropylénová netkaná 300 g/m2</t>
  </si>
  <si>
    <t>-573045821</t>
  </si>
  <si>
    <t>998711103.S</t>
  </si>
  <si>
    <t>Presun hmôt pre izoláciu proti vode v objektoch výšky nad 12 do 60 m</t>
  </si>
  <si>
    <t>-1910998085</t>
  </si>
  <si>
    <t>SO 03 - Prípojka vody a nadzemný hydrant</t>
  </si>
  <si>
    <t xml:space="preserve">    8 - RÚROVÉ VEDENIA</t>
  </si>
  <si>
    <t>123702102</t>
  </si>
  <si>
    <t>Ručný výkop pre podz. vedenie  v tr.3</t>
  </si>
  <si>
    <t>132201209</t>
  </si>
  <si>
    <t>Príplatok za lepivosť horniny tr.3 v rýhach š. do 200 cm</t>
  </si>
  <si>
    <t>151101101</t>
  </si>
  <si>
    <t>Zhotovenie paženia rýh pre podz. vedenie príložné hl. do 2 m</t>
  </si>
  <si>
    <t>151101111</t>
  </si>
  <si>
    <t>Odstránenie paženia rýh pre podz. vedenie príložné hl. do 2 m</t>
  </si>
  <si>
    <t>171203211</t>
  </si>
  <si>
    <t>452313111</t>
  </si>
  <si>
    <t>Podkladné bloky z betónu tr. B 7,5 v otv. výk. pod potrubie</t>
  </si>
  <si>
    <t>452353101</t>
  </si>
  <si>
    <t>Debnenie podkl. blokov pod potrubie v otv. výkope</t>
  </si>
  <si>
    <t>RÚROVÉ VEDENIA</t>
  </si>
  <si>
    <t>857261121</t>
  </si>
  <si>
    <t>Montáž tvaroviek liatinových 1-osových na potrubí hrdlovom v otvorenom výkope DN 100</t>
  </si>
  <si>
    <t>PC0 39</t>
  </si>
  <si>
    <t>PRÍRUBOVÉ PATKOVÉ KOLENO, DN 100,PN 10 č.5049 K</t>
  </si>
  <si>
    <t>PC0 490005</t>
  </si>
  <si>
    <t>PRIRUBOVA TVAROVKA FFG DN 100, DL.500 mm(2) a 300mm(2)</t>
  </si>
  <si>
    <t>PC0 50</t>
  </si>
  <si>
    <t>ŠPECIÁLNA PRÍRUBA PROTI POSUNU NA POTR. PE, DN 100/110,č.0400</t>
  </si>
  <si>
    <t>286 138130</t>
  </si>
  <si>
    <t>Rúrka PVC tlaková stredne ťažká PE/HDPE d 110x 6,3x6000 voda</t>
  </si>
  <si>
    <t>871251121</t>
  </si>
  <si>
    <t>Montáž potrubia z tlakových rúrok polyetyl. DN110</t>
  </si>
  <si>
    <t>879262199</t>
  </si>
  <si>
    <t>Príplatok za montáž vodovodných prípojok DN 100-150</t>
  </si>
  <si>
    <t>422 736100</t>
  </si>
  <si>
    <t>Hydrant nadzemný objazdový DN100 PN16</t>
  </si>
  <si>
    <t>891261111</t>
  </si>
  <si>
    <t>Montáž vodovodných posúvačov v otvorenom výkope alebo šachte so zemnou súpravou DN 100</t>
  </si>
  <si>
    <t>891267211</t>
  </si>
  <si>
    <t>Montáž hydrantov nadzemných DN 100</t>
  </si>
  <si>
    <t>319 4I2904</t>
  </si>
  <si>
    <t>Príruba špeciálna na oceľ - DN 100/108</t>
  </si>
  <si>
    <t>422 2I2403</t>
  </si>
  <si>
    <t>Combi -T E2 - DN 100/100</t>
  </si>
  <si>
    <t>892271111</t>
  </si>
  <si>
    <t>Tlaková skúška vodov. potrubia DN 100-125</t>
  </si>
  <si>
    <t>892273111</t>
  </si>
  <si>
    <t>Preplach. a dezinfekcia vodov. potrubia DN 80-125</t>
  </si>
  <si>
    <t>892372111</t>
  </si>
  <si>
    <t>Zabezpečenie koncov vodov. potrubia DN do 300</t>
  </si>
  <si>
    <t>311 113120</t>
  </si>
  <si>
    <t>Matica  6hranná presná 021401lisovaná 20</t>
  </si>
  <si>
    <t>is. ks</t>
  </si>
  <si>
    <t>309 107800</t>
  </si>
  <si>
    <t>Skrutka presná 021101 5D lisovaná M20x90</t>
  </si>
  <si>
    <t>tis. ks</t>
  </si>
  <si>
    <t>311 205760</t>
  </si>
  <si>
    <t>Podložka oceľová presná 021702 B 21</t>
  </si>
  <si>
    <t>PC0 125</t>
  </si>
  <si>
    <t>TESNIACI KRÚŽOK PLOCHÝ DN 100 mm</t>
  </si>
  <si>
    <t>SUB</t>
  </si>
  <si>
    <t>PC0 81</t>
  </si>
  <si>
    <t>ULIČNÉ VIEČKO K TELESKOP.SÚPR.PRE COMBI T, DN 100,č.1750</t>
  </si>
  <si>
    <t>PC0 86</t>
  </si>
  <si>
    <t>ZEMNÁ TELESKOP.SÚPR.PRE POTRUBIE DN 100,č.9500 RD=1,3-1,8 m</t>
  </si>
  <si>
    <t>PC1 10</t>
  </si>
  <si>
    <t>MONTÁŽ IDENTIFIKAČNÉHO VODIČA</t>
  </si>
  <si>
    <t>PC1 11</t>
  </si>
  <si>
    <t>VODIČ CE 4 mm2</t>
  </si>
  <si>
    <t>899711111</t>
  </si>
  <si>
    <t>Výstražná biela fólia</t>
  </si>
  <si>
    <t>9982-6101</t>
  </si>
  <si>
    <t>Presun hmôt pre potrubie z rúr plast. a sklolam. v otv. výk.</t>
  </si>
  <si>
    <t>SO 04 - Kanalizačné prípojky</t>
  </si>
  <si>
    <t>132201201</t>
  </si>
  <si>
    <t>Hĺbenie rýh šírka do 2 m v horn. tr. 3 do 100 m3</t>
  </si>
  <si>
    <t>Príplatok za lepivosť horniny tr.3</t>
  </si>
  <si>
    <t>151101102</t>
  </si>
  <si>
    <t>Zhotovenie paženia rýh pre podz. vedenie príložné hl. do 4 m</t>
  </si>
  <si>
    <t>151101112</t>
  </si>
  <si>
    <t>Odstránenie paženia rýh pre podz. vedenie príložné hl. do 4 m</t>
  </si>
  <si>
    <t>161101102</t>
  </si>
  <si>
    <t>Zvislé premiestnenie výkopu horn. tr. 1-4 do 4 m</t>
  </si>
  <si>
    <t>451575111</t>
  </si>
  <si>
    <t>Podkladná vrstva štrkodrva frakcie do 150 mm - vsakovanie</t>
  </si>
  <si>
    <t>452311131</t>
  </si>
  <si>
    <t>Podkladové dosky z betónu prostého tr. C 12/15 v otvorenom výkope pod vsaky</t>
  </si>
  <si>
    <t>452351101</t>
  </si>
  <si>
    <t>Debnenie podkladových dosiek a sedlových lôžok pod potrubie v otvorenom výkope</t>
  </si>
  <si>
    <t>871261121</t>
  </si>
  <si>
    <t>Montáž potrubia z rúrok PVC v otvorenom výkope do 20%  DN 125, tesnenie gum. krúžkami</t>
  </si>
  <si>
    <t>286 3K7957</t>
  </si>
  <si>
    <t>VSAKOVACIA ŠACHTA VsŠ DN 1240+vstupy+doprava+mont.</t>
  </si>
  <si>
    <t>871313121</t>
  </si>
  <si>
    <t>Montáž potrubia z kanalizačných rúr z PVC v otvorenom výkope do 20%  DN 150, tesnenie gum. krúžkami</t>
  </si>
  <si>
    <t>273 223120</t>
  </si>
  <si>
    <t>Krúžok gumový tesniaci JS125 125x180x3mm</t>
  </si>
  <si>
    <t>273 223130</t>
  </si>
  <si>
    <t>Krúžok gumový tesniaci JS150 150x212x3mm</t>
  </si>
  <si>
    <t>286 110150</t>
  </si>
  <si>
    <t>Rúrka PVC kanalizačná spoj gum. krúžkom 125x3,2x5000</t>
  </si>
  <si>
    <t>286 111200</t>
  </si>
  <si>
    <t>Rúrka PVC kanalizačná hrdlová 160x4,0x5000</t>
  </si>
  <si>
    <t>877313122</t>
  </si>
  <si>
    <t>Montáž presuviek na potrubie z kanalizačných rúr z PVC v otvorenom výkope DN 150 a 125 (3+3)</t>
  </si>
  <si>
    <t>286 508430</t>
  </si>
  <si>
    <t>Presuvka kanalizačná PVC - šachtová d 160mm a 125mm (3+3)</t>
  </si>
  <si>
    <t>892101111</t>
  </si>
  <si>
    <t>Skúška tesnosti kanalizačného potrubia DN do 200 vodou</t>
  </si>
  <si>
    <t>894807215</t>
  </si>
  <si>
    <t>Montáž revíznej šachty z PVC, DN šachty 400, DN potrubia 160, tlak 40 t, hl. 1100 do 1500mm+dodávka</t>
  </si>
  <si>
    <t>SO 05 - Ústredné vykurovanie</t>
  </si>
  <si>
    <t xml:space="preserve">    732 - Ústredné kúrenie - strojovne</t>
  </si>
  <si>
    <t xml:space="preserve">    733 - Ústredné kúrenie - rozvodné potrubie</t>
  </si>
  <si>
    <t xml:space="preserve">    734 - Ústredné kúrenie - armatúry</t>
  </si>
  <si>
    <t xml:space="preserve">    735 - Ústredné kúrenie - vykurovacie telesá</t>
  </si>
  <si>
    <t xml:space="preserve">    735.1 - Ústredné kúrenie - pripojenie vykurovacíche telies</t>
  </si>
  <si>
    <t xml:space="preserve">    735.2 - Ústredné kúrenie - podlahové vykurovanie</t>
  </si>
  <si>
    <t>732</t>
  </si>
  <si>
    <t>Ústredné kúrenie - strojovne</t>
  </si>
  <si>
    <t>Pol1</t>
  </si>
  <si>
    <t>Rýchlomontážna skupina Čerpadlová skupina</t>
  </si>
  <si>
    <t>Pol2</t>
  </si>
  <si>
    <t>DRŽIAK RÝCHLOM. SKUPÍN</t>
  </si>
  <si>
    <t>Pol3</t>
  </si>
  <si>
    <t>Montáž rýchlomontážnych skupín</t>
  </si>
  <si>
    <t>Pol4</t>
  </si>
  <si>
    <t>Napojenie na rozdeľovač zberač</t>
  </si>
  <si>
    <t>Pol5</t>
  </si>
  <si>
    <t>Presun hmôt v objekte</t>
  </si>
  <si>
    <t>733</t>
  </si>
  <si>
    <t>Ústredné kúrenie - rozvodné potrubie</t>
  </si>
  <si>
    <t>Pol6</t>
  </si>
  <si>
    <t>Potrubie z rúrok závitových oceľových bezošvých akosť 11 353.0 nízkotlakých do DN 25</t>
  </si>
  <si>
    <t>Pol7</t>
  </si>
  <si>
    <t>Zhotovenie trubkových prechodov</t>
  </si>
  <si>
    <t>Pol8</t>
  </si>
  <si>
    <t>Príplatok za navarenie odbočky do DN 25</t>
  </si>
  <si>
    <t>Pol9</t>
  </si>
  <si>
    <t>Príplatok za zhotovenie prípojky</t>
  </si>
  <si>
    <t>Pol10</t>
  </si>
  <si>
    <t>Napojenie na existujúci rozvod</t>
  </si>
  <si>
    <t>Pol11</t>
  </si>
  <si>
    <t>Tlakové skúšky do DN 50</t>
  </si>
  <si>
    <t>Pol12</t>
  </si>
  <si>
    <t>734</t>
  </si>
  <si>
    <t>Ústredné kúrenie - armatúry</t>
  </si>
  <si>
    <t>Pol13</t>
  </si>
  <si>
    <t>Guľový kohút závitový  DN 25</t>
  </si>
  <si>
    <t>Pol14</t>
  </si>
  <si>
    <t xml:space="preserve">Regulačný ventil </t>
  </si>
  <si>
    <t>Pol15</t>
  </si>
  <si>
    <t>Spätná klapka závitová  DN 25</t>
  </si>
  <si>
    <t>Pol16</t>
  </si>
  <si>
    <t>Filter kúrenársky závitový</t>
  </si>
  <si>
    <t>Pol17</t>
  </si>
  <si>
    <t>Montáž závitových armatúr s 2 závitmi</t>
  </si>
  <si>
    <t>Pol18</t>
  </si>
  <si>
    <t>Vypúšťací guľový kohút IMT  DN 15</t>
  </si>
  <si>
    <t>Pol19</t>
  </si>
  <si>
    <t>Samočinný odvzdušňovací ventil</t>
  </si>
  <si>
    <t>Pol20</t>
  </si>
  <si>
    <t>Montáž závit. armatúr s 1 závitom</t>
  </si>
  <si>
    <t>Pol21</t>
  </si>
  <si>
    <t>Návarok rúrkový závit 3/8</t>
  </si>
  <si>
    <t>Pol22</t>
  </si>
  <si>
    <t>G 1/2</t>
  </si>
  <si>
    <t>Pol23</t>
  </si>
  <si>
    <t>Presun hmôt do výšky 36,0 m</t>
  </si>
  <si>
    <t>735</t>
  </si>
  <si>
    <t>Ústredné kúrenie - vykurovacie telesá</t>
  </si>
  <si>
    <t>Pol24</t>
  </si>
  <si>
    <t>Podlahový konvektor s mriežkou, lištou a trafom 80.250.2700</t>
  </si>
  <si>
    <t>Pol25</t>
  </si>
  <si>
    <t>Montáž podl. Konvektora</t>
  </si>
  <si>
    <t>Pol26</t>
  </si>
  <si>
    <t>Tlaková skúška konvektorov</t>
  </si>
  <si>
    <t>Pol27</t>
  </si>
  <si>
    <t>Oceľové panelové vykur.teleso, kompakt,  jednoduchý typ 11  výšky 900 mm, 11VK - 900 / 1200</t>
  </si>
  <si>
    <t>Pol28</t>
  </si>
  <si>
    <t>Oceľové panelové vykur.teleso, kompakt,  dvojitý typ 22  výšky 900 mm,22VK - 900 / 900</t>
  </si>
  <si>
    <t>Pol29</t>
  </si>
  <si>
    <t>Oceľové panelové vykur.teleso, kompakt,  trojitý typ 33 výšky 600 mm, 33VK - 600 / 900</t>
  </si>
  <si>
    <t>Pol30</t>
  </si>
  <si>
    <t>Oceľové panelové vykur.teleso, kompakt,  trojitý typ 33 výšky 600 mm,33VK - 600 / 1100</t>
  </si>
  <si>
    <t>Pol31</t>
  </si>
  <si>
    <t>Príslušenstvo vyk.telesa</t>
  </si>
  <si>
    <t>Pol32</t>
  </si>
  <si>
    <t>Montáž vykurovacích telies</t>
  </si>
  <si>
    <t>Pol33</t>
  </si>
  <si>
    <t>Tlaková skúška vykurovacích  telies</t>
  </si>
  <si>
    <t>Pol34</t>
  </si>
  <si>
    <t>Zvesenie a opätovne zavesenie vyk. telesa</t>
  </si>
  <si>
    <t>Pol35</t>
  </si>
  <si>
    <t>Vyregulovanie radiátorových ventilov</t>
  </si>
  <si>
    <t>Pol36</t>
  </si>
  <si>
    <t>Presun hmôt v objekte do výšky 12 m</t>
  </si>
  <si>
    <t>735.1</t>
  </si>
  <si>
    <t>Ústredné kúrenie - pripojenie vykurovacíche telies</t>
  </si>
  <si>
    <t>Pol37</t>
  </si>
  <si>
    <t>Rúrka kúrenia s kyslík.  bariérou v chráničke 16x2</t>
  </si>
  <si>
    <t>Pol38</t>
  </si>
  <si>
    <t>6-okruhová</t>
  </si>
  <si>
    <t>sada</t>
  </si>
  <si>
    <t>Pol39</t>
  </si>
  <si>
    <t>Uzatvárací kohút</t>
  </si>
  <si>
    <t>Pol40</t>
  </si>
  <si>
    <t>Adaptér</t>
  </si>
  <si>
    <t>Pol41</t>
  </si>
  <si>
    <t>Skrinka rozdeľovacej stanice</t>
  </si>
  <si>
    <t>Pol42</t>
  </si>
  <si>
    <t>Press-T-kus  16/16/16</t>
  </si>
  <si>
    <t>Pol43</t>
  </si>
  <si>
    <t>Pripojovací Press-koncový kus</t>
  </si>
  <si>
    <t>Pol44</t>
  </si>
  <si>
    <t>Dvojitá rozeta na vykurovacie teleso</t>
  </si>
  <si>
    <t>Pol45</t>
  </si>
  <si>
    <t>napr.HERZ 3000 s prednastavebím - ku kompaktom</t>
  </si>
  <si>
    <t>Pol46</t>
  </si>
  <si>
    <t>Svorkové šrúbenie - k napr. Herz 3000</t>
  </si>
  <si>
    <t>Pol47</t>
  </si>
  <si>
    <t>Oporné púzdro  DN 15</t>
  </si>
  <si>
    <t>Pol48</t>
  </si>
  <si>
    <t>Príchytka</t>
  </si>
  <si>
    <t>Pol49</t>
  </si>
  <si>
    <t>Zatĺkacia hmoždinka</t>
  </si>
  <si>
    <t>Pol50</t>
  </si>
  <si>
    <t xml:space="preserve">Termostatická hlavica </t>
  </si>
  <si>
    <t>Pol51</t>
  </si>
  <si>
    <t>Montáž systému   30% z dodávky</t>
  </si>
  <si>
    <t>Pol52</t>
  </si>
  <si>
    <t>735.2</t>
  </si>
  <si>
    <t>Ústredné kúrenie - podlahové vykurovanie</t>
  </si>
  <si>
    <t>Pol53</t>
  </si>
  <si>
    <t>Rúrka s kyslíkovou bariérou pre podl. vykurovanie priemer 16 x2</t>
  </si>
  <si>
    <t>Pol54</t>
  </si>
  <si>
    <t>Rozdeľovacia stanica  3-okruhová</t>
  </si>
  <si>
    <t>Pol55</t>
  </si>
  <si>
    <t>Uzatvárací kohút  k rozdeľovaču 1"</t>
  </si>
  <si>
    <t>Pol56</t>
  </si>
  <si>
    <t>Skriňa rozdeľovacej stanice</t>
  </si>
  <si>
    <t>Pol57</t>
  </si>
  <si>
    <t>Systémová platňa nopová 30-2</t>
  </si>
  <si>
    <t>Pol58</t>
  </si>
  <si>
    <t>Vyrovnávacia platňa</t>
  </si>
  <si>
    <t>Pol59</t>
  </si>
  <si>
    <t>Oddeľovací pás</t>
  </si>
  <si>
    <t>Pol60</t>
  </si>
  <si>
    <t>Dilatačný pás</t>
  </si>
  <si>
    <t>Pol61</t>
  </si>
  <si>
    <t>Ochranná rúrka</t>
  </si>
  <si>
    <t>Pol62</t>
  </si>
  <si>
    <t>Press-spojka  16/16</t>
  </si>
  <si>
    <t>Pol63</t>
  </si>
  <si>
    <t>Elektrická pripojovacia lišta</t>
  </si>
  <si>
    <t>Pol64</t>
  </si>
  <si>
    <t>Termopohon pre 2-bodovu regulaciu</t>
  </si>
  <si>
    <t>Pol65</t>
  </si>
  <si>
    <t>Elektronicky regulator priestorovej teploty</t>
  </si>
  <si>
    <t>Pol66</t>
  </si>
  <si>
    <t>Prísada do poteru plastifikátor</t>
  </si>
  <si>
    <t>Pol67</t>
  </si>
  <si>
    <t>Montáž systému  30% z dodávky</t>
  </si>
  <si>
    <t>Pol68</t>
  </si>
  <si>
    <t>Pol69</t>
  </si>
  <si>
    <t>Náter kovových doplnkových konštrukcií syntetický dvojnásobný</t>
  </si>
  <si>
    <t>Pol70</t>
  </si>
  <si>
    <t>Náter kovových doplnkových konštrukcií základný</t>
  </si>
  <si>
    <t>Pol71</t>
  </si>
  <si>
    <t>Náter potrubia do DN 50 dvojnás.so základným</t>
  </si>
  <si>
    <t>Pol72</t>
  </si>
  <si>
    <t>Tepelnoizolačné trubice hr 25 mm</t>
  </si>
  <si>
    <t>Pol73</t>
  </si>
  <si>
    <t>Príslušenstvo</t>
  </si>
  <si>
    <t>Pol74</t>
  </si>
  <si>
    <t>Montáž tepelnej izolácie potrubia</t>
  </si>
  <si>
    <t>Pol75</t>
  </si>
  <si>
    <t>Presun hmôt v objekte- izolácie tepelné</t>
  </si>
  <si>
    <t>Pol76</t>
  </si>
  <si>
    <t>VYKUROVACIA SKÚŠKA</t>
  </si>
  <si>
    <t>hod</t>
  </si>
  <si>
    <t>512</t>
  </si>
  <si>
    <t>Pol77</t>
  </si>
  <si>
    <t>KOMPLEXNÉ SKÚŠKY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</si>
</sst>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2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167" fontId="34" fillId="3" borderId="22" xfId="0" applyNumberFormat="1" applyFont="1" applyFill="1" applyBorder="1" applyAlignment="1" applyProtection="1">
      <alignment vertical="center"/>
      <protection locked="0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4" fontId="26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horizontal="right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7" xfId="0" applyFont="1" applyFill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0" fontId="15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0" fontId="21" fillId="5" borderId="6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9"/>
  <sheetViews>
    <sheetView showGridLines="0" tabSelected="1" workbookViewId="0">
      <selection activeCell="BH17" sqref="BH17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" customHeight="1">
      <c r="AR2" s="185" t="s">
        <v>5</v>
      </c>
      <c r="AS2" s="186"/>
      <c r="AT2" s="186"/>
      <c r="AU2" s="186"/>
      <c r="AV2" s="186"/>
      <c r="AW2" s="186"/>
      <c r="AX2" s="186"/>
      <c r="AY2" s="186"/>
      <c r="AZ2" s="186"/>
      <c r="BA2" s="186"/>
      <c r="BB2" s="186"/>
      <c r="BC2" s="186"/>
      <c r="BD2" s="186"/>
      <c r="BE2" s="186"/>
      <c r="BS2" s="13" t="s">
        <v>6</v>
      </c>
      <c r="BT2" s="13" t="s">
        <v>7</v>
      </c>
    </row>
    <row r="3" spans="1:74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" customHeight="1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>
      <c r="B5" s="16"/>
      <c r="D5" s="20" t="s">
        <v>12</v>
      </c>
      <c r="K5" s="207" t="s">
        <v>13</v>
      </c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  <c r="AB5" s="186"/>
      <c r="AC5" s="186"/>
      <c r="AD5" s="186"/>
      <c r="AE5" s="186"/>
      <c r="AF5" s="186"/>
      <c r="AG5" s="186"/>
      <c r="AH5" s="186"/>
      <c r="AI5" s="186"/>
      <c r="AJ5" s="186"/>
      <c r="AK5" s="186"/>
      <c r="AL5" s="186"/>
      <c r="AM5" s="186"/>
      <c r="AN5" s="186"/>
      <c r="AO5" s="186"/>
      <c r="AR5" s="16"/>
      <c r="BE5" s="204" t="s">
        <v>14</v>
      </c>
      <c r="BS5" s="13" t="s">
        <v>6</v>
      </c>
    </row>
    <row r="6" spans="1:74" ht="36.9" customHeight="1">
      <c r="B6" s="16"/>
      <c r="D6" s="22" t="s">
        <v>15</v>
      </c>
      <c r="K6" s="208" t="s">
        <v>16</v>
      </c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86"/>
      <c r="AC6" s="186"/>
      <c r="AD6" s="186"/>
      <c r="AE6" s="186"/>
      <c r="AF6" s="186"/>
      <c r="AG6" s="186"/>
      <c r="AH6" s="186"/>
      <c r="AI6" s="186"/>
      <c r="AJ6" s="186"/>
      <c r="AK6" s="186"/>
      <c r="AL6" s="186"/>
      <c r="AM6" s="186"/>
      <c r="AN6" s="186"/>
      <c r="AO6" s="186"/>
      <c r="AR6" s="16"/>
      <c r="BE6" s="205"/>
      <c r="BS6" s="13" t="s">
        <v>6</v>
      </c>
    </row>
    <row r="7" spans="1:74" ht="12" customHeight="1">
      <c r="B7" s="16"/>
      <c r="D7" s="23" t="s">
        <v>17</v>
      </c>
      <c r="K7" s="21" t="s">
        <v>1</v>
      </c>
      <c r="AK7" s="23" t="s">
        <v>18</v>
      </c>
      <c r="AN7" s="21" t="s">
        <v>1</v>
      </c>
      <c r="AR7" s="16"/>
      <c r="BE7" s="205"/>
      <c r="BS7" s="13" t="s">
        <v>6</v>
      </c>
    </row>
    <row r="8" spans="1:74" ht="12" customHeight="1">
      <c r="B8" s="16"/>
      <c r="D8" s="23" t="s">
        <v>19</v>
      </c>
      <c r="K8" s="21" t="s">
        <v>20</v>
      </c>
      <c r="AK8" s="23" t="s">
        <v>21</v>
      </c>
      <c r="AN8" s="24"/>
      <c r="AR8" s="16"/>
      <c r="BE8" s="205"/>
      <c r="BS8" s="13" t="s">
        <v>6</v>
      </c>
    </row>
    <row r="9" spans="1:74" ht="14.4" customHeight="1">
      <c r="B9" s="16"/>
      <c r="AR9" s="16"/>
      <c r="BE9" s="205"/>
      <c r="BS9" s="13" t="s">
        <v>6</v>
      </c>
    </row>
    <row r="10" spans="1:74" ht="12" customHeight="1">
      <c r="B10" s="16"/>
      <c r="D10" s="23" t="s">
        <v>22</v>
      </c>
      <c r="AK10" s="23" t="s">
        <v>23</v>
      </c>
      <c r="AN10" s="21" t="s">
        <v>1</v>
      </c>
      <c r="AR10" s="16"/>
      <c r="BE10" s="205"/>
      <c r="BS10" s="13" t="s">
        <v>6</v>
      </c>
    </row>
    <row r="11" spans="1:74" ht="18.45" customHeight="1">
      <c r="B11" s="16"/>
      <c r="E11" s="21" t="s">
        <v>24</v>
      </c>
      <c r="AK11" s="23" t="s">
        <v>25</v>
      </c>
      <c r="AN11" s="21" t="s">
        <v>1</v>
      </c>
      <c r="AR11" s="16"/>
      <c r="BE11" s="205"/>
      <c r="BS11" s="13" t="s">
        <v>6</v>
      </c>
    </row>
    <row r="12" spans="1:74" ht="6.9" customHeight="1">
      <c r="B12" s="16"/>
      <c r="AR12" s="16"/>
      <c r="BE12" s="205"/>
      <c r="BS12" s="13" t="s">
        <v>6</v>
      </c>
    </row>
    <row r="13" spans="1:74" ht="12" customHeight="1">
      <c r="B13" s="16"/>
      <c r="D13" s="23" t="s">
        <v>26</v>
      </c>
      <c r="AK13" s="23" t="s">
        <v>23</v>
      </c>
      <c r="AN13" s="25" t="s">
        <v>27</v>
      </c>
      <c r="AR13" s="16"/>
      <c r="BE13" s="205"/>
      <c r="BS13" s="13" t="s">
        <v>6</v>
      </c>
    </row>
    <row r="14" spans="1:74" ht="13.2">
      <c r="B14" s="16"/>
      <c r="E14" s="209" t="s">
        <v>27</v>
      </c>
      <c r="F14" s="210"/>
      <c r="G14" s="210"/>
      <c r="H14" s="210"/>
      <c r="I14" s="210"/>
      <c r="J14" s="210"/>
      <c r="K14" s="210"/>
      <c r="L14" s="210"/>
      <c r="M14" s="210"/>
      <c r="N14" s="210"/>
      <c r="O14" s="210"/>
      <c r="P14" s="210"/>
      <c r="Q14" s="210"/>
      <c r="R14" s="210"/>
      <c r="S14" s="210"/>
      <c r="T14" s="210"/>
      <c r="U14" s="210"/>
      <c r="V14" s="210"/>
      <c r="W14" s="210"/>
      <c r="X14" s="210"/>
      <c r="Y14" s="210"/>
      <c r="Z14" s="210"/>
      <c r="AA14" s="210"/>
      <c r="AB14" s="210"/>
      <c r="AC14" s="210"/>
      <c r="AD14" s="210"/>
      <c r="AE14" s="210"/>
      <c r="AF14" s="210"/>
      <c r="AG14" s="210"/>
      <c r="AH14" s="210"/>
      <c r="AI14" s="210"/>
      <c r="AJ14" s="210"/>
      <c r="AK14" s="23" t="s">
        <v>25</v>
      </c>
      <c r="AN14" s="25" t="s">
        <v>27</v>
      </c>
      <c r="AR14" s="16"/>
      <c r="BE14" s="205"/>
      <c r="BS14" s="13" t="s">
        <v>6</v>
      </c>
    </row>
    <row r="15" spans="1:74" ht="6.9" customHeight="1">
      <c r="B15" s="16"/>
      <c r="AR15" s="16"/>
      <c r="BE15" s="205"/>
      <c r="BS15" s="13" t="s">
        <v>3</v>
      </c>
    </row>
    <row r="16" spans="1:74" ht="12" customHeight="1">
      <c r="B16" s="16"/>
      <c r="D16" s="23" t="s">
        <v>28</v>
      </c>
      <c r="AK16" s="23" t="s">
        <v>23</v>
      </c>
      <c r="AN16" s="21" t="s">
        <v>1</v>
      </c>
      <c r="AR16" s="16"/>
      <c r="BE16" s="205"/>
      <c r="BS16" s="13" t="s">
        <v>3</v>
      </c>
    </row>
    <row r="17" spans="2:71" ht="18.45" customHeight="1">
      <c r="B17" s="16"/>
      <c r="E17" s="21" t="s">
        <v>29</v>
      </c>
      <c r="AK17" s="23" t="s">
        <v>25</v>
      </c>
      <c r="AN17" s="21" t="s">
        <v>1</v>
      </c>
      <c r="AR17" s="16"/>
      <c r="BE17" s="205"/>
      <c r="BS17" s="13" t="s">
        <v>30</v>
      </c>
    </row>
    <row r="18" spans="2:71" ht="6.9" customHeight="1">
      <c r="B18" s="16"/>
      <c r="AR18" s="16"/>
      <c r="BE18" s="205"/>
      <c r="BS18" s="13" t="s">
        <v>6</v>
      </c>
    </row>
    <row r="19" spans="2:71" ht="12" customHeight="1">
      <c r="B19" s="16"/>
      <c r="D19" s="23" t="s">
        <v>31</v>
      </c>
      <c r="AK19" s="23" t="s">
        <v>23</v>
      </c>
      <c r="AN19" s="21" t="s">
        <v>1</v>
      </c>
      <c r="AR19" s="16"/>
      <c r="BE19" s="205"/>
      <c r="BS19" s="13" t="s">
        <v>6</v>
      </c>
    </row>
    <row r="20" spans="2:71" ht="18.45" customHeight="1">
      <c r="B20" s="16"/>
      <c r="E20" s="21" t="s">
        <v>32</v>
      </c>
      <c r="AK20" s="23" t="s">
        <v>25</v>
      </c>
      <c r="AN20" s="21" t="s">
        <v>1</v>
      </c>
      <c r="AR20" s="16"/>
      <c r="BE20" s="205"/>
      <c r="BS20" s="13" t="s">
        <v>30</v>
      </c>
    </row>
    <row r="21" spans="2:71" ht="6.9" customHeight="1">
      <c r="B21" s="16"/>
      <c r="AR21" s="16"/>
      <c r="BE21" s="205"/>
    </row>
    <row r="22" spans="2:71" ht="12" customHeight="1">
      <c r="B22" s="16"/>
      <c r="D22" s="23" t="s">
        <v>33</v>
      </c>
      <c r="AR22" s="16"/>
      <c r="BE22" s="205"/>
    </row>
    <row r="23" spans="2:71" ht="16.5" customHeight="1">
      <c r="B23" s="16"/>
      <c r="E23" s="211" t="s">
        <v>1</v>
      </c>
      <c r="F23" s="211"/>
      <c r="G23" s="211"/>
      <c r="H23" s="211"/>
      <c r="I23" s="211"/>
      <c r="J23" s="211"/>
      <c r="K23" s="211"/>
      <c r="L23" s="211"/>
      <c r="M23" s="211"/>
      <c r="N23" s="211"/>
      <c r="O23" s="211"/>
      <c r="P23" s="211"/>
      <c r="Q23" s="211"/>
      <c r="R23" s="211"/>
      <c r="S23" s="211"/>
      <c r="T23" s="211"/>
      <c r="U23" s="211"/>
      <c r="V23" s="211"/>
      <c r="W23" s="211"/>
      <c r="X23" s="211"/>
      <c r="Y23" s="211"/>
      <c r="Z23" s="211"/>
      <c r="AA23" s="211"/>
      <c r="AB23" s="211"/>
      <c r="AC23" s="211"/>
      <c r="AD23" s="211"/>
      <c r="AE23" s="211"/>
      <c r="AF23" s="211"/>
      <c r="AG23" s="211"/>
      <c r="AH23" s="211"/>
      <c r="AI23" s="211"/>
      <c r="AJ23" s="211"/>
      <c r="AK23" s="211"/>
      <c r="AL23" s="211"/>
      <c r="AM23" s="211"/>
      <c r="AN23" s="211"/>
      <c r="AR23" s="16"/>
      <c r="BE23" s="205"/>
    </row>
    <row r="24" spans="2:71" ht="6.9" customHeight="1">
      <c r="B24" s="16"/>
      <c r="AR24" s="16"/>
      <c r="BE24" s="205"/>
    </row>
    <row r="25" spans="2:71" ht="6.9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205"/>
    </row>
    <row r="26" spans="2:71" s="1" customFormat="1" ht="25.95" customHeight="1">
      <c r="B26" s="28"/>
      <c r="D26" s="29" t="s">
        <v>34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12">
        <f>ROUND(AG94,2)</f>
        <v>0</v>
      </c>
      <c r="AL26" s="213"/>
      <c r="AM26" s="213"/>
      <c r="AN26" s="213"/>
      <c r="AO26" s="213"/>
      <c r="AR26" s="28"/>
      <c r="BE26" s="205"/>
    </row>
    <row r="27" spans="2:71" s="1" customFormat="1" ht="6.9" customHeight="1">
      <c r="B27" s="28"/>
      <c r="AR27" s="28"/>
      <c r="BE27" s="205"/>
    </row>
    <row r="28" spans="2:71" s="1" customFormat="1" ht="13.2">
      <c r="B28" s="28"/>
      <c r="L28" s="214" t="s">
        <v>35</v>
      </c>
      <c r="M28" s="214"/>
      <c r="N28" s="214"/>
      <c r="O28" s="214"/>
      <c r="P28" s="214"/>
      <c r="W28" s="214" t="s">
        <v>36</v>
      </c>
      <c r="X28" s="214"/>
      <c r="Y28" s="214"/>
      <c r="Z28" s="214"/>
      <c r="AA28" s="214"/>
      <c r="AB28" s="214"/>
      <c r="AC28" s="214"/>
      <c r="AD28" s="214"/>
      <c r="AE28" s="214"/>
      <c r="AK28" s="214" t="s">
        <v>37</v>
      </c>
      <c r="AL28" s="214"/>
      <c r="AM28" s="214"/>
      <c r="AN28" s="214"/>
      <c r="AO28" s="214"/>
      <c r="AR28" s="28"/>
      <c r="BE28" s="205"/>
    </row>
    <row r="29" spans="2:71" s="2" customFormat="1" ht="14.4" customHeight="1">
      <c r="B29" s="32"/>
      <c r="D29" s="23" t="s">
        <v>38</v>
      </c>
      <c r="F29" s="33" t="s">
        <v>39</v>
      </c>
      <c r="L29" s="199">
        <v>0.2</v>
      </c>
      <c r="M29" s="200"/>
      <c r="N29" s="200"/>
      <c r="O29" s="200"/>
      <c r="P29" s="200"/>
      <c r="Q29" s="34"/>
      <c r="R29" s="34"/>
      <c r="S29" s="34"/>
      <c r="T29" s="34"/>
      <c r="U29" s="34"/>
      <c r="V29" s="34"/>
      <c r="W29" s="201">
        <f>ROUND(AZ94, 2)</f>
        <v>0</v>
      </c>
      <c r="X29" s="200"/>
      <c r="Y29" s="200"/>
      <c r="Z29" s="200"/>
      <c r="AA29" s="200"/>
      <c r="AB29" s="200"/>
      <c r="AC29" s="200"/>
      <c r="AD29" s="200"/>
      <c r="AE29" s="200"/>
      <c r="AF29" s="34"/>
      <c r="AG29" s="34"/>
      <c r="AH29" s="34"/>
      <c r="AI29" s="34"/>
      <c r="AJ29" s="34"/>
      <c r="AK29" s="201">
        <f>ROUND(AV94, 2)</f>
        <v>0</v>
      </c>
      <c r="AL29" s="200"/>
      <c r="AM29" s="200"/>
      <c r="AN29" s="200"/>
      <c r="AO29" s="200"/>
      <c r="AP29" s="34"/>
      <c r="AQ29" s="34"/>
      <c r="AR29" s="35"/>
      <c r="AS29" s="34"/>
      <c r="AT29" s="34"/>
      <c r="AU29" s="34"/>
      <c r="AV29" s="34"/>
      <c r="AW29" s="34"/>
      <c r="AX29" s="34"/>
      <c r="AY29" s="34"/>
      <c r="AZ29" s="34"/>
      <c r="BE29" s="206"/>
    </row>
    <row r="30" spans="2:71" s="2" customFormat="1" ht="14.4" customHeight="1">
      <c r="B30" s="32"/>
      <c r="F30" s="33" t="s">
        <v>40</v>
      </c>
      <c r="L30" s="199">
        <v>0.2</v>
      </c>
      <c r="M30" s="200"/>
      <c r="N30" s="200"/>
      <c r="O30" s="200"/>
      <c r="P30" s="200"/>
      <c r="Q30" s="34"/>
      <c r="R30" s="34"/>
      <c r="S30" s="34"/>
      <c r="T30" s="34"/>
      <c r="U30" s="34"/>
      <c r="V30" s="34"/>
      <c r="W30" s="201">
        <f>ROUND(BA94, 2)</f>
        <v>0</v>
      </c>
      <c r="X30" s="200"/>
      <c r="Y30" s="200"/>
      <c r="Z30" s="200"/>
      <c r="AA30" s="200"/>
      <c r="AB30" s="200"/>
      <c r="AC30" s="200"/>
      <c r="AD30" s="200"/>
      <c r="AE30" s="200"/>
      <c r="AF30" s="34"/>
      <c r="AG30" s="34"/>
      <c r="AH30" s="34"/>
      <c r="AI30" s="34"/>
      <c r="AJ30" s="34"/>
      <c r="AK30" s="201">
        <f>ROUND(AW94, 2)</f>
        <v>0</v>
      </c>
      <c r="AL30" s="200"/>
      <c r="AM30" s="200"/>
      <c r="AN30" s="200"/>
      <c r="AO30" s="200"/>
      <c r="AP30" s="34"/>
      <c r="AQ30" s="34"/>
      <c r="AR30" s="35"/>
      <c r="AS30" s="34"/>
      <c r="AT30" s="34"/>
      <c r="AU30" s="34"/>
      <c r="AV30" s="34"/>
      <c r="AW30" s="34"/>
      <c r="AX30" s="34"/>
      <c r="AY30" s="34"/>
      <c r="AZ30" s="34"/>
      <c r="BE30" s="206"/>
    </row>
    <row r="31" spans="2:71" s="2" customFormat="1" ht="14.4" hidden="1" customHeight="1">
      <c r="B31" s="32"/>
      <c r="F31" s="23" t="s">
        <v>41</v>
      </c>
      <c r="L31" s="196">
        <v>0.2</v>
      </c>
      <c r="M31" s="197"/>
      <c r="N31" s="197"/>
      <c r="O31" s="197"/>
      <c r="P31" s="197"/>
      <c r="W31" s="198">
        <f>ROUND(BB94, 2)</f>
        <v>0</v>
      </c>
      <c r="X31" s="197"/>
      <c r="Y31" s="197"/>
      <c r="Z31" s="197"/>
      <c r="AA31" s="197"/>
      <c r="AB31" s="197"/>
      <c r="AC31" s="197"/>
      <c r="AD31" s="197"/>
      <c r="AE31" s="197"/>
      <c r="AK31" s="198">
        <v>0</v>
      </c>
      <c r="AL31" s="197"/>
      <c r="AM31" s="197"/>
      <c r="AN31" s="197"/>
      <c r="AO31" s="197"/>
      <c r="AR31" s="32"/>
      <c r="BE31" s="206"/>
    </row>
    <row r="32" spans="2:71" s="2" customFormat="1" ht="14.4" hidden="1" customHeight="1">
      <c r="B32" s="32"/>
      <c r="F32" s="23" t="s">
        <v>42</v>
      </c>
      <c r="L32" s="196">
        <v>0.2</v>
      </c>
      <c r="M32" s="197"/>
      <c r="N32" s="197"/>
      <c r="O32" s="197"/>
      <c r="P32" s="197"/>
      <c r="W32" s="198">
        <f>ROUND(BC94, 2)</f>
        <v>0</v>
      </c>
      <c r="X32" s="197"/>
      <c r="Y32" s="197"/>
      <c r="Z32" s="197"/>
      <c r="AA32" s="197"/>
      <c r="AB32" s="197"/>
      <c r="AC32" s="197"/>
      <c r="AD32" s="197"/>
      <c r="AE32" s="197"/>
      <c r="AK32" s="198">
        <v>0</v>
      </c>
      <c r="AL32" s="197"/>
      <c r="AM32" s="197"/>
      <c r="AN32" s="197"/>
      <c r="AO32" s="197"/>
      <c r="AR32" s="32"/>
      <c r="BE32" s="206"/>
    </row>
    <row r="33" spans="2:57" s="2" customFormat="1" ht="14.4" hidden="1" customHeight="1">
      <c r="B33" s="32"/>
      <c r="F33" s="33" t="s">
        <v>43</v>
      </c>
      <c r="L33" s="199">
        <v>0</v>
      </c>
      <c r="M33" s="200"/>
      <c r="N33" s="200"/>
      <c r="O33" s="200"/>
      <c r="P33" s="200"/>
      <c r="Q33" s="34"/>
      <c r="R33" s="34"/>
      <c r="S33" s="34"/>
      <c r="T33" s="34"/>
      <c r="U33" s="34"/>
      <c r="V33" s="34"/>
      <c r="W33" s="201">
        <f>ROUND(BD94, 2)</f>
        <v>0</v>
      </c>
      <c r="X33" s="200"/>
      <c r="Y33" s="200"/>
      <c r="Z33" s="200"/>
      <c r="AA33" s="200"/>
      <c r="AB33" s="200"/>
      <c r="AC33" s="200"/>
      <c r="AD33" s="200"/>
      <c r="AE33" s="200"/>
      <c r="AF33" s="34"/>
      <c r="AG33" s="34"/>
      <c r="AH33" s="34"/>
      <c r="AI33" s="34"/>
      <c r="AJ33" s="34"/>
      <c r="AK33" s="201">
        <v>0</v>
      </c>
      <c r="AL33" s="200"/>
      <c r="AM33" s="200"/>
      <c r="AN33" s="200"/>
      <c r="AO33" s="200"/>
      <c r="AP33" s="34"/>
      <c r="AQ33" s="34"/>
      <c r="AR33" s="35"/>
      <c r="AS33" s="34"/>
      <c r="AT33" s="34"/>
      <c r="AU33" s="34"/>
      <c r="AV33" s="34"/>
      <c r="AW33" s="34"/>
      <c r="AX33" s="34"/>
      <c r="AY33" s="34"/>
      <c r="AZ33" s="34"/>
      <c r="BE33" s="206"/>
    </row>
    <row r="34" spans="2:57" s="1" customFormat="1" ht="6.9" customHeight="1">
      <c r="B34" s="28"/>
      <c r="AR34" s="28"/>
      <c r="BE34" s="205"/>
    </row>
    <row r="35" spans="2:57" s="1" customFormat="1" ht="25.95" customHeight="1">
      <c r="B35" s="28"/>
      <c r="C35" s="36"/>
      <c r="D35" s="37" t="s">
        <v>44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45</v>
      </c>
      <c r="U35" s="38"/>
      <c r="V35" s="38"/>
      <c r="W35" s="38"/>
      <c r="X35" s="184" t="s">
        <v>46</v>
      </c>
      <c r="Y35" s="182"/>
      <c r="Z35" s="182"/>
      <c r="AA35" s="182"/>
      <c r="AB35" s="182"/>
      <c r="AC35" s="38"/>
      <c r="AD35" s="38"/>
      <c r="AE35" s="38"/>
      <c r="AF35" s="38"/>
      <c r="AG35" s="38"/>
      <c r="AH35" s="38"/>
      <c r="AI35" s="38"/>
      <c r="AJ35" s="38"/>
      <c r="AK35" s="181">
        <f>SUM(AK26:AK33)</f>
        <v>0</v>
      </c>
      <c r="AL35" s="182"/>
      <c r="AM35" s="182"/>
      <c r="AN35" s="182"/>
      <c r="AO35" s="183"/>
      <c r="AP35" s="36"/>
      <c r="AQ35" s="36"/>
      <c r="AR35" s="28"/>
    </row>
    <row r="36" spans="2:57" s="1" customFormat="1" ht="6.9" customHeight="1">
      <c r="B36" s="28"/>
      <c r="AR36" s="28"/>
    </row>
    <row r="37" spans="2:57" s="1" customFormat="1" ht="14.4" customHeight="1">
      <c r="B37" s="28"/>
      <c r="AR37" s="28"/>
    </row>
    <row r="38" spans="2:57" ht="14.4" customHeight="1">
      <c r="B38" s="16"/>
      <c r="AR38" s="16"/>
    </row>
    <row r="39" spans="2:57" ht="14.4" customHeight="1">
      <c r="B39" s="16"/>
      <c r="AR39" s="16"/>
    </row>
    <row r="40" spans="2:57" ht="14.4" customHeight="1">
      <c r="B40" s="16"/>
      <c r="AR40" s="16"/>
    </row>
    <row r="41" spans="2:57" ht="14.4" customHeight="1">
      <c r="B41" s="16"/>
      <c r="AR41" s="16"/>
    </row>
    <row r="42" spans="2:57" ht="14.4" customHeight="1">
      <c r="B42" s="16"/>
      <c r="AR42" s="16"/>
    </row>
    <row r="43" spans="2:57" ht="14.4" customHeight="1">
      <c r="B43" s="16"/>
      <c r="AR43" s="16"/>
    </row>
    <row r="44" spans="2:57" ht="14.4" customHeight="1">
      <c r="B44" s="16"/>
      <c r="AR44" s="16"/>
    </row>
    <row r="45" spans="2:57" ht="14.4" customHeight="1">
      <c r="B45" s="16"/>
      <c r="AR45" s="16"/>
    </row>
    <row r="46" spans="2:57" ht="14.4" customHeight="1">
      <c r="B46" s="16"/>
      <c r="AR46" s="16"/>
    </row>
    <row r="47" spans="2:57" ht="14.4" customHeight="1">
      <c r="B47" s="16"/>
      <c r="AR47" s="16"/>
    </row>
    <row r="48" spans="2:57" ht="14.4" customHeight="1">
      <c r="B48" s="16"/>
      <c r="AR48" s="16"/>
    </row>
    <row r="49" spans="2:44" s="1" customFormat="1" ht="14.4" customHeight="1">
      <c r="B49" s="28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28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3.2">
      <c r="B60" s="28"/>
      <c r="D60" s="42" t="s">
        <v>49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2" t="s">
        <v>50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2" t="s">
        <v>49</v>
      </c>
      <c r="AI60" s="30"/>
      <c r="AJ60" s="30"/>
      <c r="AK60" s="30"/>
      <c r="AL60" s="30"/>
      <c r="AM60" s="42" t="s">
        <v>50</v>
      </c>
      <c r="AN60" s="30"/>
      <c r="AO60" s="30"/>
      <c r="AR60" s="28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3.2">
      <c r="B64" s="28"/>
      <c r="D64" s="40" t="s">
        <v>51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52</v>
      </c>
      <c r="AI64" s="41"/>
      <c r="AJ64" s="41"/>
      <c r="AK64" s="41"/>
      <c r="AL64" s="41"/>
      <c r="AM64" s="41"/>
      <c r="AN64" s="41"/>
      <c r="AO64" s="41"/>
      <c r="AR64" s="28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3.2">
      <c r="B75" s="28"/>
      <c r="D75" s="42" t="s">
        <v>49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2" t="s">
        <v>50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2" t="s">
        <v>49</v>
      </c>
      <c r="AI75" s="30"/>
      <c r="AJ75" s="30"/>
      <c r="AK75" s="30"/>
      <c r="AL75" s="30"/>
      <c r="AM75" s="42" t="s">
        <v>50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8"/>
    </row>
    <row r="81" spans="1:91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8"/>
    </row>
    <row r="82" spans="1:91" s="1" customFormat="1" ht="24.9" customHeight="1">
      <c r="B82" s="28"/>
      <c r="C82" s="17" t="s">
        <v>53</v>
      </c>
      <c r="AR82" s="28"/>
    </row>
    <row r="83" spans="1:91" s="1" customFormat="1" ht="6.9" customHeight="1">
      <c r="B83" s="28"/>
      <c r="AR83" s="28"/>
    </row>
    <row r="84" spans="1:91" s="3" customFormat="1" ht="12" customHeight="1">
      <c r="B84" s="47"/>
      <c r="C84" s="23" t="s">
        <v>12</v>
      </c>
      <c r="L84" s="3" t="str">
        <f>K5</f>
        <v>C012a_2022</v>
      </c>
      <c r="AR84" s="47"/>
    </row>
    <row r="85" spans="1:91" s="4" customFormat="1" ht="36.9" customHeight="1">
      <c r="B85" s="48"/>
      <c r="C85" s="49" t="s">
        <v>15</v>
      </c>
      <c r="L85" s="215" t="str">
        <f>K6</f>
        <v>Sklady - Showroom, rekonštrukcia</v>
      </c>
      <c r="M85" s="216"/>
      <c r="N85" s="216"/>
      <c r="O85" s="216"/>
      <c r="P85" s="216"/>
      <c r="Q85" s="216"/>
      <c r="R85" s="216"/>
      <c r="S85" s="216"/>
      <c r="T85" s="216"/>
      <c r="U85" s="216"/>
      <c r="V85" s="216"/>
      <c r="W85" s="216"/>
      <c r="X85" s="216"/>
      <c r="Y85" s="216"/>
      <c r="Z85" s="216"/>
      <c r="AA85" s="216"/>
      <c r="AB85" s="216"/>
      <c r="AC85" s="216"/>
      <c r="AD85" s="216"/>
      <c r="AE85" s="216"/>
      <c r="AF85" s="216"/>
      <c r="AG85" s="216"/>
      <c r="AH85" s="216"/>
      <c r="AI85" s="216"/>
      <c r="AJ85" s="216"/>
      <c r="AK85" s="216"/>
      <c r="AL85" s="216"/>
      <c r="AM85" s="216"/>
      <c r="AN85" s="216"/>
      <c r="AO85" s="216"/>
      <c r="AR85" s="48"/>
    </row>
    <row r="86" spans="1:91" s="1" customFormat="1" ht="6.9" customHeight="1">
      <c r="B86" s="28"/>
      <c r="AR86" s="28"/>
    </row>
    <row r="87" spans="1:91" s="1" customFormat="1" ht="12" customHeight="1">
      <c r="B87" s="28"/>
      <c r="C87" s="23" t="s">
        <v>19</v>
      </c>
      <c r="L87" s="50" t="str">
        <f>IF(K8="","",K8)</f>
        <v>Važec, p.č. 2467/6</v>
      </c>
      <c r="AI87" s="23" t="s">
        <v>21</v>
      </c>
      <c r="AM87" s="193" t="str">
        <f>IF(AN8= "","",AN8)</f>
        <v/>
      </c>
      <c r="AN87" s="193"/>
      <c r="AR87" s="28"/>
    </row>
    <row r="88" spans="1:91" s="1" customFormat="1" ht="6.9" customHeight="1">
      <c r="B88" s="28"/>
      <c r="AR88" s="28"/>
    </row>
    <row r="89" spans="1:91" s="1" customFormat="1" ht="25.65" customHeight="1">
      <c r="B89" s="28"/>
      <c r="C89" s="23" t="s">
        <v>22</v>
      </c>
      <c r="L89" s="3" t="str">
        <f>IF(E11= "","",E11)</f>
        <v>PD Važec, Urbárska 72, Važec</v>
      </c>
      <c r="AI89" s="23" t="s">
        <v>28</v>
      </c>
      <c r="AM89" s="191" t="str">
        <f>IF(E17="","",E17)</f>
        <v>Ing.arch.Ondrej Kurek, Ing.arch.Tomáš Krištek</v>
      </c>
      <c r="AN89" s="192"/>
      <c r="AO89" s="192"/>
      <c r="AP89" s="192"/>
      <c r="AR89" s="28"/>
      <c r="AS89" s="177" t="s">
        <v>54</v>
      </c>
      <c r="AT89" s="178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25.65" customHeight="1">
      <c r="B90" s="28"/>
      <c r="C90" s="23" t="s">
        <v>26</v>
      </c>
      <c r="L90" s="3" t="str">
        <f>IF(E14= "Vyplň údaj","",E14)</f>
        <v/>
      </c>
      <c r="AI90" s="23" t="s">
        <v>31</v>
      </c>
      <c r="AM90" s="191" t="str">
        <f>IF(E20="","",E20)</f>
        <v>Caban - aktualizácia cien 2023</v>
      </c>
      <c r="AN90" s="192"/>
      <c r="AO90" s="192"/>
      <c r="AP90" s="192"/>
      <c r="AR90" s="28"/>
      <c r="AS90" s="179"/>
      <c r="AT90" s="180"/>
      <c r="BD90" s="55"/>
    </row>
    <row r="91" spans="1:91" s="1" customFormat="1" ht="10.95" customHeight="1">
      <c r="B91" s="28"/>
      <c r="AR91" s="28"/>
      <c r="AS91" s="179"/>
      <c r="AT91" s="180"/>
      <c r="BD91" s="55"/>
    </row>
    <row r="92" spans="1:91" s="1" customFormat="1" ht="29.25" customHeight="1">
      <c r="B92" s="28"/>
      <c r="C92" s="218" t="s">
        <v>55</v>
      </c>
      <c r="D92" s="190"/>
      <c r="E92" s="190"/>
      <c r="F92" s="190"/>
      <c r="G92" s="190"/>
      <c r="H92" s="56"/>
      <c r="I92" s="194" t="s">
        <v>56</v>
      </c>
      <c r="J92" s="190"/>
      <c r="K92" s="190"/>
      <c r="L92" s="190"/>
      <c r="M92" s="190"/>
      <c r="N92" s="190"/>
      <c r="O92" s="190"/>
      <c r="P92" s="190"/>
      <c r="Q92" s="190"/>
      <c r="R92" s="190"/>
      <c r="S92" s="190"/>
      <c r="T92" s="190"/>
      <c r="U92" s="190"/>
      <c r="V92" s="190"/>
      <c r="W92" s="190"/>
      <c r="X92" s="190"/>
      <c r="Y92" s="190"/>
      <c r="Z92" s="190"/>
      <c r="AA92" s="190"/>
      <c r="AB92" s="190"/>
      <c r="AC92" s="190"/>
      <c r="AD92" s="190"/>
      <c r="AE92" s="190"/>
      <c r="AF92" s="190"/>
      <c r="AG92" s="189" t="s">
        <v>57</v>
      </c>
      <c r="AH92" s="190"/>
      <c r="AI92" s="190"/>
      <c r="AJ92" s="190"/>
      <c r="AK92" s="190"/>
      <c r="AL92" s="190"/>
      <c r="AM92" s="190"/>
      <c r="AN92" s="194" t="s">
        <v>58</v>
      </c>
      <c r="AO92" s="190"/>
      <c r="AP92" s="195"/>
      <c r="AQ92" s="57" t="s">
        <v>59</v>
      </c>
      <c r="AR92" s="28"/>
      <c r="AS92" s="58" t="s">
        <v>60</v>
      </c>
      <c r="AT92" s="59" t="s">
        <v>61</v>
      </c>
      <c r="AU92" s="59" t="s">
        <v>62</v>
      </c>
      <c r="AV92" s="59" t="s">
        <v>63</v>
      </c>
      <c r="AW92" s="59" t="s">
        <v>64</v>
      </c>
      <c r="AX92" s="59" t="s">
        <v>65</v>
      </c>
      <c r="AY92" s="59" t="s">
        <v>66</v>
      </c>
      <c r="AZ92" s="59" t="s">
        <v>67</v>
      </c>
      <c r="BA92" s="59" t="s">
        <v>68</v>
      </c>
      <c r="BB92" s="59" t="s">
        <v>69</v>
      </c>
      <c r="BC92" s="59" t="s">
        <v>70</v>
      </c>
      <c r="BD92" s="60" t="s">
        <v>71</v>
      </c>
    </row>
    <row r="93" spans="1:91" s="1" customFormat="1" ht="10.95" customHeight="1">
      <c r="B93" s="28"/>
      <c r="AR93" s="28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" customHeight="1">
      <c r="B94" s="62"/>
      <c r="C94" s="63" t="s">
        <v>72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03">
        <f>ROUND(AG95+SUM(AG104:AG107),2)</f>
        <v>0</v>
      </c>
      <c r="AH94" s="203"/>
      <c r="AI94" s="203"/>
      <c r="AJ94" s="203"/>
      <c r="AK94" s="203"/>
      <c r="AL94" s="203"/>
      <c r="AM94" s="203"/>
      <c r="AN94" s="174">
        <f t="shared" ref="AN94:AN107" si="0">SUM(AG94,AT94)</f>
        <v>0</v>
      </c>
      <c r="AO94" s="174"/>
      <c r="AP94" s="174"/>
      <c r="AQ94" s="66" t="s">
        <v>1</v>
      </c>
      <c r="AR94" s="62"/>
      <c r="AS94" s="67">
        <f>ROUND(AS95+SUM(AS104:AS107),2)</f>
        <v>0</v>
      </c>
      <c r="AT94" s="68">
        <f t="shared" ref="AT94:AT107" si="1">ROUND(SUM(AV94:AW94),2)</f>
        <v>0</v>
      </c>
      <c r="AU94" s="69">
        <f>ROUND(AU95+SUM(AU104:AU107),5)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ROUND(AZ95+SUM(AZ104:AZ107),2)</f>
        <v>0</v>
      </c>
      <c r="BA94" s="68">
        <f>ROUND(BA95+SUM(BA104:BA107),2)</f>
        <v>0</v>
      </c>
      <c r="BB94" s="68">
        <f>ROUND(BB95+SUM(BB104:BB107),2)</f>
        <v>0</v>
      </c>
      <c r="BC94" s="68">
        <f>ROUND(BC95+SUM(BC104:BC107),2)</f>
        <v>0</v>
      </c>
      <c r="BD94" s="70">
        <f>ROUND(BD95+SUM(BD104:BD107),2)</f>
        <v>0</v>
      </c>
      <c r="BS94" s="71" t="s">
        <v>73</v>
      </c>
      <c r="BT94" s="71" t="s">
        <v>74</v>
      </c>
      <c r="BU94" s="72" t="s">
        <v>75</v>
      </c>
      <c r="BV94" s="71" t="s">
        <v>76</v>
      </c>
      <c r="BW94" s="71" t="s">
        <v>4</v>
      </c>
      <c r="BX94" s="71" t="s">
        <v>77</v>
      </c>
      <c r="CL94" s="71" t="s">
        <v>1</v>
      </c>
    </row>
    <row r="95" spans="1:91" s="6" customFormat="1" ht="16.5" customHeight="1">
      <c r="B95" s="73"/>
      <c r="C95" s="74"/>
      <c r="D95" s="202" t="s">
        <v>78</v>
      </c>
      <c r="E95" s="202"/>
      <c r="F95" s="202"/>
      <c r="G95" s="202"/>
      <c r="H95" s="202"/>
      <c r="I95" s="75"/>
      <c r="J95" s="202" t="s">
        <v>79</v>
      </c>
      <c r="K95" s="202"/>
      <c r="L95" s="202"/>
      <c r="M95" s="202"/>
      <c r="N95" s="202"/>
      <c r="O95" s="202"/>
      <c r="P95" s="202"/>
      <c r="Q95" s="202"/>
      <c r="R95" s="202"/>
      <c r="S95" s="202"/>
      <c r="T95" s="202"/>
      <c r="U95" s="202"/>
      <c r="V95" s="202"/>
      <c r="W95" s="202"/>
      <c r="X95" s="202"/>
      <c r="Y95" s="202"/>
      <c r="Z95" s="202"/>
      <c r="AA95" s="202"/>
      <c r="AB95" s="202"/>
      <c r="AC95" s="202"/>
      <c r="AD95" s="202"/>
      <c r="AE95" s="202"/>
      <c r="AF95" s="202"/>
      <c r="AG95" s="187">
        <f>ROUND(AG96+AG97+SUM(AG100:AG103),2)</f>
        <v>0</v>
      </c>
      <c r="AH95" s="173"/>
      <c r="AI95" s="173"/>
      <c r="AJ95" s="173"/>
      <c r="AK95" s="173"/>
      <c r="AL95" s="173"/>
      <c r="AM95" s="173"/>
      <c r="AN95" s="172">
        <f t="shared" si="0"/>
        <v>0</v>
      </c>
      <c r="AO95" s="173"/>
      <c r="AP95" s="173"/>
      <c r="AQ95" s="76" t="s">
        <v>80</v>
      </c>
      <c r="AR95" s="73"/>
      <c r="AS95" s="77">
        <f>ROUND(AS96+AS97+SUM(AS100:AS103),2)</f>
        <v>0</v>
      </c>
      <c r="AT95" s="78">
        <f t="shared" si="1"/>
        <v>0</v>
      </c>
      <c r="AU95" s="79">
        <f>ROUND(AU96+AU97+SUM(AU100:AU103),5)</f>
        <v>0</v>
      </c>
      <c r="AV95" s="78">
        <f>ROUND(AZ95*L29,2)</f>
        <v>0</v>
      </c>
      <c r="AW95" s="78">
        <f>ROUND(BA95*L30,2)</f>
        <v>0</v>
      </c>
      <c r="AX95" s="78">
        <f>ROUND(BB95*L29,2)</f>
        <v>0</v>
      </c>
      <c r="AY95" s="78">
        <f>ROUND(BC95*L30,2)</f>
        <v>0</v>
      </c>
      <c r="AZ95" s="78">
        <f>ROUND(AZ96+AZ97+SUM(AZ100:AZ103),2)</f>
        <v>0</v>
      </c>
      <c r="BA95" s="78">
        <f>ROUND(BA96+BA97+SUM(BA100:BA103),2)</f>
        <v>0</v>
      </c>
      <c r="BB95" s="78">
        <f>ROUND(BB96+BB97+SUM(BB100:BB103),2)</f>
        <v>0</v>
      </c>
      <c r="BC95" s="78">
        <f>ROUND(BC96+BC97+SUM(BC100:BC103),2)</f>
        <v>0</v>
      </c>
      <c r="BD95" s="80">
        <f>ROUND(BD96+BD97+SUM(BD100:BD103),2)</f>
        <v>0</v>
      </c>
      <c r="BS95" s="81" t="s">
        <v>73</v>
      </c>
      <c r="BT95" s="81" t="s">
        <v>81</v>
      </c>
      <c r="BU95" s="81" t="s">
        <v>75</v>
      </c>
      <c r="BV95" s="81" t="s">
        <v>76</v>
      </c>
      <c r="BW95" s="81" t="s">
        <v>82</v>
      </c>
      <c r="BX95" s="81" t="s">
        <v>4</v>
      </c>
      <c r="CL95" s="81" t="s">
        <v>1</v>
      </c>
      <c r="CM95" s="81" t="s">
        <v>74</v>
      </c>
    </row>
    <row r="96" spans="1:91" s="3" customFormat="1" ht="17.25" customHeight="1">
      <c r="A96" s="82" t="s">
        <v>83</v>
      </c>
      <c r="B96" s="47"/>
      <c r="C96" s="9"/>
      <c r="D96" s="9"/>
      <c r="E96" s="217" t="s">
        <v>84</v>
      </c>
      <c r="F96" s="217"/>
      <c r="G96" s="217"/>
      <c r="H96" s="217"/>
      <c r="I96" s="217"/>
      <c r="J96" s="9"/>
      <c r="K96" s="217" t="s">
        <v>85</v>
      </c>
      <c r="L96" s="217"/>
      <c r="M96" s="217"/>
      <c r="N96" s="217"/>
      <c r="O96" s="217"/>
      <c r="P96" s="217"/>
      <c r="Q96" s="217"/>
      <c r="R96" s="217"/>
      <c r="S96" s="217"/>
      <c r="T96" s="217"/>
      <c r="U96" s="217"/>
      <c r="V96" s="217"/>
      <c r="W96" s="217"/>
      <c r="X96" s="217"/>
      <c r="Y96" s="217"/>
      <c r="Z96" s="217"/>
      <c r="AA96" s="217"/>
      <c r="AB96" s="217"/>
      <c r="AC96" s="217"/>
      <c r="AD96" s="217"/>
      <c r="AE96" s="217"/>
      <c r="AF96" s="217"/>
      <c r="AG96" s="175">
        <f>'DSO 01.1 - Architektonick...'!J32</f>
        <v>0</v>
      </c>
      <c r="AH96" s="176"/>
      <c r="AI96" s="176"/>
      <c r="AJ96" s="176"/>
      <c r="AK96" s="176"/>
      <c r="AL96" s="176"/>
      <c r="AM96" s="176"/>
      <c r="AN96" s="175">
        <f t="shared" si="0"/>
        <v>0</v>
      </c>
      <c r="AO96" s="176"/>
      <c r="AP96" s="176"/>
      <c r="AQ96" s="83" t="s">
        <v>86</v>
      </c>
      <c r="AR96" s="47"/>
      <c r="AS96" s="84">
        <v>0</v>
      </c>
      <c r="AT96" s="85">
        <f t="shared" si="1"/>
        <v>0</v>
      </c>
      <c r="AU96" s="86">
        <f>'DSO 01.1 - Architektonick...'!P143</f>
        <v>0</v>
      </c>
      <c r="AV96" s="85">
        <f>'DSO 01.1 - Architektonick...'!J35</f>
        <v>0</v>
      </c>
      <c r="AW96" s="85">
        <f>'DSO 01.1 - Architektonick...'!J36</f>
        <v>0</v>
      </c>
      <c r="AX96" s="85">
        <f>'DSO 01.1 - Architektonick...'!J37</f>
        <v>0</v>
      </c>
      <c r="AY96" s="85">
        <f>'DSO 01.1 - Architektonick...'!J38</f>
        <v>0</v>
      </c>
      <c r="AZ96" s="85">
        <f>'DSO 01.1 - Architektonick...'!F35</f>
        <v>0</v>
      </c>
      <c r="BA96" s="85">
        <f>'DSO 01.1 - Architektonick...'!F36</f>
        <v>0</v>
      </c>
      <c r="BB96" s="85">
        <f>'DSO 01.1 - Architektonick...'!F37</f>
        <v>0</v>
      </c>
      <c r="BC96" s="85">
        <f>'DSO 01.1 - Architektonick...'!F38</f>
        <v>0</v>
      </c>
      <c r="BD96" s="87">
        <f>'DSO 01.1 - Architektonick...'!F39</f>
        <v>0</v>
      </c>
      <c r="BT96" s="21" t="s">
        <v>87</v>
      </c>
      <c r="BV96" s="21" t="s">
        <v>76</v>
      </c>
      <c r="BW96" s="21" t="s">
        <v>88</v>
      </c>
      <c r="BX96" s="21" t="s">
        <v>82</v>
      </c>
      <c r="CL96" s="21" t="s">
        <v>89</v>
      </c>
    </row>
    <row r="97" spans="1:91" s="3" customFormat="1" ht="17.25" customHeight="1">
      <c r="B97" s="47"/>
      <c r="C97" s="9"/>
      <c r="D97" s="9"/>
      <c r="E97" s="217" t="s">
        <v>90</v>
      </c>
      <c r="F97" s="217"/>
      <c r="G97" s="217"/>
      <c r="H97" s="217"/>
      <c r="I97" s="217"/>
      <c r="J97" s="9"/>
      <c r="K97" s="217" t="s">
        <v>91</v>
      </c>
      <c r="L97" s="217"/>
      <c r="M97" s="217"/>
      <c r="N97" s="217"/>
      <c r="O97" s="217"/>
      <c r="P97" s="217"/>
      <c r="Q97" s="217"/>
      <c r="R97" s="217"/>
      <c r="S97" s="217"/>
      <c r="T97" s="217"/>
      <c r="U97" s="217"/>
      <c r="V97" s="217"/>
      <c r="W97" s="217"/>
      <c r="X97" s="217"/>
      <c r="Y97" s="217"/>
      <c r="Z97" s="217"/>
      <c r="AA97" s="217"/>
      <c r="AB97" s="217"/>
      <c r="AC97" s="217"/>
      <c r="AD97" s="217"/>
      <c r="AE97" s="217"/>
      <c r="AF97" s="217"/>
      <c r="AG97" s="188">
        <f>ROUND(SUM(AG98:AG99),2)</f>
        <v>0</v>
      </c>
      <c r="AH97" s="176"/>
      <c r="AI97" s="176"/>
      <c r="AJ97" s="176"/>
      <c r="AK97" s="176"/>
      <c r="AL97" s="176"/>
      <c r="AM97" s="176"/>
      <c r="AN97" s="175">
        <f t="shared" si="0"/>
        <v>0</v>
      </c>
      <c r="AO97" s="176"/>
      <c r="AP97" s="176"/>
      <c r="AQ97" s="83" t="s">
        <v>86</v>
      </c>
      <c r="AR97" s="47"/>
      <c r="AS97" s="84">
        <f>ROUND(SUM(AS98:AS99),2)</f>
        <v>0</v>
      </c>
      <c r="AT97" s="85">
        <f t="shared" si="1"/>
        <v>0</v>
      </c>
      <c r="AU97" s="86">
        <f>ROUND(SUM(AU98:AU99),5)</f>
        <v>0</v>
      </c>
      <c r="AV97" s="85">
        <f>ROUND(AZ97*L29,2)</f>
        <v>0</v>
      </c>
      <c r="AW97" s="85">
        <f>ROUND(BA97*L30,2)</f>
        <v>0</v>
      </c>
      <c r="AX97" s="85">
        <f>ROUND(BB97*L29,2)</f>
        <v>0</v>
      </c>
      <c r="AY97" s="85">
        <f>ROUND(BC97*L30,2)</f>
        <v>0</v>
      </c>
      <c r="AZ97" s="85">
        <f>ROUND(SUM(AZ98:AZ99),2)</f>
        <v>0</v>
      </c>
      <c r="BA97" s="85">
        <f>ROUND(SUM(BA98:BA99),2)</f>
        <v>0</v>
      </c>
      <c r="BB97" s="85">
        <f>ROUND(SUM(BB98:BB99),2)</f>
        <v>0</v>
      </c>
      <c r="BC97" s="85">
        <f>ROUND(SUM(BC98:BC99),2)</f>
        <v>0</v>
      </c>
      <c r="BD97" s="87">
        <f>ROUND(SUM(BD98:BD99),2)</f>
        <v>0</v>
      </c>
      <c r="BS97" s="21" t="s">
        <v>73</v>
      </c>
      <c r="BT97" s="21" t="s">
        <v>87</v>
      </c>
      <c r="BU97" s="21" t="s">
        <v>75</v>
      </c>
      <c r="BV97" s="21" t="s">
        <v>76</v>
      </c>
      <c r="BW97" s="21" t="s">
        <v>92</v>
      </c>
      <c r="BX97" s="21" t="s">
        <v>82</v>
      </c>
      <c r="CL97" s="21" t="s">
        <v>89</v>
      </c>
    </row>
    <row r="98" spans="1:91" s="3" customFormat="1" ht="17.25" customHeight="1">
      <c r="A98" s="82" t="s">
        <v>83</v>
      </c>
      <c r="B98" s="47"/>
      <c r="C98" s="9"/>
      <c r="D98" s="9"/>
      <c r="E98" s="9"/>
      <c r="F98" s="217" t="s">
        <v>93</v>
      </c>
      <c r="G98" s="217"/>
      <c r="H98" s="217"/>
      <c r="I98" s="217"/>
      <c r="J98" s="217"/>
      <c r="K98" s="9"/>
      <c r="L98" s="217" t="s">
        <v>94</v>
      </c>
      <c r="M98" s="217"/>
      <c r="N98" s="217"/>
      <c r="O98" s="217"/>
      <c r="P98" s="217"/>
      <c r="Q98" s="217"/>
      <c r="R98" s="217"/>
      <c r="S98" s="217"/>
      <c r="T98" s="217"/>
      <c r="U98" s="217"/>
      <c r="V98" s="217"/>
      <c r="W98" s="217"/>
      <c r="X98" s="217"/>
      <c r="Y98" s="217"/>
      <c r="Z98" s="217"/>
      <c r="AA98" s="217"/>
      <c r="AB98" s="217"/>
      <c r="AC98" s="217"/>
      <c r="AD98" s="217"/>
      <c r="AE98" s="217"/>
      <c r="AF98" s="217"/>
      <c r="AG98" s="175">
        <f>'DSO 01.4a - Chladenie zar...'!J34</f>
        <v>0</v>
      </c>
      <c r="AH98" s="176"/>
      <c r="AI98" s="176"/>
      <c r="AJ98" s="176"/>
      <c r="AK98" s="176"/>
      <c r="AL98" s="176"/>
      <c r="AM98" s="176"/>
      <c r="AN98" s="175">
        <f t="shared" si="0"/>
        <v>0</v>
      </c>
      <c r="AO98" s="176"/>
      <c r="AP98" s="176"/>
      <c r="AQ98" s="83" t="s">
        <v>86</v>
      </c>
      <c r="AR98" s="47"/>
      <c r="AS98" s="84">
        <v>0</v>
      </c>
      <c r="AT98" s="85">
        <f t="shared" si="1"/>
        <v>0</v>
      </c>
      <c r="AU98" s="86">
        <f>'DSO 01.4a - Chladenie zar...'!P125</f>
        <v>0</v>
      </c>
      <c r="AV98" s="85">
        <f>'DSO 01.4a - Chladenie zar...'!J37</f>
        <v>0</v>
      </c>
      <c r="AW98" s="85">
        <f>'DSO 01.4a - Chladenie zar...'!J38</f>
        <v>0</v>
      </c>
      <c r="AX98" s="85">
        <f>'DSO 01.4a - Chladenie zar...'!J39</f>
        <v>0</v>
      </c>
      <c r="AY98" s="85">
        <f>'DSO 01.4a - Chladenie zar...'!J40</f>
        <v>0</v>
      </c>
      <c r="AZ98" s="85">
        <f>'DSO 01.4a - Chladenie zar...'!F37</f>
        <v>0</v>
      </c>
      <c r="BA98" s="85">
        <f>'DSO 01.4a - Chladenie zar...'!F38</f>
        <v>0</v>
      </c>
      <c r="BB98" s="85">
        <f>'DSO 01.4a - Chladenie zar...'!F39</f>
        <v>0</v>
      </c>
      <c r="BC98" s="85">
        <f>'DSO 01.4a - Chladenie zar...'!F40</f>
        <v>0</v>
      </c>
      <c r="BD98" s="87">
        <f>'DSO 01.4a - Chladenie zar...'!F41</f>
        <v>0</v>
      </c>
      <c r="BT98" s="21" t="s">
        <v>95</v>
      </c>
      <c r="BV98" s="21" t="s">
        <v>76</v>
      </c>
      <c r="BW98" s="21" t="s">
        <v>96</v>
      </c>
      <c r="BX98" s="21" t="s">
        <v>92</v>
      </c>
      <c r="CL98" s="21" t="s">
        <v>89</v>
      </c>
    </row>
    <row r="99" spans="1:91" s="3" customFormat="1" ht="17.25" customHeight="1">
      <c r="A99" s="82" t="s">
        <v>83</v>
      </c>
      <c r="B99" s="47"/>
      <c r="C99" s="9"/>
      <c r="D99" s="9"/>
      <c r="E99" s="9"/>
      <c r="F99" s="217" t="s">
        <v>97</v>
      </c>
      <c r="G99" s="217"/>
      <c r="H99" s="217"/>
      <c r="I99" s="217"/>
      <c r="J99" s="217"/>
      <c r="K99" s="9"/>
      <c r="L99" s="217" t="s">
        <v>98</v>
      </c>
      <c r="M99" s="217"/>
      <c r="N99" s="217"/>
      <c r="O99" s="217"/>
      <c r="P99" s="217"/>
      <c r="Q99" s="217"/>
      <c r="R99" s="217"/>
      <c r="S99" s="217"/>
      <c r="T99" s="217"/>
      <c r="U99" s="217"/>
      <c r="V99" s="217"/>
      <c r="W99" s="217"/>
      <c r="X99" s="217"/>
      <c r="Y99" s="217"/>
      <c r="Z99" s="217"/>
      <c r="AA99" s="217"/>
      <c r="AB99" s="217"/>
      <c r="AC99" s="217"/>
      <c r="AD99" s="217"/>
      <c r="AE99" s="217"/>
      <c r="AF99" s="217"/>
      <c r="AG99" s="175">
        <f>'DSO 01.4b - Technológia z...'!J34</f>
        <v>0</v>
      </c>
      <c r="AH99" s="176"/>
      <c r="AI99" s="176"/>
      <c r="AJ99" s="176"/>
      <c r="AK99" s="176"/>
      <c r="AL99" s="176"/>
      <c r="AM99" s="176"/>
      <c r="AN99" s="175">
        <f t="shared" si="0"/>
        <v>0</v>
      </c>
      <c r="AO99" s="176"/>
      <c r="AP99" s="176"/>
      <c r="AQ99" s="83" t="s">
        <v>86</v>
      </c>
      <c r="AR99" s="47"/>
      <c r="AS99" s="84">
        <v>0</v>
      </c>
      <c r="AT99" s="85">
        <f t="shared" si="1"/>
        <v>0</v>
      </c>
      <c r="AU99" s="86">
        <f>'DSO 01.4b - Technológia z...'!P125</f>
        <v>0</v>
      </c>
      <c r="AV99" s="85">
        <f>'DSO 01.4b - Technológia z...'!J37</f>
        <v>0</v>
      </c>
      <c r="AW99" s="85">
        <f>'DSO 01.4b - Technológia z...'!J38</f>
        <v>0</v>
      </c>
      <c r="AX99" s="85">
        <f>'DSO 01.4b - Technológia z...'!J39</f>
        <v>0</v>
      </c>
      <c r="AY99" s="85">
        <f>'DSO 01.4b - Technológia z...'!J40</f>
        <v>0</v>
      </c>
      <c r="AZ99" s="85">
        <f>'DSO 01.4b - Technológia z...'!F37</f>
        <v>0</v>
      </c>
      <c r="BA99" s="85">
        <f>'DSO 01.4b - Technológia z...'!F38</f>
        <v>0</v>
      </c>
      <c r="BB99" s="85">
        <f>'DSO 01.4b - Technológia z...'!F39</f>
        <v>0</v>
      </c>
      <c r="BC99" s="85">
        <f>'DSO 01.4b - Technológia z...'!F40</f>
        <v>0</v>
      </c>
      <c r="BD99" s="87">
        <f>'DSO 01.4b - Technológia z...'!F41</f>
        <v>0</v>
      </c>
      <c r="BT99" s="21" t="s">
        <v>95</v>
      </c>
      <c r="BV99" s="21" t="s">
        <v>76</v>
      </c>
      <c r="BW99" s="21" t="s">
        <v>99</v>
      </c>
      <c r="BX99" s="21" t="s">
        <v>92</v>
      </c>
      <c r="CL99" s="21" t="s">
        <v>89</v>
      </c>
    </row>
    <row r="100" spans="1:91" s="3" customFormat="1" ht="17.25" customHeight="1">
      <c r="A100" s="82" t="s">
        <v>83</v>
      </c>
      <c r="B100" s="47"/>
      <c r="C100" s="9"/>
      <c r="D100" s="9"/>
      <c r="E100" s="217" t="s">
        <v>100</v>
      </c>
      <c r="F100" s="217"/>
      <c r="G100" s="217"/>
      <c r="H100" s="217"/>
      <c r="I100" s="217"/>
      <c r="J100" s="9"/>
      <c r="K100" s="217" t="s">
        <v>101</v>
      </c>
      <c r="L100" s="217"/>
      <c r="M100" s="217"/>
      <c r="N100" s="217"/>
      <c r="O100" s="217"/>
      <c r="P100" s="217"/>
      <c r="Q100" s="217"/>
      <c r="R100" s="217"/>
      <c r="S100" s="217"/>
      <c r="T100" s="217"/>
      <c r="U100" s="217"/>
      <c r="V100" s="217"/>
      <c r="W100" s="217"/>
      <c r="X100" s="217"/>
      <c r="Y100" s="217"/>
      <c r="Z100" s="217"/>
      <c r="AA100" s="217"/>
      <c r="AB100" s="217"/>
      <c r="AC100" s="217"/>
      <c r="AD100" s="217"/>
      <c r="AE100" s="217"/>
      <c r="AF100" s="217"/>
      <c r="AG100" s="175">
        <f>'DSO 01.5 - Elektroinštalá...'!J32</f>
        <v>0</v>
      </c>
      <c r="AH100" s="176"/>
      <c r="AI100" s="176"/>
      <c r="AJ100" s="176"/>
      <c r="AK100" s="176"/>
      <c r="AL100" s="176"/>
      <c r="AM100" s="176"/>
      <c r="AN100" s="175">
        <f t="shared" si="0"/>
        <v>0</v>
      </c>
      <c r="AO100" s="176"/>
      <c r="AP100" s="176"/>
      <c r="AQ100" s="83" t="s">
        <v>86</v>
      </c>
      <c r="AR100" s="47"/>
      <c r="AS100" s="84">
        <v>0</v>
      </c>
      <c r="AT100" s="85">
        <f t="shared" si="1"/>
        <v>0</v>
      </c>
      <c r="AU100" s="86">
        <f>'DSO 01.5 - Elektroinštalá...'!P124</f>
        <v>0</v>
      </c>
      <c r="AV100" s="85">
        <f>'DSO 01.5 - Elektroinštalá...'!J35</f>
        <v>0</v>
      </c>
      <c r="AW100" s="85">
        <f>'DSO 01.5 - Elektroinštalá...'!J36</f>
        <v>0</v>
      </c>
      <c r="AX100" s="85">
        <f>'DSO 01.5 - Elektroinštalá...'!J37</f>
        <v>0</v>
      </c>
      <c r="AY100" s="85">
        <f>'DSO 01.5 - Elektroinštalá...'!J38</f>
        <v>0</v>
      </c>
      <c r="AZ100" s="85">
        <f>'DSO 01.5 - Elektroinštalá...'!F35</f>
        <v>0</v>
      </c>
      <c r="BA100" s="85">
        <f>'DSO 01.5 - Elektroinštalá...'!F36</f>
        <v>0</v>
      </c>
      <c r="BB100" s="85">
        <f>'DSO 01.5 - Elektroinštalá...'!F37</f>
        <v>0</v>
      </c>
      <c r="BC100" s="85">
        <f>'DSO 01.5 - Elektroinštalá...'!F38</f>
        <v>0</v>
      </c>
      <c r="BD100" s="87">
        <f>'DSO 01.5 - Elektroinštalá...'!F39</f>
        <v>0</v>
      </c>
      <c r="BT100" s="21" t="s">
        <v>87</v>
      </c>
      <c r="BV100" s="21" t="s">
        <v>76</v>
      </c>
      <c r="BW100" s="21" t="s">
        <v>102</v>
      </c>
      <c r="BX100" s="21" t="s">
        <v>82</v>
      </c>
      <c r="CL100" s="21" t="s">
        <v>1</v>
      </c>
    </row>
    <row r="101" spans="1:91" s="3" customFormat="1" ht="17.25" customHeight="1">
      <c r="A101" s="82" t="s">
        <v>83</v>
      </c>
      <c r="B101" s="47"/>
      <c r="C101" s="9"/>
      <c r="D101" s="9"/>
      <c r="E101" s="217" t="s">
        <v>103</v>
      </c>
      <c r="F101" s="217"/>
      <c r="G101" s="217"/>
      <c r="H101" s="217"/>
      <c r="I101" s="217"/>
      <c r="J101" s="9"/>
      <c r="K101" s="217" t="s">
        <v>104</v>
      </c>
      <c r="L101" s="217"/>
      <c r="M101" s="217"/>
      <c r="N101" s="217"/>
      <c r="O101" s="217"/>
      <c r="P101" s="217"/>
      <c r="Q101" s="217"/>
      <c r="R101" s="217"/>
      <c r="S101" s="217"/>
      <c r="T101" s="217"/>
      <c r="U101" s="217"/>
      <c r="V101" s="217"/>
      <c r="W101" s="217"/>
      <c r="X101" s="217"/>
      <c r="Y101" s="217"/>
      <c r="Z101" s="217"/>
      <c r="AA101" s="217"/>
      <c r="AB101" s="217"/>
      <c r="AC101" s="217"/>
      <c r="AD101" s="217"/>
      <c r="AE101" s="217"/>
      <c r="AF101" s="217"/>
      <c r="AG101" s="175">
        <f>'DSO 01.6 - Zdravotechnika'!J32</f>
        <v>0</v>
      </c>
      <c r="AH101" s="176"/>
      <c r="AI101" s="176"/>
      <c r="AJ101" s="176"/>
      <c r="AK101" s="176"/>
      <c r="AL101" s="176"/>
      <c r="AM101" s="176"/>
      <c r="AN101" s="175">
        <f t="shared" si="0"/>
        <v>0</v>
      </c>
      <c r="AO101" s="176"/>
      <c r="AP101" s="176"/>
      <c r="AQ101" s="83" t="s">
        <v>86</v>
      </c>
      <c r="AR101" s="47"/>
      <c r="AS101" s="84">
        <v>0</v>
      </c>
      <c r="AT101" s="85">
        <f t="shared" si="1"/>
        <v>0</v>
      </c>
      <c r="AU101" s="86">
        <f>'DSO 01.6 - Zdravotechnika'!P128</f>
        <v>0</v>
      </c>
      <c r="AV101" s="85">
        <f>'DSO 01.6 - Zdravotechnika'!J35</f>
        <v>0</v>
      </c>
      <c r="AW101" s="85">
        <f>'DSO 01.6 - Zdravotechnika'!J36</f>
        <v>0</v>
      </c>
      <c r="AX101" s="85">
        <f>'DSO 01.6 - Zdravotechnika'!J37</f>
        <v>0</v>
      </c>
      <c r="AY101" s="85">
        <f>'DSO 01.6 - Zdravotechnika'!J38</f>
        <v>0</v>
      </c>
      <c r="AZ101" s="85">
        <f>'DSO 01.6 - Zdravotechnika'!F35</f>
        <v>0</v>
      </c>
      <c r="BA101" s="85">
        <f>'DSO 01.6 - Zdravotechnika'!F36</f>
        <v>0</v>
      </c>
      <c r="BB101" s="85">
        <f>'DSO 01.6 - Zdravotechnika'!F37</f>
        <v>0</v>
      </c>
      <c r="BC101" s="85">
        <f>'DSO 01.6 - Zdravotechnika'!F38</f>
        <v>0</v>
      </c>
      <c r="BD101" s="87">
        <f>'DSO 01.6 - Zdravotechnika'!F39</f>
        <v>0</v>
      </c>
      <c r="BT101" s="21" t="s">
        <v>87</v>
      </c>
      <c r="BV101" s="21" t="s">
        <v>76</v>
      </c>
      <c r="BW101" s="21" t="s">
        <v>105</v>
      </c>
      <c r="BX101" s="21" t="s">
        <v>82</v>
      </c>
      <c r="CL101" s="21" t="s">
        <v>89</v>
      </c>
    </row>
    <row r="102" spans="1:91" s="3" customFormat="1" ht="17.25" customHeight="1">
      <c r="A102" s="82" t="s">
        <v>83</v>
      </c>
      <c r="B102" s="47"/>
      <c r="C102" s="9"/>
      <c r="D102" s="9"/>
      <c r="E102" s="217" t="s">
        <v>106</v>
      </c>
      <c r="F102" s="217"/>
      <c r="G102" s="217"/>
      <c r="H102" s="217"/>
      <c r="I102" s="217"/>
      <c r="J102" s="9"/>
      <c r="K102" s="217" t="s">
        <v>107</v>
      </c>
      <c r="L102" s="217"/>
      <c r="M102" s="217"/>
      <c r="N102" s="217"/>
      <c r="O102" s="217"/>
      <c r="P102" s="217"/>
      <c r="Q102" s="217"/>
      <c r="R102" s="217"/>
      <c r="S102" s="217"/>
      <c r="T102" s="217"/>
      <c r="U102" s="217"/>
      <c r="V102" s="217"/>
      <c r="W102" s="217"/>
      <c r="X102" s="217"/>
      <c r="Y102" s="217"/>
      <c r="Z102" s="217"/>
      <c r="AA102" s="217"/>
      <c r="AB102" s="217"/>
      <c r="AC102" s="217"/>
      <c r="AD102" s="217"/>
      <c r="AE102" s="217"/>
      <c r="AF102" s="217"/>
      <c r="AG102" s="175">
        <f>'DSO 01.12 - Dráhy'!J32</f>
        <v>0</v>
      </c>
      <c r="AH102" s="176"/>
      <c r="AI102" s="176"/>
      <c r="AJ102" s="176"/>
      <c r="AK102" s="176"/>
      <c r="AL102" s="176"/>
      <c r="AM102" s="176"/>
      <c r="AN102" s="175">
        <f t="shared" si="0"/>
        <v>0</v>
      </c>
      <c r="AO102" s="176"/>
      <c r="AP102" s="176"/>
      <c r="AQ102" s="83" t="s">
        <v>86</v>
      </c>
      <c r="AR102" s="47"/>
      <c r="AS102" s="84">
        <v>0</v>
      </c>
      <c r="AT102" s="85">
        <f t="shared" si="1"/>
        <v>0</v>
      </c>
      <c r="AU102" s="86">
        <f>'DSO 01.12 - Dráhy'!P122</f>
        <v>0</v>
      </c>
      <c r="AV102" s="85">
        <f>'DSO 01.12 - Dráhy'!J35</f>
        <v>0</v>
      </c>
      <c r="AW102" s="85">
        <f>'DSO 01.12 - Dráhy'!J36</f>
        <v>0</v>
      </c>
      <c r="AX102" s="85">
        <f>'DSO 01.12 - Dráhy'!J37</f>
        <v>0</v>
      </c>
      <c r="AY102" s="85">
        <f>'DSO 01.12 - Dráhy'!J38</f>
        <v>0</v>
      </c>
      <c r="AZ102" s="85">
        <f>'DSO 01.12 - Dráhy'!F35</f>
        <v>0</v>
      </c>
      <c r="BA102" s="85">
        <f>'DSO 01.12 - Dráhy'!F36</f>
        <v>0</v>
      </c>
      <c r="BB102" s="85">
        <f>'DSO 01.12 - Dráhy'!F37</f>
        <v>0</v>
      </c>
      <c r="BC102" s="85">
        <f>'DSO 01.12 - Dráhy'!F38</f>
        <v>0</v>
      </c>
      <c r="BD102" s="87">
        <f>'DSO 01.12 - Dráhy'!F39</f>
        <v>0</v>
      </c>
      <c r="BT102" s="21" t="s">
        <v>87</v>
      </c>
      <c r="BV102" s="21" t="s">
        <v>76</v>
      </c>
      <c r="BW102" s="21" t="s">
        <v>108</v>
      </c>
      <c r="BX102" s="21" t="s">
        <v>82</v>
      </c>
      <c r="CL102" s="21" t="s">
        <v>89</v>
      </c>
    </row>
    <row r="103" spans="1:91" s="3" customFormat="1" ht="17.25" customHeight="1">
      <c r="A103" s="82" t="s">
        <v>83</v>
      </c>
      <c r="B103" s="47"/>
      <c r="C103" s="9"/>
      <c r="D103" s="9"/>
      <c r="E103" s="217" t="s">
        <v>109</v>
      </c>
      <c r="F103" s="217"/>
      <c r="G103" s="217"/>
      <c r="H103" s="217"/>
      <c r="I103" s="217"/>
      <c r="J103" s="9"/>
      <c r="K103" s="217" t="s">
        <v>110</v>
      </c>
      <c r="L103" s="217"/>
      <c r="M103" s="217"/>
      <c r="N103" s="217"/>
      <c r="O103" s="217"/>
      <c r="P103" s="217"/>
      <c r="Q103" s="217"/>
      <c r="R103" s="217"/>
      <c r="S103" s="217"/>
      <c r="T103" s="217"/>
      <c r="U103" s="217"/>
      <c r="V103" s="217"/>
      <c r="W103" s="217"/>
      <c r="X103" s="217"/>
      <c r="Y103" s="217"/>
      <c r="Z103" s="217"/>
      <c r="AA103" s="217"/>
      <c r="AB103" s="217"/>
      <c r="AC103" s="217"/>
      <c r="AD103" s="217"/>
      <c r="AE103" s="217"/>
      <c r="AF103" s="217"/>
      <c r="AG103" s="175">
        <f>'SO 09 - Mobiliár'!J32</f>
        <v>0</v>
      </c>
      <c r="AH103" s="176"/>
      <c r="AI103" s="176"/>
      <c r="AJ103" s="176"/>
      <c r="AK103" s="176"/>
      <c r="AL103" s="176"/>
      <c r="AM103" s="176"/>
      <c r="AN103" s="175">
        <f t="shared" si="0"/>
        <v>0</v>
      </c>
      <c r="AO103" s="176"/>
      <c r="AP103" s="176"/>
      <c r="AQ103" s="83" t="s">
        <v>86</v>
      </c>
      <c r="AR103" s="47"/>
      <c r="AS103" s="84">
        <v>0</v>
      </c>
      <c r="AT103" s="85">
        <f t="shared" si="1"/>
        <v>0</v>
      </c>
      <c r="AU103" s="86">
        <f>'SO 09 - Mobiliár'!P121</f>
        <v>0</v>
      </c>
      <c r="AV103" s="85">
        <f>'SO 09 - Mobiliár'!J35</f>
        <v>0</v>
      </c>
      <c r="AW103" s="85">
        <f>'SO 09 - Mobiliár'!J36</f>
        <v>0</v>
      </c>
      <c r="AX103" s="85">
        <f>'SO 09 - Mobiliár'!J37</f>
        <v>0</v>
      </c>
      <c r="AY103" s="85">
        <f>'SO 09 - Mobiliár'!J38</f>
        <v>0</v>
      </c>
      <c r="AZ103" s="85">
        <f>'SO 09 - Mobiliár'!F35</f>
        <v>0</v>
      </c>
      <c r="BA103" s="85">
        <f>'SO 09 - Mobiliár'!F36</f>
        <v>0</v>
      </c>
      <c r="BB103" s="85">
        <f>'SO 09 - Mobiliár'!F37</f>
        <v>0</v>
      </c>
      <c r="BC103" s="85">
        <f>'SO 09 - Mobiliár'!F38</f>
        <v>0</v>
      </c>
      <c r="BD103" s="87">
        <f>'SO 09 - Mobiliár'!F39</f>
        <v>0</v>
      </c>
      <c r="BT103" s="21" t="s">
        <v>87</v>
      </c>
      <c r="BV103" s="21" t="s">
        <v>76</v>
      </c>
      <c r="BW103" s="21" t="s">
        <v>111</v>
      </c>
      <c r="BX103" s="21" t="s">
        <v>82</v>
      </c>
      <c r="CL103" s="21" t="s">
        <v>89</v>
      </c>
    </row>
    <row r="104" spans="1:91" s="6" customFormat="1" ht="16.5" customHeight="1">
      <c r="A104" s="82" t="s">
        <v>83</v>
      </c>
      <c r="B104" s="73"/>
      <c r="C104" s="74"/>
      <c r="D104" s="202" t="s">
        <v>112</v>
      </c>
      <c r="E104" s="202"/>
      <c r="F104" s="202"/>
      <c r="G104" s="202"/>
      <c r="H104" s="202"/>
      <c r="I104" s="75"/>
      <c r="J104" s="202" t="s">
        <v>113</v>
      </c>
      <c r="K104" s="202"/>
      <c r="L104" s="202"/>
      <c r="M104" s="202"/>
      <c r="N104" s="202"/>
      <c r="O104" s="202"/>
      <c r="P104" s="202"/>
      <c r="Q104" s="202"/>
      <c r="R104" s="202"/>
      <c r="S104" s="202"/>
      <c r="T104" s="202"/>
      <c r="U104" s="202"/>
      <c r="V104" s="202"/>
      <c r="W104" s="202"/>
      <c r="X104" s="202"/>
      <c r="Y104" s="202"/>
      <c r="Z104" s="202"/>
      <c r="AA104" s="202"/>
      <c r="AB104" s="202"/>
      <c r="AC104" s="202"/>
      <c r="AD104" s="202"/>
      <c r="AE104" s="202"/>
      <c r="AF104" s="202"/>
      <c r="AG104" s="172">
        <f>'SO 02 - Spevnené plochy'!J30</f>
        <v>0</v>
      </c>
      <c r="AH104" s="173"/>
      <c r="AI104" s="173"/>
      <c r="AJ104" s="173"/>
      <c r="AK104" s="173"/>
      <c r="AL104" s="173"/>
      <c r="AM104" s="173"/>
      <c r="AN104" s="172">
        <f t="shared" si="0"/>
        <v>0</v>
      </c>
      <c r="AO104" s="173"/>
      <c r="AP104" s="173"/>
      <c r="AQ104" s="76" t="s">
        <v>80</v>
      </c>
      <c r="AR104" s="73"/>
      <c r="AS104" s="77">
        <v>0</v>
      </c>
      <c r="AT104" s="78">
        <f t="shared" si="1"/>
        <v>0</v>
      </c>
      <c r="AU104" s="79">
        <f>'SO 02 - Spevnené plochy'!P124</f>
        <v>0</v>
      </c>
      <c r="AV104" s="78">
        <f>'SO 02 - Spevnené plochy'!J33</f>
        <v>0</v>
      </c>
      <c r="AW104" s="78">
        <f>'SO 02 - Spevnené plochy'!J34</f>
        <v>0</v>
      </c>
      <c r="AX104" s="78">
        <f>'SO 02 - Spevnené plochy'!J35</f>
        <v>0</v>
      </c>
      <c r="AY104" s="78">
        <f>'SO 02 - Spevnené plochy'!J36</f>
        <v>0</v>
      </c>
      <c r="AZ104" s="78">
        <f>'SO 02 - Spevnené plochy'!F33</f>
        <v>0</v>
      </c>
      <c r="BA104" s="78">
        <f>'SO 02 - Spevnené plochy'!F34</f>
        <v>0</v>
      </c>
      <c r="BB104" s="78">
        <f>'SO 02 - Spevnené plochy'!F35</f>
        <v>0</v>
      </c>
      <c r="BC104" s="78">
        <f>'SO 02 - Spevnené plochy'!F36</f>
        <v>0</v>
      </c>
      <c r="BD104" s="80">
        <f>'SO 02 - Spevnené plochy'!F37</f>
        <v>0</v>
      </c>
      <c r="BT104" s="81" t="s">
        <v>81</v>
      </c>
      <c r="BV104" s="81" t="s">
        <v>76</v>
      </c>
      <c r="BW104" s="81" t="s">
        <v>114</v>
      </c>
      <c r="BX104" s="81" t="s">
        <v>4</v>
      </c>
      <c r="CL104" s="81" t="s">
        <v>1</v>
      </c>
      <c r="CM104" s="81" t="s">
        <v>74</v>
      </c>
    </row>
    <row r="105" spans="1:91" s="6" customFormat="1" ht="16.5" customHeight="1">
      <c r="A105" s="82" t="s">
        <v>83</v>
      </c>
      <c r="B105" s="73"/>
      <c r="C105" s="74"/>
      <c r="D105" s="202" t="s">
        <v>115</v>
      </c>
      <c r="E105" s="202"/>
      <c r="F105" s="202"/>
      <c r="G105" s="202"/>
      <c r="H105" s="202"/>
      <c r="I105" s="75"/>
      <c r="J105" s="202" t="s">
        <v>116</v>
      </c>
      <c r="K105" s="202"/>
      <c r="L105" s="202"/>
      <c r="M105" s="202"/>
      <c r="N105" s="202"/>
      <c r="O105" s="202"/>
      <c r="P105" s="202"/>
      <c r="Q105" s="202"/>
      <c r="R105" s="202"/>
      <c r="S105" s="202"/>
      <c r="T105" s="202"/>
      <c r="U105" s="202"/>
      <c r="V105" s="202"/>
      <c r="W105" s="202"/>
      <c r="X105" s="202"/>
      <c r="Y105" s="202"/>
      <c r="Z105" s="202"/>
      <c r="AA105" s="202"/>
      <c r="AB105" s="202"/>
      <c r="AC105" s="202"/>
      <c r="AD105" s="202"/>
      <c r="AE105" s="202"/>
      <c r="AF105" s="202"/>
      <c r="AG105" s="172">
        <f>'SO 03 - Prípojka vody a n...'!J30</f>
        <v>0</v>
      </c>
      <c r="AH105" s="173"/>
      <c r="AI105" s="173"/>
      <c r="AJ105" s="173"/>
      <c r="AK105" s="173"/>
      <c r="AL105" s="173"/>
      <c r="AM105" s="173"/>
      <c r="AN105" s="172">
        <f t="shared" si="0"/>
        <v>0</v>
      </c>
      <c r="AO105" s="173"/>
      <c r="AP105" s="173"/>
      <c r="AQ105" s="76" t="s">
        <v>80</v>
      </c>
      <c r="AR105" s="73"/>
      <c r="AS105" s="77">
        <v>0</v>
      </c>
      <c r="AT105" s="78">
        <f t="shared" si="1"/>
        <v>0</v>
      </c>
      <c r="AU105" s="79">
        <f>'SO 03 - Prípojka vody a n...'!P121</f>
        <v>0</v>
      </c>
      <c r="AV105" s="78">
        <f>'SO 03 - Prípojka vody a n...'!J33</f>
        <v>0</v>
      </c>
      <c r="AW105" s="78">
        <f>'SO 03 - Prípojka vody a n...'!J34</f>
        <v>0</v>
      </c>
      <c r="AX105" s="78">
        <f>'SO 03 - Prípojka vody a n...'!J35</f>
        <v>0</v>
      </c>
      <c r="AY105" s="78">
        <f>'SO 03 - Prípojka vody a n...'!J36</f>
        <v>0</v>
      </c>
      <c r="AZ105" s="78">
        <f>'SO 03 - Prípojka vody a n...'!F33</f>
        <v>0</v>
      </c>
      <c r="BA105" s="78">
        <f>'SO 03 - Prípojka vody a n...'!F34</f>
        <v>0</v>
      </c>
      <c r="BB105" s="78">
        <f>'SO 03 - Prípojka vody a n...'!F35</f>
        <v>0</v>
      </c>
      <c r="BC105" s="78">
        <f>'SO 03 - Prípojka vody a n...'!F36</f>
        <v>0</v>
      </c>
      <c r="BD105" s="80">
        <f>'SO 03 - Prípojka vody a n...'!F37</f>
        <v>0</v>
      </c>
      <c r="BT105" s="81" t="s">
        <v>81</v>
      </c>
      <c r="BV105" s="81" t="s">
        <v>76</v>
      </c>
      <c r="BW105" s="81" t="s">
        <v>117</v>
      </c>
      <c r="BX105" s="81" t="s">
        <v>4</v>
      </c>
      <c r="CL105" s="81" t="s">
        <v>89</v>
      </c>
      <c r="CM105" s="81" t="s">
        <v>74</v>
      </c>
    </row>
    <row r="106" spans="1:91" s="6" customFormat="1" ht="16.5" customHeight="1">
      <c r="A106" s="82" t="s">
        <v>83</v>
      </c>
      <c r="B106" s="73"/>
      <c r="C106" s="74"/>
      <c r="D106" s="202" t="s">
        <v>118</v>
      </c>
      <c r="E106" s="202"/>
      <c r="F106" s="202"/>
      <c r="G106" s="202"/>
      <c r="H106" s="202"/>
      <c r="I106" s="75"/>
      <c r="J106" s="202" t="s">
        <v>119</v>
      </c>
      <c r="K106" s="202"/>
      <c r="L106" s="202"/>
      <c r="M106" s="202"/>
      <c r="N106" s="202"/>
      <c r="O106" s="202"/>
      <c r="P106" s="202"/>
      <c r="Q106" s="202"/>
      <c r="R106" s="202"/>
      <c r="S106" s="202"/>
      <c r="T106" s="202"/>
      <c r="U106" s="202"/>
      <c r="V106" s="202"/>
      <c r="W106" s="202"/>
      <c r="X106" s="202"/>
      <c r="Y106" s="202"/>
      <c r="Z106" s="202"/>
      <c r="AA106" s="202"/>
      <c r="AB106" s="202"/>
      <c r="AC106" s="202"/>
      <c r="AD106" s="202"/>
      <c r="AE106" s="202"/>
      <c r="AF106" s="202"/>
      <c r="AG106" s="172">
        <f>'SO 04 - Kanalizačné prípojky'!J30</f>
        <v>0</v>
      </c>
      <c r="AH106" s="173"/>
      <c r="AI106" s="173"/>
      <c r="AJ106" s="173"/>
      <c r="AK106" s="173"/>
      <c r="AL106" s="173"/>
      <c r="AM106" s="173"/>
      <c r="AN106" s="172">
        <f t="shared" si="0"/>
        <v>0</v>
      </c>
      <c r="AO106" s="173"/>
      <c r="AP106" s="173"/>
      <c r="AQ106" s="76" t="s">
        <v>80</v>
      </c>
      <c r="AR106" s="73"/>
      <c r="AS106" s="77">
        <v>0</v>
      </c>
      <c r="AT106" s="78">
        <f t="shared" si="1"/>
        <v>0</v>
      </c>
      <c r="AU106" s="79">
        <f>'SO 04 - Kanalizačné prípojky'!P121</f>
        <v>0</v>
      </c>
      <c r="AV106" s="78">
        <f>'SO 04 - Kanalizačné prípojky'!J33</f>
        <v>0</v>
      </c>
      <c r="AW106" s="78">
        <f>'SO 04 - Kanalizačné prípojky'!J34</f>
        <v>0</v>
      </c>
      <c r="AX106" s="78">
        <f>'SO 04 - Kanalizačné prípojky'!J35</f>
        <v>0</v>
      </c>
      <c r="AY106" s="78">
        <f>'SO 04 - Kanalizačné prípojky'!J36</f>
        <v>0</v>
      </c>
      <c r="AZ106" s="78">
        <f>'SO 04 - Kanalizačné prípojky'!F33</f>
        <v>0</v>
      </c>
      <c r="BA106" s="78">
        <f>'SO 04 - Kanalizačné prípojky'!F34</f>
        <v>0</v>
      </c>
      <c r="BB106" s="78">
        <f>'SO 04 - Kanalizačné prípojky'!F35</f>
        <v>0</v>
      </c>
      <c r="BC106" s="78">
        <f>'SO 04 - Kanalizačné prípojky'!F36</f>
        <v>0</v>
      </c>
      <c r="BD106" s="80">
        <f>'SO 04 - Kanalizačné prípojky'!F37</f>
        <v>0</v>
      </c>
      <c r="BT106" s="81" t="s">
        <v>81</v>
      </c>
      <c r="BV106" s="81" t="s">
        <v>76</v>
      </c>
      <c r="BW106" s="81" t="s">
        <v>120</v>
      </c>
      <c r="BX106" s="81" t="s">
        <v>4</v>
      </c>
      <c r="CL106" s="81" t="s">
        <v>89</v>
      </c>
      <c r="CM106" s="81" t="s">
        <v>74</v>
      </c>
    </row>
    <row r="107" spans="1:91" s="6" customFormat="1" ht="16.5" customHeight="1">
      <c r="A107" s="82" t="s">
        <v>83</v>
      </c>
      <c r="B107" s="73"/>
      <c r="C107" s="74"/>
      <c r="D107" s="202" t="s">
        <v>121</v>
      </c>
      <c r="E107" s="202"/>
      <c r="F107" s="202"/>
      <c r="G107" s="202"/>
      <c r="H107" s="202"/>
      <c r="I107" s="75"/>
      <c r="J107" s="202" t="s">
        <v>122</v>
      </c>
      <c r="K107" s="202"/>
      <c r="L107" s="202"/>
      <c r="M107" s="202"/>
      <c r="N107" s="202"/>
      <c r="O107" s="202"/>
      <c r="P107" s="202"/>
      <c r="Q107" s="202"/>
      <c r="R107" s="202"/>
      <c r="S107" s="202"/>
      <c r="T107" s="202"/>
      <c r="U107" s="202"/>
      <c r="V107" s="202"/>
      <c r="W107" s="202"/>
      <c r="X107" s="202"/>
      <c r="Y107" s="202"/>
      <c r="Z107" s="202"/>
      <c r="AA107" s="202"/>
      <c r="AB107" s="202"/>
      <c r="AC107" s="202"/>
      <c r="AD107" s="202"/>
      <c r="AE107" s="202"/>
      <c r="AF107" s="202"/>
      <c r="AG107" s="172">
        <f>'SO 05 - Ústredné vykurovanie'!J30</f>
        <v>0</v>
      </c>
      <c r="AH107" s="173"/>
      <c r="AI107" s="173"/>
      <c r="AJ107" s="173"/>
      <c r="AK107" s="173"/>
      <c r="AL107" s="173"/>
      <c r="AM107" s="173"/>
      <c r="AN107" s="172">
        <f t="shared" si="0"/>
        <v>0</v>
      </c>
      <c r="AO107" s="173"/>
      <c r="AP107" s="173"/>
      <c r="AQ107" s="76" t="s">
        <v>80</v>
      </c>
      <c r="AR107" s="73"/>
      <c r="AS107" s="88">
        <v>0</v>
      </c>
      <c r="AT107" s="89">
        <f t="shared" si="1"/>
        <v>0</v>
      </c>
      <c r="AU107" s="90">
        <f>'SO 05 - Ústredné vykurovanie'!P126</f>
        <v>0</v>
      </c>
      <c r="AV107" s="89">
        <f>'SO 05 - Ústredné vykurovanie'!J33</f>
        <v>0</v>
      </c>
      <c r="AW107" s="89">
        <f>'SO 05 - Ústredné vykurovanie'!J34</f>
        <v>0</v>
      </c>
      <c r="AX107" s="89">
        <f>'SO 05 - Ústredné vykurovanie'!J35</f>
        <v>0</v>
      </c>
      <c r="AY107" s="89">
        <f>'SO 05 - Ústredné vykurovanie'!J36</f>
        <v>0</v>
      </c>
      <c r="AZ107" s="89">
        <f>'SO 05 - Ústredné vykurovanie'!F33</f>
        <v>0</v>
      </c>
      <c r="BA107" s="89">
        <f>'SO 05 - Ústredné vykurovanie'!F34</f>
        <v>0</v>
      </c>
      <c r="BB107" s="89">
        <f>'SO 05 - Ústredné vykurovanie'!F35</f>
        <v>0</v>
      </c>
      <c r="BC107" s="89">
        <f>'SO 05 - Ústredné vykurovanie'!F36</f>
        <v>0</v>
      </c>
      <c r="BD107" s="91">
        <f>'SO 05 - Ústredné vykurovanie'!F37</f>
        <v>0</v>
      </c>
      <c r="BT107" s="81" t="s">
        <v>81</v>
      </c>
      <c r="BV107" s="81" t="s">
        <v>76</v>
      </c>
      <c r="BW107" s="81" t="s">
        <v>123</v>
      </c>
      <c r="BX107" s="81" t="s">
        <v>4</v>
      </c>
      <c r="CL107" s="81" t="s">
        <v>1</v>
      </c>
      <c r="CM107" s="81" t="s">
        <v>74</v>
      </c>
    </row>
    <row r="108" spans="1:91" s="1" customFormat="1" ht="30" customHeight="1">
      <c r="B108" s="28"/>
      <c r="AR108" s="28"/>
    </row>
    <row r="109" spans="1:91" s="1" customFormat="1" ht="6.9" customHeight="1"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  <c r="AA109" s="44"/>
      <c r="AB109" s="44"/>
      <c r="AC109" s="44"/>
      <c r="AD109" s="44"/>
      <c r="AE109" s="44"/>
      <c r="AF109" s="44"/>
      <c r="AG109" s="44"/>
      <c r="AH109" s="44"/>
      <c r="AI109" s="44"/>
      <c r="AJ109" s="44"/>
      <c r="AK109" s="44"/>
      <c r="AL109" s="44"/>
      <c r="AM109" s="44"/>
      <c r="AN109" s="44"/>
      <c r="AO109" s="44"/>
      <c r="AP109" s="44"/>
      <c r="AQ109" s="44"/>
      <c r="AR109" s="28"/>
    </row>
  </sheetData>
  <mergeCells count="90">
    <mergeCell ref="K102:AF102"/>
    <mergeCell ref="K96:AF96"/>
    <mergeCell ref="K101:AF101"/>
    <mergeCell ref="L98:AF98"/>
    <mergeCell ref="C92:G92"/>
    <mergeCell ref="D104:H104"/>
    <mergeCell ref="D95:H95"/>
    <mergeCell ref="E103:I103"/>
    <mergeCell ref="E102:I102"/>
    <mergeCell ref="E101:I101"/>
    <mergeCell ref="E100:I100"/>
    <mergeCell ref="E97:I97"/>
    <mergeCell ref="E96:I96"/>
    <mergeCell ref="F99:J99"/>
    <mergeCell ref="F98:J98"/>
    <mergeCell ref="I92:AF92"/>
    <mergeCell ref="J95:AF95"/>
    <mergeCell ref="J104:AF104"/>
    <mergeCell ref="L28:P28"/>
    <mergeCell ref="W28:AE28"/>
    <mergeCell ref="AK28:AO28"/>
    <mergeCell ref="AK29:AO29"/>
    <mergeCell ref="L29:P29"/>
    <mergeCell ref="W29:AE29"/>
    <mergeCell ref="K5:AO5"/>
    <mergeCell ref="K6:AO6"/>
    <mergeCell ref="E14:AJ14"/>
    <mergeCell ref="E23:AN23"/>
    <mergeCell ref="AK26:AO26"/>
    <mergeCell ref="L30:P30"/>
    <mergeCell ref="AK31:AO31"/>
    <mergeCell ref="W31:AE31"/>
    <mergeCell ref="L31:P31"/>
    <mergeCell ref="D107:H107"/>
    <mergeCell ref="J107:AF107"/>
    <mergeCell ref="AG94:AM94"/>
    <mergeCell ref="W30:AE30"/>
    <mergeCell ref="L85:AO85"/>
    <mergeCell ref="L99:AF99"/>
    <mergeCell ref="D105:H105"/>
    <mergeCell ref="J105:AF105"/>
    <mergeCell ref="D106:H106"/>
    <mergeCell ref="J106:AF106"/>
    <mergeCell ref="AG103:AM103"/>
    <mergeCell ref="AG104:AM104"/>
    <mergeCell ref="L32:P32"/>
    <mergeCell ref="W32:AE32"/>
    <mergeCell ref="AK32:AO32"/>
    <mergeCell ref="L33:P33"/>
    <mergeCell ref="AK33:AO33"/>
    <mergeCell ref="W33:AE33"/>
    <mergeCell ref="AR2:BE2"/>
    <mergeCell ref="AG101:AM101"/>
    <mergeCell ref="AG102:AM102"/>
    <mergeCell ref="AG100:AM100"/>
    <mergeCell ref="AG95:AM95"/>
    <mergeCell ref="AG98:AM98"/>
    <mergeCell ref="AG97:AM97"/>
    <mergeCell ref="AG92:AM92"/>
    <mergeCell ref="AG99:AM99"/>
    <mergeCell ref="AG96:AM96"/>
    <mergeCell ref="AM90:AP90"/>
    <mergeCell ref="AM87:AN87"/>
    <mergeCell ref="AM89:AP89"/>
    <mergeCell ref="AN92:AP92"/>
    <mergeCell ref="AK30:AO30"/>
    <mergeCell ref="BE5:BE34"/>
    <mergeCell ref="AS89:AT91"/>
    <mergeCell ref="AN105:AP105"/>
    <mergeCell ref="AG105:AM105"/>
    <mergeCell ref="AK35:AO35"/>
    <mergeCell ref="X35:AB35"/>
    <mergeCell ref="AN95:AP95"/>
    <mergeCell ref="AN104:AP104"/>
    <mergeCell ref="AN96:AP96"/>
    <mergeCell ref="AN97:AP97"/>
    <mergeCell ref="AN102:AP102"/>
    <mergeCell ref="AN101:AP101"/>
    <mergeCell ref="AN98:AP98"/>
    <mergeCell ref="AN100:AP100"/>
    <mergeCell ref="K103:AF103"/>
    <mergeCell ref="K100:AF100"/>
    <mergeCell ref="K97:AF97"/>
    <mergeCell ref="AN106:AP106"/>
    <mergeCell ref="AG106:AM106"/>
    <mergeCell ref="AN107:AP107"/>
    <mergeCell ref="AG107:AM107"/>
    <mergeCell ref="AN94:AP94"/>
    <mergeCell ref="AN103:AP103"/>
    <mergeCell ref="AN99:AP99"/>
  </mergeCells>
  <hyperlinks>
    <hyperlink ref="A96" location="'DSO 01.1 - Architektonick...'!C2" display="/" xr:uid="{00000000-0004-0000-0000-000000000000}"/>
    <hyperlink ref="A98" location="'DSO 01.4a - Chladenie zar...'!C2" display="/" xr:uid="{00000000-0004-0000-0000-000001000000}"/>
    <hyperlink ref="A99" location="'DSO 01.4b - Technológia z...'!C2" display="/" xr:uid="{00000000-0004-0000-0000-000002000000}"/>
    <hyperlink ref="A100" location="'DSO 01.5 - Elektroinštalá...'!C2" display="/" xr:uid="{00000000-0004-0000-0000-000003000000}"/>
    <hyperlink ref="A101" location="'DSO 01.6 - Zdravotechnika'!C2" display="/" xr:uid="{00000000-0004-0000-0000-000004000000}"/>
    <hyperlink ref="A102" location="'DSO 01.12 - Dráhy'!C2" display="/" xr:uid="{00000000-0004-0000-0000-000005000000}"/>
    <hyperlink ref="A103" location="'SO 09 - Mobiliár'!C2" display="/" xr:uid="{00000000-0004-0000-0000-000006000000}"/>
    <hyperlink ref="A104" location="'SO 02 - Spevnené plochy'!C2" display="/" xr:uid="{00000000-0004-0000-0000-000007000000}"/>
    <hyperlink ref="A105" location="'SO 03 - Prípojka vody a n...'!C2" display="/" xr:uid="{00000000-0004-0000-0000-000008000000}"/>
    <hyperlink ref="A106" location="'SO 04 - Kanalizačné prípojky'!C2" display="/" xr:uid="{00000000-0004-0000-0000-000009000000}"/>
    <hyperlink ref="A107" location="'SO 05 - Ústredné vykurovanie'!C2" display="/" xr:uid="{00000000-0004-0000-0000-00000A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65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85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3" t="s">
        <v>117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" customHeight="1">
      <c r="B4" s="16"/>
      <c r="D4" s="17" t="s">
        <v>124</v>
      </c>
      <c r="L4" s="16"/>
      <c r="M4" s="92" t="s">
        <v>9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20" t="str">
        <f>'Rekapitulácia stavby'!K6</f>
        <v>Sklady - Showroom, rekonštrukcia</v>
      </c>
      <c r="F7" s="221"/>
      <c r="G7" s="221"/>
      <c r="H7" s="221"/>
      <c r="L7" s="16"/>
    </row>
    <row r="8" spans="2:46" s="1" customFormat="1" ht="12" customHeight="1">
      <c r="B8" s="28"/>
      <c r="D8" s="23" t="s">
        <v>125</v>
      </c>
      <c r="L8" s="28"/>
    </row>
    <row r="9" spans="2:46" s="1" customFormat="1" ht="16.5" customHeight="1">
      <c r="B9" s="28"/>
      <c r="E9" s="215" t="s">
        <v>1393</v>
      </c>
      <c r="F9" s="219"/>
      <c r="G9" s="219"/>
      <c r="H9" s="219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17</v>
      </c>
      <c r="F11" s="21" t="s">
        <v>89</v>
      </c>
      <c r="I11" s="23" t="s">
        <v>18</v>
      </c>
      <c r="J11" s="21" t="s">
        <v>1</v>
      </c>
      <c r="L11" s="28"/>
    </row>
    <row r="12" spans="2:46" s="1" customFormat="1" ht="12" customHeight="1">
      <c r="B12" s="28"/>
      <c r="D12" s="23" t="s">
        <v>19</v>
      </c>
      <c r="F12" s="21" t="s">
        <v>20</v>
      </c>
      <c r="I12" s="23" t="s">
        <v>21</v>
      </c>
      <c r="J12" s="51">
        <f>'Rekapitulácia stavby'!AN8</f>
        <v>0</v>
      </c>
      <c r="L12" s="28"/>
    </row>
    <row r="13" spans="2:46" s="1" customFormat="1" ht="10.95" customHeight="1">
      <c r="B13" s="28"/>
      <c r="L13" s="28"/>
    </row>
    <row r="14" spans="2:46" s="1" customFormat="1" ht="12" customHeight="1">
      <c r="B14" s="28"/>
      <c r="D14" s="23" t="s">
        <v>22</v>
      </c>
      <c r="I14" s="23" t="s">
        <v>23</v>
      </c>
      <c r="J14" s="21" t="s">
        <v>1</v>
      </c>
      <c r="L14" s="28"/>
    </row>
    <row r="15" spans="2:46" s="1" customFormat="1" ht="18" customHeight="1">
      <c r="B15" s="28"/>
      <c r="E15" s="21" t="s">
        <v>24</v>
      </c>
      <c r="I15" s="23" t="s">
        <v>25</v>
      </c>
      <c r="J15" s="21" t="s">
        <v>1</v>
      </c>
      <c r="L15" s="28"/>
    </row>
    <row r="16" spans="2:46" s="1" customFormat="1" ht="6.9" customHeight="1">
      <c r="B16" s="28"/>
      <c r="L16" s="28"/>
    </row>
    <row r="17" spans="2:12" s="1" customFormat="1" ht="12" customHeight="1">
      <c r="B17" s="28"/>
      <c r="D17" s="23" t="s">
        <v>26</v>
      </c>
      <c r="I17" s="23" t="s">
        <v>23</v>
      </c>
      <c r="J17" s="24" t="str">
        <f>'Rekapitulácia stavby'!AN13</f>
        <v>Vyplň údaj</v>
      </c>
      <c r="L17" s="28"/>
    </row>
    <row r="18" spans="2:12" s="1" customFormat="1" ht="18" customHeight="1">
      <c r="B18" s="28"/>
      <c r="E18" s="222" t="str">
        <f>'Rekapitulácia stavby'!E14</f>
        <v>Vyplň údaj</v>
      </c>
      <c r="F18" s="207"/>
      <c r="G18" s="207"/>
      <c r="H18" s="207"/>
      <c r="I18" s="23" t="s">
        <v>25</v>
      </c>
      <c r="J18" s="24" t="str">
        <f>'Rekapitulácia stavby'!AN14</f>
        <v>Vyplň údaj</v>
      </c>
      <c r="L18" s="28"/>
    </row>
    <row r="19" spans="2:12" s="1" customFormat="1" ht="6.9" customHeight="1">
      <c r="B19" s="28"/>
      <c r="L19" s="28"/>
    </row>
    <row r="20" spans="2:12" s="1" customFormat="1" ht="12" customHeight="1">
      <c r="B20" s="28"/>
      <c r="D20" s="23" t="s">
        <v>28</v>
      </c>
      <c r="I20" s="23" t="s">
        <v>23</v>
      </c>
      <c r="J20" s="21" t="s">
        <v>1</v>
      </c>
      <c r="L20" s="28"/>
    </row>
    <row r="21" spans="2:12" s="1" customFormat="1" ht="18" customHeight="1">
      <c r="B21" s="28"/>
      <c r="E21" s="21" t="s">
        <v>29</v>
      </c>
      <c r="I21" s="23" t="s">
        <v>25</v>
      </c>
      <c r="J21" s="21" t="s">
        <v>1</v>
      </c>
      <c r="L21" s="28"/>
    </row>
    <row r="22" spans="2:12" s="1" customFormat="1" ht="6.9" customHeight="1">
      <c r="B22" s="28"/>
      <c r="L22" s="28"/>
    </row>
    <row r="23" spans="2:12" s="1" customFormat="1" ht="12" customHeight="1">
      <c r="B23" s="28"/>
      <c r="D23" s="23" t="s">
        <v>31</v>
      </c>
      <c r="I23" s="23" t="s">
        <v>23</v>
      </c>
      <c r="J23" s="21" t="s">
        <v>1</v>
      </c>
      <c r="L23" s="28"/>
    </row>
    <row r="24" spans="2:12" s="1" customFormat="1" ht="18" customHeight="1">
      <c r="B24" s="28"/>
      <c r="E24" s="21" t="s">
        <v>32</v>
      </c>
      <c r="I24" s="23" t="s">
        <v>25</v>
      </c>
      <c r="J24" s="21" t="s">
        <v>1</v>
      </c>
      <c r="L24" s="28"/>
    </row>
    <row r="25" spans="2:12" s="1" customFormat="1" ht="6.9" customHeight="1">
      <c r="B25" s="28"/>
      <c r="L25" s="28"/>
    </row>
    <row r="26" spans="2:12" s="1" customFormat="1" ht="12" customHeight="1">
      <c r="B26" s="28"/>
      <c r="D26" s="23" t="s">
        <v>33</v>
      </c>
      <c r="L26" s="28"/>
    </row>
    <row r="27" spans="2:12" s="7" customFormat="1" ht="16.5" customHeight="1">
      <c r="B27" s="93"/>
      <c r="E27" s="211" t="s">
        <v>1</v>
      </c>
      <c r="F27" s="211"/>
      <c r="G27" s="211"/>
      <c r="H27" s="211"/>
      <c r="L27" s="93"/>
    </row>
    <row r="28" spans="2:12" s="1" customFormat="1" ht="6.9" customHeight="1">
      <c r="B28" s="28"/>
      <c r="L28" s="28"/>
    </row>
    <row r="29" spans="2:12" s="1" customFormat="1" ht="6.9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>
      <c r="B30" s="28"/>
      <c r="D30" s="94" t="s">
        <v>34</v>
      </c>
      <c r="J30" s="65">
        <f>ROUND(J121, 2)</f>
        <v>0</v>
      </c>
      <c r="L30" s="28"/>
    </row>
    <row r="31" spans="2:12" s="1" customFormat="1" ht="6.9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" customHeight="1">
      <c r="B32" s="28"/>
      <c r="F32" s="31" t="s">
        <v>36</v>
      </c>
      <c r="I32" s="31" t="s">
        <v>35</v>
      </c>
      <c r="J32" s="31" t="s">
        <v>37</v>
      </c>
      <c r="L32" s="28"/>
    </row>
    <row r="33" spans="2:12" s="1" customFormat="1" ht="14.4" customHeight="1">
      <c r="B33" s="28"/>
      <c r="D33" s="54" t="s">
        <v>38</v>
      </c>
      <c r="E33" s="33" t="s">
        <v>39</v>
      </c>
      <c r="F33" s="95">
        <f>ROUND((SUM(BE121:BE164)),  2)</f>
        <v>0</v>
      </c>
      <c r="G33" s="96"/>
      <c r="H33" s="96"/>
      <c r="I33" s="97">
        <v>0.2</v>
      </c>
      <c r="J33" s="95">
        <f>ROUND(((SUM(BE121:BE164))*I33),  2)</f>
        <v>0</v>
      </c>
      <c r="L33" s="28"/>
    </row>
    <row r="34" spans="2:12" s="1" customFormat="1" ht="14.4" customHeight="1">
      <c r="B34" s="28"/>
      <c r="E34" s="33" t="s">
        <v>40</v>
      </c>
      <c r="F34" s="95">
        <f>ROUND((SUM(BF121:BF164)),  2)</f>
        <v>0</v>
      </c>
      <c r="G34" s="96"/>
      <c r="H34" s="96"/>
      <c r="I34" s="97">
        <v>0.2</v>
      </c>
      <c r="J34" s="95">
        <f>ROUND(((SUM(BF121:BF164))*I34),  2)</f>
        <v>0</v>
      </c>
      <c r="L34" s="28"/>
    </row>
    <row r="35" spans="2:12" s="1" customFormat="1" ht="14.4" hidden="1" customHeight="1">
      <c r="B35" s="28"/>
      <c r="E35" s="23" t="s">
        <v>41</v>
      </c>
      <c r="F35" s="85">
        <f>ROUND((SUM(BG121:BG164)),  2)</f>
        <v>0</v>
      </c>
      <c r="I35" s="98">
        <v>0.2</v>
      </c>
      <c r="J35" s="85">
        <f>0</f>
        <v>0</v>
      </c>
      <c r="L35" s="28"/>
    </row>
    <row r="36" spans="2:12" s="1" customFormat="1" ht="14.4" hidden="1" customHeight="1">
      <c r="B36" s="28"/>
      <c r="E36" s="23" t="s">
        <v>42</v>
      </c>
      <c r="F36" s="85">
        <f>ROUND((SUM(BH121:BH164)),  2)</f>
        <v>0</v>
      </c>
      <c r="I36" s="98">
        <v>0.2</v>
      </c>
      <c r="J36" s="85">
        <f>0</f>
        <v>0</v>
      </c>
      <c r="L36" s="28"/>
    </row>
    <row r="37" spans="2:12" s="1" customFormat="1" ht="14.4" hidden="1" customHeight="1">
      <c r="B37" s="28"/>
      <c r="E37" s="33" t="s">
        <v>43</v>
      </c>
      <c r="F37" s="95">
        <f>ROUND((SUM(BI121:BI164)),  2)</f>
        <v>0</v>
      </c>
      <c r="G37" s="96"/>
      <c r="H37" s="96"/>
      <c r="I37" s="97">
        <v>0</v>
      </c>
      <c r="J37" s="95">
        <f>0</f>
        <v>0</v>
      </c>
      <c r="L37" s="28"/>
    </row>
    <row r="38" spans="2:12" s="1" customFormat="1" ht="6.9" customHeight="1">
      <c r="B38" s="28"/>
      <c r="L38" s="28"/>
    </row>
    <row r="39" spans="2:12" s="1" customFormat="1" ht="25.35" customHeight="1">
      <c r="B39" s="28"/>
      <c r="C39" s="99"/>
      <c r="D39" s="100" t="s">
        <v>44</v>
      </c>
      <c r="E39" s="56"/>
      <c r="F39" s="56"/>
      <c r="G39" s="101" t="s">
        <v>45</v>
      </c>
      <c r="H39" s="102" t="s">
        <v>46</v>
      </c>
      <c r="I39" s="56"/>
      <c r="J39" s="103">
        <f>SUM(J30:J37)</f>
        <v>0</v>
      </c>
      <c r="K39" s="104"/>
      <c r="L39" s="28"/>
    </row>
    <row r="40" spans="2:12" s="1" customFormat="1" ht="14.4" customHeight="1">
      <c r="B40" s="28"/>
      <c r="L40" s="28"/>
    </row>
    <row r="41" spans="2:12" ht="14.4" customHeight="1">
      <c r="B41" s="16"/>
      <c r="L41" s="16"/>
    </row>
    <row r="42" spans="2:12" ht="14.4" customHeight="1">
      <c r="B42" s="16"/>
      <c r="L42" s="16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" customHeight="1">
      <c r="B82" s="28"/>
      <c r="C82" s="17" t="s">
        <v>129</v>
      </c>
      <c r="L82" s="28"/>
    </row>
    <row r="83" spans="2:47" s="1" customFormat="1" ht="6.9" customHeight="1">
      <c r="B83" s="28"/>
      <c r="L83" s="28"/>
    </row>
    <row r="84" spans="2:47" s="1" customFormat="1" ht="12" customHeight="1">
      <c r="B84" s="28"/>
      <c r="C84" s="23" t="s">
        <v>15</v>
      </c>
      <c r="L84" s="28"/>
    </row>
    <row r="85" spans="2:47" s="1" customFormat="1" ht="16.5" customHeight="1">
      <c r="B85" s="28"/>
      <c r="E85" s="220" t="str">
        <f>E7</f>
        <v>Sklady - Showroom, rekonštrukcia</v>
      </c>
      <c r="F85" s="221"/>
      <c r="G85" s="221"/>
      <c r="H85" s="221"/>
      <c r="L85" s="28"/>
    </row>
    <row r="86" spans="2:47" s="1" customFormat="1" ht="12" customHeight="1">
      <c r="B86" s="28"/>
      <c r="C86" s="23" t="s">
        <v>125</v>
      </c>
      <c r="L86" s="28"/>
    </row>
    <row r="87" spans="2:47" s="1" customFormat="1" ht="16.5" customHeight="1">
      <c r="B87" s="28"/>
      <c r="E87" s="215" t="str">
        <f>E9</f>
        <v>SO 03 - Prípojka vody a nadzemný hydrant</v>
      </c>
      <c r="F87" s="219"/>
      <c r="G87" s="219"/>
      <c r="H87" s="219"/>
      <c r="L87" s="28"/>
    </row>
    <row r="88" spans="2:47" s="1" customFormat="1" ht="6.9" customHeight="1">
      <c r="B88" s="28"/>
      <c r="L88" s="28"/>
    </row>
    <row r="89" spans="2:47" s="1" customFormat="1" ht="12" customHeight="1">
      <c r="B89" s="28"/>
      <c r="C89" s="23" t="s">
        <v>19</v>
      </c>
      <c r="F89" s="21" t="str">
        <f>F12</f>
        <v>Važec, p.č. 2467/6</v>
      </c>
      <c r="I89" s="23" t="s">
        <v>21</v>
      </c>
      <c r="J89" s="51">
        <f>IF(J12="","",J12)</f>
        <v>0</v>
      </c>
      <c r="L89" s="28"/>
    </row>
    <row r="90" spans="2:47" s="1" customFormat="1" ht="6.9" customHeight="1">
      <c r="B90" s="28"/>
      <c r="L90" s="28"/>
    </row>
    <row r="91" spans="2:47" s="1" customFormat="1" ht="54.45" customHeight="1">
      <c r="B91" s="28"/>
      <c r="C91" s="23" t="s">
        <v>22</v>
      </c>
      <c r="F91" s="21" t="str">
        <f>E15</f>
        <v>PD Važec, Urbárska 72, Važec</v>
      </c>
      <c r="I91" s="23" t="s">
        <v>28</v>
      </c>
      <c r="J91" s="26" t="str">
        <f>E21</f>
        <v>Ing.arch.Ondrej Kurek, Ing.arch.Tomáš Krištek</v>
      </c>
      <c r="L91" s="28"/>
    </row>
    <row r="92" spans="2:47" s="1" customFormat="1" ht="25.65" customHeight="1">
      <c r="B92" s="28"/>
      <c r="C92" s="23" t="s">
        <v>26</v>
      </c>
      <c r="F92" s="21" t="str">
        <f>IF(E18="","",E18)</f>
        <v>Vyplň údaj</v>
      </c>
      <c r="I92" s="23" t="s">
        <v>31</v>
      </c>
      <c r="J92" s="26" t="str">
        <f>E24</f>
        <v>Caban - aktualizácia cien 2023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107" t="s">
        <v>130</v>
      </c>
      <c r="D94" s="99"/>
      <c r="E94" s="99"/>
      <c r="F94" s="99"/>
      <c r="G94" s="99"/>
      <c r="H94" s="99"/>
      <c r="I94" s="99"/>
      <c r="J94" s="108" t="s">
        <v>131</v>
      </c>
      <c r="K94" s="99"/>
      <c r="L94" s="28"/>
    </row>
    <row r="95" spans="2:47" s="1" customFormat="1" ht="10.35" customHeight="1">
      <c r="B95" s="28"/>
      <c r="L95" s="28"/>
    </row>
    <row r="96" spans="2:47" s="1" customFormat="1" ht="22.95" customHeight="1">
      <c r="B96" s="28"/>
      <c r="C96" s="109" t="s">
        <v>132</v>
      </c>
      <c r="J96" s="65">
        <f>J121</f>
        <v>0</v>
      </c>
      <c r="L96" s="28"/>
      <c r="AU96" s="13" t="s">
        <v>133</v>
      </c>
    </row>
    <row r="97" spans="2:12" s="8" customFormat="1" ht="24.9" customHeight="1">
      <c r="B97" s="110"/>
      <c r="D97" s="111" t="s">
        <v>134</v>
      </c>
      <c r="E97" s="112"/>
      <c r="F97" s="112"/>
      <c r="G97" s="112"/>
      <c r="H97" s="112"/>
      <c r="I97" s="112"/>
      <c r="J97" s="113">
        <f>J122</f>
        <v>0</v>
      </c>
      <c r="L97" s="110"/>
    </row>
    <row r="98" spans="2:12" s="9" customFormat="1" ht="19.95" customHeight="1">
      <c r="B98" s="114"/>
      <c r="D98" s="115" t="s">
        <v>135</v>
      </c>
      <c r="E98" s="116"/>
      <c r="F98" s="116"/>
      <c r="G98" s="116"/>
      <c r="H98" s="116"/>
      <c r="I98" s="116"/>
      <c r="J98" s="117">
        <f>J123</f>
        <v>0</v>
      </c>
      <c r="L98" s="114"/>
    </row>
    <row r="99" spans="2:12" s="9" customFormat="1" ht="19.95" customHeight="1">
      <c r="B99" s="114"/>
      <c r="D99" s="115" t="s">
        <v>1075</v>
      </c>
      <c r="E99" s="116"/>
      <c r="F99" s="116"/>
      <c r="G99" s="116"/>
      <c r="H99" s="116"/>
      <c r="I99" s="116"/>
      <c r="J99" s="117">
        <f>J134</f>
        <v>0</v>
      </c>
      <c r="L99" s="114"/>
    </row>
    <row r="100" spans="2:12" s="9" customFormat="1" ht="19.95" customHeight="1">
      <c r="B100" s="114"/>
      <c r="D100" s="115" t="s">
        <v>1394</v>
      </c>
      <c r="E100" s="116"/>
      <c r="F100" s="116"/>
      <c r="G100" s="116"/>
      <c r="H100" s="116"/>
      <c r="I100" s="116"/>
      <c r="J100" s="117">
        <f>J138</f>
        <v>0</v>
      </c>
      <c r="L100" s="114"/>
    </row>
    <row r="101" spans="2:12" s="9" customFormat="1" ht="19.95" customHeight="1">
      <c r="B101" s="114"/>
      <c r="D101" s="115" t="s">
        <v>140</v>
      </c>
      <c r="E101" s="116"/>
      <c r="F101" s="116"/>
      <c r="G101" s="116"/>
      <c r="H101" s="116"/>
      <c r="I101" s="116"/>
      <c r="J101" s="117">
        <f>J163</f>
        <v>0</v>
      </c>
      <c r="L101" s="114"/>
    </row>
    <row r="102" spans="2:12" s="1" customFormat="1" ht="21.75" customHeight="1">
      <c r="B102" s="28"/>
      <c r="L102" s="28"/>
    </row>
    <row r="103" spans="2:12" s="1" customFormat="1" ht="6.9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28"/>
    </row>
    <row r="107" spans="2:12" s="1" customFormat="1" ht="6.9" customHeight="1"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28"/>
    </row>
    <row r="108" spans="2:12" s="1" customFormat="1" ht="24.9" customHeight="1">
      <c r="B108" s="28"/>
      <c r="C108" s="17" t="s">
        <v>157</v>
      </c>
      <c r="L108" s="28"/>
    </row>
    <row r="109" spans="2:12" s="1" customFormat="1" ht="6.9" customHeight="1">
      <c r="B109" s="28"/>
      <c r="L109" s="28"/>
    </row>
    <row r="110" spans="2:12" s="1" customFormat="1" ht="12" customHeight="1">
      <c r="B110" s="28"/>
      <c r="C110" s="23" t="s">
        <v>15</v>
      </c>
      <c r="L110" s="28"/>
    </row>
    <row r="111" spans="2:12" s="1" customFormat="1" ht="16.5" customHeight="1">
      <c r="B111" s="28"/>
      <c r="E111" s="220" t="str">
        <f>E7</f>
        <v>Sklady - Showroom, rekonštrukcia</v>
      </c>
      <c r="F111" s="221"/>
      <c r="G111" s="221"/>
      <c r="H111" s="221"/>
      <c r="L111" s="28"/>
    </row>
    <row r="112" spans="2:12" s="1" customFormat="1" ht="12" customHeight="1">
      <c r="B112" s="28"/>
      <c r="C112" s="23" t="s">
        <v>125</v>
      </c>
      <c r="L112" s="28"/>
    </row>
    <row r="113" spans="2:65" s="1" customFormat="1" ht="16.5" customHeight="1">
      <c r="B113" s="28"/>
      <c r="E113" s="215" t="str">
        <f>E9</f>
        <v>SO 03 - Prípojka vody a nadzemný hydrant</v>
      </c>
      <c r="F113" s="219"/>
      <c r="G113" s="219"/>
      <c r="H113" s="219"/>
      <c r="L113" s="28"/>
    </row>
    <row r="114" spans="2:65" s="1" customFormat="1" ht="6.9" customHeight="1">
      <c r="B114" s="28"/>
      <c r="L114" s="28"/>
    </row>
    <row r="115" spans="2:65" s="1" customFormat="1" ht="12" customHeight="1">
      <c r="B115" s="28"/>
      <c r="C115" s="23" t="s">
        <v>19</v>
      </c>
      <c r="F115" s="21" t="str">
        <f>F12</f>
        <v>Važec, p.č. 2467/6</v>
      </c>
      <c r="I115" s="23" t="s">
        <v>21</v>
      </c>
      <c r="J115" s="51">
        <f>IF(J12="","",J12)</f>
        <v>0</v>
      </c>
      <c r="L115" s="28"/>
    </row>
    <row r="116" spans="2:65" s="1" customFormat="1" ht="6.9" customHeight="1">
      <c r="B116" s="28"/>
      <c r="L116" s="28"/>
    </row>
    <row r="117" spans="2:65" s="1" customFormat="1" ht="54.45" customHeight="1">
      <c r="B117" s="28"/>
      <c r="C117" s="23" t="s">
        <v>22</v>
      </c>
      <c r="F117" s="21" t="str">
        <f>E15</f>
        <v>PD Važec, Urbárska 72, Važec</v>
      </c>
      <c r="I117" s="23" t="s">
        <v>28</v>
      </c>
      <c r="J117" s="26" t="str">
        <f>E21</f>
        <v>Ing.arch.Ondrej Kurek, Ing.arch.Tomáš Krištek</v>
      </c>
      <c r="L117" s="28"/>
    </row>
    <row r="118" spans="2:65" s="1" customFormat="1" ht="25.65" customHeight="1">
      <c r="B118" s="28"/>
      <c r="C118" s="23" t="s">
        <v>26</v>
      </c>
      <c r="F118" s="21" t="str">
        <f>IF(E18="","",E18)</f>
        <v>Vyplň údaj</v>
      </c>
      <c r="I118" s="23" t="s">
        <v>31</v>
      </c>
      <c r="J118" s="26" t="str">
        <f>E24</f>
        <v>Caban - aktualizácia cien 2023</v>
      </c>
      <c r="L118" s="28"/>
    </row>
    <row r="119" spans="2:65" s="1" customFormat="1" ht="10.35" customHeight="1">
      <c r="B119" s="28"/>
      <c r="L119" s="28"/>
    </row>
    <row r="120" spans="2:65" s="10" customFormat="1" ht="29.25" customHeight="1">
      <c r="B120" s="118"/>
      <c r="C120" s="119" t="s">
        <v>158</v>
      </c>
      <c r="D120" s="120" t="s">
        <v>59</v>
      </c>
      <c r="E120" s="120" t="s">
        <v>55</v>
      </c>
      <c r="F120" s="120" t="s">
        <v>56</v>
      </c>
      <c r="G120" s="120" t="s">
        <v>159</v>
      </c>
      <c r="H120" s="120" t="s">
        <v>160</v>
      </c>
      <c r="I120" s="120" t="s">
        <v>161</v>
      </c>
      <c r="J120" s="121" t="s">
        <v>131</v>
      </c>
      <c r="K120" s="122" t="s">
        <v>162</v>
      </c>
      <c r="L120" s="118"/>
      <c r="M120" s="58" t="s">
        <v>1</v>
      </c>
      <c r="N120" s="59" t="s">
        <v>38</v>
      </c>
      <c r="O120" s="59" t="s">
        <v>163</v>
      </c>
      <c r="P120" s="59" t="s">
        <v>164</v>
      </c>
      <c r="Q120" s="59" t="s">
        <v>165</v>
      </c>
      <c r="R120" s="59" t="s">
        <v>166</v>
      </c>
      <c r="S120" s="59" t="s">
        <v>167</v>
      </c>
      <c r="T120" s="60" t="s">
        <v>168</v>
      </c>
    </row>
    <row r="121" spans="2:65" s="1" customFormat="1" ht="22.95" customHeight="1">
      <c r="B121" s="28"/>
      <c r="C121" s="63" t="s">
        <v>132</v>
      </c>
      <c r="J121" s="123">
        <f>BK121</f>
        <v>0</v>
      </c>
      <c r="L121" s="28"/>
      <c r="M121" s="61"/>
      <c r="N121" s="52"/>
      <c r="O121" s="52"/>
      <c r="P121" s="124">
        <f>P122</f>
        <v>0</v>
      </c>
      <c r="Q121" s="52"/>
      <c r="R121" s="124">
        <f>R122</f>
        <v>4.3098197300000001</v>
      </c>
      <c r="S121" s="52"/>
      <c r="T121" s="125">
        <f>T122</f>
        <v>0</v>
      </c>
      <c r="AT121" s="13" t="s">
        <v>73</v>
      </c>
      <c r="AU121" s="13" t="s">
        <v>133</v>
      </c>
      <c r="BK121" s="126">
        <f>BK122</f>
        <v>0</v>
      </c>
    </row>
    <row r="122" spans="2:65" s="11" customFormat="1" ht="25.95" customHeight="1">
      <c r="B122" s="127"/>
      <c r="D122" s="128" t="s">
        <v>73</v>
      </c>
      <c r="E122" s="129" t="s">
        <v>169</v>
      </c>
      <c r="F122" s="129" t="s">
        <v>170</v>
      </c>
      <c r="I122" s="130"/>
      <c r="J122" s="131">
        <f>BK122</f>
        <v>0</v>
      </c>
      <c r="L122" s="127"/>
      <c r="M122" s="132"/>
      <c r="P122" s="133">
        <f>P123+P134+P138+P163</f>
        <v>0</v>
      </c>
      <c r="R122" s="133">
        <f>R123+R134+R138+R163</f>
        <v>4.3098197300000001</v>
      </c>
      <c r="T122" s="134">
        <f>T123+T134+T138+T163</f>
        <v>0</v>
      </c>
      <c r="AR122" s="128" t="s">
        <v>81</v>
      </c>
      <c r="AT122" s="135" t="s">
        <v>73</v>
      </c>
      <c r="AU122" s="135" t="s">
        <v>74</v>
      </c>
      <c r="AY122" s="128" t="s">
        <v>171</v>
      </c>
      <c r="BK122" s="136">
        <f>BK123+BK134+BK138+BK163</f>
        <v>0</v>
      </c>
    </row>
    <row r="123" spans="2:65" s="11" customFormat="1" ht="22.95" customHeight="1">
      <c r="B123" s="127"/>
      <c r="D123" s="128" t="s">
        <v>73</v>
      </c>
      <c r="E123" s="137" t="s">
        <v>81</v>
      </c>
      <c r="F123" s="137" t="s">
        <v>172</v>
      </c>
      <c r="I123" s="130"/>
      <c r="J123" s="138">
        <f>BK123</f>
        <v>0</v>
      </c>
      <c r="L123" s="127"/>
      <c r="M123" s="132"/>
      <c r="P123" s="133">
        <f>SUM(P124:P133)</f>
        <v>0</v>
      </c>
      <c r="R123" s="133">
        <f>SUM(R124:R133)</f>
        <v>2.5452000000000001E-3</v>
      </c>
      <c r="T123" s="134">
        <f>SUM(T124:T133)</f>
        <v>0</v>
      </c>
      <c r="AR123" s="128" t="s">
        <v>81</v>
      </c>
      <c r="AT123" s="135" t="s">
        <v>73</v>
      </c>
      <c r="AU123" s="135" t="s">
        <v>81</v>
      </c>
      <c r="AY123" s="128" t="s">
        <v>171</v>
      </c>
      <c r="BK123" s="136">
        <f>SUM(BK124:BK133)</f>
        <v>0</v>
      </c>
    </row>
    <row r="124" spans="2:65" s="1" customFormat="1" ht="16.5" customHeight="1">
      <c r="B124" s="139"/>
      <c r="C124" s="140" t="s">
        <v>81</v>
      </c>
      <c r="D124" s="140" t="s">
        <v>173</v>
      </c>
      <c r="E124" s="141" t="s">
        <v>1395</v>
      </c>
      <c r="F124" s="142" t="s">
        <v>1396</v>
      </c>
      <c r="G124" s="143" t="s">
        <v>176</v>
      </c>
      <c r="H124" s="144">
        <v>4.8479999999999999</v>
      </c>
      <c r="I124" s="145"/>
      <c r="J124" s="146">
        <f t="shared" ref="J124:J133" si="0">ROUND(I124*H124,2)</f>
        <v>0</v>
      </c>
      <c r="K124" s="147"/>
      <c r="L124" s="28"/>
      <c r="M124" s="148" t="s">
        <v>1</v>
      </c>
      <c r="N124" s="149" t="s">
        <v>40</v>
      </c>
      <c r="P124" s="150">
        <f t="shared" ref="P124:P133" si="1">O124*H124</f>
        <v>0</v>
      </c>
      <c r="Q124" s="150">
        <v>0</v>
      </c>
      <c r="R124" s="150">
        <f t="shared" ref="R124:R133" si="2">Q124*H124</f>
        <v>0</v>
      </c>
      <c r="S124" s="150">
        <v>0</v>
      </c>
      <c r="T124" s="151">
        <f t="shared" ref="T124:T133" si="3">S124*H124</f>
        <v>0</v>
      </c>
      <c r="AR124" s="152" t="s">
        <v>177</v>
      </c>
      <c r="AT124" s="152" t="s">
        <v>173</v>
      </c>
      <c r="AU124" s="152" t="s">
        <v>87</v>
      </c>
      <c r="AY124" s="13" t="s">
        <v>171</v>
      </c>
      <c r="BE124" s="153">
        <f t="shared" ref="BE124:BE133" si="4">IF(N124="základná",J124,0)</f>
        <v>0</v>
      </c>
      <c r="BF124" s="153">
        <f t="shared" ref="BF124:BF133" si="5">IF(N124="znížená",J124,0)</f>
        <v>0</v>
      </c>
      <c r="BG124" s="153">
        <f t="shared" ref="BG124:BG133" si="6">IF(N124="zákl. prenesená",J124,0)</f>
        <v>0</v>
      </c>
      <c r="BH124" s="153">
        <f t="shared" ref="BH124:BH133" si="7">IF(N124="zníž. prenesená",J124,0)</f>
        <v>0</v>
      </c>
      <c r="BI124" s="153">
        <f t="shared" ref="BI124:BI133" si="8">IF(N124="nulová",J124,0)</f>
        <v>0</v>
      </c>
      <c r="BJ124" s="13" t="s">
        <v>87</v>
      </c>
      <c r="BK124" s="153">
        <f t="shared" ref="BK124:BK133" si="9">ROUND(I124*H124,2)</f>
        <v>0</v>
      </c>
      <c r="BL124" s="13" t="s">
        <v>177</v>
      </c>
      <c r="BM124" s="152" t="s">
        <v>87</v>
      </c>
    </row>
    <row r="125" spans="2:65" s="1" customFormat="1" ht="21.75" customHeight="1">
      <c r="B125" s="139"/>
      <c r="C125" s="140" t="s">
        <v>87</v>
      </c>
      <c r="D125" s="140" t="s">
        <v>173</v>
      </c>
      <c r="E125" s="141" t="s">
        <v>1397</v>
      </c>
      <c r="F125" s="142" t="s">
        <v>1398</v>
      </c>
      <c r="G125" s="143" t="s">
        <v>176</v>
      </c>
      <c r="H125" s="144">
        <v>1.454</v>
      </c>
      <c r="I125" s="145"/>
      <c r="J125" s="146">
        <f t="shared" si="0"/>
        <v>0</v>
      </c>
      <c r="K125" s="147"/>
      <c r="L125" s="28"/>
      <c r="M125" s="148" t="s">
        <v>1</v>
      </c>
      <c r="N125" s="149" t="s">
        <v>40</v>
      </c>
      <c r="P125" s="150">
        <f t="shared" si="1"/>
        <v>0</v>
      </c>
      <c r="Q125" s="150">
        <v>0</v>
      </c>
      <c r="R125" s="150">
        <f t="shared" si="2"/>
        <v>0</v>
      </c>
      <c r="S125" s="150">
        <v>0</v>
      </c>
      <c r="T125" s="151">
        <f t="shared" si="3"/>
        <v>0</v>
      </c>
      <c r="AR125" s="152" t="s">
        <v>177</v>
      </c>
      <c r="AT125" s="152" t="s">
        <v>173</v>
      </c>
      <c r="AU125" s="152" t="s">
        <v>87</v>
      </c>
      <c r="AY125" s="13" t="s">
        <v>171</v>
      </c>
      <c r="BE125" s="153">
        <f t="shared" si="4"/>
        <v>0</v>
      </c>
      <c r="BF125" s="153">
        <f t="shared" si="5"/>
        <v>0</v>
      </c>
      <c r="BG125" s="153">
        <f t="shared" si="6"/>
        <v>0</v>
      </c>
      <c r="BH125" s="153">
        <f t="shared" si="7"/>
        <v>0</v>
      </c>
      <c r="BI125" s="153">
        <f t="shared" si="8"/>
        <v>0</v>
      </c>
      <c r="BJ125" s="13" t="s">
        <v>87</v>
      </c>
      <c r="BK125" s="153">
        <f t="shared" si="9"/>
        <v>0</v>
      </c>
      <c r="BL125" s="13" t="s">
        <v>177</v>
      </c>
      <c r="BM125" s="152" t="s">
        <v>177</v>
      </c>
    </row>
    <row r="126" spans="2:65" s="1" customFormat="1" ht="24.15" customHeight="1">
      <c r="B126" s="139"/>
      <c r="C126" s="140" t="s">
        <v>95</v>
      </c>
      <c r="D126" s="140" t="s">
        <v>173</v>
      </c>
      <c r="E126" s="141" t="s">
        <v>1399</v>
      </c>
      <c r="F126" s="142" t="s">
        <v>1400</v>
      </c>
      <c r="G126" s="143" t="s">
        <v>223</v>
      </c>
      <c r="H126" s="144">
        <v>12.12</v>
      </c>
      <c r="I126" s="145"/>
      <c r="J126" s="146">
        <f t="shared" si="0"/>
        <v>0</v>
      </c>
      <c r="K126" s="147"/>
      <c r="L126" s="28"/>
      <c r="M126" s="148" t="s">
        <v>1</v>
      </c>
      <c r="N126" s="149" t="s">
        <v>40</v>
      </c>
      <c r="P126" s="150">
        <f t="shared" si="1"/>
        <v>0</v>
      </c>
      <c r="Q126" s="150">
        <v>2.1000000000000001E-4</v>
      </c>
      <c r="R126" s="150">
        <f t="shared" si="2"/>
        <v>2.5452000000000001E-3</v>
      </c>
      <c r="S126" s="150">
        <v>0</v>
      </c>
      <c r="T126" s="151">
        <f t="shared" si="3"/>
        <v>0</v>
      </c>
      <c r="AR126" s="152" t="s">
        <v>177</v>
      </c>
      <c r="AT126" s="152" t="s">
        <v>173</v>
      </c>
      <c r="AU126" s="152" t="s">
        <v>87</v>
      </c>
      <c r="AY126" s="13" t="s">
        <v>171</v>
      </c>
      <c r="BE126" s="153">
        <f t="shared" si="4"/>
        <v>0</v>
      </c>
      <c r="BF126" s="153">
        <f t="shared" si="5"/>
        <v>0</v>
      </c>
      <c r="BG126" s="153">
        <f t="shared" si="6"/>
        <v>0</v>
      </c>
      <c r="BH126" s="153">
        <f t="shared" si="7"/>
        <v>0</v>
      </c>
      <c r="BI126" s="153">
        <f t="shared" si="8"/>
        <v>0</v>
      </c>
      <c r="BJ126" s="13" t="s">
        <v>87</v>
      </c>
      <c r="BK126" s="153">
        <f t="shared" si="9"/>
        <v>0</v>
      </c>
      <c r="BL126" s="13" t="s">
        <v>177</v>
      </c>
      <c r="BM126" s="152" t="s">
        <v>182</v>
      </c>
    </row>
    <row r="127" spans="2:65" s="1" customFormat="1" ht="24.15" customHeight="1">
      <c r="B127" s="139"/>
      <c r="C127" s="140" t="s">
        <v>177</v>
      </c>
      <c r="D127" s="140" t="s">
        <v>173</v>
      </c>
      <c r="E127" s="141" t="s">
        <v>1401</v>
      </c>
      <c r="F127" s="142" t="s">
        <v>1402</v>
      </c>
      <c r="G127" s="143" t="s">
        <v>223</v>
      </c>
      <c r="H127" s="144">
        <v>12.12</v>
      </c>
      <c r="I127" s="145"/>
      <c r="J127" s="146">
        <f t="shared" si="0"/>
        <v>0</v>
      </c>
      <c r="K127" s="147"/>
      <c r="L127" s="28"/>
      <c r="M127" s="148" t="s">
        <v>1</v>
      </c>
      <c r="N127" s="149" t="s">
        <v>40</v>
      </c>
      <c r="P127" s="150">
        <f t="shared" si="1"/>
        <v>0</v>
      </c>
      <c r="Q127" s="150">
        <v>0</v>
      </c>
      <c r="R127" s="150">
        <f t="shared" si="2"/>
        <v>0</v>
      </c>
      <c r="S127" s="150">
        <v>0</v>
      </c>
      <c r="T127" s="151">
        <f t="shared" si="3"/>
        <v>0</v>
      </c>
      <c r="AR127" s="152" t="s">
        <v>177</v>
      </c>
      <c r="AT127" s="152" t="s">
        <v>173</v>
      </c>
      <c r="AU127" s="152" t="s">
        <v>87</v>
      </c>
      <c r="AY127" s="13" t="s">
        <v>171</v>
      </c>
      <c r="BE127" s="153">
        <f t="shared" si="4"/>
        <v>0</v>
      </c>
      <c r="BF127" s="153">
        <f t="shared" si="5"/>
        <v>0</v>
      </c>
      <c r="BG127" s="153">
        <f t="shared" si="6"/>
        <v>0</v>
      </c>
      <c r="BH127" s="153">
        <f t="shared" si="7"/>
        <v>0</v>
      </c>
      <c r="BI127" s="153">
        <f t="shared" si="8"/>
        <v>0</v>
      </c>
      <c r="BJ127" s="13" t="s">
        <v>87</v>
      </c>
      <c r="BK127" s="153">
        <f t="shared" si="9"/>
        <v>0</v>
      </c>
      <c r="BL127" s="13" t="s">
        <v>177</v>
      </c>
      <c r="BM127" s="152" t="s">
        <v>185</v>
      </c>
    </row>
    <row r="128" spans="2:65" s="1" customFormat="1" ht="21.75" customHeight="1">
      <c r="B128" s="139"/>
      <c r="C128" s="140" t="s">
        <v>187</v>
      </c>
      <c r="D128" s="140" t="s">
        <v>173</v>
      </c>
      <c r="E128" s="141" t="s">
        <v>1080</v>
      </c>
      <c r="F128" s="142" t="s">
        <v>1081</v>
      </c>
      <c r="G128" s="143" t="s">
        <v>176</v>
      </c>
      <c r="H128" s="144">
        <v>4.8479999999999999</v>
      </c>
      <c r="I128" s="145"/>
      <c r="J128" s="146">
        <f t="shared" si="0"/>
        <v>0</v>
      </c>
      <c r="K128" s="147"/>
      <c r="L128" s="28"/>
      <c r="M128" s="148" t="s">
        <v>1</v>
      </c>
      <c r="N128" s="149" t="s">
        <v>40</v>
      </c>
      <c r="P128" s="150">
        <f t="shared" si="1"/>
        <v>0</v>
      </c>
      <c r="Q128" s="150">
        <v>0</v>
      </c>
      <c r="R128" s="150">
        <f t="shared" si="2"/>
        <v>0</v>
      </c>
      <c r="S128" s="150">
        <v>0</v>
      </c>
      <c r="T128" s="151">
        <f t="shared" si="3"/>
        <v>0</v>
      </c>
      <c r="AR128" s="152" t="s">
        <v>177</v>
      </c>
      <c r="AT128" s="152" t="s">
        <v>173</v>
      </c>
      <c r="AU128" s="152" t="s">
        <v>87</v>
      </c>
      <c r="AY128" s="13" t="s">
        <v>171</v>
      </c>
      <c r="BE128" s="153">
        <f t="shared" si="4"/>
        <v>0</v>
      </c>
      <c r="BF128" s="153">
        <f t="shared" si="5"/>
        <v>0</v>
      </c>
      <c r="BG128" s="153">
        <f t="shared" si="6"/>
        <v>0</v>
      </c>
      <c r="BH128" s="153">
        <f t="shared" si="7"/>
        <v>0</v>
      </c>
      <c r="BI128" s="153">
        <f t="shared" si="8"/>
        <v>0</v>
      </c>
      <c r="BJ128" s="13" t="s">
        <v>87</v>
      </c>
      <c r="BK128" s="153">
        <f t="shared" si="9"/>
        <v>0</v>
      </c>
      <c r="BL128" s="13" t="s">
        <v>177</v>
      </c>
      <c r="BM128" s="152" t="s">
        <v>190</v>
      </c>
    </row>
    <row r="129" spans="2:65" s="1" customFormat="1" ht="24.15" customHeight="1">
      <c r="B129" s="139"/>
      <c r="C129" s="140" t="s">
        <v>182</v>
      </c>
      <c r="D129" s="140" t="s">
        <v>173</v>
      </c>
      <c r="E129" s="141" t="s">
        <v>1082</v>
      </c>
      <c r="F129" s="142" t="s">
        <v>1083</v>
      </c>
      <c r="G129" s="143" t="s">
        <v>176</v>
      </c>
      <c r="H129" s="144">
        <v>1.6</v>
      </c>
      <c r="I129" s="145"/>
      <c r="J129" s="146">
        <f t="shared" si="0"/>
        <v>0</v>
      </c>
      <c r="K129" s="147"/>
      <c r="L129" s="28"/>
      <c r="M129" s="148" t="s">
        <v>1</v>
      </c>
      <c r="N129" s="149" t="s">
        <v>40</v>
      </c>
      <c r="P129" s="150">
        <f t="shared" si="1"/>
        <v>0</v>
      </c>
      <c r="Q129" s="150">
        <v>0</v>
      </c>
      <c r="R129" s="150">
        <f t="shared" si="2"/>
        <v>0</v>
      </c>
      <c r="S129" s="150">
        <v>0</v>
      </c>
      <c r="T129" s="151">
        <f t="shared" si="3"/>
        <v>0</v>
      </c>
      <c r="AR129" s="152" t="s">
        <v>177</v>
      </c>
      <c r="AT129" s="152" t="s">
        <v>173</v>
      </c>
      <c r="AU129" s="152" t="s">
        <v>87</v>
      </c>
      <c r="AY129" s="13" t="s">
        <v>171</v>
      </c>
      <c r="BE129" s="153">
        <f t="shared" si="4"/>
        <v>0</v>
      </c>
      <c r="BF129" s="153">
        <f t="shared" si="5"/>
        <v>0</v>
      </c>
      <c r="BG129" s="153">
        <f t="shared" si="6"/>
        <v>0</v>
      </c>
      <c r="BH129" s="153">
        <f t="shared" si="7"/>
        <v>0</v>
      </c>
      <c r="BI129" s="153">
        <f t="shared" si="8"/>
        <v>0</v>
      </c>
      <c r="BJ129" s="13" t="s">
        <v>87</v>
      </c>
      <c r="BK129" s="153">
        <f t="shared" si="9"/>
        <v>0</v>
      </c>
      <c r="BL129" s="13" t="s">
        <v>177</v>
      </c>
      <c r="BM129" s="152" t="s">
        <v>193</v>
      </c>
    </row>
    <row r="130" spans="2:65" s="1" customFormat="1" ht="16.5" customHeight="1">
      <c r="B130" s="139"/>
      <c r="C130" s="140" t="s">
        <v>194</v>
      </c>
      <c r="D130" s="140" t="s">
        <v>173</v>
      </c>
      <c r="E130" s="141" t="s">
        <v>1084</v>
      </c>
      <c r="F130" s="142" t="s">
        <v>1085</v>
      </c>
      <c r="G130" s="143" t="s">
        <v>176</v>
      </c>
      <c r="H130" s="144">
        <v>1.6</v>
      </c>
      <c r="I130" s="145"/>
      <c r="J130" s="146">
        <f t="shared" si="0"/>
        <v>0</v>
      </c>
      <c r="K130" s="147"/>
      <c r="L130" s="28"/>
      <c r="M130" s="148" t="s">
        <v>1</v>
      </c>
      <c r="N130" s="149" t="s">
        <v>40</v>
      </c>
      <c r="P130" s="150">
        <f t="shared" si="1"/>
        <v>0</v>
      </c>
      <c r="Q130" s="150">
        <v>0</v>
      </c>
      <c r="R130" s="150">
        <f t="shared" si="2"/>
        <v>0</v>
      </c>
      <c r="S130" s="150">
        <v>0</v>
      </c>
      <c r="T130" s="151">
        <f t="shared" si="3"/>
        <v>0</v>
      </c>
      <c r="AR130" s="152" t="s">
        <v>177</v>
      </c>
      <c r="AT130" s="152" t="s">
        <v>173</v>
      </c>
      <c r="AU130" s="152" t="s">
        <v>87</v>
      </c>
      <c r="AY130" s="13" t="s">
        <v>171</v>
      </c>
      <c r="BE130" s="153">
        <f t="shared" si="4"/>
        <v>0</v>
      </c>
      <c r="BF130" s="153">
        <f t="shared" si="5"/>
        <v>0</v>
      </c>
      <c r="BG130" s="153">
        <f t="shared" si="6"/>
        <v>0</v>
      </c>
      <c r="BH130" s="153">
        <f t="shared" si="7"/>
        <v>0</v>
      </c>
      <c r="BI130" s="153">
        <f t="shared" si="8"/>
        <v>0</v>
      </c>
      <c r="BJ130" s="13" t="s">
        <v>87</v>
      </c>
      <c r="BK130" s="153">
        <f t="shared" si="9"/>
        <v>0</v>
      </c>
      <c r="BL130" s="13" t="s">
        <v>177</v>
      </c>
      <c r="BM130" s="152" t="s">
        <v>198</v>
      </c>
    </row>
    <row r="131" spans="2:65" s="1" customFormat="1" ht="16.5" customHeight="1">
      <c r="B131" s="139"/>
      <c r="C131" s="140" t="s">
        <v>185</v>
      </c>
      <c r="D131" s="140" t="s">
        <v>173</v>
      </c>
      <c r="E131" s="141" t="s">
        <v>1086</v>
      </c>
      <c r="F131" s="142" t="s">
        <v>1087</v>
      </c>
      <c r="G131" s="143" t="s">
        <v>176</v>
      </c>
      <c r="H131" s="144">
        <v>1.6</v>
      </c>
      <c r="I131" s="145"/>
      <c r="J131" s="146">
        <f t="shared" si="0"/>
        <v>0</v>
      </c>
      <c r="K131" s="147"/>
      <c r="L131" s="28"/>
      <c r="M131" s="148" t="s">
        <v>1</v>
      </c>
      <c r="N131" s="149" t="s">
        <v>40</v>
      </c>
      <c r="P131" s="150">
        <f t="shared" si="1"/>
        <v>0</v>
      </c>
      <c r="Q131" s="150">
        <v>0</v>
      </c>
      <c r="R131" s="150">
        <f t="shared" si="2"/>
        <v>0</v>
      </c>
      <c r="S131" s="150">
        <v>0</v>
      </c>
      <c r="T131" s="151">
        <f t="shared" si="3"/>
        <v>0</v>
      </c>
      <c r="AR131" s="152" t="s">
        <v>177</v>
      </c>
      <c r="AT131" s="152" t="s">
        <v>173</v>
      </c>
      <c r="AU131" s="152" t="s">
        <v>87</v>
      </c>
      <c r="AY131" s="13" t="s">
        <v>171</v>
      </c>
      <c r="BE131" s="153">
        <f t="shared" si="4"/>
        <v>0</v>
      </c>
      <c r="BF131" s="153">
        <f t="shared" si="5"/>
        <v>0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13" t="s">
        <v>87</v>
      </c>
      <c r="BK131" s="153">
        <f t="shared" si="9"/>
        <v>0</v>
      </c>
      <c r="BL131" s="13" t="s">
        <v>177</v>
      </c>
      <c r="BM131" s="152" t="s">
        <v>202</v>
      </c>
    </row>
    <row r="132" spans="2:65" s="1" customFormat="1" ht="16.5" customHeight="1">
      <c r="B132" s="139"/>
      <c r="C132" s="140" t="s">
        <v>203</v>
      </c>
      <c r="D132" s="140" t="s">
        <v>173</v>
      </c>
      <c r="E132" s="141" t="s">
        <v>1403</v>
      </c>
      <c r="F132" s="142" t="s">
        <v>1089</v>
      </c>
      <c r="G132" s="143" t="s">
        <v>176</v>
      </c>
      <c r="H132" s="144">
        <v>1.6</v>
      </c>
      <c r="I132" s="145"/>
      <c r="J132" s="146">
        <f t="shared" si="0"/>
        <v>0</v>
      </c>
      <c r="K132" s="147"/>
      <c r="L132" s="28"/>
      <c r="M132" s="148" t="s">
        <v>1</v>
      </c>
      <c r="N132" s="149" t="s">
        <v>40</v>
      </c>
      <c r="P132" s="150">
        <f t="shared" si="1"/>
        <v>0</v>
      </c>
      <c r="Q132" s="150">
        <v>0</v>
      </c>
      <c r="R132" s="150">
        <f t="shared" si="2"/>
        <v>0</v>
      </c>
      <c r="S132" s="150">
        <v>0</v>
      </c>
      <c r="T132" s="151">
        <f t="shared" si="3"/>
        <v>0</v>
      </c>
      <c r="AR132" s="152" t="s">
        <v>177</v>
      </c>
      <c r="AT132" s="152" t="s">
        <v>173</v>
      </c>
      <c r="AU132" s="152" t="s">
        <v>87</v>
      </c>
      <c r="AY132" s="13" t="s">
        <v>171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3" t="s">
        <v>87</v>
      </c>
      <c r="BK132" s="153">
        <f t="shared" si="9"/>
        <v>0</v>
      </c>
      <c r="BL132" s="13" t="s">
        <v>177</v>
      </c>
      <c r="BM132" s="152" t="s">
        <v>206</v>
      </c>
    </row>
    <row r="133" spans="2:65" s="1" customFormat="1" ht="21.75" customHeight="1">
      <c r="B133" s="139"/>
      <c r="C133" s="140" t="s">
        <v>190</v>
      </c>
      <c r="D133" s="140" t="s">
        <v>173</v>
      </c>
      <c r="E133" s="141" t="s">
        <v>1090</v>
      </c>
      <c r="F133" s="142" t="s">
        <v>1091</v>
      </c>
      <c r="G133" s="143" t="s">
        <v>176</v>
      </c>
      <c r="H133" s="144">
        <v>3.2480000000000002</v>
      </c>
      <c r="I133" s="145"/>
      <c r="J133" s="146">
        <f t="shared" si="0"/>
        <v>0</v>
      </c>
      <c r="K133" s="147"/>
      <c r="L133" s="28"/>
      <c r="M133" s="148" t="s">
        <v>1</v>
      </c>
      <c r="N133" s="149" t="s">
        <v>40</v>
      </c>
      <c r="P133" s="150">
        <f t="shared" si="1"/>
        <v>0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AR133" s="152" t="s">
        <v>177</v>
      </c>
      <c r="AT133" s="152" t="s">
        <v>173</v>
      </c>
      <c r="AU133" s="152" t="s">
        <v>87</v>
      </c>
      <c r="AY133" s="13" t="s">
        <v>171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3" t="s">
        <v>87</v>
      </c>
      <c r="BK133" s="153">
        <f t="shared" si="9"/>
        <v>0</v>
      </c>
      <c r="BL133" s="13" t="s">
        <v>177</v>
      </c>
      <c r="BM133" s="152" t="s">
        <v>7</v>
      </c>
    </row>
    <row r="134" spans="2:65" s="11" customFormat="1" ht="22.95" customHeight="1">
      <c r="B134" s="127"/>
      <c r="D134" s="128" t="s">
        <v>73</v>
      </c>
      <c r="E134" s="137" t="s">
        <v>177</v>
      </c>
      <c r="F134" s="137" t="s">
        <v>1092</v>
      </c>
      <c r="I134" s="130"/>
      <c r="J134" s="138">
        <f>BK134</f>
        <v>0</v>
      </c>
      <c r="L134" s="127"/>
      <c r="M134" s="132"/>
      <c r="P134" s="133">
        <f>SUM(P135:P137)</f>
        <v>0</v>
      </c>
      <c r="R134" s="133">
        <f>SUM(R135:R137)</f>
        <v>3.7444293200000001</v>
      </c>
      <c r="T134" s="134">
        <f>SUM(T135:T137)</f>
        <v>0</v>
      </c>
      <c r="AR134" s="128" t="s">
        <v>81</v>
      </c>
      <c r="AT134" s="135" t="s">
        <v>73</v>
      </c>
      <c r="AU134" s="135" t="s">
        <v>81</v>
      </c>
      <c r="AY134" s="128" t="s">
        <v>171</v>
      </c>
      <c r="BK134" s="136">
        <f>SUM(BK135:BK137)</f>
        <v>0</v>
      </c>
    </row>
    <row r="135" spans="2:65" s="1" customFormat="1" ht="24.15" customHeight="1">
      <c r="B135" s="139"/>
      <c r="C135" s="140" t="s">
        <v>210</v>
      </c>
      <c r="D135" s="140" t="s">
        <v>173</v>
      </c>
      <c r="E135" s="141" t="s">
        <v>1093</v>
      </c>
      <c r="F135" s="142" t="s">
        <v>1094</v>
      </c>
      <c r="G135" s="143" t="s">
        <v>176</v>
      </c>
      <c r="H135" s="144">
        <v>1.6</v>
      </c>
      <c r="I135" s="145"/>
      <c r="J135" s="146">
        <f>ROUND(I135*H135,2)</f>
        <v>0</v>
      </c>
      <c r="K135" s="147"/>
      <c r="L135" s="28"/>
      <c r="M135" s="148" t="s">
        <v>1</v>
      </c>
      <c r="N135" s="149" t="s">
        <v>40</v>
      </c>
      <c r="P135" s="150">
        <f>O135*H135</f>
        <v>0</v>
      </c>
      <c r="Q135" s="150">
        <v>1.8907700000000001</v>
      </c>
      <c r="R135" s="150">
        <f>Q135*H135</f>
        <v>3.0252320000000004</v>
      </c>
      <c r="S135" s="150">
        <v>0</v>
      </c>
      <c r="T135" s="151">
        <f>S135*H135</f>
        <v>0</v>
      </c>
      <c r="AR135" s="152" t="s">
        <v>177</v>
      </c>
      <c r="AT135" s="152" t="s">
        <v>173</v>
      </c>
      <c r="AU135" s="152" t="s">
        <v>87</v>
      </c>
      <c r="AY135" s="13" t="s">
        <v>171</v>
      </c>
      <c r="BE135" s="153">
        <f>IF(N135="základná",J135,0)</f>
        <v>0</v>
      </c>
      <c r="BF135" s="153">
        <f>IF(N135="znížená",J135,0)</f>
        <v>0</v>
      </c>
      <c r="BG135" s="153">
        <f>IF(N135="zákl. prenesená",J135,0)</f>
        <v>0</v>
      </c>
      <c r="BH135" s="153">
        <f>IF(N135="zníž. prenesená",J135,0)</f>
        <v>0</v>
      </c>
      <c r="BI135" s="153">
        <f>IF(N135="nulová",J135,0)</f>
        <v>0</v>
      </c>
      <c r="BJ135" s="13" t="s">
        <v>87</v>
      </c>
      <c r="BK135" s="153">
        <f>ROUND(I135*H135,2)</f>
        <v>0</v>
      </c>
      <c r="BL135" s="13" t="s">
        <v>177</v>
      </c>
      <c r="BM135" s="152" t="s">
        <v>209</v>
      </c>
    </row>
    <row r="136" spans="2:65" s="1" customFormat="1" ht="24.15" customHeight="1">
      <c r="B136" s="139"/>
      <c r="C136" s="140" t="s">
        <v>193</v>
      </c>
      <c r="D136" s="140" t="s">
        <v>173</v>
      </c>
      <c r="E136" s="141" t="s">
        <v>1404</v>
      </c>
      <c r="F136" s="142" t="s">
        <v>1405</v>
      </c>
      <c r="G136" s="143" t="s">
        <v>176</v>
      </c>
      <c r="H136" s="144">
        <v>0.28799999999999998</v>
      </c>
      <c r="I136" s="145"/>
      <c r="J136" s="146">
        <f>ROUND(I136*H136,2)</f>
        <v>0</v>
      </c>
      <c r="K136" s="147"/>
      <c r="L136" s="28"/>
      <c r="M136" s="148" t="s">
        <v>1</v>
      </c>
      <c r="N136" s="149" t="s">
        <v>40</v>
      </c>
      <c r="P136" s="150">
        <f>O136*H136</f>
        <v>0</v>
      </c>
      <c r="Q136" s="150">
        <v>2.4586399999999999</v>
      </c>
      <c r="R136" s="150">
        <f>Q136*H136</f>
        <v>0.70808831999999988</v>
      </c>
      <c r="S136" s="150">
        <v>0</v>
      </c>
      <c r="T136" s="151">
        <f>S136*H136</f>
        <v>0</v>
      </c>
      <c r="AR136" s="152" t="s">
        <v>177</v>
      </c>
      <c r="AT136" s="152" t="s">
        <v>173</v>
      </c>
      <c r="AU136" s="152" t="s">
        <v>87</v>
      </c>
      <c r="AY136" s="13" t="s">
        <v>171</v>
      </c>
      <c r="BE136" s="153">
        <f>IF(N136="základná",J136,0)</f>
        <v>0</v>
      </c>
      <c r="BF136" s="153">
        <f>IF(N136="znížená",J136,0)</f>
        <v>0</v>
      </c>
      <c r="BG136" s="153">
        <f>IF(N136="zákl. prenesená",J136,0)</f>
        <v>0</v>
      </c>
      <c r="BH136" s="153">
        <f>IF(N136="zníž. prenesená",J136,0)</f>
        <v>0</v>
      </c>
      <c r="BI136" s="153">
        <f>IF(N136="nulová",J136,0)</f>
        <v>0</v>
      </c>
      <c r="BJ136" s="13" t="s">
        <v>87</v>
      </c>
      <c r="BK136" s="153">
        <f>ROUND(I136*H136,2)</f>
        <v>0</v>
      </c>
      <c r="BL136" s="13" t="s">
        <v>177</v>
      </c>
      <c r="BM136" s="152" t="s">
        <v>216</v>
      </c>
    </row>
    <row r="137" spans="2:65" s="1" customFormat="1" ht="21.75" customHeight="1">
      <c r="B137" s="139"/>
      <c r="C137" s="140" t="s">
        <v>217</v>
      </c>
      <c r="D137" s="140" t="s">
        <v>173</v>
      </c>
      <c r="E137" s="141" t="s">
        <v>1406</v>
      </c>
      <c r="F137" s="142" t="s">
        <v>1407</v>
      </c>
      <c r="G137" s="143" t="s">
        <v>223</v>
      </c>
      <c r="H137" s="144">
        <v>2.2999999999999998</v>
      </c>
      <c r="I137" s="145"/>
      <c r="J137" s="146">
        <f>ROUND(I137*H137,2)</f>
        <v>0</v>
      </c>
      <c r="K137" s="147"/>
      <c r="L137" s="28"/>
      <c r="M137" s="148" t="s">
        <v>1</v>
      </c>
      <c r="N137" s="149" t="s">
        <v>40</v>
      </c>
      <c r="P137" s="150">
        <f>O137*H137</f>
        <v>0</v>
      </c>
      <c r="Q137" s="150">
        <v>4.8300000000000001E-3</v>
      </c>
      <c r="R137" s="150">
        <f>Q137*H137</f>
        <v>1.1108999999999999E-2</v>
      </c>
      <c r="S137" s="150">
        <v>0</v>
      </c>
      <c r="T137" s="151">
        <f>S137*H137</f>
        <v>0</v>
      </c>
      <c r="AR137" s="152" t="s">
        <v>177</v>
      </c>
      <c r="AT137" s="152" t="s">
        <v>173</v>
      </c>
      <c r="AU137" s="152" t="s">
        <v>87</v>
      </c>
      <c r="AY137" s="13" t="s">
        <v>171</v>
      </c>
      <c r="BE137" s="153">
        <f>IF(N137="základná",J137,0)</f>
        <v>0</v>
      </c>
      <c r="BF137" s="153">
        <f>IF(N137="znížená",J137,0)</f>
        <v>0</v>
      </c>
      <c r="BG137" s="153">
        <f>IF(N137="zákl. prenesená",J137,0)</f>
        <v>0</v>
      </c>
      <c r="BH137" s="153">
        <f>IF(N137="zníž. prenesená",J137,0)</f>
        <v>0</v>
      </c>
      <c r="BI137" s="153">
        <f>IF(N137="nulová",J137,0)</f>
        <v>0</v>
      </c>
      <c r="BJ137" s="13" t="s">
        <v>87</v>
      </c>
      <c r="BK137" s="153">
        <f>ROUND(I137*H137,2)</f>
        <v>0</v>
      </c>
      <c r="BL137" s="13" t="s">
        <v>177</v>
      </c>
      <c r="BM137" s="152" t="s">
        <v>220</v>
      </c>
    </row>
    <row r="138" spans="2:65" s="11" customFormat="1" ht="22.95" customHeight="1">
      <c r="B138" s="127"/>
      <c r="D138" s="128" t="s">
        <v>73</v>
      </c>
      <c r="E138" s="137" t="s">
        <v>185</v>
      </c>
      <c r="F138" s="137" t="s">
        <v>1408</v>
      </c>
      <c r="I138" s="130"/>
      <c r="J138" s="138">
        <f>BK138</f>
        <v>0</v>
      </c>
      <c r="L138" s="127"/>
      <c r="M138" s="132"/>
      <c r="P138" s="133">
        <f>SUM(P139:P162)</f>
        <v>0</v>
      </c>
      <c r="R138" s="133">
        <f>SUM(R139:R162)</f>
        <v>0.56284520999999987</v>
      </c>
      <c r="T138" s="134">
        <f>SUM(T139:T162)</f>
        <v>0</v>
      </c>
      <c r="AR138" s="128" t="s">
        <v>81</v>
      </c>
      <c r="AT138" s="135" t="s">
        <v>73</v>
      </c>
      <c r="AU138" s="135" t="s">
        <v>81</v>
      </c>
      <c r="AY138" s="128" t="s">
        <v>171</v>
      </c>
      <c r="BK138" s="136">
        <f>SUM(BK139:BK162)</f>
        <v>0</v>
      </c>
    </row>
    <row r="139" spans="2:65" s="1" customFormat="1" ht="24.15" customHeight="1">
      <c r="B139" s="139"/>
      <c r="C139" s="140" t="s">
        <v>198</v>
      </c>
      <c r="D139" s="140" t="s">
        <v>173</v>
      </c>
      <c r="E139" s="141" t="s">
        <v>1409</v>
      </c>
      <c r="F139" s="142" t="s">
        <v>1410</v>
      </c>
      <c r="G139" s="143" t="s">
        <v>316</v>
      </c>
      <c r="H139" s="144">
        <v>7</v>
      </c>
      <c r="I139" s="145"/>
      <c r="J139" s="146">
        <f t="shared" ref="J139:J162" si="10">ROUND(I139*H139,2)</f>
        <v>0</v>
      </c>
      <c r="K139" s="147"/>
      <c r="L139" s="28"/>
      <c r="M139" s="148" t="s">
        <v>1</v>
      </c>
      <c r="N139" s="149" t="s">
        <v>40</v>
      </c>
      <c r="P139" s="150">
        <f t="shared" ref="P139:P162" si="11">O139*H139</f>
        <v>0</v>
      </c>
      <c r="Q139" s="150">
        <v>3.3899999999999998E-3</v>
      </c>
      <c r="R139" s="150">
        <f t="shared" ref="R139:R162" si="12">Q139*H139</f>
        <v>2.3729999999999998E-2</v>
      </c>
      <c r="S139" s="150">
        <v>0</v>
      </c>
      <c r="T139" s="151">
        <f t="shared" ref="T139:T162" si="13">S139*H139</f>
        <v>0</v>
      </c>
      <c r="AR139" s="152" t="s">
        <v>177</v>
      </c>
      <c r="AT139" s="152" t="s">
        <v>173</v>
      </c>
      <c r="AU139" s="152" t="s">
        <v>87</v>
      </c>
      <c r="AY139" s="13" t="s">
        <v>171</v>
      </c>
      <c r="BE139" s="153">
        <f t="shared" ref="BE139:BE162" si="14">IF(N139="základná",J139,0)</f>
        <v>0</v>
      </c>
      <c r="BF139" s="153">
        <f t="shared" ref="BF139:BF162" si="15">IF(N139="znížená",J139,0)</f>
        <v>0</v>
      </c>
      <c r="BG139" s="153">
        <f t="shared" ref="BG139:BG162" si="16">IF(N139="zákl. prenesená",J139,0)</f>
        <v>0</v>
      </c>
      <c r="BH139" s="153">
        <f t="shared" ref="BH139:BH162" si="17">IF(N139="zníž. prenesená",J139,0)</f>
        <v>0</v>
      </c>
      <c r="BI139" s="153">
        <f t="shared" ref="BI139:BI162" si="18">IF(N139="nulová",J139,0)</f>
        <v>0</v>
      </c>
      <c r="BJ139" s="13" t="s">
        <v>87</v>
      </c>
      <c r="BK139" s="153">
        <f t="shared" ref="BK139:BK162" si="19">ROUND(I139*H139,2)</f>
        <v>0</v>
      </c>
      <c r="BL139" s="13" t="s">
        <v>177</v>
      </c>
      <c r="BM139" s="152" t="s">
        <v>224</v>
      </c>
    </row>
    <row r="140" spans="2:65" s="1" customFormat="1" ht="24.15" customHeight="1">
      <c r="B140" s="139"/>
      <c r="C140" s="154" t="s">
        <v>225</v>
      </c>
      <c r="D140" s="154" t="s">
        <v>242</v>
      </c>
      <c r="E140" s="155" t="s">
        <v>1411</v>
      </c>
      <c r="F140" s="156" t="s">
        <v>1412</v>
      </c>
      <c r="G140" s="157" t="s">
        <v>1140</v>
      </c>
      <c r="H140" s="158">
        <v>1.01</v>
      </c>
      <c r="I140" s="159"/>
      <c r="J140" s="160">
        <f t="shared" si="10"/>
        <v>0</v>
      </c>
      <c r="K140" s="161"/>
      <c r="L140" s="162"/>
      <c r="M140" s="163" t="s">
        <v>1</v>
      </c>
      <c r="N140" s="164" t="s">
        <v>40</v>
      </c>
      <c r="P140" s="150">
        <f t="shared" si="11"/>
        <v>0</v>
      </c>
      <c r="Q140" s="150">
        <v>9.5999999999999992E-3</v>
      </c>
      <c r="R140" s="150">
        <f t="shared" si="12"/>
        <v>9.6959999999999998E-3</v>
      </c>
      <c r="S140" s="150">
        <v>0</v>
      </c>
      <c r="T140" s="151">
        <f t="shared" si="13"/>
        <v>0</v>
      </c>
      <c r="AR140" s="152" t="s">
        <v>185</v>
      </c>
      <c r="AT140" s="152" t="s">
        <v>242</v>
      </c>
      <c r="AU140" s="152" t="s">
        <v>87</v>
      </c>
      <c r="AY140" s="13" t="s">
        <v>171</v>
      </c>
      <c r="BE140" s="153">
        <f t="shared" si="14"/>
        <v>0</v>
      </c>
      <c r="BF140" s="153">
        <f t="shared" si="15"/>
        <v>0</v>
      </c>
      <c r="BG140" s="153">
        <f t="shared" si="16"/>
        <v>0</v>
      </c>
      <c r="BH140" s="153">
        <f t="shared" si="17"/>
        <v>0</v>
      </c>
      <c r="BI140" s="153">
        <f t="shared" si="18"/>
        <v>0</v>
      </c>
      <c r="BJ140" s="13" t="s">
        <v>87</v>
      </c>
      <c r="BK140" s="153">
        <f t="shared" si="19"/>
        <v>0</v>
      </c>
      <c r="BL140" s="13" t="s">
        <v>177</v>
      </c>
      <c r="BM140" s="152" t="s">
        <v>229</v>
      </c>
    </row>
    <row r="141" spans="2:65" s="1" customFormat="1" ht="24.15" customHeight="1">
      <c r="B141" s="139"/>
      <c r="C141" s="154" t="s">
        <v>202</v>
      </c>
      <c r="D141" s="154" t="s">
        <v>242</v>
      </c>
      <c r="E141" s="155" t="s">
        <v>1413</v>
      </c>
      <c r="F141" s="156" t="s">
        <v>1414</v>
      </c>
      <c r="G141" s="157" t="s">
        <v>1140</v>
      </c>
      <c r="H141" s="158">
        <v>2.02</v>
      </c>
      <c r="I141" s="159"/>
      <c r="J141" s="160">
        <f t="shared" si="10"/>
        <v>0</v>
      </c>
      <c r="K141" s="161"/>
      <c r="L141" s="162"/>
      <c r="M141" s="163" t="s">
        <v>1</v>
      </c>
      <c r="N141" s="164" t="s">
        <v>40</v>
      </c>
      <c r="P141" s="150">
        <f t="shared" si="11"/>
        <v>0</v>
      </c>
      <c r="Q141" s="150">
        <v>2.8999999999999998E-3</v>
      </c>
      <c r="R141" s="150">
        <f t="shared" si="12"/>
        <v>5.8579999999999995E-3</v>
      </c>
      <c r="S141" s="150">
        <v>0</v>
      </c>
      <c r="T141" s="151">
        <f t="shared" si="13"/>
        <v>0</v>
      </c>
      <c r="AR141" s="152" t="s">
        <v>185</v>
      </c>
      <c r="AT141" s="152" t="s">
        <v>242</v>
      </c>
      <c r="AU141" s="152" t="s">
        <v>87</v>
      </c>
      <c r="AY141" s="13" t="s">
        <v>171</v>
      </c>
      <c r="BE141" s="153">
        <f t="shared" si="14"/>
        <v>0</v>
      </c>
      <c r="BF141" s="153">
        <f t="shared" si="15"/>
        <v>0</v>
      </c>
      <c r="BG141" s="153">
        <f t="shared" si="16"/>
        <v>0</v>
      </c>
      <c r="BH141" s="153">
        <f t="shared" si="17"/>
        <v>0</v>
      </c>
      <c r="BI141" s="153">
        <f t="shared" si="18"/>
        <v>0</v>
      </c>
      <c r="BJ141" s="13" t="s">
        <v>87</v>
      </c>
      <c r="BK141" s="153">
        <f t="shared" si="19"/>
        <v>0</v>
      </c>
      <c r="BL141" s="13" t="s">
        <v>177</v>
      </c>
      <c r="BM141" s="152" t="s">
        <v>233</v>
      </c>
    </row>
    <row r="142" spans="2:65" s="1" customFormat="1" ht="24.15" customHeight="1">
      <c r="B142" s="139"/>
      <c r="C142" s="154" t="s">
        <v>234</v>
      </c>
      <c r="D142" s="154" t="s">
        <v>242</v>
      </c>
      <c r="E142" s="155" t="s">
        <v>1415</v>
      </c>
      <c r="F142" s="156" t="s">
        <v>1416</v>
      </c>
      <c r="G142" s="157" t="s">
        <v>1140</v>
      </c>
      <c r="H142" s="158">
        <v>2.02</v>
      </c>
      <c r="I142" s="159"/>
      <c r="J142" s="160">
        <f t="shared" si="10"/>
        <v>0</v>
      </c>
      <c r="K142" s="161"/>
      <c r="L142" s="162"/>
      <c r="M142" s="163" t="s">
        <v>1</v>
      </c>
      <c r="N142" s="164" t="s">
        <v>40</v>
      </c>
      <c r="P142" s="150">
        <f t="shared" si="11"/>
        <v>0</v>
      </c>
      <c r="Q142" s="150">
        <v>2.1999999999999999E-2</v>
      </c>
      <c r="R142" s="150">
        <f t="shared" si="12"/>
        <v>4.444E-2</v>
      </c>
      <c r="S142" s="150">
        <v>0</v>
      </c>
      <c r="T142" s="151">
        <f t="shared" si="13"/>
        <v>0</v>
      </c>
      <c r="AR142" s="152" t="s">
        <v>185</v>
      </c>
      <c r="AT142" s="152" t="s">
        <v>242</v>
      </c>
      <c r="AU142" s="152" t="s">
        <v>87</v>
      </c>
      <c r="AY142" s="13" t="s">
        <v>171</v>
      </c>
      <c r="BE142" s="153">
        <f t="shared" si="14"/>
        <v>0</v>
      </c>
      <c r="BF142" s="153">
        <f t="shared" si="15"/>
        <v>0</v>
      </c>
      <c r="BG142" s="153">
        <f t="shared" si="16"/>
        <v>0</v>
      </c>
      <c r="BH142" s="153">
        <f t="shared" si="17"/>
        <v>0</v>
      </c>
      <c r="BI142" s="153">
        <f t="shared" si="18"/>
        <v>0</v>
      </c>
      <c r="BJ142" s="13" t="s">
        <v>87</v>
      </c>
      <c r="BK142" s="153">
        <f t="shared" si="19"/>
        <v>0</v>
      </c>
      <c r="BL142" s="13" t="s">
        <v>177</v>
      </c>
      <c r="BM142" s="152" t="s">
        <v>237</v>
      </c>
    </row>
    <row r="143" spans="2:65" s="1" customFormat="1" ht="24.15" customHeight="1">
      <c r="B143" s="139"/>
      <c r="C143" s="154" t="s">
        <v>206</v>
      </c>
      <c r="D143" s="154" t="s">
        <v>242</v>
      </c>
      <c r="E143" s="155" t="s">
        <v>1417</v>
      </c>
      <c r="F143" s="156" t="s">
        <v>1418</v>
      </c>
      <c r="G143" s="157" t="s">
        <v>316</v>
      </c>
      <c r="H143" s="158">
        <v>0.54700000000000004</v>
      </c>
      <c r="I143" s="159"/>
      <c r="J143" s="160">
        <f t="shared" si="10"/>
        <v>0</v>
      </c>
      <c r="K143" s="161"/>
      <c r="L143" s="162"/>
      <c r="M143" s="163" t="s">
        <v>1</v>
      </c>
      <c r="N143" s="164" t="s">
        <v>40</v>
      </c>
      <c r="P143" s="150">
        <f t="shared" si="11"/>
        <v>0</v>
      </c>
      <c r="Q143" s="150">
        <v>1.2529999999999999E-2</v>
      </c>
      <c r="R143" s="150">
        <f t="shared" si="12"/>
        <v>6.8539100000000004E-3</v>
      </c>
      <c r="S143" s="150">
        <v>0</v>
      </c>
      <c r="T143" s="151">
        <f t="shared" si="13"/>
        <v>0</v>
      </c>
      <c r="AR143" s="152" t="s">
        <v>185</v>
      </c>
      <c r="AT143" s="152" t="s">
        <v>242</v>
      </c>
      <c r="AU143" s="152" t="s">
        <v>87</v>
      </c>
      <c r="AY143" s="13" t="s">
        <v>171</v>
      </c>
      <c r="BE143" s="153">
        <f t="shared" si="14"/>
        <v>0</v>
      </c>
      <c r="BF143" s="153">
        <f t="shared" si="15"/>
        <v>0</v>
      </c>
      <c r="BG143" s="153">
        <f t="shared" si="16"/>
        <v>0</v>
      </c>
      <c r="BH143" s="153">
        <f t="shared" si="17"/>
        <v>0</v>
      </c>
      <c r="BI143" s="153">
        <f t="shared" si="18"/>
        <v>0</v>
      </c>
      <c r="BJ143" s="13" t="s">
        <v>87</v>
      </c>
      <c r="BK143" s="153">
        <f t="shared" si="19"/>
        <v>0</v>
      </c>
      <c r="BL143" s="13" t="s">
        <v>177</v>
      </c>
      <c r="BM143" s="152" t="s">
        <v>240</v>
      </c>
    </row>
    <row r="144" spans="2:65" s="1" customFormat="1" ht="21.75" customHeight="1">
      <c r="B144" s="139"/>
      <c r="C144" s="140" t="s">
        <v>241</v>
      </c>
      <c r="D144" s="140" t="s">
        <v>173</v>
      </c>
      <c r="E144" s="141" t="s">
        <v>1419</v>
      </c>
      <c r="F144" s="142" t="s">
        <v>1420</v>
      </c>
      <c r="G144" s="143" t="s">
        <v>228</v>
      </c>
      <c r="H144" s="144">
        <v>3</v>
      </c>
      <c r="I144" s="145"/>
      <c r="J144" s="146">
        <f t="shared" si="10"/>
        <v>0</v>
      </c>
      <c r="K144" s="147"/>
      <c r="L144" s="28"/>
      <c r="M144" s="148" t="s">
        <v>1</v>
      </c>
      <c r="N144" s="149" t="s">
        <v>40</v>
      </c>
      <c r="P144" s="150">
        <f t="shared" si="11"/>
        <v>0</v>
      </c>
      <c r="Q144" s="150">
        <v>0</v>
      </c>
      <c r="R144" s="150">
        <f t="shared" si="12"/>
        <v>0</v>
      </c>
      <c r="S144" s="150">
        <v>0</v>
      </c>
      <c r="T144" s="151">
        <f t="shared" si="13"/>
        <v>0</v>
      </c>
      <c r="AR144" s="152" t="s">
        <v>177</v>
      </c>
      <c r="AT144" s="152" t="s">
        <v>173</v>
      </c>
      <c r="AU144" s="152" t="s">
        <v>87</v>
      </c>
      <c r="AY144" s="13" t="s">
        <v>171</v>
      </c>
      <c r="BE144" s="153">
        <f t="shared" si="14"/>
        <v>0</v>
      </c>
      <c r="BF144" s="153">
        <f t="shared" si="15"/>
        <v>0</v>
      </c>
      <c r="BG144" s="153">
        <f t="shared" si="16"/>
        <v>0</v>
      </c>
      <c r="BH144" s="153">
        <f t="shared" si="17"/>
        <v>0</v>
      </c>
      <c r="BI144" s="153">
        <f t="shared" si="18"/>
        <v>0</v>
      </c>
      <c r="BJ144" s="13" t="s">
        <v>87</v>
      </c>
      <c r="BK144" s="153">
        <f t="shared" si="19"/>
        <v>0</v>
      </c>
      <c r="BL144" s="13" t="s">
        <v>177</v>
      </c>
      <c r="BM144" s="152" t="s">
        <v>245</v>
      </c>
    </row>
    <row r="145" spans="2:65" s="1" customFormat="1" ht="21.75" customHeight="1">
      <c r="B145" s="139"/>
      <c r="C145" s="140" t="s">
        <v>7</v>
      </c>
      <c r="D145" s="140" t="s">
        <v>173</v>
      </c>
      <c r="E145" s="141" t="s">
        <v>1421</v>
      </c>
      <c r="F145" s="142" t="s">
        <v>1422</v>
      </c>
      <c r="G145" s="143" t="s">
        <v>316</v>
      </c>
      <c r="H145" s="144">
        <v>1</v>
      </c>
      <c r="I145" s="145"/>
      <c r="J145" s="146">
        <f t="shared" si="10"/>
        <v>0</v>
      </c>
      <c r="K145" s="147"/>
      <c r="L145" s="28"/>
      <c r="M145" s="148" t="s">
        <v>1</v>
      </c>
      <c r="N145" s="149" t="s">
        <v>40</v>
      </c>
      <c r="P145" s="150">
        <f t="shared" si="11"/>
        <v>0</v>
      </c>
      <c r="Q145" s="150">
        <v>3.9300000000000003E-3</v>
      </c>
      <c r="R145" s="150">
        <f t="shared" si="12"/>
        <v>3.9300000000000003E-3</v>
      </c>
      <c r="S145" s="150">
        <v>0</v>
      </c>
      <c r="T145" s="151">
        <f t="shared" si="13"/>
        <v>0</v>
      </c>
      <c r="AR145" s="152" t="s">
        <v>177</v>
      </c>
      <c r="AT145" s="152" t="s">
        <v>173</v>
      </c>
      <c r="AU145" s="152" t="s">
        <v>87</v>
      </c>
      <c r="AY145" s="13" t="s">
        <v>171</v>
      </c>
      <c r="BE145" s="153">
        <f t="shared" si="14"/>
        <v>0</v>
      </c>
      <c r="BF145" s="153">
        <f t="shared" si="15"/>
        <v>0</v>
      </c>
      <c r="BG145" s="153">
        <f t="shared" si="16"/>
        <v>0</v>
      </c>
      <c r="BH145" s="153">
        <f t="shared" si="17"/>
        <v>0</v>
      </c>
      <c r="BI145" s="153">
        <f t="shared" si="18"/>
        <v>0</v>
      </c>
      <c r="BJ145" s="13" t="s">
        <v>87</v>
      </c>
      <c r="BK145" s="153">
        <f t="shared" si="19"/>
        <v>0</v>
      </c>
      <c r="BL145" s="13" t="s">
        <v>177</v>
      </c>
      <c r="BM145" s="152" t="s">
        <v>248</v>
      </c>
    </row>
    <row r="146" spans="2:65" s="1" customFormat="1" ht="16.5" customHeight="1">
      <c r="B146" s="139"/>
      <c r="C146" s="154" t="s">
        <v>249</v>
      </c>
      <c r="D146" s="154" t="s">
        <v>242</v>
      </c>
      <c r="E146" s="155" t="s">
        <v>1423</v>
      </c>
      <c r="F146" s="156" t="s">
        <v>1424</v>
      </c>
      <c r="G146" s="157" t="s">
        <v>316</v>
      </c>
      <c r="H146" s="158">
        <v>1</v>
      </c>
      <c r="I146" s="159"/>
      <c r="J146" s="160">
        <f t="shared" si="10"/>
        <v>0</v>
      </c>
      <c r="K146" s="161"/>
      <c r="L146" s="162"/>
      <c r="M146" s="163" t="s">
        <v>1</v>
      </c>
      <c r="N146" s="164" t="s">
        <v>40</v>
      </c>
      <c r="P146" s="150">
        <f t="shared" si="11"/>
        <v>0</v>
      </c>
      <c r="Q146" s="150">
        <v>0.06</v>
      </c>
      <c r="R146" s="150">
        <f t="shared" si="12"/>
        <v>0.06</v>
      </c>
      <c r="S146" s="150">
        <v>0</v>
      </c>
      <c r="T146" s="151">
        <f t="shared" si="13"/>
        <v>0</v>
      </c>
      <c r="AR146" s="152" t="s">
        <v>185</v>
      </c>
      <c r="AT146" s="152" t="s">
        <v>242</v>
      </c>
      <c r="AU146" s="152" t="s">
        <v>87</v>
      </c>
      <c r="AY146" s="13" t="s">
        <v>171</v>
      </c>
      <c r="BE146" s="153">
        <f t="shared" si="14"/>
        <v>0</v>
      </c>
      <c r="BF146" s="153">
        <f t="shared" si="15"/>
        <v>0</v>
      </c>
      <c r="BG146" s="153">
        <f t="shared" si="16"/>
        <v>0</v>
      </c>
      <c r="BH146" s="153">
        <f t="shared" si="17"/>
        <v>0</v>
      </c>
      <c r="BI146" s="153">
        <f t="shared" si="18"/>
        <v>0</v>
      </c>
      <c r="BJ146" s="13" t="s">
        <v>87</v>
      </c>
      <c r="BK146" s="153">
        <f t="shared" si="19"/>
        <v>0</v>
      </c>
      <c r="BL146" s="13" t="s">
        <v>177</v>
      </c>
      <c r="BM146" s="152" t="s">
        <v>252</v>
      </c>
    </row>
    <row r="147" spans="2:65" s="1" customFormat="1" ht="33" customHeight="1">
      <c r="B147" s="139"/>
      <c r="C147" s="140" t="s">
        <v>209</v>
      </c>
      <c r="D147" s="140" t="s">
        <v>173</v>
      </c>
      <c r="E147" s="141" t="s">
        <v>1425</v>
      </c>
      <c r="F147" s="142" t="s">
        <v>1426</v>
      </c>
      <c r="G147" s="143" t="s">
        <v>316</v>
      </c>
      <c r="H147" s="144">
        <v>1</v>
      </c>
      <c r="I147" s="145"/>
      <c r="J147" s="146">
        <f t="shared" si="10"/>
        <v>0</v>
      </c>
      <c r="K147" s="147"/>
      <c r="L147" s="28"/>
      <c r="M147" s="148" t="s">
        <v>1</v>
      </c>
      <c r="N147" s="149" t="s">
        <v>40</v>
      </c>
      <c r="P147" s="150">
        <f t="shared" si="11"/>
        <v>0</v>
      </c>
      <c r="Q147" s="150">
        <v>1.6299999999999999E-3</v>
      </c>
      <c r="R147" s="150">
        <f t="shared" si="12"/>
        <v>1.6299999999999999E-3</v>
      </c>
      <c r="S147" s="150">
        <v>0</v>
      </c>
      <c r="T147" s="151">
        <f t="shared" si="13"/>
        <v>0</v>
      </c>
      <c r="AR147" s="152" t="s">
        <v>177</v>
      </c>
      <c r="AT147" s="152" t="s">
        <v>173</v>
      </c>
      <c r="AU147" s="152" t="s">
        <v>87</v>
      </c>
      <c r="AY147" s="13" t="s">
        <v>171</v>
      </c>
      <c r="BE147" s="153">
        <f t="shared" si="14"/>
        <v>0</v>
      </c>
      <c r="BF147" s="153">
        <f t="shared" si="15"/>
        <v>0</v>
      </c>
      <c r="BG147" s="153">
        <f t="shared" si="16"/>
        <v>0</v>
      </c>
      <c r="BH147" s="153">
        <f t="shared" si="17"/>
        <v>0</v>
      </c>
      <c r="BI147" s="153">
        <f t="shared" si="18"/>
        <v>0</v>
      </c>
      <c r="BJ147" s="13" t="s">
        <v>87</v>
      </c>
      <c r="BK147" s="153">
        <f t="shared" si="19"/>
        <v>0</v>
      </c>
      <c r="BL147" s="13" t="s">
        <v>177</v>
      </c>
      <c r="BM147" s="152" t="s">
        <v>256</v>
      </c>
    </row>
    <row r="148" spans="2:65" s="1" customFormat="1" ht="16.5" customHeight="1">
      <c r="B148" s="139"/>
      <c r="C148" s="140" t="s">
        <v>257</v>
      </c>
      <c r="D148" s="140" t="s">
        <v>173</v>
      </c>
      <c r="E148" s="141" t="s">
        <v>1427</v>
      </c>
      <c r="F148" s="142" t="s">
        <v>1428</v>
      </c>
      <c r="G148" s="143" t="s">
        <v>316</v>
      </c>
      <c r="H148" s="144">
        <v>1</v>
      </c>
      <c r="I148" s="145"/>
      <c r="J148" s="146">
        <f t="shared" si="10"/>
        <v>0</v>
      </c>
      <c r="K148" s="147"/>
      <c r="L148" s="28"/>
      <c r="M148" s="148" t="s">
        <v>1</v>
      </c>
      <c r="N148" s="149" t="s">
        <v>40</v>
      </c>
      <c r="P148" s="150">
        <f t="shared" si="11"/>
        <v>0</v>
      </c>
      <c r="Q148" s="150">
        <v>3.0899999999999999E-3</v>
      </c>
      <c r="R148" s="150">
        <f t="shared" si="12"/>
        <v>3.0899999999999999E-3</v>
      </c>
      <c r="S148" s="150">
        <v>0</v>
      </c>
      <c r="T148" s="151">
        <f t="shared" si="13"/>
        <v>0</v>
      </c>
      <c r="AR148" s="152" t="s">
        <v>177</v>
      </c>
      <c r="AT148" s="152" t="s">
        <v>173</v>
      </c>
      <c r="AU148" s="152" t="s">
        <v>87</v>
      </c>
      <c r="AY148" s="13" t="s">
        <v>171</v>
      </c>
      <c r="BE148" s="153">
        <f t="shared" si="14"/>
        <v>0</v>
      </c>
      <c r="BF148" s="153">
        <f t="shared" si="15"/>
        <v>0</v>
      </c>
      <c r="BG148" s="153">
        <f t="shared" si="16"/>
        <v>0</v>
      </c>
      <c r="BH148" s="153">
        <f t="shared" si="17"/>
        <v>0</v>
      </c>
      <c r="BI148" s="153">
        <f t="shared" si="18"/>
        <v>0</v>
      </c>
      <c r="BJ148" s="13" t="s">
        <v>87</v>
      </c>
      <c r="BK148" s="153">
        <f t="shared" si="19"/>
        <v>0</v>
      </c>
      <c r="BL148" s="13" t="s">
        <v>177</v>
      </c>
      <c r="BM148" s="152" t="s">
        <v>260</v>
      </c>
    </row>
    <row r="149" spans="2:65" s="1" customFormat="1" ht="16.5" customHeight="1">
      <c r="B149" s="139"/>
      <c r="C149" s="154" t="s">
        <v>216</v>
      </c>
      <c r="D149" s="154" t="s">
        <v>242</v>
      </c>
      <c r="E149" s="155" t="s">
        <v>1429</v>
      </c>
      <c r="F149" s="156" t="s">
        <v>1430</v>
      </c>
      <c r="G149" s="157" t="s">
        <v>316</v>
      </c>
      <c r="H149" s="158">
        <v>2.02</v>
      </c>
      <c r="I149" s="159"/>
      <c r="J149" s="160">
        <f t="shared" si="10"/>
        <v>0</v>
      </c>
      <c r="K149" s="161"/>
      <c r="L149" s="162"/>
      <c r="M149" s="163" t="s">
        <v>1</v>
      </c>
      <c r="N149" s="164" t="s">
        <v>40</v>
      </c>
      <c r="P149" s="150">
        <f t="shared" si="11"/>
        <v>0</v>
      </c>
      <c r="Q149" s="150">
        <v>4.7400000000000003E-3</v>
      </c>
      <c r="R149" s="150">
        <f t="shared" si="12"/>
        <v>9.5748000000000014E-3</v>
      </c>
      <c r="S149" s="150">
        <v>0</v>
      </c>
      <c r="T149" s="151">
        <f t="shared" si="13"/>
        <v>0</v>
      </c>
      <c r="AR149" s="152" t="s">
        <v>185</v>
      </c>
      <c r="AT149" s="152" t="s">
        <v>242</v>
      </c>
      <c r="AU149" s="152" t="s">
        <v>87</v>
      </c>
      <c r="AY149" s="13" t="s">
        <v>171</v>
      </c>
      <c r="BE149" s="153">
        <f t="shared" si="14"/>
        <v>0</v>
      </c>
      <c r="BF149" s="153">
        <f t="shared" si="15"/>
        <v>0</v>
      </c>
      <c r="BG149" s="153">
        <f t="shared" si="16"/>
        <v>0</v>
      </c>
      <c r="BH149" s="153">
        <f t="shared" si="17"/>
        <v>0</v>
      </c>
      <c r="BI149" s="153">
        <f t="shared" si="18"/>
        <v>0</v>
      </c>
      <c r="BJ149" s="13" t="s">
        <v>87</v>
      </c>
      <c r="BK149" s="153">
        <f t="shared" si="19"/>
        <v>0</v>
      </c>
      <c r="BL149" s="13" t="s">
        <v>177</v>
      </c>
      <c r="BM149" s="152" t="s">
        <v>263</v>
      </c>
    </row>
    <row r="150" spans="2:65" s="1" customFormat="1" ht="16.5" customHeight="1">
      <c r="B150" s="139"/>
      <c r="C150" s="154" t="s">
        <v>264</v>
      </c>
      <c r="D150" s="154" t="s">
        <v>242</v>
      </c>
      <c r="E150" s="155" t="s">
        <v>1431</v>
      </c>
      <c r="F150" s="156" t="s">
        <v>1432</v>
      </c>
      <c r="G150" s="157" t="s">
        <v>316</v>
      </c>
      <c r="H150" s="158">
        <v>1.01</v>
      </c>
      <c r="I150" s="159"/>
      <c r="J150" s="160">
        <f t="shared" si="10"/>
        <v>0</v>
      </c>
      <c r="K150" s="161"/>
      <c r="L150" s="162"/>
      <c r="M150" s="163" t="s">
        <v>1</v>
      </c>
      <c r="N150" s="164" t="s">
        <v>40</v>
      </c>
      <c r="P150" s="150">
        <f t="shared" si="11"/>
        <v>0</v>
      </c>
      <c r="Q150" s="150">
        <v>3.4500000000000003E-2</v>
      </c>
      <c r="R150" s="150">
        <f t="shared" si="12"/>
        <v>3.4845000000000001E-2</v>
      </c>
      <c r="S150" s="150">
        <v>0</v>
      </c>
      <c r="T150" s="151">
        <f t="shared" si="13"/>
        <v>0</v>
      </c>
      <c r="AR150" s="152" t="s">
        <v>185</v>
      </c>
      <c r="AT150" s="152" t="s">
        <v>242</v>
      </c>
      <c r="AU150" s="152" t="s">
        <v>87</v>
      </c>
      <c r="AY150" s="13" t="s">
        <v>171</v>
      </c>
      <c r="BE150" s="153">
        <f t="shared" si="14"/>
        <v>0</v>
      </c>
      <c r="BF150" s="153">
        <f t="shared" si="15"/>
        <v>0</v>
      </c>
      <c r="BG150" s="153">
        <f t="shared" si="16"/>
        <v>0</v>
      </c>
      <c r="BH150" s="153">
        <f t="shared" si="17"/>
        <v>0</v>
      </c>
      <c r="BI150" s="153">
        <f t="shared" si="18"/>
        <v>0</v>
      </c>
      <c r="BJ150" s="13" t="s">
        <v>87</v>
      </c>
      <c r="BK150" s="153">
        <f t="shared" si="19"/>
        <v>0</v>
      </c>
      <c r="BL150" s="13" t="s">
        <v>177</v>
      </c>
      <c r="BM150" s="152" t="s">
        <v>267</v>
      </c>
    </row>
    <row r="151" spans="2:65" s="1" customFormat="1" ht="16.5" customHeight="1">
      <c r="B151" s="139"/>
      <c r="C151" s="140" t="s">
        <v>220</v>
      </c>
      <c r="D151" s="140" t="s">
        <v>173</v>
      </c>
      <c r="E151" s="141" t="s">
        <v>1433</v>
      </c>
      <c r="F151" s="142" t="s">
        <v>1434</v>
      </c>
      <c r="G151" s="143" t="s">
        <v>228</v>
      </c>
      <c r="H151" s="144">
        <v>3</v>
      </c>
      <c r="I151" s="145"/>
      <c r="J151" s="146">
        <f t="shared" si="10"/>
        <v>0</v>
      </c>
      <c r="K151" s="147"/>
      <c r="L151" s="28"/>
      <c r="M151" s="148" t="s">
        <v>1</v>
      </c>
      <c r="N151" s="149" t="s">
        <v>40</v>
      </c>
      <c r="P151" s="150">
        <f t="shared" si="11"/>
        <v>0</v>
      </c>
      <c r="Q151" s="150">
        <v>0</v>
      </c>
      <c r="R151" s="150">
        <f t="shared" si="12"/>
        <v>0</v>
      </c>
      <c r="S151" s="150">
        <v>0</v>
      </c>
      <c r="T151" s="151">
        <f t="shared" si="13"/>
        <v>0</v>
      </c>
      <c r="AR151" s="152" t="s">
        <v>177</v>
      </c>
      <c r="AT151" s="152" t="s">
        <v>173</v>
      </c>
      <c r="AU151" s="152" t="s">
        <v>87</v>
      </c>
      <c r="AY151" s="13" t="s">
        <v>171</v>
      </c>
      <c r="BE151" s="153">
        <f t="shared" si="14"/>
        <v>0</v>
      </c>
      <c r="BF151" s="153">
        <f t="shared" si="15"/>
        <v>0</v>
      </c>
      <c r="BG151" s="153">
        <f t="shared" si="16"/>
        <v>0</v>
      </c>
      <c r="BH151" s="153">
        <f t="shared" si="17"/>
        <v>0</v>
      </c>
      <c r="BI151" s="153">
        <f t="shared" si="18"/>
        <v>0</v>
      </c>
      <c r="BJ151" s="13" t="s">
        <v>87</v>
      </c>
      <c r="BK151" s="153">
        <f t="shared" si="19"/>
        <v>0</v>
      </c>
      <c r="BL151" s="13" t="s">
        <v>177</v>
      </c>
      <c r="BM151" s="152" t="s">
        <v>270</v>
      </c>
    </row>
    <row r="152" spans="2:65" s="1" customFormat="1" ht="21.75" customHeight="1">
      <c r="B152" s="139"/>
      <c r="C152" s="140" t="s">
        <v>271</v>
      </c>
      <c r="D152" s="140" t="s">
        <v>173</v>
      </c>
      <c r="E152" s="141" t="s">
        <v>1435</v>
      </c>
      <c r="F152" s="142" t="s">
        <v>1436</v>
      </c>
      <c r="G152" s="143" t="s">
        <v>228</v>
      </c>
      <c r="H152" s="144">
        <v>3</v>
      </c>
      <c r="I152" s="145"/>
      <c r="J152" s="146">
        <f t="shared" si="10"/>
        <v>0</v>
      </c>
      <c r="K152" s="147"/>
      <c r="L152" s="28"/>
      <c r="M152" s="148" t="s">
        <v>1</v>
      </c>
      <c r="N152" s="149" t="s">
        <v>40</v>
      </c>
      <c r="P152" s="150">
        <f t="shared" si="11"/>
        <v>0</v>
      </c>
      <c r="Q152" s="150">
        <v>0</v>
      </c>
      <c r="R152" s="150">
        <f t="shared" si="12"/>
        <v>0</v>
      </c>
      <c r="S152" s="150">
        <v>0</v>
      </c>
      <c r="T152" s="151">
        <f t="shared" si="13"/>
        <v>0</v>
      </c>
      <c r="AR152" s="152" t="s">
        <v>177</v>
      </c>
      <c r="AT152" s="152" t="s">
        <v>173</v>
      </c>
      <c r="AU152" s="152" t="s">
        <v>87</v>
      </c>
      <c r="AY152" s="13" t="s">
        <v>171</v>
      </c>
      <c r="BE152" s="153">
        <f t="shared" si="14"/>
        <v>0</v>
      </c>
      <c r="BF152" s="153">
        <f t="shared" si="15"/>
        <v>0</v>
      </c>
      <c r="BG152" s="153">
        <f t="shared" si="16"/>
        <v>0</v>
      </c>
      <c r="BH152" s="153">
        <f t="shared" si="17"/>
        <v>0</v>
      </c>
      <c r="BI152" s="153">
        <f t="shared" si="18"/>
        <v>0</v>
      </c>
      <c r="BJ152" s="13" t="s">
        <v>87</v>
      </c>
      <c r="BK152" s="153">
        <f t="shared" si="19"/>
        <v>0</v>
      </c>
      <c r="BL152" s="13" t="s">
        <v>177</v>
      </c>
      <c r="BM152" s="152" t="s">
        <v>274</v>
      </c>
    </row>
    <row r="153" spans="2:65" s="1" customFormat="1" ht="21.75" customHeight="1">
      <c r="B153" s="139"/>
      <c r="C153" s="140" t="s">
        <v>224</v>
      </c>
      <c r="D153" s="140" t="s">
        <v>173</v>
      </c>
      <c r="E153" s="141" t="s">
        <v>1437</v>
      </c>
      <c r="F153" s="142" t="s">
        <v>1438</v>
      </c>
      <c r="G153" s="143" t="s">
        <v>316</v>
      </c>
      <c r="H153" s="144">
        <v>2</v>
      </c>
      <c r="I153" s="145"/>
      <c r="J153" s="146">
        <f t="shared" si="10"/>
        <v>0</v>
      </c>
      <c r="K153" s="147"/>
      <c r="L153" s="28"/>
      <c r="M153" s="148" t="s">
        <v>1</v>
      </c>
      <c r="N153" s="149" t="s">
        <v>40</v>
      </c>
      <c r="P153" s="150">
        <f t="shared" si="11"/>
        <v>0</v>
      </c>
      <c r="Q153" s="150">
        <v>4.8099999999999997E-2</v>
      </c>
      <c r="R153" s="150">
        <f t="shared" si="12"/>
        <v>9.6199999999999994E-2</v>
      </c>
      <c r="S153" s="150">
        <v>0</v>
      </c>
      <c r="T153" s="151">
        <f t="shared" si="13"/>
        <v>0</v>
      </c>
      <c r="AR153" s="152" t="s">
        <v>177</v>
      </c>
      <c r="AT153" s="152" t="s">
        <v>173</v>
      </c>
      <c r="AU153" s="152" t="s">
        <v>87</v>
      </c>
      <c r="AY153" s="13" t="s">
        <v>171</v>
      </c>
      <c r="BE153" s="153">
        <f t="shared" si="14"/>
        <v>0</v>
      </c>
      <c r="BF153" s="153">
        <f t="shared" si="15"/>
        <v>0</v>
      </c>
      <c r="BG153" s="153">
        <f t="shared" si="16"/>
        <v>0</v>
      </c>
      <c r="BH153" s="153">
        <f t="shared" si="17"/>
        <v>0</v>
      </c>
      <c r="BI153" s="153">
        <f t="shared" si="18"/>
        <v>0</v>
      </c>
      <c r="BJ153" s="13" t="s">
        <v>87</v>
      </c>
      <c r="BK153" s="153">
        <f t="shared" si="19"/>
        <v>0</v>
      </c>
      <c r="BL153" s="13" t="s">
        <v>177</v>
      </c>
      <c r="BM153" s="152" t="s">
        <v>277</v>
      </c>
    </row>
    <row r="154" spans="2:65" s="1" customFormat="1" ht="16.5" customHeight="1">
      <c r="B154" s="139"/>
      <c r="C154" s="154" t="s">
        <v>278</v>
      </c>
      <c r="D154" s="154" t="s">
        <v>242</v>
      </c>
      <c r="E154" s="155" t="s">
        <v>1439</v>
      </c>
      <c r="F154" s="156" t="s">
        <v>1440</v>
      </c>
      <c r="G154" s="157" t="s">
        <v>1441</v>
      </c>
      <c r="H154" s="158">
        <v>0.06</v>
      </c>
      <c r="I154" s="159"/>
      <c r="J154" s="160">
        <f t="shared" si="10"/>
        <v>0</v>
      </c>
      <c r="K154" s="161"/>
      <c r="L154" s="162"/>
      <c r="M154" s="163" t="s">
        <v>1</v>
      </c>
      <c r="N154" s="164" t="s">
        <v>40</v>
      </c>
      <c r="P154" s="150">
        <f t="shared" si="11"/>
        <v>0</v>
      </c>
      <c r="Q154" s="150">
        <v>6.25E-2</v>
      </c>
      <c r="R154" s="150">
        <f t="shared" si="12"/>
        <v>3.7499999999999999E-3</v>
      </c>
      <c r="S154" s="150">
        <v>0</v>
      </c>
      <c r="T154" s="151">
        <f t="shared" si="13"/>
        <v>0</v>
      </c>
      <c r="AR154" s="152" t="s">
        <v>185</v>
      </c>
      <c r="AT154" s="152" t="s">
        <v>242</v>
      </c>
      <c r="AU154" s="152" t="s">
        <v>87</v>
      </c>
      <c r="AY154" s="13" t="s">
        <v>171</v>
      </c>
      <c r="BE154" s="153">
        <f t="shared" si="14"/>
        <v>0</v>
      </c>
      <c r="BF154" s="153">
        <f t="shared" si="15"/>
        <v>0</v>
      </c>
      <c r="BG154" s="153">
        <f t="shared" si="16"/>
        <v>0</v>
      </c>
      <c r="BH154" s="153">
        <f t="shared" si="17"/>
        <v>0</v>
      </c>
      <c r="BI154" s="153">
        <f t="shared" si="18"/>
        <v>0</v>
      </c>
      <c r="BJ154" s="13" t="s">
        <v>87</v>
      </c>
      <c r="BK154" s="153">
        <f t="shared" si="19"/>
        <v>0</v>
      </c>
      <c r="BL154" s="13" t="s">
        <v>177</v>
      </c>
      <c r="BM154" s="152" t="s">
        <v>281</v>
      </c>
    </row>
    <row r="155" spans="2:65" s="1" customFormat="1" ht="16.5" customHeight="1">
      <c r="B155" s="139"/>
      <c r="C155" s="154" t="s">
        <v>229</v>
      </c>
      <c r="D155" s="154" t="s">
        <v>242</v>
      </c>
      <c r="E155" s="155" t="s">
        <v>1442</v>
      </c>
      <c r="F155" s="156" t="s">
        <v>1443</v>
      </c>
      <c r="G155" s="157" t="s">
        <v>1444</v>
      </c>
      <c r="H155" s="158">
        <v>0.06</v>
      </c>
      <c r="I155" s="159"/>
      <c r="J155" s="160">
        <f t="shared" si="10"/>
        <v>0</v>
      </c>
      <c r="K155" s="161"/>
      <c r="L155" s="162"/>
      <c r="M155" s="163" t="s">
        <v>1</v>
      </c>
      <c r="N155" s="164" t="s">
        <v>40</v>
      </c>
      <c r="P155" s="150">
        <f t="shared" si="11"/>
        <v>0</v>
      </c>
      <c r="Q155" s="150">
        <v>0.28299999999999997</v>
      </c>
      <c r="R155" s="150">
        <f t="shared" si="12"/>
        <v>1.6979999999999999E-2</v>
      </c>
      <c r="S155" s="150">
        <v>0</v>
      </c>
      <c r="T155" s="151">
        <f t="shared" si="13"/>
        <v>0</v>
      </c>
      <c r="AR155" s="152" t="s">
        <v>185</v>
      </c>
      <c r="AT155" s="152" t="s">
        <v>242</v>
      </c>
      <c r="AU155" s="152" t="s">
        <v>87</v>
      </c>
      <c r="AY155" s="13" t="s">
        <v>171</v>
      </c>
      <c r="BE155" s="153">
        <f t="shared" si="14"/>
        <v>0</v>
      </c>
      <c r="BF155" s="153">
        <f t="shared" si="15"/>
        <v>0</v>
      </c>
      <c r="BG155" s="153">
        <f t="shared" si="16"/>
        <v>0</v>
      </c>
      <c r="BH155" s="153">
        <f t="shared" si="17"/>
        <v>0</v>
      </c>
      <c r="BI155" s="153">
        <f t="shared" si="18"/>
        <v>0</v>
      </c>
      <c r="BJ155" s="13" t="s">
        <v>87</v>
      </c>
      <c r="BK155" s="153">
        <f t="shared" si="19"/>
        <v>0</v>
      </c>
      <c r="BL155" s="13" t="s">
        <v>177</v>
      </c>
      <c r="BM155" s="152" t="s">
        <v>284</v>
      </c>
    </row>
    <row r="156" spans="2:65" s="1" customFormat="1" ht="16.5" customHeight="1">
      <c r="B156" s="139"/>
      <c r="C156" s="154" t="s">
        <v>285</v>
      </c>
      <c r="D156" s="154" t="s">
        <v>242</v>
      </c>
      <c r="E156" s="155" t="s">
        <v>1445</v>
      </c>
      <c r="F156" s="156" t="s">
        <v>1446</v>
      </c>
      <c r="G156" s="157" t="s">
        <v>1444</v>
      </c>
      <c r="H156" s="158">
        <v>0.12</v>
      </c>
      <c r="I156" s="159"/>
      <c r="J156" s="160">
        <f t="shared" si="10"/>
        <v>0</v>
      </c>
      <c r="K156" s="161"/>
      <c r="L156" s="162"/>
      <c r="M156" s="163" t="s">
        <v>1</v>
      </c>
      <c r="N156" s="164" t="s">
        <v>40</v>
      </c>
      <c r="P156" s="150">
        <f t="shared" si="11"/>
        <v>0</v>
      </c>
      <c r="Q156" s="150">
        <v>1.7000000000000001E-2</v>
      </c>
      <c r="R156" s="150">
        <f t="shared" si="12"/>
        <v>2.0400000000000001E-3</v>
      </c>
      <c r="S156" s="150">
        <v>0</v>
      </c>
      <c r="T156" s="151">
        <f t="shared" si="13"/>
        <v>0</v>
      </c>
      <c r="AR156" s="152" t="s">
        <v>185</v>
      </c>
      <c r="AT156" s="152" t="s">
        <v>242</v>
      </c>
      <c r="AU156" s="152" t="s">
        <v>87</v>
      </c>
      <c r="AY156" s="13" t="s">
        <v>171</v>
      </c>
      <c r="BE156" s="153">
        <f t="shared" si="14"/>
        <v>0</v>
      </c>
      <c r="BF156" s="153">
        <f t="shared" si="15"/>
        <v>0</v>
      </c>
      <c r="BG156" s="153">
        <f t="shared" si="16"/>
        <v>0</v>
      </c>
      <c r="BH156" s="153">
        <f t="shared" si="17"/>
        <v>0</v>
      </c>
      <c r="BI156" s="153">
        <f t="shared" si="18"/>
        <v>0</v>
      </c>
      <c r="BJ156" s="13" t="s">
        <v>87</v>
      </c>
      <c r="BK156" s="153">
        <f t="shared" si="19"/>
        <v>0</v>
      </c>
      <c r="BL156" s="13" t="s">
        <v>177</v>
      </c>
      <c r="BM156" s="152" t="s">
        <v>288</v>
      </c>
    </row>
    <row r="157" spans="2:65" s="1" customFormat="1" ht="16.5" customHeight="1">
      <c r="B157" s="139"/>
      <c r="C157" s="154" t="s">
        <v>233</v>
      </c>
      <c r="D157" s="154" t="s">
        <v>242</v>
      </c>
      <c r="E157" s="155" t="s">
        <v>1447</v>
      </c>
      <c r="F157" s="156" t="s">
        <v>1448</v>
      </c>
      <c r="G157" s="157" t="s">
        <v>1449</v>
      </c>
      <c r="H157" s="158">
        <v>7.07</v>
      </c>
      <c r="I157" s="159"/>
      <c r="J157" s="160">
        <f t="shared" si="10"/>
        <v>0</v>
      </c>
      <c r="K157" s="161"/>
      <c r="L157" s="162"/>
      <c r="M157" s="163" t="s">
        <v>1</v>
      </c>
      <c r="N157" s="164" t="s">
        <v>40</v>
      </c>
      <c r="P157" s="150">
        <f t="shared" si="11"/>
        <v>0</v>
      </c>
      <c r="Q157" s="150">
        <v>2.5000000000000001E-2</v>
      </c>
      <c r="R157" s="150">
        <f t="shared" si="12"/>
        <v>0.17675000000000002</v>
      </c>
      <c r="S157" s="150">
        <v>0</v>
      </c>
      <c r="T157" s="151">
        <f t="shared" si="13"/>
        <v>0</v>
      </c>
      <c r="AR157" s="152" t="s">
        <v>185</v>
      </c>
      <c r="AT157" s="152" t="s">
        <v>242</v>
      </c>
      <c r="AU157" s="152" t="s">
        <v>87</v>
      </c>
      <c r="AY157" s="13" t="s">
        <v>171</v>
      </c>
      <c r="BE157" s="153">
        <f t="shared" si="14"/>
        <v>0</v>
      </c>
      <c r="BF157" s="153">
        <f t="shared" si="15"/>
        <v>0</v>
      </c>
      <c r="BG157" s="153">
        <f t="shared" si="16"/>
        <v>0</v>
      </c>
      <c r="BH157" s="153">
        <f t="shared" si="17"/>
        <v>0</v>
      </c>
      <c r="BI157" s="153">
        <f t="shared" si="18"/>
        <v>0</v>
      </c>
      <c r="BJ157" s="13" t="s">
        <v>87</v>
      </c>
      <c r="BK157" s="153">
        <f t="shared" si="19"/>
        <v>0</v>
      </c>
      <c r="BL157" s="13" t="s">
        <v>177</v>
      </c>
      <c r="BM157" s="152" t="s">
        <v>298</v>
      </c>
    </row>
    <row r="158" spans="2:65" s="1" customFormat="1" ht="24.15" customHeight="1">
      <c r="B158" s="139"/>
      <c r="C158" s="154" t="s">
        <v>292</v>
      </c>
      <c r="D158" s="154" t="s">
        <v>242</v>
      </c>
      <c r="E158" s="155" t="s">
        <v>1450</v>
      </c>
      <c r="F158" s="156" t="s">
        <v>1451</v>
      </c>
      <c r="G158" s="157" t="s">
        <v>1140</v>
      </c>
      <c r="H158" s="158">
        <v>1.01</v>
      </c>
      <c r="I158" s="159"/>
      <c r="J158" s="160">
        <f t="shared" si="10"/>
        <v>0</v>
      </c>
      <c r="K158" s="161"/>
      <c r="L158" s="162"/>
      <c r="M158" s="163" t="s">
        <v>1</v>
      </c>
      <c r="N158" s="164" t="s">
        <v>40</v>
      </c>
      <c r="P158" s="150">
        <f t="shared" si="11"/>
        <v>0</v>
      </c>
      <c r="Q158" s="150">
        <v>5.45E-2</v>
      </c>
      <c r="R158" s="150">
        <f t="shared" si="12"/>
        <v>5.5045000000000004E-2</v>
      </c>
      <c r="S158" s="150">
        <v>0</v>
      </c>
      <c r="T158" s="151">
        <f t="shared" si="13"/>
        <v>0</v>
      </c>
      <c r="AR158" s="152" t="s">
        <v>185</v>
      </c>
      <c r="AT158" s="152" t="s">
        <v>242</v>
      </c>
      <c r="AU158" s="152" t="s">
        <v>87</v>
      </c>
      <c r="AY158" s="13" t="s">
        <v>171</v>
      </c>
      <c r="BE158" s="153">
        <f t="shared" si="14"/>
        <v>0</v>
      </c>
      <c r="BF158" s="153">
        <f t="shared" si="15"/>
        <v>0</v>
      </c>
      <c r="BG158" s="153">
        <f t="shared" si="16"/>
        <v>0</v>
      </c>
      <c r="BH158" s="153">
        <f t="shared" si="17"/>
        <v>0</v>
      </c>
      <c r="BI158" s="153">
        <f t="shared" si="18"/>
        <v>0</v>
      </c>
      <c r="BJ158" s="13" t="s">
        <v>87</v>
      </c>
      <c r="BK158" s="153">
        <f t="shared" si="19"/>
        <v>0</v>
      </c>
      <c r="BL158" s="13" t="s">
        <v>177</v>
      </c>
      <c r="BM158" s="152" t="s">
        <v>410</v>
      </c>
    </row>
    <row r="159" spans="2:65" s="1" customFormat="1" ht="24.15" customHeight="1">
      <c r="B159" s="139"/>
      <c r="C159" s="154" t="s">
        <v>237</v>
      </c>
      <c r="D159" s="154" t="s">
        <v>242</v>
      </c>
      <c r="E159" s="155" t="s">
        <v>1452</v>
      </c>
      <c r="F159" s="156" t="s">
        <v>1453</v>
      </c>
      <c r="G159" s="157" t="s">
        <v>1140</v>
      </c>
      <c r="H159" s="158">
        <v>1.01</v>
      </c>
      <c r="I159" s="159"/>
      <c r="J159" s="160">
        <f t="shared" si="10"/>
        <v>0</v>
      </c>
      <c r="K159" s="161"/>
      <c r="L159" s="162"/>
      <c r="M159" s="163" t="s">
        <v>1</v>
      </c>
      <c r="N159" s="164" t="s">
        <v>40</v>
      </c>
      <c r="P159" s="150">
        <f t="shared" si="11"/>
        <v>0</v>
      </c>
      <c r="Q159" s="150">
        <v>7.0000000000000001E-3</v>
      </c>
      <c r="R159" s="150">
        <f t="shared" si="12"/>
        <v>7.0699999999999999E-3</v>
      </c>
      <c r="S159" s="150">
        <v>0</v>
      </c>
      <c r="T159" s="151">
        <f t="shared" si="13"/>
        <v>0</v>
      </c>
      <c r="AR159" s="152" t="s">
        <v>185</v>
      </c>
      <c r="AT159" s="152" t="s">
        <v>242</v>
      </c>
      <c r="AU159" s="152" t="s">
        <v>87</v>
      </c>
      <c r="AY159" s="13" t="s">
        <v>171</v>
      </c>
      <c r="BE159" s="153">
        <f t="shared" si="14"/>
        <v>0</v>
      </c>
      <c r="BF159" s="153">
        <f t="shared" si="15"/>
        <v>0</v>
      </c>
      <c r="BG159" s="153">
        <f t="shared" si="16"/>
        <v>0</v>
      </c>
      <c r="BH159" s="153">
        <f t="shared" si="17"/>
        <v>0</v>
      </c>
      <c r="BI159" s="153">
        <f t="shared" si="18"/>
        <v>0</v>
      </c>
      <c r="BJ159" s="13" t="s">
        <v>87</v>
      </c>
      <c r="BK159" s="153">
        <f t="shared" si="19"/>
        <v>0</v>
      </c>
      <c r="BL159" s="13" t="s">
        <v>177</v>
      </c>
      <c r="BM159" s="152" t="s">
        <v>302</v>
      </c>
    </row>
    <row r="160" spans="2:65" s="1" customFormat="1" ht="16.5" customHeight="1">
      <c r="B160" s="139"/>
      <c r="C160" s="154" t="s">
        <v>299</v>
      </c>
      <c r="D160" s="154" t="s">
        <v>242</v>
      </c>
      <c r="E160" s="155" t="s">
        <v>1454</v>
      </c>
      <c r="F160" s="156" t="s">
        <v>1455</v>
      </c>
      <c r="G160" s="157" t="s">
        <v>228</v>
      </c>
      <c r="H160" s="158">
        <v>5</v>
      </c>
      <c r="I160" s="159"/>
      <c r="J160" s="160">
        <f t="shared" si="10"/>
        <v>0</v>
      </c>
      <c r="K160" s="161"/>
      <c r="L160" s="162"/>
      <c r="M160" s="163" t="s">
        <v>1</v>
      </c>
      <c r="N160" s="164" t="s">
        <v>40</v>
      </c>
      <c r="P160" s="150">
        <f t="shared" si="11"/>
        <v>0</v>
      </c>
      <c r="Q160" s="150">
        <v>1E-4</v>
      </c>
      <c r="R160" s="150">
        <f t="shared" si="12"/>
        <v>5.0000000000000001E-4</v>
      </c>
      <c r="S160" s="150">
        <v>0</v>
      </c>
      <c r="T160" s="151">
        <f t="shared" si="13"/>
        <v>0</v>
      </c>
      <c r="AR160" s="152" t="s">
        <v>185</v>
      </c>
      <c r="AT160" s="152" t="s">
        <v>242</v>
      </c>
      <c r="AU160" s="152" t="s">
        <v>87</v>
      </c>
      <c r="AY160" s="13" t="s">
        <v>171</v>
      </c>
      <c r="BE160" s="153">
        <f t="shared" si="14"/>
        <v>0</v>
      </c>
      <c r="BF160" s="153">
        <f t="shared" si="15"/>
        <v>0</v>
      </c>
      <c r="BG160" s="153">
        <f t="shared" si="16"/>
        <v>0</v>
      </c>
      <c r="BH160" s="153">
        <f t="shared" si="17"/>
        <v>0</v>
      </c>
      <c r="BI160" s="153">
        <f t="shared" si="18"/>
        <v>0</v>
      </c>
      <c r="BJ160" s="13" t="s">
        <v>87</v>
      </c>
      <c r="BK160" s="153">
        <f t="shared" si="19"/>
        <v>0</v>
      </c>
      <c r="BL160" s="13" t="s">
        <v>177</v>
      </c>
      <c r="BM160" s="152" t="s">
        <v>425</v>
      </c>
    </row>
    <row r="161" spans="2:65" s="1" customFormat="1" ht="16.5" customHeight="1">
      <c r="B161" s="139"/>
      <c r="C161" s="154" t="s">
        <v>240</v>
      </c>
      <c r="D161" s="154" t="s">
        <v>242</v>
      </c>
      <c r="E161" s="155" t="s">
        <v>1456</v>
      </c>
      <c r="F161" s="156" t="s">
        <v>1457</v>
      </c>
      <c r="G161" s="157" t="s">
        <v>228</v>
      </c>
      <c r="H161" s="158">
        <v>5.75</v>
      </c>
      <c r="I161" s="159"/>
      <c r="J161" s="160">
        <f t="shared" si="10"/>
        <v>0</v>
      </c>
      <c r="K161" s="161"/>
      <c r="L161" s="162"/>
      <c r="M161" s="163" t="s">
        <v>1</v>
      </c>
      <c r="N161" s="164" t="s">
        <v>40</v>
      </c>
      <c r="P161" s="150">
        <f t="shared" si="11"/>
        <v>0</v>
      </c>
      <c r="Q161" s="150">
        <v>1.4999999999999999E-4</v>
      </c>
      <c r="R161" s="150">
        <f t="shared" si="12"/>
        <v>8.6249999999999988E-4</v>
      </c>
      <c r="S161" s="150">
        <v>0</v>
      </c>
      <c r="T161" s="151">
        <f t="shared" si="13"/>
        <v>0</v>
      </c>
      <c r="AR161" s="152" t="s">
        <v>185</v>
      </c>
      <c r="AT161" s="152" t="s">
        <v>242</v>
      </c>
      <c r="AU161" s="152" t="s">
        <v>87</v>
      </c>
      <c r="AY161" s="13" t="s">
        <v>171</v>
      </c>
      <c r="BE161" s="153">
        <f t="shared" si="14"/>
        <v>0</v>
      </c>
      <c r="BF161" s="153">
        <f t="shared" si="15"/>
        <v>0</v>
      </c>
      <c r="BG161" s="153">
        <f t="shared" si="16"/>
        <v>0</v>
      </c>
      <c r="BH161" s="153">
        <f t="shared" si="17"/>
        <v>0</v>
      </c>
      <c r="BI161" s="153">
        <f t="shared" si="18"/>
        <v>0</v>
      </c>
      <c r="BJ161" s="13" t="s">
        <v>87</v>
      </c>
      <c r="BK161" s="153">
        <f t="shared" si="19"/>
        <v>0</v>
      </c>
      <c r="BL161" s="13" t="s">
        <v>177</v>
      </c>
      <c r="BM161" s="152" t="s">
        <v>305</v>
      </c>
    </row>
    <row r="162" spans="2:65" s="1" customFormat="1" ht="16.5" customHeight="1">
      <c r="B162" s="139"/>
      <c r="C162" s="140" t="s">
        <v>306</v>
      </c>
      <c r="D162" s="140" t="s">
        <v>173</v>
      </c>
      <c r="E162" s="141" t="s">
        <v>1458</v>
      </c>
      <c r="F162" s="142" t="s">
        <v>1459</v>
      </c>
      <c r="G162" s="143" t="s">
        <v>228</v>
      </c>
      <c r="H162" s="144">
        <v>4</v>
      </c>
      <c r="I162" s="145"/>
      <c r="J162" s="146">
        <f t="shared" si="10"/>
        <v>0</v>
      </c>
      <c r="K162" s="147"/>
      <c r="L162" s="28"/>
      <c r="M162" s="148" t="s">
        <v>1</v>
      </c>
      <c r="N162" s="149" t="s">
        <v>40</v>
      </c>
      <c r="P162" s="150">
        <f t="shared" si="11"/>
        <v>0</v>
      </c>
      <c r="Q162" s="150">
        <v>0</v>
      </c>
      <c r="R162" s="150">
        <f t="shared" si="12"/>
        <v>0</v>
      </c>
      <c r="S162" s="150">
        <v>0</v>
      </c>
      <c r="T162" s="151">
        <f t="shared" si="13"/>
        <v>0</v>
      </c>
      <c r="AR162" s="152" t="s">
        <v>177</v>
      </c>
      <c r="AT162" s="152" t="s">
        <v>173</v>
      </c>
      <c r="AU162" s="152" t="s">
        <v>87</v>
      </c>
      <c r="AY162" s="13" t="s">
        <v>171</v>
      </c>
      <c r="BE162" s="153">
        <f t="shared" si="14"/>
        <v>0</v>
      </c>
      <c r="BF162" s="153">
        <f t="shared" si="15"/>
        <v>0</v>
      </c>
      <c r="BG162" s="153">
        <f t="shared" si="16"/>
        <v>0</v>
      </c>
      <c r="BH162" s="153">
        <f t="shared" si="17"/>
        <v>0</v>
      </c>
      <c r="BI162" s="153">
        <f t="shared" si="18"/>
        <v>0</v>
      </c>
      <c r="BJ162" s="13" t="s">
        <v>87</v>
      </c>
      <c r="BK162" s="153">
        <f t="shared" si="19"/>
        <v>0</v>
      </c>
      <c r="BL162" s="13" t="s">
        <v>177</v>
      </c>
      <c r="BM162" s="152" t="s">
        <v>309</v>
      </c>
    </row>
    <row r="163" spans="2:65" s="11" customFormat="1" ht="22.95" customHeight="1">
      <c r="B163" s="127"/>
      <c r="D163" s="128" t="s">
        <v>73</v>
      </c>
      <c r="E163" s="137" t="s">
        <v>203</v>
      </c>
      <c r="F163" s="137" t="s">
        <v>339</v>
      </c>
      <c r="I163" s="130"/>
      <c r="J163" s="138">
        <f>BK163</f>
        <v>0</v>
      </c>
      <c r="L163" s="127"/>
      <c r="M163" s="132"/>
      <c r="P163" s="133">
        <f>P164</f>
        <v>0</v>
      </c>
      <c r="R163" s="133">
        <f>R164</f>
        <v>0</v>
      </c>
      <c r="T163" s="134">
        <f>T164</f>
        <v>0</v>
      </c>
      <c r="AR163" s="128" t="s">
        <v>81</v>
      </c>
      <c r="AT163" s="135" t="s">
        <v>73</v>
      </c>
      <c r="AU163" s="135" t="s">
        <v>81</v>
      </c>
      <c r="AY163" s="128" t="s">
        <v>171</v>
      </c>
      <c r="BK163" s="136">
        <f>BK164</f>
        <v>0</v>
      </c>
    </row>
    <row r="164" spans="2:65" s="1" customFormat="1" ht="24.15" customHeight="1">
      <c r="B164" s="139"/>
      <c r="C164" s="140" t="s">
        <v>245</v>
      </c>
      <c r="D164" s="140" t="s">
        <v>173</v>
      </c>
      <c r="E164" s="141" t="s">
        <v>1460</v>
      </c>
      <c r="F164" s="142" t="s">
        <v>1461</v>
      </c>
      <c r="G164" s="143" t="s">
        <v>197</v>
      </c>
      <c r="H164" s="144">
        <v>4.3099999999999996</v>
      </c>
      <c r="I164" s="145"/>
      <c r="J164" s="146">
        <f>ROUND(I164*H164,2)</f>
        <v>0</v>
      </c>
      <c r="K164" s="147"/>
      <c r="L164" s="28"/>
      <c r="M164" s="166" t="s">
        <v>1</v>
      </c>
      <c r="N164" s="167" t="s">
        <v>40</v>
      </c>
      <c r="O164" s="168"/>
      <c r="P164" s="169">
        <f>O164*H164</f>
        <v>0</v>
      </c>
      <c r="Q164" s="169">
        <v>0</v>
      </c>
      <c r="R164" s="169">
        <f>Q164*H164</f>
        <v>0</v>
      </c>
      <c r="S164" s="169">
        <v>0</v>
      </c>
      <c r="T164" s="170">
        <f>S164*H164</f>
        <v>0</v>
      </c>
      <c r="AR164" s="152" t="s">
        <v>177</v>
      </c>
      <c r="AT164" s="152" t="s">
        <v>173</v>
      </c>
      <c r="AU164" s="152" t="s">
        <v>87</v>
      </c>
      <c r="AY164" s="13" t="s">
        <v>171</v>
      </c>
      <c r="BE164" s="153">
        <f>IF(N164="základná",J164,0)</f>
        <v>0</v>
      </c>
      <c r="BF164" s="153">
        <f>IF(N164="znížená",J164,0)</f>
        <v>0</v>
      </c>
      <c r="BG164" s="153">
        <f>IF(N164="zákl. prenesená",J164,0)</f>
        <v>0</v>
      </c>
      <c r="BH164" s="153">
        <f>IF(N164="zníž. prenesená",J164,0)</f>
        <v>0</v>
      </c>
      <c r="BI164" s="153">
        <f>IF(N164="nulová",J164,0)</f>
        <v>0</v>
      </c>
      <c r="BJ164" s="13" t="s">
        <v>87</v>
      </c>
      <c r="BK164" s="153">
        <f>ROUND(I164*H164,2)</f>
        <v>0</v>
      </c>
      <c r="BL164" s="13" t="s">
        <v>177</v>
      </c>
      <c r="BM164" s="152" t="s">
        <v>312</v>
      </c>
    </row>
    <row r="165" spans="2:65" s="1" customFormat="1" ht="6.9" customHeight="1">
      <c r="B165" s="43"/>
      <c r="C165" s="44"/>
      <c r="D165" s="44"/>
      <c r="E165" s="44"/>
      <c r="F165" s="44"/>
      <c r="G165" s="44"/>
      <c r="H165" s="44"/>
      <c r="I165" s="44"/>
      <c r="J165" s="44"/>
      <c r="K165" s="44"/>
      <c r="L165" s="28"/>
    </row>
  </sheetData>
  <autoFilter ref="C120:K164" xr:uid="{00000000-0009-0000-0000-000009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156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85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3" t="s">
        <v>120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" customHeight="1">
      <c r="B4" s="16"/>
      <c r="D4" s="17" t="s">
        <v>124</v>
      </c>
      <c r="L4" s="16"/>
      <c r="M4" s="92" t="s">
        <v>9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20" t="str">
        <f>'Rekapitulácia stavby'!K6</f>
        <v>Sklady - Showroom, rekonštrukcia</v>
      </c>
      <c r="F7" s="221"/>
      <c r="G7" s="221"/>
      <c r="H7" s="221"/>
      <c r="L7" s="16"/>
    </row>
    <row r="8" spans="2:46" s="1" customFormat="1" ht="12" customHeight="1">
      <c r="B8" s="28"/>
      <c r="D8" s="23" t="s">
        <v>125</v>
      </c>
      <c r="L8" s="28"/>
    </row>
    <row r="9" spans="2:46" s="1" customFormat="1" ht="16.5" customHeight="1">
      <c r="B9" s="28"/>
      <c r="E9" s="215" t="s">
        <v>1462</v>
      </c>
      <c r="F9" s="219"/>
      <c r="G9" s="219"/>
      <c r="H9" s="219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17</v>
      </c>
      <c r="F11" s="21" t="s">
        <v>89</v>
      </c>
      <c r="I11" s="23" t="s">
        <v>18</v>
      </c>
      <c r="J11" s="21" t="s">
        <v>1</v>
      </c>
      <c r="L11" s="28"/>
    </row>
    <row r="12" spans="2:46" s="1" customFormat="1" ht="12" customHeight="1">
      <c r="B12" s="28"/>
      <c r="D12" s="23" t="s">
        <v>19</v>
      </c>
      <c r="F12" s="21" t="s">
        <v>20</v>
      </c>
      <c r="I12" s="23" t="s">
        <v>21</v>
      </c>
      <c r="J12" s="51">
        <f>'Rekapitulácia stavby'!AN8</f>
        <v>0</v>
      </c>
      <c r="L12" s="28"/>
    </row>
    <row r="13" spans="2:46" s="1" customFormat="1" ht="10.95" customHeight="1">
      <c r="B13" s="28"/>
      <c r="L13" s="28"/>
    </row>
    <row r="14" spans="2:46" s="1" customFormat="1" ht="12" customHeight="1">
      <c r="B14" s="28"/>
      <c r="D14" s="23" t="s">
        <v>22</v>
      </c>
      <c r="I14" s="23" t="s">
        <v>23</v>
      </c>
      <c r="J14" s="21" t="s">
        <v>1</v>
      </c>
      <c r="L14" s="28"/>
    </row>
    <row r="15" spans="2:46" s="1" customFormat="1" ht="18" customHeight="1">
      <c r="B15" s="28"/>
      <c r="E15" s="21" t="s">
        <v>24</v>
      </c>
      <c r="I15" s="23" t="s">
        <v>25</v>
      </c>
      <c r="J15" s="21" t="s">
        <v>1</v>
      </c>
      <c r="L15" s="28"/>
    </row>
    <row r="16" spans="2:46" s="1" customFormat="1" ht="6.9" customHeight="1">
      <c r="B16" s="28"/>
      <c r="L16" s="28"/>
    </row>
    <row r="17" spans="2:12" s="1" customFormat="1" ht="12" customHeight="1">
      <c r="B17" s="28"/>
      <c r="D17" s="23" t="s">
        <v>26</v>
      </c>
      <c r="I17" s="23" t="s">
        <v>23</v>
      </c>
      <c r="J17" s="24" t="str">
        <f>'Rekapitulácia stavby'!AN13</f>
        <v>Vyplň údaj</v>
      </c>
      <c r="L17" s="28"/>
    </row>
    <row r="18" spans="2:12" s="1" customFormat="1" ht="18" customHeight="1">
      <c r="B18" s="28"/>
      <c r="E18" s="222" t="str">
        <f>'Rekapitulácia stavby'!E14</f>
        <v>Vyplň údaj</v>
      </c>
      <c r="F18" s="207"/>
      <c r="G18" s="207"/>
      <c r="H18" s="207"/>
      <c r="I18" s="23" t="s">
        <v>25</v>
      </c>
      <c r="J18" s="24" t="str">
        <f>'Rekapitulácia stavby'!AN14</f>
        <v>Vyplň údaj</v>
      </c>
      <c r="L18" s="28"/>
    </row>
    <row r="19" spans="2:12" s="1" customFormat="1" ht="6.9" customHeight="1">
      <c r="B19" s="28"/>
      <c r="L19" s="28"/>
    </row>
    <row r="20" spans="2:12" s="1" customFormat="1" ht="12" customHeight="1">
      <c r="B20" s="28"/>
      <c r="D20" s="23" t="s">
        <v>28</v>
      </c>
      <c r="I20" s="23" t="s">
        <v>23</v>
      </c>
      <c r="J20" s="21" t="s">
        <v>1</v>
      </c>
      <c r="L20" s="28"/>
    </row>
    <row r="21" spans="2:12" s="1" customFormat="1" ht="18" customHeight="1">
      <c r="B21" s="28"/>
      <c r="E21" s="21" t="s">
        <v>29</v>
      </c>
      <c r="I21" s="23" t="s">
        <v>25</v>
      </c>
      <c r="J21" s="21" t="s">
        <v>1</v>
      </c>
      <c r="L21" s="28"/>
    </row>
    <row r="22" spans="2:12" s="1" customFormat="1" ht="6.9" customHeight="1">
      <c r="B22" s="28"/>
      <c r="L22" s="28"/>
    </row>
    <row r="23" spans="2:12" s="1" customFormat="1" ht="12" customHeight="1">
      <c r="B23" s="28"/>
      <c r="D23" s="23" t="s">
        <v>31</v>
      </c>
      <c r="I23" s="23" t="s">
        <v>23</v>
      </c>
      <c r="J23" s="21" t="s">
        <v>1</v>
      </c>
      <c r="L23" s="28"/>
    </row>
    <row r="24" spans="2:12" s="1" customFormat="1" ht="18" customHeight="1">
      <c r="B24" s="28"/>
      <c r="E24" s="21" t="s">
        <v>32</v>
      </c>
      <c r="I24" s="23" t="s">
        <v>25</v>
      </c>
      <c r="J24" s="21" t="s">
        <v>1</v>
      </c>
      <c r="L24" s="28"/>
    </row>
    <row r="25" spans="2:12" s="1" customFormat="1" ht="6.9" customHeight="1">
      <c r="B25" s="28"/>
      <c r="L25" s="28"/>
    </row>
    <row r="26" spans="2:12" s="1" customFormat="1" ht="12" customHeight="1">
      <c r="B26" s="28"/>
      <c r="D26" s="23" t="s">
        <v>33</v>
      </c>
      <c r="L26" s="28"/>
    </row>
    <row r="27" spans="2:12" s="7" customFormat="1" ht="16.5" customHeight="1">
      <c r="B27" s="93"/>
      <c r="E27" s="211" t="s">
        <v>1</v>
      </c>
      <c r="F27" s="211"/>
      <c r="G27" s="211"/>
      <c r="H27" s="211"/>
      <c r="L27" s="93"/>
    </row>
    <row r="28" spans="2:12" s="1" customFormat="1" ht="6.9" customHeight="1">
      <c r="B28" s="28"/>
      <c r="L28" s="28"/>
    </row>
    <row r="29" spans="2:12" s="1" customFormat="1" ht="6.9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>
      <c r="B30" s="28"/>
      <c r="D30" s="94" t="s">
        <v>34</v>
      </c>
      <c r="J30" s="65">
        <f>ROUND(J121, 2)</f>
        <v>0</v>
      </c>
      <c r="L30" s="28"/>
    </row>
    <row r="31" spans="2:12" s="1" customFormat="1" ht="6.9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" customHeight="1">
      <c r="B32" s="28"/>
      <c r="F32" s="31" t="s">
        <v>36</v>
      </c>
      <c r="I32" s="31" t="s">
        <v>35</v>
      </c>
      <c r="J32" s="31" t="s">
        <v>37</v>
      </c>
      <c r="L32" s="28"/>
    </row>
    <row r="33" spans="2:12" s="1" customFormat="1" ht="14.4" customHeight="1">
      <c r="B33" s="28"/>
      <c r="D33" s="54" t="s">
        <v>38</v>
      </c>
      <c r="E33" s="33" t="s">
        <v>39</v>
      </c>
      <c r="F33" s="95">
        <f>ROUND((SUM(BE121:BE155)),  2)</f>
        <v>0</v>
      </c>
      <c r="G33" s="96"/>
      <c r="H33" s="96"/>
      <c r="I33" s="97">
        <v>0.2</v>
      </c>
      <c r="J33" s="95">
        <f>ROUND(((SUM(BE121:BE155))*I33),  2)</f>
        <v>0</v>
      </c>
      <c r="L33" s="28"/>
    </row>
    <row r="34" spans="2:12" s="1" customFormat="1" ht="14.4" customHeight="1">
      <c r="B34" s="28"/>
      <c r="E34" s="33" t="s">
        <v>40</v>
      </c>
      <c r="F34" s="95">
        <f>ROUND((SUM(BF121:BF155)),  2)</f>
        <v>0</v>
      </c>
      <c r="G34" s="96"/>
      <c r="H34" s="96"/>
      <c r="I34" s="97">
        <v>0.2</v>
      </c>
      <c r="J34" s="95">
        <f>ROUND(((SUM(BF121:BF155))*I34),  2)</f>
        <v>0</v>
      </c>
      <c r="L34" s="28"/>
    </row>
    <row r="35" spans="2:12" s="1" customFormat="1" ht="14.4" hidden="1" customHeight="1">
      <c r="B35" s="28"/>
      <c r="E35" s="23" t="s">
        <v>41</v>
      </c>
      <c r="F35" s="85">
        <f>ROUND((SUM(BG121:BG155)),  2)</f>
        <v>0</v>
      </c>
      <c r="I35" s="98">
        <v>0.2</v>
      </c>
      <c r="J35" s="85">
        <f>0</f>
        <v>0</v>
      </c>
      <c r="L35" s="28"/>
    </row>
    <row r="36" spans="2:12" s="1" customFormat="1" ht="14.4" hidden="1" customHeight="1">
      <c r="B36" s="28"/>
      <c r="E36" s="23" t="s">
        <v>42</v>
      </c>
      <c r="F36" s="85">
        <f>ROUND((SUM(BH121:BH155)),  2)</f>
        <v>0</v>
      </c>
      <c r="I36" s="98">
        <v>0.2</v>
      </c>
      <c r="J36" s="85">
        <f>0</f>
        <v>0</v>
      </c>
      <c r="L36" s="28"/>
    </row>
    <row r="37" spans="2:12" s="1" customFormat="1" ht="14.4" hidden="1" customHeight="1">
      <c r="B37" s="28"/>
      <c r="E37" s="33" t="s">
        <v>43</v>
      </c>
      <c r="F37" s="95">
        <f>ROUND((SUM(BI121:BI155)),  2)</f>
        <v>0</v>
      </c>
      <c r="G37" s="96"/>
      <c r="H37" s="96"/>
      <c r="I37" s="97">
        <v>0</v>
      </c>
      <c r="J37" s="95">
        <f>0</f>
        <v>0</v>
      </c>
      <c r="L37" s="28"/>
    </row>
    <row r="38" spans="2:12" s="1" customFormat="1" ht="6.9" customHeight="1">
      <c r="B38" s="28"/>
      <c r="L38" s="28"/>
    </row>
    <row r="39" spans="2:12" s="1" customFormat="1" ht="25.35" customHeight="1">
      <c r="B39" s="28"/>
      <c r="C39" s="99"/>
      <c r="D39" s="100" t="s">
        <v>44</v>
      </c>
      <c r="E39" s="56"/>
      <c r="F39" s="56"/>
      <c r="G39" s="101" t="s">
        <v>45</v>
      </c>
      <c r="H39" s="102" t="s">
        <v>46</v>
      </c>
      <c r="I39" s="56"/>
      <c r="J39" s="103">
        <f>SUM(J30:J37)</f>
        <v>0</v>
      </c>
      <c r="K39" s="104"/>
      <c r="L39" s="28"/>
    </row>
    <row r="40" spans="2:12" s="1" customFormat="1" ht="14.4" customHeight="1">
      <c r="B40" s="28"/>
      <c r="L40" s="28"/>
    </row>
    <row r="41" spans="2:12" ht="14.4" customHeight="1">
      <c r="B41" s="16"/>
      <c r="L41" s="16"/>
    </row>
    <row r="42" spans="2:12" ht="14.4" customHeight="1">
      <c r="B42" s="16"/>
      <c r="L42" s="16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" customHeight="1">
      <c r="B82" s="28"/>
      <c r="C82" s="17" t="s">
        <v>129</v>
      </c>
      <c r="L82" s="28"/>
    </row>
    <row r="83" spans="2:47" s="1" customFormat="1" ht="6.9" customHeight="1">
      <c r="B83" s="28"/>
      <c r="L83" s="28"/>
    </row>
    <row r="84" spans="2:47" s="1" customFormat="1" ht="12" customHeight="1">
      <c r="B84" s="28"/>
      <c r="C84" s="23" t="s">
        <v>15</v>
      </c>
      <c r="L84" s="28"/>
    </row>
    <row r="85" spans="2:47" s="1" customFormat="1" ht="16.5" customHeight="1">
      <c r="B85" s="28"/>
      <c r="E85" s="220" t="str">
        <f>E7</f>
        <v>Sklady - Showroom, rekonštrukcia</v>
      </c>
      <c r="F85" s="221"/>
      <c r="G85" s="221"/>
      <c r="H85" s="221"/>
      <c r="L85" s="28"/>
    </row>
    <row r="86" spans="2:47" s="1" customFormat="1" ht="12" customHeight="1">
      <c r="B86" s="28"/>
      <c r="C86" s="23" t="s">
        <v>125</v>
      </c>
      <c r="L86" s="28"/>
    </row>
    <row r="87" spans="2:47" s="1" customFormat="1" ht="16.5" customHeight="1">
      <c r="B87" s="28"/>
      <c r="E87" s="215" t="str">
        <f>E9</f>
        <v>SO 04 - Kanalizačné prípojky</v>
      </c>
      <c r="F87" s="219"/>
      <c r="G87" s="219"/>
      <c r="H87" s="219"/>
      <c r="L87" s="28"/>
    </row>
    <row r="88" spans="2:47" s="1" customFormat="1" ht="6.9" customHeight="1">
      <c r="B88" s="28"/>
      <c r="L88" s="28"/>
    </row>
    <row r="89" spans="2:47" s="1" customFormat="1" ht="12" customHeight="1">
      <c r="B89" s="28"/>
      <c r="C89" s="23" t="s">
        <v>19</v>
      </c>
      <c r="F89" s="21" t="str">
        <f>F12</f>
        <v>Važec, p.č. 2467/6</v>
      </c>
      <c r="I89" s="23" t="s">
        <v>21</v>
      </c>
      <c r="J89" s="51">
        <f>IF(J12="","",J12)</f>
        <v>0</v>
      </c>
      <c r="L89" s="28"/>
    </row>
    <row r="90" spans="2:47" s="1" customFormat="1" ht="6.9" customHeight="1">
      <c r="B90" s="28"/>
      <c r="L90" s="28"/>
    </row>
    <row r="91" spans="2:47" s="1" customFormat="1" ht="54.45" customHeight="1">
      <c r="B91" s="28"/>
      <c r="C91" s="23" t="s">
        <v>22</v>
      </c>
      <c r="F91" s="21" t="str">
        <f>E15</f>
        <v>PD Važec, Urbárska 72, Važec</v>
      </c>
      <c r="I91" s="23" t="s">
        <v>28</v>
      </c>
      <c r="J91" s="26" t="str">
        <f>E21</f>
        <v>Ing.arch.Ondrej Kurek, Ing.arch.Tomáš Krištek</v>
      </c>
      <c r="L91" s="28"/>
    </row>
    <row r="92" spans="2:47" s="1" customFormat="1" ht="25.65" customHeight="1">
      <c r="B92" s="28"/>
      <c r="C92" s="23" t="s">
        <v>26</v>
      </c>
      <c r="F92" s="21" t="str">
        <f>IF(E18="","",E18)</f>
        <v>Vyplň údaj</v>
      </c>
      <c r="I92" s="23" t="s">
        <v>31</v>
      </c>
      <c r="J92" s="26" t="str">
        <f>E24</f>
        <v>Caban - aktualizácia cien 2023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107" t="s">
        <v>130</v>
      </c>
      <c r="D94" s="99"/>
      <c r="E94" s="99"/>
      <c r="F94" s="99"/>
      <c r="G94" s="99"/>
      <c r="H94" s="99"/>
      <c r="I94" s="99"/>
      <c r="J94" s="108" t="s">
        <v>131</v>
      </c>
      <c r="K94" s="99"/>
      <c r="L94" s="28"/>
    </row>
    <row r="95" spans="2:47" s="1" customFormat="1" ht="10.35" customHeight="1">
      <c r="B95" s="28"/>
      <c r="L95" s="28"/>
    </row>
    <row r="96" spans="2:47" s="1" customFormat="1" ht="22.95" customHeight="1">
      <c r="B96" s="28"/>
      <c r="C96" s="109" t="s">
        <v>132</v>
      </c>
      <c r="J96" s="65">
        <f>J121</f>
        <v>0</v>
      </c>
      <c r="L96" s="28"/>
      <c r="AU96" s="13" t="s">
        <v>133</v>
      </c>
    </row>
    <row r="97" spans="2:12" s="8" customFormat="1" ht="24.9" customHeight="1">
      <c r="B97" s="110"/>
      <c r="D97" s="111" t="s">
        <v>134</v>
      </c>
      <c r="E97" s="112"/>
      <c r="F97" s="112"/>
      <c r="G97" s="112"/>
      <c r="H97" s="112"/>
      <c r="I97" s="112"/>
      <c r="J97" s="113">
        <f>J122</f>
        <v>0</v>
      </c>
      <c r="L97" s="110"/>
    </row>
    <row r="98" spans="2:12" s="9" customFormat="1" ht="19.95" customHeight="1">
      <c r="B98" s="114"/>
      <c r="D98" s="115" t="s">
        <v>135</v>
      </c>
      <c r="E98" s="116"/>
      <c r="F98" s="116"/>
      <c r="G98" s="116"/>
      <c r="H98" s="116"/>
      <c r="I98" s="116"/>
      <c r="J98" s="117">
        <f>J123</f>
        <v>0</v>
      </c>
      <c r="L98" s="114"/>
    </row>
    <row r="99" spans="2:12" s="9" customFormat="1" ht="19.95" customHeight="1">
      <c r="B99" s="114"/>
      <c r="D99" s="115" t="s">
        <v>1075</v>
      </c>
      <c r="E99" s="116"/>
      <c r="F99" s="116"/>
      <c r="G99" s="116"/>
      <c r="H99" s="116"/>
      <c r="I99" s="116"/>
      <c r="J99" s="117">
        <f>J137</f>
        <v>0</v>
      </c>
      <c r="L99" s="114"/>
    </row>
    <row r="100" spans="2:12" s="9" customFormat="1" ht="19.95" customHeight="1">
      <c r="B100" s="114"/>
      <c r="D100" s="115" t="s">
        <v>1394</v>
      </c>
      <c r="E100" s="116"/>
      <c r="F100" s="116"/>
      <c r="G100" s="116"/>
      <c r="H100" s="116"/>
      <c r="I100" s="116"/>
      <c r="J100" s="117">
        <f>J142</f>
        <v>0</v>
      </c>
      <c r="L100" s="114"/>
    </row>
    <row r="101" spans="2:12" s="9" customFormat="1" ht="19.95" customHeight="1">
      <c r="B101" s="114"/>
      <c r="D101" s="115" t="s">
        <v>140</v>
      </c>
      <c r="E101" s="116"/>
      <c r="F101" s="116"/>
      <c r="G101" s="116"/>
      <c r="H101" s="116"/>
      <c r="I101" s="116"/>
      <c r="J101" s="117">
        <f>J154</f>
        <v>0</v>
      </c>
      <c r="L101" s="114"/>
    </row>
    <row r="102" spans="2:12" s="1" customFormat="1" ht="21.75" customHeight="1">
      <c r="B102" s="28"/>
      <c r="L102" s="28"/>
    </row>
    <row r="103" spans="2:12" s="1" customFormat="1" ht="6.9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28"/>
    </row>
    <row r="107" spans="2:12" s="1" customFormat="1" ht="6.9" customHeight="1"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28"/>
    </row>
    <row r="108" spans="2:12" s="1" customFormat="1" ht="24.9" customHeight="1">
      <c r="B108" s="28"/>
      <c r="C108" s="17" t="s">
        <v>157</v>
      </c>
      <c r="L108" s="28"/>
    </row>
    <row r="109" spans="2:12" s="1" customFormat="1" ht="6.9" customHeight="1">
      <c r="B109" s="28"/>
      <c r="L109" s="28"/>
    </row>
    <row r="110" spans="2:12" s="1" customFormat="1" ht="12" customHeight="1">
      <c r="B110" s="28"/>
      <c r="C110" s="23" t="s">
        <v>15</v>
      </c>
      <c r="L110" s="28"/>
    </row>
    <row r="111" spans="2:12" s="1" customFormat="1" ht="16.5" customHeight="1">
      <c r="B111" s="28"/>
      <c r="E111" s="220" t="str">
        <f>E7</f>
        <v>Sklady - Showroom, rekonštrukcia</v>
      </c>
      <c r="F111" s="221"/>
      <c r="G111" s="221"/>
      <c r="H111" s="221"/>
      <c r="L111" s="28"/>
    </row>
    <row r="112" spans="2:12" s="1" customFormat="1" ht="12" customHeight="1">
      <c r="B112" s="28"/>
      <c r="C112" s="23" t="s">
        <v>125</v>
      </c>
      <c r="L112" s="28"/>
    </row>
    <row r="113" spans="2:65" s="1" customFormat="1" ht="16.5" customHeight="1">
      <c r="B113" s="28"/>
      <c r="E113" s="215" t="str">
        <f>E9</f>
        <v>SO 04 - Kanalizačné prípojky</v>
      </c>
      <c r="F113" s="219"/>
      <c r="G113" s="219"/>
      <c r="H113" s="219"/>
      <c r="L113" s="28"/>
    </row>
    <row r="114" spans="2:65" s="1" customFormat="1" ht="6.9" customHeight="1">
      <c r="B114" s="28"/>
      <c r="L114" s="28"/>
    </row>
    <row r="115" spans="2:65" s="1" customFormat="1" ht="12" customHeight="1">
      <c r="B115" s="28"/>
      <c r="C115" s="23" t="s">
        <v>19</v>
      </c>
      <c r="F115" s="21" t="str">
        <f>F12</f>
        <v>Važec, p.č. 2467/6</v>
      </c>
      <c r="I115" s="23" t="s">
        <v>21</v>
      </c>
      <c r="J115" s="51">
        <f>IF(J12="","",J12)</f>
        <v>0</v>
      </c>
      <c r="L115" s="28"/>
    </row>
    <row r="116" spans="2:65" s="1" customFormat="1" ht="6.9" customHeight="1">
      <c r="B116" s="28"/>
      <c r="L116" s="28"/>
    </row>
    <row r="117" spans="2:65" s="1" customFormat="1" ht="54.45" customHeight="1">
      <c r="B117" s="28"/>
      <c r="C117" s="23" t="s">
        <v>22</v>
      </c>
      <c r="F117" s="21" t="str">
        <f>E15</f>
        <v>PD Važec, Urbárska 72, Važec</v>
      </c>
      <c r="I117" s="23" t="s">
        <v>28</v>
      </c>
      <c r="J117" s="26" t="str">
        <f>E21</f>
        <v>Ing.arch.Ondrej Kurek, Ing.arch.Tomáš Krištek</v>
      </c>
      <c r="L117" s="28"/>
    </row>
    <row r="118" spans="2:65" s="1" customFormat="1" ht="25.65" customHeight="1">
      <c r="B118" s="28"/>
      <c r="C118" s="23" t="s">
        <v>26</v>
      </c>
      <c r="F118" s="21" t="str">
        <f>IF(E18="","",E18)</f>
        <v>Vyplň údaj</v>
      </c>
      <c r="I118" s="23" t="s">
        <v>31</v>
      </c>
      <c r="J118" s="26" t="str">
        <f>E24</f>
        <v>Caban - aktualizácia cien 2023</v>
      </c>
      <c r="L118" s="28"/>
    </row>
    <row r="119" spans="2:65" s="1" customFormat="1" ht="10.35" customHeight="1">
      <c r="B119" s="28"/>
      <c r="L119" s="28"/>
    </row>
    <row r="120" spans="2:65" s="10" customFormat="1" ht="29.25" customHeight="1">
      <c r="B120" s="118"/>
      <c r="C120" s="119" t="s">
        <v>158</v>
      </c>
      <c r="D120" s="120" t="s">
        <v>59</v>
      </c>
      <c r="E120" s="120" t="s">
        <v>55</v>
      </c>
      <c r="F120" s="120" t="s">
        <v>56</v>
      </c>
      <c r="G120" s="120" t="s">
        <v>159</v>
      </c>
      <c r="H120" s="120" t="s">
        <v>160</v>
      </c>
      <c r="I120" s="120" t="s">
        <v>161</v>
      </c>
      <c r="J120" s="121" t="s">
        <v>131</v>
      </c>
      <c r="K120" s="122" t="s">
        <v>162</v>
      </c>
      <c r="L120" s="118"/>
      <c r="M120" s="58" t="s">
        <v>1</v>
      </c>
      <c r="N120" s="59" t="s">
        <v>38</v>
      </c>
      <c r="O120" s="59" t="s">
        <v>163</v>
      </c>
      <c r="P120" s="59" t="s">
        <v>164</v>
      </c>
      <c r="Q120" s="59" t="s">
        <v>165</v>
      </c>
      <c r="R120" s="59" t="s">
        <v>166</v>
      </c>
      <c r="S120" s="59" t="s">
        <v>167</v>
      </c>
      <c r="T120" s="60" t="s">
        <v>168</v>
      </c>
    </row>
    <row r="121" spans="2:65" s="1" customFormat="1" ht="22.95" customHeight="1">
      <c r="B121" s="28"/>
      <c r="C121" s="63" t="s">
        <v>132</v>
      </c>
      <c r="J121" s="123">
        <f>BK121</f>
        <v>0</v>
      </c>
      <c r="L121" s="28"/>
      <c r="M121" s="61"/>
      <c r="N121" s="52"/>
      <c r="O121" s="52"/>
      <c r="P121" s="124">
        <f>P122</f>
        <v>0</v>
      </c>
      <c r="Q121" s="52"/>
      <c r="R121" s="124">
        <f>R122</f>
        <v>46.225478039999999</v>
      </c>
      <c r="S121" s="52"/>
      <c r="T121" s="125">
        <f>T122</f>
        <v>0</v>
      </c>
      <c r="AT121" s="13" t="s">
        <v>73</v>
      </c>
      <c r="AU121" s="13" t="s">
        <v>133</v>
      </c>
      <c r="BK121" s="126">
        <f>BK122</f>
        <v>0</v>
      </c>
    </row>
    <row r="122" spans="2:65" s="11" customFormat="1" ht="25.95" customHeight="1">
      <c r="B122" s="127"/>
      <c r="D122" s="128" t="s">
        <v>73</v>
      </c>
      <c r="E122" s="129" t="s">
        <v>169</v>
      </c>
      <c r="F122" s="129" t="s">
        <v>170</v>
      </c>
      <c r="I122" s="130"/>
      <c r="J122" s="131">
        <f>BK122</f>
        <v>0</v>
      </c>
      <c r="L122" s="127"/>
      <c r="M122" s="132"/>
      <c r="P122" s="133">
        <f>P123+P137+P142+P154</f>
        <v>0</v>
      </c>
      <c r="R122" s="133">
        <f>R123+R137+R142+R154</f>
        <v>46.225478039999999</v>
      </c>
      <c r="T122" s="134">
        <f>T123+T137+T142+T154</f>
        <v>0</v>
      </c>
      <c r="AR122" s="128" t="s">
        <v>81</v>
      </c>
      <c r="AT122" s="135" t="s">
        <v>73</v>
      </c>
      <c r="AU122" s="135" t="s">
        <v>74</v>
      </c>
      <c r="AY122" s="128" t="s">
        <v>171</v>
      </c>
      <c r="BK122" s="136">
        <f>BK123+BK137+BK142+BK154</f>
        <v>0</v>
      </c>
    </row>
    <row r="123" spans="2:65" s="11" customFormat="1" ht="22.95" customHeight="1">
      <c r="B123" s="127"/>
      <c r="D123" s="128" t="s">
        <v>73</v>
      </c>
      <c r="E123" s="137" t="s">
        <v>81</v>
      </c>
      <c r="F123" s="137" t="s">
        <v>172</v>
      </c>
      <c r="I123" s="130"/>
      <c r="J123" s="138">
        <f>BK123</f>
        <v>0</v>
      </c>
      <c r="L123" s="127"/>
      <c r="M123" s="132"/>
      <c r="P123" s="133">
        <f>SUM(P124:P136)</f>
        <v>0</v>
      </c>
      <c r="R123" s="133">
        <f>SUM(R124:R136)</f>
        <v>5.9853779999999995E-2</v>
      </c>
      <c r="T123" s="134">
        <f>SUM(T124:T136)</f>
        <v>0</v>
      </c>
      <c r="AR123" s="128" t="s">
        <v>81</v>
      </c>
      <c r="AT123" s="135" t="s">
        <v>73</v>
      </c>
      <c r="AU123" s="135" t="s">
        <v>81</v>
      </c>
      <c r="AY123" s="128" t="s">
        <v>171</v>
      </c>
      <c r="BK123" s="136">
        <f>SUM(BK124:BK136)</f>
        <v>0</v>
      </c>
    </row>
    <row r="124" spans="2:65" s="1" customFormat="1" ht="21.75" customHeight="1">
      <c r="B124" s="139"/>
      <c r="C124" s="140" t="s">
        <v>81</v>
      </c>
      <c r="D124" s="140" t="s">
        <v>173</v>
      </c>
      <c r="E124" s="141" t="s">
        <v>1463</v>
      </c>
      <c r="F124" s="142" t="s">
        <v>1464</v>
      </c>
      <c r="G124" s="143" t="s">
        <v>176</v>
      </c>
      <c r="H124" s="144">
        <v>86.462999999999994</v>
      </c>
      <c r="I124" s="145"/>
      <c r="J124" s="146">
        <f t="shared" ref="J124:J136" si="0">ROUND(I124*H124,2)</f>
        <v>0</v>
      </c>
      <c r="K124" s="147"/>
      <c r="L124" s="28"/>
      <c r="M124" s="148" t="s">
        <v>1</v>
      </c>
      <c r="N124" s="149" t="s">
        <v>40</v>
      </c>
      <c r="P124" s="150">
        <f t="shared" ref="P124:P136" si="1">O124*H124</f>
        <v>0</v>
      </c>
      <c r="Q124" s="150">
        <v>0</v>
      </c>
      <c r="R124" s="150">
        <f t="shared" ref="R124:R136" si="2">Q124*H124</f>
        <v>0</v>
      </c>
      <c r="S124" s="150">
        <v>0</v>
      </c>
      <c r="T124" s="151">
        <f t="shared" ref="T124:T136" si="3">S124*H124</f>
        <v>0</v>
      </c>
      <c r="AR124" s="152" t="s">
        <v>177</v>
      </c>
      <c r="AT124" s="152" t="s">
        <v>173</v>
      </c>
      <c r="AU124" s="152" t="s">
        <v>87</v>
      </c>
      <c r="AY124" s="13" t="s">
        <v>171</v>
      </c>
      <c r="BE124" s="153">
        <f t="shared" ref="BE124:BE136" si="4">IF(N124="základná",J124,0)</f>
        <v>0</v>
      </c>
      <c r="BF124" s="153">
        <f t="shared" ref="BF124:BF136" si="5">IF(N124="znížená",J124,0)</f>
        <v>0</v>
      </c>
      <c r="BG124" s="153">
        <f t="shared" ref="BG124:BG136" si="6">IF(N124="zákl. prenesená",J124,0)</f>
        <v>0</v>
      </c>
      <c r="BH124" s="153">
        <f t="shared" ref="BH124:BH136" si="7">IF(N124="zníž. prenesená",J124,0)</f>
        <v>0</v>
      </c>
      <c r="BI124" s="153">
        <f t="shared" ref="BI124:BI136" si="8">IF(N124="nulová",J124,0)</f>
        <v>0</v>
      </c>
      <c r="BJ124" s="13" t="s">
        <v>87</v>
      </c>
      <c r="BK124" s="153">
        <f t="shared" ref="BK124:BK136" si="9">ROUND(I124*H124,2)</f>
        <v>0</v>
      </c>
      <c r="BL124" s="13" t="s">
        <v>177</v>
      </c>
      <c r="BM124" s="152" t="s">
        <v>87</v>
      </c>
    </row>
    <row r="125" spans="2:65" s="1" customFormat="1" ht="16.5" customHeight="1">
      <c r="B125" s="139"/>
      <c r="C125" s="140" t="s">
        <v>87</v>
      </c>
      <c r="D125" s="140" t="s">
        <v>173</v>
      </c>
      <c r="E125" s="141" t="s">
        <v>1397</v>
      </c>
      <c r="F125" s="142" t="s">
        <v>1465</v>
      </c>
      <c r="G125" s="143" t="s">
        <v>176</v>
      </c>
      <c r="H125" s="144">
        <v>25.939</v>
      </c>
      <c r="I125" s="145"/>
      <c r="J125" s="146">
        <f t="shared" si="0"/>
        <v>0</v>
      </c>
      <c r="K125" s="147"/>
      <c r="L125" s="28"/>
      <c r="M125" s="148" t="s">
        <v>1</v>
      </c>
      <c r="N125" s="149" t="s">
        <v>40</v>
      </c>
      <c r="P125" s="150">
        <f t="shared" si="1"/>
        <v>0</v>
      </c>
      <c r="Q125" s="150">
        <v>0</v>
      </c>
      <c r="R125" s="150">
        <f t="shared" si="2"/>
        <v>0</v>
      </c>
      <c r="S125" s="150">
        <v>0</v>
      </c>
      <c r="T125" s="151">
        <f t="shared" si="3"/>
        <v>0</v>
      </c>
      <c r="AR125" s="152" t="s">
        <v>177</v>
      </c>
      <c r="AT125" s="152" t="s">
        <v>173</v>
      </c>
      <c r="AU125" s="152" t="s">
        <v>87</v>
      </c>
      <c r="AY125" s="13" t="s">
        <v>171</v>
      </c>
      <c r="BE125" s="153">
        <f t="shared" si="4"/>
        <v>0</v>
      </c>
      <c r="BF125" s="153">
        <f t="shared" si="5"/>
        <v>0</v>
      </c>
      <c r="BG125" s="153">
        <f t="shared" si="6"/>
        <v>0</v>
      </c>
      <c r="BH125" s="153">
        <f t="shared" si="7"/>
        <v>0</v>
      </c>
      <c r="BI125" s="153">
        <f t="shared" si="8"/>
        <v>0</v>
      </c>
      <c r="BJ125" s="13" t="s">
        <v>87</v>
      </c>
      <c r="BK125" s="153">
        <f t="shared" si="9"/>
        <v>0</v>
      </c>
      <c r="BL125" s="13" t="s">
        <v>177</v>
      </c>
      <c r="BM125" s="152" t="s">
        <v>177</v>
      </c>
    </row>
    <row r="126" spans="2:65" s="1" customFormat="1" ht="24.15" customHeight="1">
      <c r="B126" s="139"/>
      <c r="C126" s="140" t="s">
        <v>95</v>
      </c>
      <c r="D126" s="140" t="s">
        <v>173</v>
      </c>
      <c r="E126" s="141" t="s">
        <v>1399</v>
      </c>
      <c r="F126" s="142" t="s">
        <v>1400</v>
      </c>
      <c r="G126" s="143" t="s">
        <v>223</v>
      </c>
      <c r="H126" s="144">
        <v>106.458</v>
      </c>
      <c r="I126" s="145"/>
      <c r="J126" s="146">
        <f t="shared" si="0"/>
        <v>0</v>
      </c>
      <c r="K126" s="147"/>
      <c r="L126" s="28"/>
      <c r="M126" s="148" t="s">
        <v>1</v>
      </c>
      <c r="N126" s="149" t="s">
        <v>40</v>
      </c>
      <c r="P126" s="150">
        <f t="shared" si="1"/>
        <v>0</v>
      </c>
      <c r="Q126" s="150">
        <v>2.1000000000000001E-4</v>
      </c>
      <c r="R126" s="150">
        <f t="shared" si="2"/>
        <v>2.235618E-2</v>
      </c>
      <c r="S126" s="150">
        <v>0</v>
      </c>
      <c r="T126" s="151">
        <f t="shared" si="3"/>
        <v>0</v>
      </c>
      <c r="AR126" s="152" t="s">
        <v>177</v>
      </c>
      <c r="AT126" s="152" t="s">
        <v>173</v>
      </c>
      <c r="AU126" s="152" t="s">
        <v>87</v>
      </c>
      <c r="AY126" s="13" t="s">
        <v>171</v>
      </c>
      <c r="BE126" s="153">
        <f t="shared" si="4"/>
        <v>0</v>
      </c>
      <c r="BF126" s="153">
        <f t="shared" si="5"/>
        <v>0</v>
      </c>
      <c r="BG126" s="153">
        <f t="shared" si="6"/>
        <v>0</v>
      </c>
      <c r="BH126" s="153">
        <f t="shared" si="7"/>
        <v>0</v>
      </c>
      <c r="BI126" s="153">
        <f t="shared" si="8"/>
        <v>0</v>
      </c>
      <c r="BJ126" s="13" t="s">
        <v>87</v>
      </c>
      <c r="BK126" s="153">
        <f t="shared" si="9"/>
        <v>0</v>
      </c>
      <c r="BL126" s="13" t="s">
        <v>177</v>
      </c>
      <c r="BM126" s="152" t="s">
        <v>182</v>
      </c>
    </row>
    <row r="127" spans="2:65" s="1" customFormat="1" ht="24.15" customHeight="1">
      <c r="B127" s="139"/>
      <c r="C127" s="140" t="s">
        <v>177</v>
      </c>
      <c r="D127" s="140" t="s">
        <v>173</v>
      </c>
      <c r="E127" s="141" t="s">
        <v>1466</v>
      </c>
      <c r="F127" s="142" t="s">
        <v>1467</v>
      </c>
      <c r="G127" s="143" t="s">
        <v>223</v>
      </c>
      <c r="H127" s="144">
        <v>60.48</v>
      </c>
      <c r="I127" s="145"/>
      <c r="J127" s="146">
        <f t="shared" si="0"/>
        <v>0</v>
      </c>
      <c r="K127" s="147"/>
      <c r="L127" s="28"/>
      <c r="M127" s="148" t="s">
        <v>1</v>
      </c>
      <c r="N127" s="149" t="s">
        <v>40</v>
      </c>
      <c r="P127" s="150">
        <f t="shared" si="1"/>
        <v>0</v>
      </c>
      <c r="Q127" s="150">
        <v>6.2E-4</v>
      </c>
      <c r="R127" s="150">
        <f t="shared" si="2"/>
        <v>3.7497599999999999E-2</v>
      </c>
      <c r="S127" s="150">
        <v>0</v>
      </c>
      <c r="T127" s="151">
        <f t="shared" si="3"/>
        <v>0</v>
      </c>
      <c r="AR127" s="152" t="s">
        <v>177</v>
      </c>
      <c r="AT127" s="152" t="s">
        <v>173</v>
      </c>
      <c r="AU127" s="152" t="s">
        <v>87</v>
      </c>
      <c r="AY127" s="13" t="s">
        <v>171</v>
      </c>
      <c r="BE127" s="153">
        <f t="shared" si="4"/>
        <v>0</v>
      </c>
      <c r="BF127" s="153">
        <f t="shared" si="5"/>
        <v>0</v>
      </c>
      <c r="BG127" s="153">
        <f t="shared" si="6"/>
        <v>0</v>
      </c>
      <c r="BH127" s="153">
        <f t="shared" si="7"/>
        <v>0</v>
      </c>
      <c r="BI127" s="153">
        <f t="shared" si="8"/>
        <v>0</v>
      </c>
      <c r="BJ127" s="13" t="s">
        <v>87</v>
      </c>
      <c r="BK127" s="153">
        <f t="shared" si="9"/>
        <v>0</v>
      </c>
      <c r="BL127" s="13" t="s">
        <v>177</v>
      </c>
      <c r="BM127" s="152" t="s">
        <v>185</v>
      </c>
    </row>
    <row r="128" spans="2:65" s="1" customFormat="1" ht="24.15" customHeight="1">
      <c r="B128" s="139"/>
      <c r="C128" s="140" t="s">
        <v>187</v>
      </c>
      <c r="D128" s="140" t="s">
        <v>173</v>
      </c>
      <c r="E128" s="141" t="s">
        <v>1401</v>
      </c>
      <c r="F128" s="142" t="s">
        <v>1402</v>
      </c>
      <c r="G128" s="143" t="s">
        <v>223</v>
      </c>
      <c r="H128" s="144">
        <v>106.458</v>
      </c>
      <c r="I128" s="145"/>
      <c r="J128" s="146">
        <f t="shared" si="0"/>
        <v>0</v>
      </c>
      <c r="K128" s="147"/>
      <c r="L128" s="28"/>
      <c r="M128" s="148" t="s">
        <v>1</v>
      </c>
      <c r="N128" s="149" t="s">
        <v>40</v>
      </c>
      <c r="P128" s="150">
        <f t="shared" si="1"/>
        <v>0</v>
      </c>
      <c r="Q128" s="150">
        <v>0</v>
      </c>
      <c r="R128" s="150">
        <f t="shared" si="2"/>
        <v>0</v>
      </c>
      <c r="S128" s="150">
        <v>0</v>
      </c>
      <c r="T128" s="151">
        <f t="shared" si="3"/>
        <v>0</v>
      </c>
      <c r="AR128" s="152" t="s">
        <v>177</v>
      </c>
      <c r="AT128" s="152" t="s">
        <v>173</v>
      </c>
      <c r="AU128" s="152" t="s">
        <v>87</v>
      </c>
      <c r="AY128" s="13" t="s">
        <v>171</v>
      </c>
      <c r="BE128" s="153">
        <f t="shared" si="4"/>
        <v>0</v>
      </c>
      <c r="BF128" s="153">
        <f t="shared" si="5"/>
        <v>0</v>
      </c>
      <c r="BG128" s="153">
        <f t="shared" si="6"/>
        <v>0</v>
      </c>
      <c r="BH128" s="153">
        <f t="shared" si="7"/>
        <v>0</v>
      </c>
      <c r="BI128" s="153">
        <f t="shared" si="8"/>
        <v>0</v>
      </c>
      <c r="BJ128" s="13" t="s">
        <v>87</v>
      </c>
      <c r="BK128" s="153">
        <f t="shared" si="9"/>
        <v>0</v>
      </c>
      <c r="BL128" s="13" t="s">
        <v>177</v>
      </c>
      <c r="BM128" s="152" t="s">
        <v>190</v>
      </c>
    </row>
    <row r="129" spans="2:65" s="1" customFormat="1" ht="24.15" customHeight="1">
      <c r="B129" s="139"/>
      <c r="C129" s="140" t="s">
        <v>182</v>
      </c>
      <c r="D129" s="140" t="s">
        <v>173</v>
      </c>
      <c r="E129" s="141" t="s">
        <v>1468</v>
      </c>
      <c r="F129" s="142" t="s">
        <v>1469</v>
      </c>
      <c r="G129" s="143" t="s">
        <v>223</v>
      </c>
      <c r="H129" s="144">
        <v>60.48</v>
      </c>
      <c r="I129" s="145"/>
      <c r="J129" s="146">
        <f t="shared" si="0"/>
        <v>0</v>
      </c>
      <c r="K129" s="147"/>
      <c r="L129" s="28"/>
      <c r="M129" s="148" t="s">
        <v>1</v>
      </c>
      <c r="N129" s="149" t="s">
        <v>40</v>
      </c>
      <c r="P129" s="150">
        <f t="shared" si="1"/>
        <v>0</v>
      </c>
      <c r="Q129" s="150">
        <v>0</v>
      </c>
      <c r="R129" s="150">
        <f t="shared" si="2"/>
        <v>0</v>
      </c>
      <c r="S129" s="150">
        <v>0</v>
      </c>
      <c r="T129" s="151">
        <f t="shared" si="3"/>
        <v>0</v>
      </c>
      <c r="AR129" s="152" t="s">
        <v>177</v>
      </c>
      <c r="AT129" s="152" t="s">
        <v>173</v>
      </c>
      <c r="AU129" s="152" t="s">
        <v>87</v>
      </c>
      <c r="AY129" s="13" t="s">
        <v>171</v>
      </c>
      <c r="BE129" s="153">
        <f t="shared" si="4"/>
        <v>0</v>
      </c>
      <c r="BF129" s="153">
        <f t="shared" si="5"/>
        <v>0</v>
      </c>
      <c r="BG129" s="153">
        <f t="shared" si="6"/>
        <v>0</v>
      </c>
      <c r="BH129" s="153">
        <f t="shared" si="7"/>
        <v>0</v>
      </c>
      <c r="BI129" s="153">
        <f t="shared" si="8"/>
        <v>0</v>
      </c>
      <c r="BJ129" s="13" t="s">
        <v>87</v>
      </c>
      <c r="BK129" s="153">
        <f t="shared" si="9"/>
        <v>0</v>
      </c>
      <c r="BL129" s="13" t="s">
        <v>177</v>
      </c>
      <c r="BM129" s="152" t="s">
        <v>193</v>
      </c>
    </row>
    <row r="130" spans="2:65" s="1" customFormat="1" ht="21.75" customHeight="1">
      <c r="B130" s="139"/>
      <c r="C130" s="140" t="s">
        <v>194</v>
      </c>
      <c r="D130" s="140" t="s">
        <v>173</v>
      </c>
      <c r="E130" s="141" t="s">
        <v>1080</v>
      </c>
      <c r="F130" s="142" t="s">
        <v>1081</v>
      </c>
      <c r="G130" s="143" t="s">
        <v>176</v>
      </c>
      <c r="H130" s="144">
        <v>60.350999999999999</v>
      </c>
      <c r="I130" s="145"/>
      <c r="J130" s="146">
        <f t="shared" si="0"/>
        <v>0</v>
      </c>
      <c r="K130" s="147"/>
      <c r="L130" s="28"/>
      <c r="M130" s="148" t="s">
        <v>1</v>
      </c>
      <c r="N130" s="149" t="s">
        <v>40</v>
      </c>
      <c r="P130" s="150">
        <f t="shared" si="1"/>
        <v>0</v>
      </c>
      <c r="Q130" s="150">
        <v>0</v>
      </c>
      <c r="R130" s="150">
        <f t="shared" si="2"/>
        <v>0</v>
      </c>
      <c r="S130" s="150">
        <v>0</v>
      </c>
      <c r="T130" s="151">
        <f t="shared" si="3"/>
        <v>0</v>
      </c>
      <c r="AR130" s="152" t="s">
        <v>177</v>
      </c>
      <c r="AT130" s="152" t="s">
        <v>173</v>
      </c>
      <c r="AU130" s="152" t="s">
        <v>87</v>
      </c>
      <c r="AY130" s="13" t="s">
        <v>171</v>
      </c>
      <c r="BE130" s="153">
        <f t="shared" si="4"/>
        <v>0</v>
      </c>
      <c r="BF130" s="153">
        <f t="shared" si="5"/>
        <v>0</v>
      </c>
      <c r="BG130" s="153">
        <f t="shared" si="6"/>
        <v>0</v>
      </c>
      <c r="BH130" s="153">
        <f t="shared" si="7"/>
        <v>0</v>
      </c>
      <c r="BI130" s="153">
        <f t="shared" si="8"/>
        <v>0</v>
      </c>
      <c r="BJ130" s="13" t="s">
        <v>87</v>
      </c>
      <c r="BK130" s="153">
        <f t="shared" si="9"/>
        <v>0</v>
      </c>
      <c r="BL130" s="13" t="s">
        <v>177</v>
      </c>
      <c r="BM130" s="152" t="s">
        <v>198</v>
      </c>
    </row>
    <row r="131" spans="2:65" s="1" customFormat="1" ht="21.75" customHeight="1">
      <c r="B131" s="139"/>
      <c r="C131" s="140" t="s">
        <v>185</v>
      </c>
      <c r="D131" s="140" t="s">
        <v>173</v>
      </c>
      <c r="E131" s="141" t="s">
        <v>1470</v>
      </c>
      <c r="F131" s="142" t="s">
        <v>1471</v>
      </c>
      <c r="G131" s="143" t="s">
        <v>176</v>
      </c>
      <c r="H131" s="144">
        <v>26.111999999999998</v>
      </c>
      <c r="I131" s="145"/>
      <c r="J131" s="146">
        <f t="shared" si="0"/>
        <v>0</v>
      </c>
      <c r="K131" s="147"/>
      <c r="L131" s="28"/>
      <c r="M131" s="148" t="s">
        <v>1</v>
      </c>
      <c r="N131" s="149" t="s">
        <v>40</v>
      </c>
      <c r="P131" s="150">
        <f t="shared" si="1"/>
        <v>0</v>
      </c>
      <c r="Q131" s="150">
        <v>0</v>
      </c>
      <c r="R131" s="150">
        <f t="shared" si="2"/>
        <v>0</v>
      </c>
      <c r="S131" s="150">
        <v>0</v>
      </c>
      <c r="T131" s="151">
        <f t="shared" si="3"/>
        <v>0</v>
      </c>
      <c r="AR131" s="152" t="s">
        <v>177</v>
      </c>
      <c r="AT131" s="152" t="s">
        <v>173</v>
      </c>
      <c r="AU131" s="152" t="s">
        <v>87</v>
      </c>
      <c r="AY131" s="13" t="s">
        <v>171</v>
      </c>
      <c r="BE131" s="153">
        <f t="shared" si="4"/>
        <v>0</v>
      </c>
      <c r="BF131" s="153">
        <f t="shared" si="5"/>
        <v>0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13" t="s">
        <v>87</v>
      </c>
      <c r="BK131" s="153">
        <f t="shared" si="9"/>
        <v>0</v>
      </c>
      <c r="BL131" s="13" t="s">
        <v>177</v>
      </c>
      <c r="BM131" s="152" t="s">
        <v>202</v>
      </c>
    </row>
    <row r="132" spans="2:65" s="1" customFormat="1" ht="24.15" customHeight="1">
      <c r="B132" s="139"/>
      <c r="C132" s="140" t="s">
        <v>203</v>
      </c>
      <c r="D132" s="140" t="s">
        <v>173</v>
      </c>
      <c r="E132" s="141" t="s">
        <v>1082</v>
      </c>
      <c r="F132" s="142" t="s">
        <v>1083</v>
      </c>
      <c r="G132" s="143" t="s">
        <v>176</v>
      </c>
      <c r="H132" s="144">
        <v>29.74</v>
      </c>
      <c r="I132" s="145"/>
      <c r="J132" s="146">
        <f t="shared" si="0"/>
        <v>0</v>
      </c>
      <c r="K132" s="147"/>
      <c r="L132" s="28"/>
      <c r="M132" s="148" t="s">
        <v>1</v>
      </c>
      <c r="N132" s="149" t="s">
        <v>40</v>
      </c>
      <c r="P132" s="150">
        <f t="shared" si="1"/>
        <v>0</v>
      </c>
      <c r="Q132" s="150">
        <v>0</v>
      </c>
      <c r="R132" s="150">
        <f t="shared" si="2"/>
        <v>0</v>
      </c>
      <c r="S132" s="150">
        <v>0</v>
      </c>
      <c r="T132" s="151">
        <f t="shared" si="3"/>
        <v>0</v>
      </c>
      <c r="AR132" s="152" t="s">
        <v>177</v>
      </c>
      <c r="AT132" s="152" t="s">
        <v>173</v>
      </c>
      <c r="AU132" s="152" t="s">
        <v>87</v>
      </c>
      <c r="AY132" s="13" t="s">
        <v>171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3" t="s">
        <v>87</v>
      </c>
      <c r="BK132" s="153">
        <f t="shared" si="9"/>
        <v>0</v>
      </c>
      <c r="BL132" s="13" t="s">
        <v>177</v>
      </c>
      <c r="BM132" s="152" t="s">
        <v>206</v>
      </c>
    </row>
    <row r="133" spans="2:65" s="1" customFormat="1" ht="16.5" customHeight="1">
      <c r="B133" s="139"/>
      <c r="C133" s="140" t="s">
        <v>190</v>
      </c>
      <c r="D133" s="140" t="s">
        <v>173</v>
      </c>
      <c r="E133" s="141" t="s">
        <v>1084</v>
      </c>
      <c r="F133" s="142" t="s">
        <v>1085</v>
      </c>
      <c r="G133" s="143" t="s">
        <v>176</v>
      </c>
      <c r="H133" s="144">
        <v>29.74</v>
      </c>
      <c r="I133" s="145"/>
      <c r="J133" s="146">
        <f t="shared" si="0"/>
        <v>0</v>
      </c>
      <c r="K133" s="147"/>
      <c r="L133" s="28"/>
      <c r="M133" s="148" t="s">
        <v>1</v>
      </c>
      <c r="N133" s="149" t="s">
        <v>40</v>
      </c>
      <c r="P133" s="150">
        <f t="shared" si="1"/>
        <v>0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AR133" s="152" t="s">
        <v>177</v>
      </c>
      <c r="AT133" s="152" t="s">
        <v>173</v>
      </c>
      <c r="AU133" s="152" t="s">
        <v>87</v>
      </c>
      <c r="AY133" s="13" t="s">
        <v>171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3" t="s">
        <v>87</v>
      </c>
      <c r="BK133" s="153">
        <f t="shared" si="9"/>
        <v>0</v>
      </c>
      <c r="BL133" s="13" t="s">
        <v>177</v>
      </c>
      <c r="BM133" s="152" t="s">
        <v>7</v>
      </c>
    </row>
    <row r="134" spans="2:65" s="1" customFormat="1" ht="16.5" customHeight="1">
      <c r="B134" s="139"/>
      <c r="C134" s="140" t="s">
        <v>210</v>
      </c>
      <c r="D134" s="140" t="s">
        <v>173</v>
      </c>
      <c r="E134" s="141" t="s">
        <v>1086</v>
      </c>
      <c r="F134" s="142" t="s">
        <v>1087</v>
      </c>
      <c r="G134" s="143" t="s">
        <v>176</v>
      </c>
      <c r="H134" s="144">
        <v>29.74</v>
      </c>
      <c r="I134" s="145"/>
      <c r="J134" s="146">
        <f t="shared" si="0"/>
        <v>0</v>
      </c>
      <c r="K134" s="147"/>
      <c r="L134" s="28"/>
      <c r="M134" s="148" t="s">
        <v>1</v>
      </c>
      <c r="N134" s="149" t="s">
        <v>40</v>
      </c>
      <c r="P134" s="150">
        <f t="shared" si="1"/>
        <v>0</v>
      </c>
      <c r="Q134" s="150">
        <v>0</v>
      </c>
      <c r="R134" s="150">
        <f t="shared" si="2"/>
        <v>0</v>
      </c>
      <c r="S134" s="150">
        <v>0</v>
      </c>
      <c r="T134" s="151">
        <f t="shared" si="3"/>
        <v>0</v>
      </c>
      <c r="AR134" s="152" t="s">
        <v>177</v>
      </c>
      <c r="AT134" s="152" t="s">
        <v>173</v>
      </c>
      <c r="AU134" s="152" t="s">
        <v>87</v>
      </c>
      <c r="AY134" s="13" t="s">
        <v>171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3" t="s">
        <v>87</v>
      </c>
      <c r="BK134" s="153">
        <f t="shared" si="9"/>
        <v>0</v>
      </c>
      <c r="BL134" s="13" t="s">
        <v>177</v>
      </c>
      <c r="BM134" s="152" t="s">
        <v>209</v>
      </c>
    </row>
    <row r="135" spans="2:65" s="1" customFormat="1" ht="16.5" customHeight="1">
      <c r="B135" s="139"/>
      <c r="C135" s="140" t="s">
        <v>193</v>
      </c>
      <c r="D135" s="140" t="s">
        <v>173</v>
      </c>
      <c r="E135" s="141" t="s">
        <v>1088</v>
      </c>
      <c r="F135" s="142" t="s">
        <v>1089</v>
      </c>
      <c r="G135" s="143" t="s">
        <v>176</v>
      </c>
      <c r="H135" s="144">
        <v>29.74</v>
      </c>
      <c r="I135" s="145"/>
      <c r="J135" s="146">
        <f t="shared" si="0"/>
        <v>0</v>
      </c>
      <c r="K135" s="147"/>
      <c r="L135" s="28"/>
      <c r="M135" s="148" t="s">
        <v>1</v>
      </c>
      <c r="N135" s="149" t="s">
        <v>40</v>
      </c>
      <c r="P135" s="150">
        <f t="shared" si="1"/>
        <v>0</v>
      </c>
      <c r="Q135" s="150">
        <v>0</v>
      </c>
      <c r="R135" s="150">
        <f t="shared" si="2"/>
        <v>0</v>
      </c>
      <c r="S135" s="150">
        <v>0</v>
      </c>
      <c r="T135" s="151">
        <f t="shared" si="3"/>
        <v>0</v>
      </c>
      <c r="AR135" s="152" t="s">
        <v>177</v>
      </c>
      <c r="AT135" s="152" t="s">
        <v>173</v>
      </c>
      <c r="AU135" s="152" t="s">
        <v>87</v>
      </c>
      <c r="AY135" s="13" t="s">
        <v>171</v>
      </c>
      <c r="BE135" s="153">
        <f t="shared" si="4"/>
        <v>0</v>
      </c>
      <c r="BF135" s="153">
        <f t="shared" si="5"/>
        <v>0</v>
      </c>
      <c r="BG135" s="153">
        <f t="shared" si="6"/>
        <v>0</v>
      </c>
      <c r="BH135" s="153">
        <f t="shared" si="7"/>
        <v>0</v>
      </c>
      <c r="BI135" s="153">
        <f t="shared" si="8"/>
        <v>0</v>
      </c>
      <c r="BJ135" s="13" t="s">
        <v>87</v>
      </c>
      <c r="BK135" s="153">
        <f t="shared" si="9"/>
        <v>0</v>
      </c>
      <c r="BL135" s="13" t="s">
        <v>177</v>
      </c>
      <c r="BM135" s="152" t="s">
        <v>216</v>
      </c>
    </row>
    <row r="136" spans="2:65" s="1" customFormat="1" ht="21.75" customHeight="1">
      <c r="B136" s="139"/>
      <c r="C136" s="140" t="s">
        <v>217</v>
      </c>
      <c r="D136" s="140" t="s">
        <v>173</v>
      </c>
      <c r="E136" s="141" t="s">
        <v>1090</v>
      </c>
      <c r="F136" s="142" t="s">
        <v>1091</v>
      </c>
      <c r="G136" s="143" t="s">
        <v>176</v>
      </c>
      <c r="H136" s="144">
        <v>56.722999999999999</v>
      </c>
      <c r="I136" s="145"/>
      <c r="J136" s="146">
        <f t="shared" si="0"/>
        <v>0</v>
      </c>
      <c r="K136" s="147"/>
      <c r="L136" s="28"/>
      <c r="M136" s="148" t="s">
        <v>1</v>
      </c>
      <c r="N136" s="149" t="s">
        <v>40</v>
      </c>
      <c r="P136" s="150">
        <f t="shared" si="1"/>
        <v>0</v>
      </c>
      <c r="Q136" s="150">
        <v>0</v>
      </c>
      <c r="R136" s="150">
        <f t="shared" si="2"/>
        <v>0</v>
      </c>
      <c r="S136" s="150">
        <v>0</v>
      </c>
      <c r="T136" s="151">
        <f t="shared" si="3"/>
        <v>0</v>
      </c>
      <c r="AR136" s="152" t="s">
        <v>177</v>
      </c>
      <c r="AT136" s="152" t="s">
        <v>173</v>
      </c>
      <c r="AU136" s="152" t="s">
        <v>87</v>
      </c>
      <c r="AY136" s="13" t="s">
        <v>171</v>
      </c>
      <c r="BE136" s="153">
        <f t="shared" si="4"/>
        <v>0</v>
      </c>
      <c r="BF136" s="153">
        <f t="shared" si="5"/>
        <v>0</v>
      </c>
      <c r="BG136" s="153">
        <f t="shared" si="6"/>
        <v>0</v>
      </c>
      <c r="BH136" s="153">
        <f t="shared" si="7"/>
        <v>0</v>
      </c>
      <c r="BI136" s="153">
        <f t="shared" si="8"/>
        <v>0</v>
      </c>
      <c r="BJ136" s="13" t="s">
        <v>87</v>
      </c>
      <c r="BK136" s="153">
        <f t="shared" si="9"/>
        <v>0</v>
      </c>
      <c r="BL136" s="13" t="s">
        <v>177</v>
      </c>
      <c r="BM136" s="152" t="s">
        <v>220</v>
      </c>
    </row>
    <row r="137" spans="2:65" s="11" customFormat="1" ht="22.95" customHeight="1">
      <c r="B137" s="127"/>
      <c r="D137" s="128" t="s">
        <v>73</v>
      </c>
      <c r="E137" s="137" t="s">
        <v>177</v>
      </c>
      <c r="F137" s="137" t="s">
        <v>1092</v>
      </c>
      <c r="I137" s="130"/>
      <c r="J137" s="138">
        <f>BK137</f>
        <v>0</v>
      </c>
      <c r="L137" s="127"/>
      <c r="M137" s="132"/>
      <c r="P137" s="133">
        <f>SUM(P138:P141)</f>
        <v>0</v>
      </c>
      <c r="R137" s="133">
        <f>SUM(R138:R141)</f>
        <v>46.062374400000003</v>
      </c>
      <c r="T137" s="134">
        <f>SUM(T138:T141)</f>
        <v>0</v>
      </c>
      <c r="AR137" s="128" t="s">
        <v>81</v>
      </c>
      <c r="AT137" s="135" t="s">
        <v>73</v>
      </c>
      <c r="AU137" s="135" t="s">
        <v>81</v>
      </c>
      <c r="AY137" s="128" t="s">
        <v>171</v>
      </c>
      <c r="BK137" s="136">
        <f>SUM(BK138:BK141)</f>
        <v>0</v>
      </c>
    </row>
    <row r="138" spans="2:65" s="1" customFormat="1" ht="24.15" customHeight="1">
      <c r="B138" s="139"/>
      <c r="C138" s="140" t="s">
        <v>198</v>
      </c>
      <c r="D138" s="140" t="s">
        <v>173</v>
      </c>
      <c r="E138" s="141" t="s">
        <v>1093</v>
      </c>
      <c r="F138" s="142" t="s">
        <v>1094</v>
      </c>
      <c r="G138" s="143" t="s">
        <v>176</v>
      </c>
      <c r="H138" s="144">
        <v>20.795000000000002</v>
      </c>
      <c r="I138" s="145"/>
      <c r="J138" s="146">
        <f>ROUND(I138*H138,2)</f>
        <v>0</v>
      </c>
      <c r="K138" s="147"/>
      <c r="L138" s="28"/>
      <c r="M138" s="148" t="s">
        <v>1</v>
      </c>
      <c r="N138" s="149" t="s">
        <v>40</v>
      </c>
      <c r="P138" s="150">
        <f>O138*H138</f>
        <v>0</v>
      </c>
      <c r="Q138" s="150">
        <v>1.8907700000000001</v>
      </c>
      <c r="R138" s="150">
        <f>Q138*H138</f>
        <v>39.318562150000005</v>
      </c>
      <c r="S138" s="150">
        <v>0</v>
      </c>
      <c r="T138" s="151">
        <f>S138*H138</f>
        <v>0</v>
      </c>
      <c r="AR138" s="152" t="s">
        <v>177</v>
      </c>
      <c r="AT138" s="152" t="s">
        <v>173</v>
      </c>
      <c r="AU138" s="152" t="s">
        <v>87</v>
      </c>
      <c r="AY138" s="13" t="s">
        <v>171</v>
      </c>
      <c r="BE138" s="153">
        <f>IF(N138="základná",J138,0)</f>
        <v>0</v>
      </c>
      <c r="BF138" s="153">
        <f>IF(N138="znížená",J138,0)</f>
        <v>0</v>
      </c>
      <c r="BG138" s="153">
        <f>IF(N138="zákl. prenesená",J138,0)</f>
        <v>0</v>
      </c>
      <c r="BH138" s="153">
        <f>IF(N138="zníž. prenesená",J138,0)</f>
        <v>0</v>
      </c>
      <c r="BI138" s="153">
        <f>IF(N138="nulová",J138,0)</f>
        <v>0</v>
      </c>
      <c r="BJ138" s="13" t="s">
        <v>87</v>
      </c>
      <c r="BK138" s="153">
        <f>ROUND(I138*H138,2)</f>
        <v>0</v>
      </c>
      <c r="BL138" s="13" t="s">
        <v>177</v>
      </c>
      <c r="BM138" s="152" t="s">
        <v>224</v>
      </c>
    </row>
    <row r="139" spans="2:65" s="1" customFormat="1" ht="24.15" customHeight="1">
      <c r="B139" s="139"/>
      <c r="C139" s="140" t="s">
        <v>225</v>
      </c>
      <c r="D139" s="140" t="s">
        <v>173</v>
      </c>
      <c r="E139" s="141" t="s">
        <v>1472</v>
      </c>
      <c r="F139" s="142" t="s">
        <v>1473</v>
      </c>
      <c r="G139" s="143" t="s">
        <v>176</v>
      </c>
      <c r="H139" s="144">
        <v>3</v>
      </c>
      <c r="I139" s="145"/>
      <c r="J139" s="146">
        <f>ROUND(I139*H139,2)</f>
        <v>0</v>
      </c>
      <c r="K139" s="147"/>
      <c r="L139" s="28"/>
      <c r="M139" s="148" t="s">
        <v>1</v>
      </c>
      <c r="N139" s="149" t="s">
        <v>40</v>
      </c>
      <c r="P139" s="150">
        <f>O139*H139</f>
        <v>0</v>
      </c>
      <c r="Q139" s="150">
        <v>2.0874999999999999</v>
      </c>
      <c r="R139" s="150">
        <f>Q139*H139</f>
        <v>6.2624999999999993</v>
      </c>
      <c r="S139" s="150">
        <v>0</v>
      </c>
      <c r="T139" s="151">
        <f>S139*H139</f>
        <v>0</v>
      </c>
      <c r="AR139" s="152" t="s">
        <v>177</v>
      </c>
      <c r="AT139" s="152" t="s">
        <v>173</v>
      </c>
      <c r="AU139" s="152" t="s">
        <v>87</v>
      </c>
      <c r="AY139" s="13" t="s">
        <v>171</v>
      </c>
      <c r="BE139" s="153">
        <f>IF(N139="základná",J139,0)</f>
        <v>0</v>
      </c>
      <c r="BF139" s="153">
        <f>IF(N139="znížená",J139,0)</f>
        <v>0</v>
      </c>
      <c r="BG139" s="153">
        <f>IF(N139="zákl. prenesená",J139,0)</f>
        <v>0</v>
      </c>
      <c r="BH139" s="153">
        <f>IF(N139="zníž. prenesená",J139,0)</f>
        <v>0</v>
      </c>
      <c r="BI139" s="153">
        <f>IF(N139="nulová",J139,0)</f>
        <v>0</v>
      </c>
      <c r="BJ139" s="13" t="s">
        <v>87</v>
      </c>
      <c r="BK139" s="153">
        <f>ROUND(I139*H139,2)</f>
        <v>0</v>
      </c>
      <c r="BL139" s="13" t="s">
        <v>177</v>
      </c>
      <c r="BM139" s="152" t="s">
        <v>229</v>
      </c>
    </row>
    <row r="140" spans="2:65" s="1" customFormat="1" ht="24.15" customHeight="1">
      <c r="B140" s="139"/>
      <c r="C140" s="140" t="s">
        <v>202</v>
      </c>
      <c r="D140" s="140" t="s">
        <v>173</v>
      </c>
      <c r="E140" s="141" t="s">
        <v>1474</v>
      </c>
      <c r="F140" s="142" t="s">
        <v>1475</v>
      </c>
      <c r="G140" s="143" t="s">
        <v>176</v>
      </c>
      <c r="H140" s="144">
        <v>0.20300000000000001</v>
      </c>
      <c r="I140" s="145"/>
      <c r="J140" s="146">
        <f>ROUND(I140*H140,2)</f>
        <v>0</v>
      </c>
      <c r="K140" s="147"/>
      <c r="L140" s="28"/>
      <c r="M140" s="148" t="s">
        <v>1</v>
      </c>
      <c r="N140" s="149" t="s">
        <v>40</v>
      </c>
      <c r="P140" s="150">
        <f>O140*H140</f>
        <v>0</v>
      </c>
      <c r="Q140" s="150">
        <v>2.3543500000000002</v>
      </c>
      <c r="R140" s="150">
        <f>Q140*H140</f>
        <v>0.47793305000000008</v>
      </c>
      <c r="S140" s="150">
        <v>0</v>
      </c>
      <c r="T140" s="151">
        <f>S140*H140</f>
        <v>0</v>
      </c>
      <c r="AR140" s="152" t="s">
        <v>177</v>
      </c>
      <c r="AT140" s="152" t="s">
        <v>173</v>
      </c>
      <c r="AU140" s="152" t="s">
        <v>87</v>
      </c>
      <c r="AY140" s="13" t="s">
        <v>171</v>
      </c>
      <c r="BE140" s="153">
        <f>IF(N140="základná",J140,0)</f>
        <v>0</v>
      </c>
      <c r="BF140" s="153">
        <f>IF(N140="znížená",J140,0)</f>
        <v>0</v>
      </c>
      <c r="BG140" s="153">
        <f>IF(N140="zákl. prenesená",J140,0)</f>
        <v>0</v>
      </c>
      <c r="BH140" s="153">
        <f>IF(N140="zníž. prenesená",J140,0)</f>
        <v>0</v>
      </c>
      <c r="BI140" s="153">
        <f>IF(N140="nulová",J140,0)</f>
        <v>0</v>
      </c>
      <c r="BJ140" s="13" t="s">
        <v>87</v>
      </c>
      <c r="BK140" s="153">
        <f>ROUND(I140*H140,2)</f>
        <v>0</v>
      </c>
      <c r="BL140" s="13" t="s">
        <v>177</v>
      </c>
      <c r="BM140" s="152" t="s">
        <v>233</v>
      </c>
    </row>
    <row r="141" spans="2:65" s="1" customFormat="1" ht="24.15" customHeight="1">
      <c r="B141" s="139"/>
      <c r="C141" s="140" t="s">
        <v>234</v>
      </c>
      <c r="D141" s="140" t="s">
        <v>173</v>
      </c>
      <c r="E141" s="141" t="s">
        <v>1476</v>
      </c>
      <c r="F141" s="142" t="s">
        <v>1477</v>
      </c>
      <c r="G141" s="143" t="s">
        <v>223</v>
      </c>
      <c r="H141" s="144">
        <v>6.1440000000000001</v>
      </c>
      <c r="I141" s="145"/>
      <c r="J141" s="146">
        <f>ROUND(I141*H141,2)</f>
        <v>0</v>
      </c>
      <c r="K141" s="147"/>
      <c r="L141" s="28"/>
      <c r="M141" s="148" t="s">
        <v>1</v>
      </c>
      <c r="N141" s="149" t="s">
        <v>40</v>
      </c>
      <c r="P141" s="150">
        <f>O141*H141</f>
        <v>0</v>
      </c>
      <c r="Q141" s="150">
        <v>5.5000000000000003E-4</v>
      </c>
      <c r="R141" s="150">
        <f>Q141*H141</f>
        <v>3.3792000000000002E-3</v>
      </c>
      <c r="S141" s="150">
        <v>0</v>
      </c>
      <c r="T141" s="151">
        <f>S141*H141</f>
        <v>0</v>
      </c>
      <c r="AR141" s="152" t="s">
        <v>177</v>
      </c>
      <c r="AT141" s="152" t="s">
        <v>173</v>
      </c>
      <c r="AU141" s="152" t="s">
        <v>87</v>
      </c>
      <c r="AY141" s="13" t="s">
        <v>171</v>
      </c>
      <c r="BE141" s="153">
        <f>IF(N141="základná",J141,0)</f>
        <v>0</v>
      </c>
      <c r="BF141" s="153">
        <f>IF(N141="znížená",J141,0)</f>
        <v>0</v>
      </c>
      <c r="BG141" s="153">
        <f>IF(N141="zákl. prenesená",J141,0)</f>
        <v>0</v>
      </c>
      <c r="BH141" s="153">
        <f>IF(N141="zníž. prenesená",J141,0)</f>
        <v>0</v>
      </c>
      <c r="BI141" s="153">
        <f>IF(N141="nulová",J141,0)</f>
        <v>0</v>
      </c>
      <c r="BJ141" s="13" t="s">
        <v>87</v>
      </c>
      <c r="BK141" s="153">
        <f>ROUND(I141*H141,2)</f>
        <v>0</v>
      </c>
      <c r="BL141" s="13" t="s">
        <v>177</v>
      </c>
      <c r="BM141" s="152" t="s">
        <v>237</v>
      </c>
    </row>
    <row r="142" spans="2:65" s="11" customFormat="1" ht="22.95" customHeight="1">
      <c r="B142" s="127"/>
      <c r="D142" s="128" t="s">
        <v>73</v>
      </c>
      <c r="E142" s="137" t="s">
        <v>185</v>
      </c>
      <c r="F142" s="137" t="s">
        <v>1408</v>
      </c>
      <c r="I142" s="130"/>
      <c r="J142" s="138">
        <f>BK142</f>
        <v>0</v>
      </c>
      <c r="L142" s="127"/>
      <c r="M142" s="132"/>
      <c r="P142" s="133">
        <f>SUM(P143:P153)</f>
        <v>0</v>
      </c>
      <c r="R142" s="133">
        <f>SUM(R143:R153)</f>
        <v>0.10324986</v>
      </c>
      <c r="T142" s="134">
        <f>SUM(T143:T153)</f>
        <v>0</v>
      </c>
      <c r="AR142" s="128" t="s">
        <v>81</v>
      </c>
      <c r="AT142" s="135" t="s">
        <v>73</v>
      </c>
      <c r="AU142" s="135" t="s">
        <v>81</v>
      </c>
      <c r="AY142" s="128" t="s">
        <v>171</v>
      </c>
      <c r="BK142" s="136">
        <f>SUM(BK143:BK153)</f>
        <v>0</v>
      </c>
    </row>
    <row r="143" spans="2:65" s="1" customFormat="1" ht="33" customHeight="1">
      <c r="B143" s="139"/>
      <c r="C143" s="140" t="s">
        <v>206</v>
      </c>
      <c r="D143" s="140" t="s">
        <v>173</v>
      </c>
      <c r="E143" s="141" t="s">
        <v>1478</v>
      </c>
      <c r="F143" s="142" t="s">
        <v>1479</v>
      </c>
      <c r="G143" s="143" t="s">
        <v>228</v>
      </c>
      <c r="H143" s="144">
        <v>31.5</v>
      </c>
      <c r="I143" s="145"/>
      <c r="J143" s="146">
        <f t="shared" ref="J143:J153" si="10">ROUND(I143*H143,2)</f>
        <v>0</v>
      </c>
      <c r="K143" s="147"/>
      <c r="L143" s="28"/>
      <c r="M143" s="148" t="s">
        <v>1</v>
      </c>
      <c r="N143" s="149" t="s">
        <v>40</v>
      </c>
      <c r="P143" s="150">
        <f t="shared" ref="P143:P153" si="11">O143*H143</f>
        <v>0</v>
      </c>
      <c r="Q143" s="150">
        <v>0</v>
      </c>
      <c r="R143" s="150">
        <f t="shared" ref="R143:R153" si="12">Q143*H143</f>
        <v>0</v>
      </c>
      <c r="S143" s="150">
        <v>0</v>
      </c>
      <c r="T143" s="151">
        <f t="shared" ref="T143:T153" si="13">S143*H143</f>
        <v>0</v>
      </c>
      <c r="AR143" s="152" t="s">
        <v>177</v>
      </c>
      <c r="AT143" s="152" t="s">
        <v>173</v>
      </c>
      <c r="AU143" s="152" t="s">
        <v>87</v>
      </c>
      <c r="AY143" s="13" t="s">
        <v>171</v>
      </c>
      <c r="BE143" s="153">
        <f t="shared" ref="BE143:BE153" si="14">IF(N143="základná",J143,0)</f>
        <v>0</v>
      </c>
      <c r="BF143" s="153">
        <f t="shared" ref="BF143:BF153" si="15">IF(N143="znížená",J143,0)</f>
        <v>0</v>
      </c>
      <c r="BG143" s="153">
        <f t="shared" ref="BG143:BG153" si="16">IF(N143="zákl. prenesená",J143,0)</f>
        <v>0</v>
      </c>
      <c r="BH143" s="153">
        <f t="shared" ref="BH143:BH153" si="17">IF(N143="zníž. prenesená",J143,0)</f>
        <v>0</v>
      </c>
      <c r="BI143" s="153">
        <f t="shared" ref="BI143:BI153" si="18">IF(N143="nulová",J143,0)</f>
        <v>0</v>
      </c>
      <c r="BJ143" s="13" t="s">
        <v>87</v>
      </c>
      <c r="BK143" s="153">
        <f t="shared" ref="BK143:BK153" si="19">ROUND(I143*H143,2)</f>
        <v>0</v>
      </c>
      <c r="BL143" s="13" t="s">
        <v>177</v>
      </c>
      <c r="BM143" s="152" t="s">
        <v>240</v>
      </c>
    </row>
    <row r="144" spans="2:65" s="1" customFormat="1" ht="24.15" customHeight="1">
      <c r="B144" s="139"/>
      <c r="C144" s="154" t="s">
        <v>241</v>
      </c>
      <c r="D144" s="154" t="s">
        <v>242</v>
      </c>
      <c r="E144" s="155" t="s">
        <v>1480</v>
      </c>
      <c r="F144" s="156" t="s">
        <v>1481</v>
      </c>
      <c r="G144" s="157" t="s">
        <v>316</v>
      </c>
      <c r="H144" s="158">
        <v>2</v>
      </c>
      <c r="I144" s="159"/>
      <c r="J144" s="160">
        <f t="shared" si="10"/>
        <v>0</v>
      </c>
      <c r="K144" s="161"/>
      <c r="L144" s="162"/>
      <c r="M144" s="163" t="s">
        <v>1</v>
      </c>
      <c r="N144" s="164" t="s">
        <v>40</v>
      </c>
      <c r="P144" s="150">
        <f t="shared" si="11"/>
        <v>0</v>
      </c>
      <c r="Q144" s="150">
        <v>0</v>
      </c>
      <c r="R144" s="150">
        <f t="shared" si="12"/>
        <v>0</v>
      </c>
      <c r="S144" s="150">
        <v>0</v>
      </c>
      <c r="T144" s="151">
        <f t="shared" si="13"/>
        <v>0</v>
      </c>
      <c r="AR144" s="152" t="s">
        <v>185</v>
      </c>
      <c r="AT144" s="152" t="s">
        <v>242</v>
      </c>
      <c r="AU144" s="152" t="s">
        <v>87</v>
      </c>
      <c r="AY144" s="13" t="s">
        <v>171</v>
      </c>
      <c r="BE144" s="153">
        <f t="shared" si="14"/>
        <v>0</v>
      </c>
      <c r="BF144" s="153">
        <f t="shared" si="15"/>
        <v>0</v>
      </c>
      <c r="BG144" s="153">
        <f t="shared" si="16"/>
        <v>0</v>
      </c>
      <c r="BH144" s="153">
        <f t="shared" si="17"/>
        <v>0</v>
      </c>
      <c r="BI144" s="153">
        <f t="shared" si="18"/>
        <v>0</v>
      </c>
      <c r="BJ144" s="13" t="s">
        <v>87</v>
      </c>
      <c r="BK144" s="153">
        <f t="shared" si="19"/>
        <v>0</v>
      </c>
      <c r="BL144" s="13" t="s">
        <v>177</v>
      </c>
      <c r="BM144" s="152" t="s">
        <v>245</v>
      </c>
    </row>
    <row r="145" spans="2:65" s="1" customFormat="1" ht="33" customHeight="1">
      <c r="B145" s="139"/>
      <c r="C145" s="140" t="s">
        <v>7</v>
      </c>
      <c r="D145" s="140" t="s">
        <v>173</v>
      </c>
      <c r="E145" s="141" t="s">
        <v>1482</v>
      </c>
      <c r="F145" s="142" t="s">
        <v>1483</v>
      </c>
      <c r="G145" s="143" t="s">
        <v>228</v>
      </c>
      <c r="H145" s="144">
        <v>10.1</v>
      </c>
      <c r="I145" s="145"/>
      <c r="J145" s="146">
        <f t="shared" si="10"/>
        <v>0</v>
      </c>
      <c r="K145" s="147"/>
      <c r="L145" s="28"/>
      <c r="M145" s="148" t="s">
        <v>1</v>
      </c>
      <c r="N145" s="149" t="s">
        <v>40</v>
      </c>
      <c r="P145" s="150">
        <f t="shared" si="11"/>
        <v>0</v>
      </c>
      <c r="Q145" s="150">
        <v>0</v>
      </c>
      <c r="R145" s="150">
        <f t="shared" si="12"/>
        <v>0</v>
      </c>
      <c r="S145" s="150">
        <v>0</v>
      </c>
      <c r="T145" s="151">
        <f t="shared" si="13"/>
        <v>0</v>
      </c>
      <c r="AR145" s="152" t="s">
        <v>177</v>
      </c>
      <c r="AT145" s="152" t="s">
        <v>173</v>
      </c>
      <c r="AU145" s="152" t="s">
        <v>87</v>
      </c>
      <c r="AY145" s="13" t="s">
        <v>171</v>
      </c>
      <c r="BE145" s="153">
        <f t="shared" si="14"/>
        <v>0</v>
      </c>
      <c r="BF145" s="153">
        <f t="shared" si="15"/>
        <v>0</v>
      </c>
      <c r="BG145" s="153">
        <f t="shared" si="16"/>
        <v>0</v>
      </c>
      <c r="BH145" s="153">
        <f t="shared" si="17"/>
        <v>0</v>
      </c>
      <c r="BI145" s="153">
        <f t="shared" si="18"/>
        <v>0</v>
      </c>
      <c r="BJ145" s="13" t="s">
        <v>87</v>
      </c>
      <c r="BK145" s="153">
        <f t="shared" si="19"/>
        <v>0</v>
      </c>
      <c r="BL145" s="13" t="s">
        <v>177</v>
      </c>
      <c r="BM145" s="152" t="s">
        <v>248</v>
      </c>
    </row>
    <row r="146" spans="2:65" s="1" customFormat="1" ht="16.5" customHeight="1">
      <c r="B146" s="139"/>
      <c r="C146" s="154" t="s">
        <v>249</v>
      </c>
      <c r="D146" s="154" t="s">
        <v>242</v>
      </c>
      <c r="E146" s="155" t="s">
        <v>1484</v>
      </c>
      <c r="F146" s="156" t="s">
        <v>1485</v>
      </c>
      <c r="G146" s="157" t="s">
        <v>316</v>
      </c>
      <c r="H146" s="158">
        <v>16.16</v>
      </c>
      <c r="I146" s="159"/>
      <c r="J146" s="160">
        <f t="shared" si="10"/>
        <v>0</v>
      </c>
      <c r="K146" s="161"/>
      <c r="L146" s="162"/>
      <c r="M146" s="163" t="s">
        <v>1</v>
      </c>
      <c r="N146" s="164" t="s">
        <v>40</v>
      </c>
      <c r="P146" s="150">
        <f t="shared" si="11"/>
        <v>0</v>
      </c>
      <c r="Q146" s="150">
        <v>4.0000000000000003E-5</v>
      </c>
      <c r="R146" s="150">
        <f t="shared" si="12"/>
        <v>6.464000000000001E-4</v>
      </c>
      <c r="S146" s="150">
        <v>0</v>
      </c>
      <c r="T146" s="151">
        <f t="shared" si="13"/>
        <v>0</v>
      </c>
      <c r="AR146" s="152" t="s">
        <v>185</v>
      </c>
      <c r="AT146" s="152" t="s">
        <v>242</v>
      </c>
      <c r="AU146" s="152" t="s">
        <v>87</v>
      </c>
      <c r="AY146" s="13" t="s">
        <v>171</v>
      </c>
      <c r="BE146" s="153">
        <f t="shared" si="14"/>
        <v>0</v>
      </c>
      <c r="BF146" s="153">
        <f t="shared" si="15"/>
        <v>0</v>
      </c>
      <c r="BG146" s="153">
        <f t="shared" si="16"/>
        <v>0</v>
      </c>
      <c r="BH146" s="153">
        <f t="shared" si="17"/>
        <v>0</v>
      </c>
      <c r="BI146" s="153">
        <f t="shared" si="18"/>
        <v>0</v>
      </c>
      <c r="BJ146" s="13" t="s">
        <v>87</v>
      </c>
      <c r="BK146" s="153">
        <f t="shared" si="19"/>
        <v>0</v>
      </c>
      <c r="BL146" s="13" t="s">
        <v>177</v>
      </c>
      <c r="BM146" s="152" t="s">
        <v>252</v>
      </c>
    </row>
    <row r="147" spans="2:65" s="1" customFormat="1" ht="16.5" customHeight="1">
      <c r="B147" s="139"/>
      <c r="C147" s="154" t="s">
        <v>209</v>
      </c>
      <c r="D147" s="154" t="s">
        <v>242</v>
      </c>
      <c r="E147" s="155" t="s">
        <v>1486</v>
      </c>
      <c r="F147" s="156" t="s">
        <v>1487</v>
      </c>
      <c r="G147" s="157" t="s">
        <v>316</v>
      </c>
      <c r="H147" s="158">
        <v>6.06</v>
      </c>
      <c r="I147" s="159"/>
      <c r="J147" s="160">
        <f t="shared" si="10"/>
        <v>0</v>
      </c>
      <c r="K147" s="161"/>
      <c r="L147" s="162"/>
      <c r="M147" s="163" t="s">
        <v>1</v>
      </c>
      <c r="N147" s="164" t="s">
        <v>40</v>
      </c>
      <c r="P147" s="150">
        <f t="shared" si="11"/>
        <v>0</v>
      </c>
      <c r="Q147" s="150">
        <v>6.0000000000000002E-5</v>
      </c>
      <c r="R147" s="150">
        <f t="shared" si="12"/>
        <v>3.636E-4</v>
      </c>
      <c r="S147" s="150">
        <v>0</v>
      </c>
      <c r="T147" s="151">
        <f t="shared" si="13"/>
        <v>0</v>
      </c>
      <c r="AR147" s="152" t="s">
        <v>185</v>
      </c>
      <c r="AT147" s="152" t="s">
        <v>242</v>
      </c>
      <c r="AU147" s="152" t="s">
        <v>87</v>
      </c>
      <c r="AY147" s="13" t="s">
        <v>171</v>
      </c>
      <c r="BE147" s="153">
        <f t="shared" si="14"/>
        <v>0</v>
      </c>
      <c r="BF147" s="153">
        <f t="shared" si="15"/>
        <v>0</v>
      </c>
      <c r="BG147" s="153">
        <f t="shared" si="16"/>
        <v>0</v>
      </c>
      <c r="BH147" s="153">
        <f t="shared" si="17"/>
        <v>0</v>
      </c>
      <c r="BI147" s="153">
        <f t="shared" si="18"/>
        <v>0</v>
      </c>
      <c r="BJ147" s="13" t="s">
        <v>87</v>
      </c>
      <c r="BK147" s="153">
        <f t="shared" si="19"/>
        <v>0</v>
      </c>
      <c r="BL147" s="13" t="s">
        <v>177</v>
      </c>
      <c r="BM147" s="152" t="s">
        <v>256</v>
      </c>
    </row>
    <row r="148" spans="2:65" s="1" customFormat="1" ht="24.15" customHeight="1">
      <c r="B148" s="139"/>
      <c r="C148" s="154" t="s">
        <v>257</v>
      </c>
      <c r="D148" s="154" t="s">
        <v>242</v>
      </c>
      <c r="E148" s="155" t="s">
        <v>1488</v>
      </c>
      <c r="F148" s="156" t="s">
        <v>1489</v>
      </c>
      <c r="G148" s="157" t="s">
        <v>316</v>
      </c>
      <c r="H148" s="158">
        <v>6.8860000000000001</v>
      </c>
      <c r="I148" s="159"/>
      <c r="J148" s="160">
        <f t="shared" si="10"/>
        <v>0</v>
      </c>
      <c r="K148" s="161"/>
      <c r="L148" s="162"/>
      <c r="M148" s="163" t="s">
        <v>1</v>
      </c>
      <c r="N148" s="164" t="s">
        <v>40</v>
      </c>
      <c r="P148" s="150">
        <f t="shared" si="11"/>
        <v>0</v>
      </c>
      <c r="Q148" s="150">
        <v>1.0500000000000001E-2</v>
      </c>
      <c r="R148" s="150">
        <f t="shared" si="12"/>
        <v>7.2303000000000006E-2</v>
      </c>
      <c r="S148" s="150">
        <v>0</v>
      </c>
      <c r="T148" s="151">
        <f t="shared" si="13"/>
        <v>0</v>
      </c>
      <c r="AR148" s="152" t="s">
        <v>185</v>
      </c>
      <c r="AT148" s="152" t="s">
        <v>242</v>
      </c>
      <c r="AU148" s="152" t="s">
        <v>87</v>
      </c>
      <c r="AY148" s="13" t="s">
        <v>171</v>
      </c>
      <c r="BE148" s="153">
        <f t="shared" si="14"/>
        <v>0</v>
      </c>
      <c r="BF148" s="153">
        <f t="shared" si="15"/>
        <v>0</v>
      </c>
      <c r="BG148" s="153">
        <f t="shared" si="16"/>
        <v>0</v>
      </c>
      <c r="BH148" s="153">
        <f t="shared" si="17"/>
        <v>0</v>
      </c>
      <c r="BI148" s="153">
        <f t="shared" si="18"/>
        <v>0</v>
      </c>
      <c r="BJ148" s="13" t="s">
        <v>87</v>
      </c>
      <c r="BK148" s="153">
        <f t="shared" si="19"/>
        <v>0</v>
      </c>
      <c r="BL148" s="13" t="s">
        <v>177</v>
      </c>
      <c r="BM148" s="152" t="s">
        <v>260</v>
      </c>
    </row>
    <row r="149" spans="2:65" s="1" customFormat="1" ht="16.5" customHeight="1">
      <c r="B149" s="139"/>
      <c r="C149" s="154" t="s">
        <v>216</v>
      </c>
      <c r="D149" s="154" t="s">
        <v>242</v>
      </c>
      <c r="E149" s="155" t="s">
        <v>1490</v>
      </c>
      <c r="F149" s="156" t="s">
        <v>1491</v>
      </c>
      <c r="G149" s="157" t="s">
        <v>316</v>
      </c>
      <c r="H149" s="158">
        <v>2.206</v>
      </c>
      <c r="I149" s="159"/>
      <c r="J149" s="160">
        <f t="shared" si="10"/>
        <v>0</v>
      </c>
      <c r="K149" s="161"/>
      <c r="L149" s="162"/>
      <c r="M149" s="163" t="s">
        <v>1</v>
      </c>
      <c r="N149" s="164" t="s">
        <v>40</v>
      </c>
      <c r="P149" s="150">
        <f t="shared" si="11"/>
        <v>0</v>
      </c>
      <c r="Q149" s="150">
        <v>1.081E-2</v>
      </c>
      <c r="R149" s="150">
        <f t="shared" si="12"/>
        <v>2.3846860000000001E-2</v>
      </c>
      <c r="S149" s="150">
        <v>0</v>
      </c>
      <c r="T149" s="151">
        <f t="shared" si="13"/>
        <v>0</v>
      </c>
      <c r="AR149" s="152" t="s">
        <v>185</v>
      </c>
      <c r="AT149" s="152" t="s">
        <v>242</v>
      </c>
      <c r="AU149" s="152" t="s">
        <v>87</v>
      </c>
      <c r="AY149" s="13" t="s">
        <v>171</v>
      </c>
      <c r="BE149" s="153">
        <f t="shared" si="14"/>
        <v>0</v>
      </c>
      <c r="BF149" s="153">
        <f t="shared" si="15"/>
        <v>0</v>
      </c>
      <c r="BG149" s="153">
        <f t="shared" si="16"/>
        <v>0</v>
      </c>
      <c r="BH149" s="153">
        <f t="shared" si="17"/>
        <v>0</v>
      </c>
      <c r="BI149" s="153">
        <f t="shared" si="18"/>
        <v>0</v>
      </c>
      <c r="BJ149" s="13" t="s">
        <v>87</v>
      </c>
      <c r="BK149" s="153">
        <f t="shared" si="19"/>
        <v>0</v>
      </c>
      <c r="BL149" s="13" t="s">
        <v>177</v>
      </c>
      <c r="BM149" s="152" t="s">
        <v>263</v>
      </c>
    </row>
    <row r="150" spans="2:65" s="1" customFormat="1" ht="33" customHeight="1">
      <c r="B150" s="139"/>
      <c r="C150" s="140" t="s">
        <v>264</v>
      </c>
      <c r="D150" s="140" t="s">
        <v>173</v>
      </c>
      <c r="E150" s="141" t="s">
        <v>1492</v>
      </c>
      <c r="F150" s="142" t="s">
        <v>1493</v>
      </c>
      <c r="G150" s="143" t="s">
        <v>316</v>
      </c>
      <c r="H150" s="144">
        <v>6</v>
      </c>
      <c r="I150" s="145"/>
      <c r="J150" s="146">
        <f t="shared" si="10"/>
        <v>0</v>
      </c>
      <c r="K150" s="147"/>
      <c r="L150" s="28"/>
      <c r="M150" s="148" t="s">
        <v>1</v>
      </c>
      <c r="N150" s="149" t="s">
        <v>40</v>
      </c>
      <c r="P150" s="150">
        <f t="shared" si="11"/>
        <v>0</v>
      </c>
      <c r="Q150" s="150">
        <v>0</v>
      </c>
      <c r="R150" s="150">
        <f t="shared" si="12"/>
        <v>0</v>
      </c>
      <c r="S150" s="150">
        <v>0</v>
      </c>
      <c r="T150" s="151">
        <f t="shared" si="13"/>
        <v>0</v>
      </c>
      <c r="AR150" s="152" t="s">
        <v>177</v>
      </c>
      <c r="AT150" s="152" t="s">
        <v>173</v>
      </c>
      <c r="AU150" s="152" t="s">
        <v>87</v>
      </c>
      <c r="AY150" s="13" t="s">
        <v>171</v>
      </c>
      <c r="BE150" s="153">
        <f t="shared" si="14"/>
        <v>0</v>
      </c>
      <c r="BF150" s="153">
        <f t="shared" si="15"/>
        <v>0</v>
      </c>
      <c r="BG150" s="153">
        <f t="shared" si="16"/>
        <v>0</v>
      </c>
      <c r="BH150" s="153">
        <f t="shared" si="17"/>
        <v>0</v>
      </c>
      <c r="BI150" s="153">
        <f t="shared" si="18"/>
        <v>0</v>
      </c>
      <c r="BJ150" s="13" t="s">
        <v>87</v>
      </c>
      <c r="BK150" s="153">
        <f t="shared" si="19"/>
        <v>0</v>
      </c>
      <c r="BL150" s="13" t="s">
        <v>177</v>
      </c>
      <c r="BM150" s="152" t="s">
        <v>267</v>
      </c>
    </row>
    <row r="151" spans="2:65" s="1" customFormat="1" ht="24.15" customHeight="1">
      <c r="B151" s="139"/>
      <c r="C151" s="154" t="s">
        <v>220</v>
      </c>
      <c r="D151" s="154" t="s">
        <v>242</v>
      </c>
      <c r="E151" s="155" t="s">
        <v>1494</v>
      </c>
      <c r="F151" s="156" t="s">
        <v>1495</v>
      </c>
      <c r="G151" s="157" t="s">
        <v>316</v>
      </c>
      <c r="H151" s="158">
        <v>6.06</v>
      </c>
      <c r="I151" s="159"/>
      <c r="J151" s="160">
        <f t="shared" si="10"/>
        <v>0</v>
      </c>
      <c r="K151" s="161"/>
      <c r="L151" s="162"/>
      <c r="M151" s="163" t="s">
        <v>1</v>
      </c>
      <c r="N151" s="164" t="s">
        <v>40</v>
      </c>
      <c r="P151" s="150">
        <f t="shared" si="11"/>
        <v>0</v>
      </c>
      <c r="Q151" s="150">
        <v>1E-3</v>
      </c>
      <c r="R151" s="150">
        <f t="shared" si="12"/>
        <v>6.0599999999999994E-3</v>
      </c>
      <c r="S151" s="150">
        <v>0</v>
      </c>
      <c r="T151" s="151">
        <f t="shared" si="13"/>
        <v>0</v>
      </c>
      <c r="AR151" s="152" t="s">
        <v>185</v>
      </c>
      <c r="AT151" s="152" t="s">
        <v>242</v>
      </c>
      <c r="AU151" s="152" t="s">
        <v>87</v>
      </c>
      <c r="AY151" s="13" t="s">
        <v>171</v>
      </c>
      <c r="BE151" s="153">
        <f t="shared" si="14"/>
        <v>0</v>
      </c>
      <c r="BF151" s="153">
        <f t="shared" si="15"/>
        <v>0</v>
      </c>
      <c r="BG151" s="153">
        <f t="shared" si="16"/>
        <v>0</v>
      </c>
      <c r="BH151" s="153">
        <f t="shared" si="17"/>
        <v>0</v>
      </c>
      <c r="BI151" s="153">
        <f t="shared" si="18"/>
        <v>0</v>
      </c>
      <c r="BJ151" s="13" t="s">
        <v>87</v>
      </c>
      <c r="BK151" s="153">
        <f t="shared" si="19"/>
        <v>0</v>
      </c>
      <c r="BL151" s="13" t="s">
        <v>177</v>
      </c>
      <c r="BM151" s="152" t="s">
        <v>270</v>
      </c>
    </row>
    <row r="152" spans="2:65" s="1" customFormat="1" ht="24.15" customHeight="1">
      <c r="B152" s="139"/>
      <c r="C152" s="140" t="s">
        <v>271</v>
      </c>
      <c r="D152" s="140" t="s">
        <v>173</v>
      </c>
      <c r="E152" s="141" t="s">
        <v>1496</v>
      </c>
      <c r="F152" s="142" t="s">
        <v>1497</v>
      </c>
      <c r="G152" s="143" t="s">
        <v>228</v>
      </c>
      <c r="H152" s="144">
        <v>41.59</v>
      </c>
      <c r="I152" s="145"/>
      <c r="J152" s="146">
        <f t="shared" si="10"/>
        <v>0</v>
      </c>
      <c r="K152" s="147"/>
      <c r="L152" s="28"/>
      <c r="M152" s="148" t="s">
        <v>1</v>
      </c>
      <c r="N152" s="149" t="s">
        <v>40</v>
      </c>
      <c r="P152" s="150">
        <f t="shared" si="11"/>
        <v>0</v>
      </c>
      <c r="Q152" s="150">
        <v>0</v>
      </c>
      <c r="R152" s="150">
        <f t="shared" si="12"/>
        <v>0</v>
      </c>
      <c r="S152" s="150">
        <v>0</v>
      </c>
      <c r="T152" s="151">
        <f t="shared" si="13"/>
        <v>0</v>
      </c>
      <c r="AR152" s="152" t="s">
        <v>177</v>
      </c>
      <c r="AT152" s="152" t="s">
        <v>173</v>
      </c>
      <c r="AU152" s="152" t="s">
        <v>87</v>
      </c>
      <c r="AY152" s="13" t="s">
        <v>171</v>
      </c>
      <c r="BE152" s="153">
        <f t="shared" si="14"/>
        <v>0</v>
      </c>
      <c r="BF152" s="153">
        <f t="shared" si="15"/>
        <v>0</v>
      </c>
      <c r="BG152" s="153">
        <f t="shared" si="16"/>
        <v>0</v>
      </c>
      <c r="BH152" s="153">
        <f t="shared" si="17"/>
        <v>0</v>
      </c>
      <c r="BI152" s="153">
        <f t="shared" si="18"/>
        <v>0</v>
      </c>
      <c r="BJ152" s="13" t="s">
        <v>87</v>
      </c>
      <c r="BK152" s="153">
        <f t="shared" si="19"/>
        <v>0</v>
      </c>
      <c r="BL152" s="13" t="s">
        <v>177</v>
      </c>
      <c r="BM152" s="152" t="s">
        <v>274</v>
      </c>
    </row>
    <row r="153" spans="2:65" s="1" customFormat="1" ht="33" customHeight="1">
      <c r="B153" s="139"/>
      <c r="C153" s="140" t="s">
        <v>224</v>
      </c>
      <c r="D153" s="140" t="s">
        <v>173</v>
      </c>
      <c r="E153" s="141" t="s">
        <v>1498</v>
      </c>
      <c r="F153" s="142" t="s">
        <v>1499</v>
      </c>
      <c r="G153" s="143" t="s">
        <v>316</v>
      </c>
      <c r="H153" s="144">
        <v>1</v>
      </c>
      <c r="I153" s="145"/>
      <c r="J153" s="146">
        <f t="shared" si="10"/>
        <v>0</v>
      </c>
      <c r="K153" s="147"/>
      <c r="L153" s="28"/>
      <c r="M153" s="148" t="s">
        <v>1</v>
      </c>
      <c r="N153" s="149" t="s">
        <v>40</v>
      </c>
      <c r="P153" s="150">
        <f t="shared" si="11"/>
        <v>0</v>
      </c>
      <c r="Q153" s="150">
        <v>3.0000000000000001E-5</v>
      </c>
      <c r="R153" s="150">
        <f t="shared" si="12"/>
        <v>3.0000000000000001E-5</v>
      </c>
      <c r="S153" s="150">
        <v>0</v>
      </c>
      <c r="T153" s="151">
        <f t="shared" si="13"/>
        <v>0</v>
      </c>
      <c r="AR153" s="152" t="s">
        <v>177</v>
      </c>
      <c r="AT153" s="152" t="s">
        <v>173</v>
      </c>
      <c r="AU153" s="152" t="s">
        <v>87</v>
      </c>
      <c r="AY153" s="13" t="s">
        <v>171</v>
      </c>
      <c r="BE153" s="153">
        <f t="shared" si="14"/>
        <v>0</v>
      </c>
      <c r="BF153" s="153">
        <f t="shared" si="15"/>
        <v>0</v>
      </c>
      <c r="BG153" s="153">
        <f t="shared" si="16"/>
        <v>0</v>
      </c>
      <c r="BH153" s="153">
        <f t="shared" si="17"/>
        <v>0</v>
      </c>
      <c r="BI153" s="153">
        <f t="shared" si="18"/>
        <v>0</v>
      </c>
      <c r="BJ153" s="13" t="s">
        <v>87</v>
      </c>
      <c r="BK153" s="153">
        <f t="shared" si="19"/>
        <v>0</v>
      </c>
      <c r="BL153" s="13" t="s">
        <v>177</v>
      </c>
      <c r="BM153" s="152" t="s">
        <v>277</v>
      </c>
    </row>
    <row r="154" spans="2:65" s="11" customFormat="1" ht="22.95" customHeight="1">
      <c r="B154" s="127"/>
      <c r="D154" s="128" t="s">
        <v>73</v>
      </c>
      <c r="E154" s="137" t="s">
        <v>203</v>
      </c>
      <c r="F154" s="137" t="s">
        <v>339</v>
      </c>
      <c r="I154" s="130"/>
      <c r="J154" s="138">
        <f>BK154</f>
        <v>0</v>
      </c>
      <c r="L154" s="127"/>
      <c r="M154" s="132"/>
      <c r="P154" s="133">
        <f>P155</f>
        <v>0</v>
      </c>
      <c r="R154" s="133">
        <f>R155</f>
        <v>0</v>
      </c>
      <c r="T154" s="134">
        <f>T155</f>
        <v>0</v>
      </c>
      <c r="AR154" s="128" t="s">
        <v>81</v>
      </c>
      <c r="AT154" s="135" t="s">
        <v>73</v>
      </c>
      <c r="AU154" s="135" t="s">
        <v>81</v>
      </c>
      <c r="AY154" s="128" t="s">
        <v>171</v>
      </c>
      <c r="BK154" s="136">
        <f>BK155</f>
        <v>0</v>
      </c>
    </row>
    <row r="155" spans="2:65" s="1" customFormat="1" ht="24.15" customHeight="1">
      <c r="B155" s="139"/>
      <c r="C155" s="140" t="s">
        <v>278</v>
      </c>
      <c r="D155" s="140" t="s">
        <v>173</v>
      </c>
      <c r="E155" s="141" t="s">
        <v>1102</v>
      </c>
      <c r="F155" s="142" t="s">
        <v>1461</v>
      </c>
      <c r="G155" s="143" t="s">
        <v>197</v>
      </c>
      <c r="H155" s="144">
        <v>46.225000000000001</v>
      </c>
      <c r="I155" s="145"/>
      <c r="J155" s="146">
        <f>ROUND(I155*H155,2)</f>
        <v>0</v>
      </c>
      <c r="K155" s="147"/>
      <c r="L155" s="28"/>
      <c r="M155" s="166" t="s">
        <v>1</v>
      </c>
      <c r="N155" s="167" t="s">
        <v>40</v>
      </c>
      <c r="O155" s="168"/>
      <c r="P155" s="169">
        <f>O155*H155</f>
        <v>0</v>
      </c>
      <c r="Q155" s="169">
        <v>0</v>
      </c>
      <c r="R155" s="169">
        <f>Q155*H155</f>
        <v>0</v>
      </c>
      <c r="S155" s="169">
        <v>0</v>
      </c>
      <c r="T155" s="170">
        <f>S155*H155</f>
        <v>0</v>
      </c>
      <c r="AR155" s="152" t="s">
        <v>177</v>
      </c>
      <c r="AT155" s="152" t="s">
        <v>173</v>
      </c>
      <c r="AU155" s="152" t="s">
        <v>87</v>
      </c>
      <c r="AY155" s="13" t="s">
        <v>171</v>
      </c>
      <c r="BE155" s="153">
        <f>IF(N155="základná",J155,0)</f>
        <v>0</v>
      </c>
      <c r="BF155" s="153">
        <f>IF(N155="znížená",J155,0)</f>
        <v>0</v>
      </c>
      <c r="BG155" s="153">
        <f>IF(N155="zákl. prenesená",J155,0)</f>
        <v>0</v>
      </c>
      <c r="BH155" s="153">
        <f>IF(N155="zníž. prenesená",J155,0)</f>
        <v>0</v>
      </c>
      <c r="BI155" s="153">
        <f>IF(N155="nulová",J155,0)</f>
        <v>0</v>
      </c>
      <c r="BJ155" s="13" t="s">
        <v>87</v>
      </c>
      <c r="BK155" s="153">
        <f>ROUND(I155*H155,2)</f>
        <v>0</v>
      </c>
      <c r="BL155" s="13" t="s">
        <v>177</v>
      </c>
      <c r="BM155" s="152" t="s">
        <v>281</v>
      </c>
    </row>
    <row r="156" spans="2:65" s="1" customFormat="1" ht="6.9" customHeight="1">
      <c r="B156" s="43"/>
      <c r="C156" s="44"/>
      <c r="D156" s="44"/>
      <c r="E156" s="44"/>
      <c r="F156" s="44"/>
      <c r="G156" s="44"/>
      <c r="H156" s="44"/>
      <c r="I156" s="44"/>
      <c r="J156" s="44"/>
      <c r="K156" s="44"/>
      <c r="L156" s="28"/>
    </row>
  </sheetData>
  <autoFilter ref="C120:K155" xr:uid="{00000000-0009-0000-0000-00000A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215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85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3" t="s">
        <v>123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" customHeight="1">
      <c r="B4" s="16"/>
      <c r="D4" s="17" t="s">
        <v>124</v>
      </c>
      <c r="L4" s="16"/>
      <c r="M4" s="92" t="s">
        <v>9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20" t="str">
        <f>'Rekapitulácia stavby'!K6</f>
        <v>Sklady - Showroom, rekonštrukcia</v>
      </c>
      <c r="F7" s="221"/>
      <c r="G7" s="221"/>
      <c r="H7" s="221"/>
      <c r="L7" s="16"/>
    </row>
    <row r="8" spans="2:46" s="1" customFormat="1" ht="12" customHeight="1">
      <c r="B8" s="28"/>
      <c r="D8" s="23" t="s">
        <v>125</v>
      </c>
      <c r="L8" s="28"/>
    </row>
    <row r="9" spans="2:46" s="1" customFormat="1" ht="16.5" customHeight="1">
      <c r="B9" s="28"/>
      <c r="E9" s="215" t="s">
        <v>1500</v>
      </c>
      <c r="F9" s="219"/>
      <c r="G9" s="219"/>
      <c r="H9" s="219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customHeight="1">
      <c r="B12" s="28"/>
      <c r="D12" s="23" t="s">
        <v>19</v>
      </c>
      <c r="F12" s="21" t="s">
        <v>20</v>
      </c>
      <c r="I12" s="23" t="s">
        <v>21</v>
      </c>
      <c r="J12" s="51">
        <f>'Rekapitulácia stavby'!AN8</f>
        <v>0</v>
      </c>
      <c r="L12" s="28"/>
    </row>
    <row r="13" spans="2:46" s="1" customFormat="1" ht="10.95" customHeight="1">
      <c r="B13" s="28"/>
      <c r="L13" s="28"/>
    </row>
    <row r="14" spans="2:46" s="1" customFormat="1" ht="12" customHeight="1">
      <c r="B14" s="28"/>
      <c r="D14" s="23" t="s">
        <v>22</v>
      </c>
      <c r="I14" s="23" t="s">
        <v>23</v>
      </c>
      <c r="J14" s="21" t="s">
        <v>1</v>
      </c>
      <c r="L14" s="28"/>
    </row>
    <row r="15" spans="2:46" s="1" customFormat="1" ht="18" customHeight="1">
      <c r="B15" s="28"/>
      <c r="E15" s="21" t="s">
        <v>24</v>
      </c>
      <c r="I15" s="23" t="s">
        <v>25</v>
      </c>
      <c r="J15" s="21" t="s">
        <v>1</v>
      </c>
      <c r="L15" s="28"/>
    </row>
    <row r="16" spans="2:46" s="1" customFormat="1" ht="6.9" customHeight="1">
      <c r="B16" s="28"/>
      <c r="L16" s="28"/>
    </row>
    <row r="17" spans="2:12" s="1" customFormat="1" ht="12" customHeight="1">
      <c r="B17" s="28"/>
      <c r="D17" s="23" t="s">
        <v>26</v>
      </c>
      <c r="I17" s="23" t="s">
        <v>23</v>
      </c>
      <c r="J17" s="24" t="str">
        <f>'Rekapitulácia stavby'!AN13</f>
        <v>Vyplň údaj</v>
      </c>
      <c r="L17" s="28"/>
    </row>
    <row r="18" spans="2:12" s="1" customFormat="1" ht="18" customHeight="1">
      <c r="B18" s="28"/>
      <c r="E18" s="222" t="str">
        <f>'Rekapitulácia stavby'!E14</f>
        <v>Vyplň údaj</v>
      </c>
      <c r="F18" s="207"/>
      <c r="G18" s="207"/>
      <c r="H18" s="207"/>
      <c r="I18" s="23" t="s">
        <v>25</v>
      </c>
      <c r="J18" s="24" t="str">
        <f>'Rekapitulácia stavby'!AN14</f>
        <v>Vyplň údaj</v>
      </c>
      <c r="L18" s="28"/>
    </row>
    <row r="19" spans="2:12" s="1" customFormat="1" ht="6.9" customHeight="1">
      <c r="B19" s="28"/>
      <c r="L19" s="28"/>
    </row>
    <row r="20" spans="2:12" s="1" customFormat="1" ht="12" customHeight="1">
      <c r="B20" s="28"/>
      <c r="D20" s="23" t="s">
        <v>28</v>
      </c>
      <c r="I20" s="23" t="s">
        <v>23</v>
      </c>
      <c r="J20" s="21" t="s">
        <v>1</v>
      </c>
      <c r="L20" s="28"/>
    </row>
    <row r="21" spans="2:12" s="1" customFormat="1" ht="18" customHeight="1">
      <c r="B21" s="28"/>
      <c r="E21" s="21" t="s">
        <v>29</v>
      </c>
      <c r="I21" s="23" t="s">
        <v>25</v>
      </c>
      <c r="J21" s="21" t="s">
        <v>1</v>
      </c>
      <c r="L21" s="28"/>
    </row>
    <row r="22" spans="2:12" s="1" customFormat="1" ht="6.9" customHeight="1">
      <c r="B22" s="28"/>
      <c r="L22" s="28"/>
    </row>
    <row r="23" spans="2:12" s="1" customFormat="1" ht="12" customHeight="1">
      <c r="B23" s="28"/>
      <c r="D23" s="23" t="s">
        <v>31</v>
      </c>
      <c r="I23" s="23" t="s">
        <v>23</v>
      </c>
      <c r="J23" s="21" t="s">
        <v>1</v>
      </c>
      <c r="L23" s="28"/>
    </row>
    <row r="24" spans="2:12" s="1" customFormat="1" ht="18" customHeight="1">
      <c r="B24" s="28"/>
      <c r="E24" s="21" t="s">
        <v>32</v>
      </c>
      <c r="I24" s="23" t="s">
        <v>25</v>
      </c>
      <c r="J24" s="21" t="s">
        <v>1</v>
      </c>
      <c r="L24" s="28"/>
    </row>
    <row r="25" spans="2:12" s="1" customFormat="1" ht="6.9" customHeight="1">
      <c r="B25" s="28"/>
      <c r="L25" s="28"/>
    </row>
    <row r="26" spans="2:12" s="1" customFormat="1" ht="12" customHeight="1">
      <c r="B26" s="28"/>
      <c r="D26" s="23" t="s">
        <v>33</v>
      </c>
      <c r="L26" s="28"/>
    </row>
    <row r="27" spans="2:12" s="7" customFormat="1" ht="16.5" customHeight="1">
      <c r="B27" s="93"/>
      <c r="E27" s="211" t="s">
        <v>1</v>
      </c>
      <c r="F27" s="211"/>
      <c r="G27" s="211"/>
      <c r="H27" s="211"/>
      <c r="L27" s="93"/>
    </row>
    <row r="28" spans="2:12" s="1" customFormat="1" ht="6.9" customHeight="1">
      <c r="B28" s="28"/>
      <c r="L28" s="28"/>
    </row>
    <row r="29" spans="2:12" s="1" customFormat="1" ht="6.9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>
      <c r="B30" s="28"/>
      <c r="D30" s="94" t="s">
        <v>34</v>
      </c>
      <c r="J30" s="65">
        <f>ROUND(J126, 2)</f>
        <v>0</v>
      </c>
      <c r="L30" s="28"/>
    </row>
    <row r="31" spans="2:12" s="1" customFormat="1" ht="6.9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" customHeight="1">
      <c r="B32" s="28"/>
      <c r="F32" s="31" t="s">
        <v>36</v>
      </c>
      <c r="I32" s="31" t="s">
        <v>35</v>
      </c>
      <c r="J32" s="31" t="s">
        <v>37</v>
      </c>
      <c r="L32" s="28"/>
    </row>
    <row r="33" spans="2:12" s="1" customFormat="1" ht="14.4" customHeight="1">
      <c r="B33" s="28"/>
      <c r="D33" s="54" t="s">
        <v>38</v>
      </c>
      <c r="E33" s="33" t="s">
        <v>39</v>
      </c>
      <c r="F33" s="95">
        <f>ROUND((SUM(BE126:BE214)),  2)</f>
        <v>0</v>
      </c>
      <c r="G33" s="96"/>
      <c r="H33" s="96"/>
      <c r="I33" s="97">
        <v>0.2</v>
      </c>
      <c r="J33" s="95">
        <f>ROUND(((SUM(BE126:BE214))*I33),  2)</f>
        <v>0</v>
      </c>
      <c r="L33" s="28"/>
    </row>
    <row r="34" spans="2:12" s="1" customFormat="1" ht="14.4" customHeight="1">
      <c r="B34" s="28"/>
      <c r="E34" s="33" t="s">
        <v>40</v>
      </c>
      <c r="F34" s="95">
        <f>ROUND((SUM(BF126:BF214)),  2)</f>
        <v>0</v>
      </c>
      <c r="G34" s="96"/>
      <c r="H34" s="96"/>
      <c r="I34" s="97">
        <v>0.2</v>
      </c>
      <c r="J34" s="95">
        <f>ROUND(((SUM(BF126:BF214))*I34),  2)</f>
        <v>0</v>
      </c>
      <c r="L34" s="28"/>
    </row>
    <row r="35" spans="2:12" s="1" customFormat="1" ht="14.4" hidden="1" customHeight="1">
      <c r="B35" s="28"/>
      <c r="E35" s="23" t="s">
        <v>41</v>
      </c>
      <c r="F35" s="85">
        <f>ROUND((SUM(BG126:BG214)),  2)</f>
        <v>0</v>
      </c>
      <c r="I35" s="98">
        <v>0.2</v>
      </c>
      <c r="J35" s="85">
        <f>0</f>
        <v>0</v>
      </c>
      <c r="L35" s="28"/>
    </row>
    <row r="36" spans="2:12" s="1" customFormat="1" ht="14.4" hidden="1" customHeight="1">
      <c r="B36" s="28"/>
      <c r="E36" s="23" t="s">
        <v>42</v>
      </c>
      <c r="F36" s="85">
        <f>ROUND((SUM(BH126:BH214)),  2)</f>
        <v>0</v>
      </c>
      <c r="I36" s="98">
        <v>0.2</v>
      </c>
      <c r="J36" s="85">
        <f>0</f>
        <v>0</v>
      </c>
      <c r="L36" s="28"/>
    </row>
    <row r="37" spans="2:12" s="1" customFormat="1" ht="14.4" hidden="1" customHeight="1">
      <c r="B37" s="28"/>
      <c r="E37" s="33" t="s">
        <v>43</v>
      </c>
      <c r="F37" s="95">
        <f>ROUND((SUM(BI126:BI214)),  2)</f>
        <v>0</v>
      </c>
      <c r="G37" s="96"/>
      <c r="H37" s="96"/>
      <c r="I37" s="97">
        <v>0</v>
      </c>
      <c r="J37" s="95">
        <f>0</f>
        <v>0</v>
      </c>
      <c r="L37" s="28"/>
    </row>
    <row r="38" spans="2:12" s="1" customFormat="1" ht="6.9" customHeight="1">
      <c r="B38" s="28"/>
      <c r="L38" s="28"/>
    </row>
    <row r="39" spans="2:12" s="1" customFormat="1" ht="25.35" customHeight="1">
      <c r="B39" s="28"/>
      <c r="C39" s="99"/>
      <c r="D39" s="100" t="s">
        <v>44</v>
      </c>
      <c r="E39" s="56"/>
      <c r="F39" s="56"/>
      <c r="G39" s="101" t="s">
        <v>45</v>
      </c>
      <c r="H39" s="102" t="s">
        <v>46</v>
      </c>
      <c r="I39" s="56"/>
      <c r="J39" s="103">
        <f>SUM(J30:J37)</f>
        <v>0</v>
      </c>
      <c r="K39" s="104"/>
      <c r="L39" s="28"/>
    </row>
    <row r="40" spans="2:12" s="1" customFormat="1" ht="14.4" customHeight="1">
      <c r="B40" s="28"/>
      <c r="L40" s="28"/>
    </row>
    <row r="41" spans="2:12" ht="14.4" customHeight="1">
      <c r="B41" s="16"/>
      <c r="L41" s="16"/>
    </row>
    <row r="42" spans="2:12" ht="14.4" customHeight="1">
      <c r="B42" s="16"/>
      <c r="L42" s="16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" customHeight="1">
      <c r="B82" s="28"/>
      <c r="C82" s="17" t="s">
        <v>129</v>
      </c>
      <c r="L82" s="28"/>
    </row>
    <row r="83" spans="2:47" s="1" customFormat="1" ht="6.9" customHeight="1">
      <c r="B83" s="28"/>
      <c r="L83" s="28"/>
    </row>
    <row r="84" spans="2:47" s="1" customFormat="1" ht="12" customHeight="1">
      <c r="B84" s="28"/>
      <c r="C84" s="23" t="s">
        <v>15</v>
      </c>
      <c r="L84" s="28"/>
    </row>
    <row r="85" spans="2:47" s="1" customFormat="1" ht="16.5" customHeight="1">
      <c r="B85" s="28"/>
      <c r="E85" s="220" t="str">
        <f>E7</f>
        <v>Sklady - Showroom, rekonštrukcia</v>
      </c>
      <c r="F85" s="221"/>
      <c r="G85" s="221"/>
      <c r="H85" s="221"/>
      <c r="L85" s="28"/>
    </row>
    <row r="86" spans="2:47" s="1" customFormat="1" ht="12" customHeight="1">
      <c r="B86" s="28"/>
      <c r="C86" s="23" t="s">
        <v>125</v>
      </c>
      <c r="L86" s="28"/>
    </row>
    <row r="87" spans="2:47" s="1" customFormat="1" ht="16.5" customHeight="1">
      <c r="B87" s="28"/>
      <c r="E87" s="215" t="str">
        <f>E9</f>
        <v>SO 05 - Ústredné vykurovanie</v>
      </c>
      <c r="F87" s="219"/>
      <c r="G87" s="219"/>
      <c r="H87" s="219"/>
      <c r="L87" s="28"/>
    </row>
    <row r="88" spans="2:47" s="1" customFormat="1" ht="6.9" customHeight="1">
      <c r="B88" s="28"/>
      <c r="L88" s="28"/>
    </row>
    <row r="89" spans="2:47" s="1" customFormat="1" ht="12" customHeight="1">
      <c r="B89" s="28"/>
      <c r="C89" s="23" t="s">
        <v>19</v>
      </c>
      <c r="F89" s="21" t="str">
        <f>F12</f>
        <v>Važec, p.č. 2467/6</v>
      </c>
      <c r="I89" s="23" t="s">
        <v>21</v>
      </c>
      <c r="J89" s="51">
        <f>IF(J12="","",J12)</f>
        <v>0</v>
      </c>
      <c r="L89" s="28"/>
    </row>
    <row r="90" spans="2:47" s="1" customFormat="1" ht="6.9" customHeight="1">
      <c r="B90" s="28"/>
      <c r="L90" s="28"/>
    </row>
    <row r="91" spans="2:47" s="1" customFormat="1" ht="54.45" customHeight="1">
      <c r="B91" s="28"/>
      <c r="C91" s="23" t="s">
        <v>22</v>
      </c>
      <c r="F91" s="21" t="str">
        <f>E15</f>
        <v>PD Važec, Urbárska 72, Važec</v>
      </c>
      <c r="I91" s="23" t="s">
        <v>28</v>
      </c>
      <c r="J91" s="26" t="str">
        <f>E21</f>
        <v>Ing.arch.Ondrej Kurek, Ing.arch.Tomáš Krištek</v>
      </c>
      <c r="L91" s="28"/>
    </row>
    <row r="92" spans="2:47" s="1" customFormat="1" ht="25.65" customHeight="1">
      <c r="B92" s="28"/>
      <c r="C92" s="23" t="s">
        <v>26</v>
      </c>
      <c r="F92" s="21" t="str">
        <f>IF(E18="","",E18)</f>
        <v>Vyplň údaj</v>
      </c>
      <c r="I92" s="23" t="s">
        <v>31</v>
      </c>
      <c r="J92" s="26" t="str">
        <f>E24</f>
        <v>Caban - aktualizácia cien 2023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107" t="s">
        <v>130</v>
      </c>
      <c r="D94" s="99"/>
      <c r="E94" s="99"/>
      <c r="F94" s="99"/>
      <c r="G94" s="99"/>
      <c r="H94" s="99"/>
      <c r="I94" s="99"/>
      <c r="J94" s="108" t="s">
        <v>131</v>
      </c>
      <c r="K94" s="99"/>
      <c r="L94" s="28"/>
    </row>
    <row r="95" spans="2:47" s="1" customFormat="1" ht="10.35" customHeight="1">
      <c r="B95" s="28"/>
      <c r="L95" s="28"/>
    </row>
    <row r="96" spans="2:47" s="1" customFormat="1" ht="22.95" customHeight="1">
      <c r="B96" s="28"/>
      <c r="C96" s="109" t="s">
        <v>132</v>
      </c>
      <c r="J96" s="65">
        <f>J126</f>
        <v>0</v>
      </c>
      <c r="L96" s="28"/>
      <c r="AU96" s="13" t="s">
        <v>133</v>
      </c>
    </row>
    <row r="97" spans="2:12" s="8" customFormat="1" ht="24.9" customHeight="1">
      <c r="B97" s="110"/>
      <c r="D97" s="111" t="s">
        <v>1312</v>
      </c>
      <c r="E97" s="112"/>
      <c r="F97" s="112"/>
      <c r="G97" s="112"/>
      <c r="H97" s="112"/>
      <c r="I97" s="112"/>
      <c r="J97" s="113">
        <f>J127</f>
        <v>0</v>
      </c>
      <c r="L97" s="110"/>
    </row>
    <row r="98" spans="2:12" s="9" customFormat="1" ht="19.95" customHeight="1">
      <c r="B98" s="114"/>
      <c r="D98" s="115" t="s">
        <v>1501</v>
      </c>
      <c r="E98" s="116"/>
      <c r="F98" s="116"/>
      <c r="G98" s="116"/>
      <c r="H98" s="116"/>
      <c r="I98" s="116"/>
      <c r="J98" s="117">
        <f>J128</f>
        <v>0</v>
      </c>
      <c r="L98" s="114"/>
    </row>
    <row r="99" spans="2:12" s="9" customFormat="1" ht="19.95" customHeight="1">
      <c r="B99" s="114"/>
      <c r="D99" s="115" t="s">
        <v>1502</v>
      </c>
      <c r="E99" s="116"/>
      <c r="F99" s="116"/>
      <c r="G99" s="116"/>
      <c r="H99" s="116"/>
      <c r="I99" s="116"/>
      <c r="J99" s="117">
        <f>J134</f>
        <v>0</v>
      </c>
      <c r="L99" s="114"/>
    </row>
    <row r="100" spans="2:12" s="9" customFormat="1" ht="19.95" customHeight="1">
      <c r="B100" s="114"/>
      <c r="D100" s="115" t="s">
        <v>1503</v>
      </c>
      <c r="E100" s="116"/>
      <c r="F100" s="116"/>
      <c r="G100" s="116"/>
      <c r="H100" s="116"/>
      <c r="I100" s="116"/>
      <c r="J100" s="117">
        <f>J142</f>
        <v>0</v>
      </c>
      <c r="L100" s="114"/>
    </row>
    <row r="101" spans="2:12" s="9" customFormat="1" ht="19.95" customHeight="1">
      <c r="B101" s="114"/>
      <c r="D101" s="115" t="s">
        <v>1504</v>
      </c>
      <c r="E101" s="116"/>
      <c r="F101" s="116"/>
      <c r="G101" s="116"/>
      <c r="H101" s="116"/>
      <c r="I101" s="116"/>
      <c r="J101" s="117">
        <f>J154</f>
        <v>0</v>
      </c>
      <c r="L101" s="114"/>
    </row>
    <row r="102" spans="2:12" s="9" customFormat="1" ht="19.95" customHeight="1">
      <c r="B102" s="114"/>
      <c r="D102" s="115" t="s">
        <v>1505</v>
      </c>
      <c r="E102" s="116"/>
      <c r="F102" s="116"/>
      <c r="G102" s="116"/>
      <c r="H102" s="116"/>
      <c r="I102" s="116"/>
      <c r="J102" s="117">
        <f>J168</f>
        <v>0</v>
      </c>
      <c r="L102" s="114"/>
    </row>
    <row r="103" spans="2:12" s="9" customFormat="1" ht="19.95" customHeight="1">
      <c r="B103" s="114"/>
      <c r="D103" s="115" t="s">
        <v>1506</v>
      </c>
      <c r="E103" s="116"/>
      <c r="F103" s="116"/>
      <c r="G103" s="116"/>
      <c r="H103" s="116"/>
      <c r="I103" s="116"/>
      <c r="J103" s="117">
        <f>J185</f>
        <v>0</v>
      </c>
      <c r="L103" s="114"/>
    </row>
    <row r="104" spans="2:12" s="9" customFormat="1" ht="19.95" customHeight="1">
      <c r="B104" s="114"/>
      <c r="D104" s="115" t="s">
        <v>153</v>
      </c>
      <c r="E104" s="116"/>
      <c r="F104" s="116"/>
      <c r="G104" s="116"/>
      <c r="H104" s="116"/>
      <c r="I104" s="116"/>
      <c r="J104" s="117">
        <f>J203</f>
        <v>0</v>
      </c>
      <c r="L104" s="114"/>
    </row>
    <row r="105" spans="2:12" s="9" customFormat="1" ht="19.95" customHeight="1">
      <c r="B105" s="114"/>
      <c r="D105" s="115" t="s">
        <v>143</v>
      </c>
      <c r="E105" s="116"/>
      <c r="F105" s="116"/>
      <c r="G105" s="116"/>
      <c r="H105" s="116"/>
      <c r="I105" s="116"/>
      <c r="J105" s="117">
        <f>J207</f>
        <v>0</v>
      </c>
      <c r="L105" s="114"/>
    </row>
    <row r="106" spans="2:12" s="8" customFormat="1" ht="24.9" customHeight="1">
      <c r="B106" s="110"/>
      <c r="D106" s="111" t="s">
        <v>849</v>
      </c>
      <c r="E106" s="112"/>
      <c r="F106" s="112"/>
      <c r="G106" s="112"/>
      <c r="H106" s="112"/>
      <c r="I106" s="112"/>
      <c r="J106" s="113">
        <f>J212</f>
        <v>0</v>
      </c>
      <c r="L106" s="110"/>
    </row>
    <row r="107" spans="2:12" s="1" customFormat="1" ht="21.75" customHeight="1">
      <c r="B107" s="28"/>
      <c r="L107" s="28"/>
    </row>
    <row r="108" spans="2:12" s="1" customFormat="1" ht="6.9" customHeight="1"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28"/>
    </row>
    <row r="112" spans="2:12" s="1" customFormat="1" ht="6.9" customHeight="1"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28"/>
    </row>
    <row r="113" spans="2:63" s="1" customFormat="1" ht="24.9" customHeight="1">
      <c r="B113" s="28"/>
      <c r="C113" s="17" t="s">
        <v>157</v>
      </c>
      <c r="L113" s="28"/>
    </row>
    <row r="114" spans="2:63" s="1" customFormat="1" ht="6.9" customHeight="1">
      <c r="B114" s="28"/>
      <c r="L114" s="28"/>
    </row>
    <row r="115" spans="2:63" s="1" customFormat="1" ht="12" customHeight="1">
      <c r="B115" s="28"/>
      <c r="C115" s="23" t="s">
        <v>15</v>
      </c>
      <c r="L115" s="28"/>
    </row>
    <row r="116" spans="2:63" s="1" customFormat="1" ht="16.5" customHeight="1">
      <c r="B116" s="28"/>
      <c r="E116" s="220" t="str">
        <f>E7</f>
        <v>Sklady - Showroom, rekonštrukcia</v>
      </c>
      <c r="F116" s="221"/>
      <c r="G116" s="221"/>
      <c r="H116" s="221"/>
      <c r="L116" s="28"/>
    </row>
    <row r="117" spans="2:63" s="1" customFormat="1" ht="12" customHeight="1">
      <c r="B117" s="28"/>
      <c r="C117" s="23" t="s">
        <v>125</v>
      </c>
      <c r="L117" s="28"/>
    </row>
    <row r="118" spans="2:63" s="1" customFormat="1" ht="16.5" customHeight="1">
      <c r="B118" s="28"/>
      <c r="E118" s="215" t="str">
        <f>E9</f>
        <v>SO 05 - Ústredné vykurovanie</v>
      </c>
      <c r="F118" s="219"/>
      <c r="G118" s="219"/>
      <c r="H118" s="219"/>
      <c r="L118" s="28"/>
    </row>
    <row r="119" spans="2:63" s="1" customFormat="1" ht="6.9" customHeight="1">
      <c r="B119" s="28"/>
      <c r="L119" s="28"/>
    </row>
    <row r="120" spans="2:63" s="1" customFormat="1" ht="12" customHeight="1">
      <c r="B120" s="28"/>
      <c r="C120" s="23" t="s">
        <v>19</v>
      </c>
      <c r="F120" s="21" t="str">
        <f>F12</f>
        <v>Važec, p.č. 2467/6</v>
      </c>
      <c r="I120" s="23" t="s">
        <v>21</v>
      </c>
      <c r="J120" s="51">
        <f>IF(J12="","",J12)</f>
        <v>0</v>
      </c>
      <c r="L120" s="28"/>
    </row>
    <row r="121" spans="2:63" s="1" customFormat="1" ht="6.9" customHeight="1">
      <c r="B121" s="28"/>
      <c r="L121" s="28"/>
    </row>
    <row r="122" spans="2:63" s="1" customFormat="1" ht="54.45" customHeight="1">
      <c r="B122" s="28"/>
      <c r="C122" s="23" t="s">
        <v>22</v>
      </c>
      <c r="F122" s="21" t="str">
        <f>E15</f>
        <v>PD Važec, Urbárska 72, Važec</v>
      </c>
      <c r="I122" s="23" t="s">
        <v>28</v>
      </c>
      <c r="J122" s="26" t="str">
        <f>E21</f>
        <v>Ing.arch.Ondrej Kurek, Ing.arch.Tomáš Krištek</v>
      </c>
      <c r="L122" s="28"/>
    </row>
    <row r="123" spans="2:63" s="1" customFormat="1" ht="25.65" customHeight="1">
      <c r="B123" s="28"/>
      <c r="C123" s="23" t="s">
        <v>26</v>
      </c>
      <c r="F123" s="21" t="str">
        <f>IF(E18="","",E18)</f>
        <v>Vyplň údaj</v>
      </c>
      <c r="I123" s="23" t="s">
        <v>31</v>
      </c>
      <c r="J123" s="26" t="str">
        <f>E24</f>
        <v>Caban - aktualizácia cien 2023</v>
      </c>
      <c r="L123" s="28"/>
    </row>
    <row r="124" spans="2:63" s="1" customFormat="1" ht="10.35" customHeight="1">
      <c r="B124" s="28"/>
      <c r="L124" s="28"/>
    </row>
    <row r="125" spans="2:63" s="10" customFormat="1" ht="29.25" customHeight="1">
      <c r="B125" s="118"/>
      <c r="C125" s="119" t="s">
        <v>158</v>
      </c>
      <c r="D125" s="120" t="s">
        <v>59</v>
      </c>
      <c r="E125" s="120" t="s">
        <v>55</v>
      </c>
      <c r="F125" s="120" t="s">
        <v>56</v>
      </c>
      <c r="G125" s="120" t="s">
        <v>159</v>
      </c>
      <c r="H125" s="120" t="s">
        <v>160</v>
      </c>
      <c r="I125" s="120" t="s">
        <v>161</v>
      </c>
      <c r="J125" s="121" t="s">
        <v>131</v>
      </c>
      <c r="K125" s="122" t="s">
        <v>162</v>
      </c>
      <c r="L125" s="118"/>
      <c r="M125" s="58" t="s">
        <v>1</v>
      </c>
      <c r="N125" s="59" t="s">
        <v>38</v>
      </c>
      <c r="O125" s="59" t="s">
        <v>163</v>
      </c>
      <c r="P125" s="59" t="s">
        <v>164</v>
      </c>
      <c r="Q125" s="59" t="s">
        <v>165</v>
      </c>
      <c r="R125" s="59" t="s">
        <v>166</v>
      </c>
      <c r="S125" s="59" t="s">
        <v>167</v>
      </c>
      <c r="T125" s="60" t="s">
        <v>168</v>
      </c>
    </row>
    <row r="126" spans="2:63" s="1" customFormat="1" ht="22.95" customHeight="1">
      <c r="B126" s="28"/>
      <c r="C126" s="63" t="s">
        <v>132</v>
      </c>
      <c r="J126" s="123">
        <f>BK126</f>
        <v>0</v>
      </c>
      <c r="L126" s="28"/>
      <c r="M126" s="61"/>
      <c r="N126" s="52"/>
      <c r="O126" s="52"/>
      <c r="P126" s="124">
        <f>P127+P212</f>
        <v>0</v>
      </c>
      <c r="Q126" s="52"/>
      <c r="R126" s="124">
        <f>R127+R212</f>
        <v>0</v>
      </c>
      <c r="S126" s="52"/>
      <c r="T126" s="125">
        <f>T127+T212</f>
        <v>0</v>
      </c>
      <c r="AT126" s="13" t="s">
        <v>73</v>
      </c>
      <c r="AU126" s="13" t="s">
        <v>133</v>
      </c>
      <c r="BK126" s="126">
        <f>BK127+BK212</f>
        <v>0</v>
      </c>
    </row>
    <row r="127" spans="2:63" s="11" customFormat="1" ht="25.95" customHeight="1">
      <c r="B127" s="127"/>
      <c r="D127" s="128" t="s">
        <v>73</v>
      </c>
      <c r="E127" s="129" t="s">
        <v>1382</v>
      </c>
      <c r="F127" s="129" t="s">
        <v>1383</v>
      </c>
      <c r="I127" s="130"/>
      <c r="J127" s="131">
        <f>BK127</f>
        <v>0</v>
      </c>
      <c r="L127" s="127"/>
      <c r="M127" s="132"/>
      <c r="P127" s="133">
        <f>P128+P134+P142+P154+P168+P185+P203+P207</f>
        <v>0</v>
      </c>
      <c r="R127" s="133">
        <f>R128+R134+R142+R154+R168+R185+R203+R207</f>
        <v>0</v>
      </c>
      <c r="T127" s="134">
        <f>T128+T134+T142+T154+T168+T185+T203+T207</f>
        <v>0</v>
      </c>
      <c r="AR127" s="128" t="s">
        <v>87</v>
      </c>
      <c r="AT127" s="135" t="s">
        <v>73</v>
      </c>
      <c r="AU127" s="135" t="s">
        <v>74</v>
      </c>
      <c r="AY127" s="128" t="s">
        <v>171</v>
      </c>
      <c r="BK127" s="136">
        <f>BK128+BK134+BK142+BK154+BK168+BK185+BK203+BK207</f>
        <v>0</v>
      </c>
    </row>
    <row r="128" spans="2:63" s="11" customFormat="1" ht="22.95" customHeight="1">
      <c r="B128" s="127"/>
      <c r="D128" s="128" t="s">
        <v>73</v>
      </c>
      <c r="E128" s="137" t="s">
        <v>1507</v>
      </c>
      <c r="F128" s="137" t="s">
        <v>1508</v>
      </c>
      <c r="I128" s="130"/>
      <c r="J128" s="138">
        <f>BK128</f>
        <v>0</v>
      </c>
      <c r="L128" s="127"/>
      <c r="M128" s="132"/>
      <c r="P128" s="133">
        <f>SUM(P129:P133)</f>
        <v>0</v>
      </c>
      <c r="R128" s="133">
        <f>SUM(R129:R133)</f>
        <v>0</v>
      </c>
      <c r="T128" s="134">
        <f>SUM(T129:T133)</f>
        <v>0</v>
      </c>
      <c r="AR128" s="128" t="s">
        <v>87</v>
      </c>
      <c r="AT128" s="135" t="s">
        <v>73</v>
      </c>
      <c r="AU128" s="135" t="s">
        <v>81</v>
      </c>
      <c r="AY128" s="128" t="s">
        <v>171</v>
      </c>
      <c r="BK128" s="136">
        <f>SUM(BK129:BK133)</f>
        <v>0</v>
      </c>
    </row>
    <row r="129" spans="2:65" s="1" customFormat="1" ht="16.5" customHeight="1">
      <c r="B129" s="139"/>
      <c r="C129" s="154" t="s">
        <v>74</v>
      </c>
      <c r="D129" s="154" t="s">
        <v>242</v>
      </c>
      <c r="E129" s="155" t="s">
        <v>1509</v>
      </c>
      <c r="F129" s="156" t="s">
        <v>1510</v>
      </c>
      <c r="G129" s="157" t="s">
        <v>1248</v>
      </c>
      <c r="H129" s="158">
        <v>1</v>
      </c>
      <c r="I129" s="159"/>
      <c r="J129" s="160">
        <f>ROUND(I129*H129,2)</f>
        <v>0</v>
      </c>
      <c r="K129" s="161"/>
      <c r="L129" s="162"/>
      <c r="M129" s="163" t="s">
        <v>1</v>
      </c>
      <c r="N129" s="164" t="s">
        <v>40</v>
      </c>
      <c r="P129" s="150">
        <f>O129*H129</f>
        <v>0</v>
      </c>
      <c r="Q129" s="150">
        <v>0</v>
      </c>
      <c r="R129" s="150">
        <f>Q129*H129</f>
        <v>0</v>
      </c>
      <c r="S129" s="150">
        <v>0</v>
      </c>
      <c r="T129" s="151">
        <f>S129*H129</f>
        <v>0</v>
      </c>
      <c r="AR129" s="152" t="s">
        <v>233</v>
      </c>
      <c r="AT129" s="152" t="s">
        <v>242</v>
      </c>
      <c r="AU129" s="152" t="s">
        <v>87</v>
      </c>
      <c r="AY129" s="13" t="s">
        <v>171</v>
      </c>
      <c r="BE129" s="153">
        <f>IF(N129="základná",J129,0)</f>
        <v>0</v>
      </c>
      <c r="BF129" s="153">
        <f>IF(N129="znížená",J129,0)</f>
        <v>0</v>
      </c>
      <c r="BG129" s="153">
        <f>IF(N129="zákl. prenesená",J129,0)</f>
        <v>0</v>
      </c>
      <c r="BH129" s="153">
        <f>IF(N129="zníž. prenesená",J129,0)</f>
        <v>0</v>
      </c>
      <c r="BI129" s="153">
        <f>IF(N129="nulová",J129,0)</f>
        <v>0</v>
      </c>
      <c r="BJ129" s="13" t="s">
        <v>87</v>
      </c>
      <c r="BK129" s="153">
        <f>ROUND(I129*H129,2)</f>
        <v>0</v>
      </c>
      <c r="BL129" s="13" t="s">
        <v>202</v>
      </c>
      <c r="BM129" s="152" t="s">
        <v>87</v>
      </c>
    </row>
    <row r="130" spans="2:65" s="1" customFormat="1" ht="16.5" customHeight="1">
      <c r="B130" s="139"/>
      <c r="C130" s="154" t="s">
        <v>74</v>
      </c>
      <c r="D130" s="154" t="s">
        <v>242</v>
      </c>
      <c r="E130" s="155" t="s">
        <v>1511</v>
      </c>
      <c r="F130" s="156" t="s">
        <v>1512</v>
      </c>
      <c r="G130" s="157" t="s">
        <v>1248</v>
      </c>
      <c r="H130" s="158">
        <v>1</v>
      </c>
      <c r="I130" s="159"/>
      <c r="J130" s="160">
        <f>ROUND(I130*H130,2)</f>
        <v>0</v>
      </c>
      <c r="K130" s="161"/>
      <c r="L130" s="162"/>
      <c r="M130" s="163" t="s">
        <v>1</v>
      </c>
      <c r="N130" s="164" t="s">
        <v>40</v>
      </c>
      <c r="P130" s="150">
        <f>O130*H130</f>
        <v>0</v>
      </c>
      <c r="Q130" s="150">
        <v>0</v>
      </c>
      <c r="R130" s="150">
        <f>Q130*H130</f>
        <v>0</v>
      </c>
      <c r="S130" s="150">
        <v>0</v>
      </c>
      <c r="T130" s="151">
        <f>S130*H130</f>
        <v>0</v>
      </c>
      <c r="AR130" s="152" t="s">
        <v>233</v>
      </c>
      <c r="AT130" s="152" t="s">
        <v>242</v>
      </c>
      <c r="AU130" s="152" t="s">
        <v>87</v>
      </c>
      <c r="AY130" s="13" t="s">
        <v>171</v>
      </c>
      <c r="BE130" s="153">
        <f>IF(N130="základná",J130,0)</f>
        <v>0</v>
      </c>
      <c r="BF130" s="153">
        <f>IF(N130="znížená",J130,0)</f>
        <v>0</v>
      </c>
      <c r="BG130" s="153">
        <f>IF(N130="zákl. prenesená",J130,0)</f>
        <v>0</v>
      </c>
      <c r="BH130" s="153">
        <f>IF(N130="zníž. prenesená",J130,0)</f>
        <v>0</v>
      </c>
      <c r="BI130" s="153">
        <f>IF(N130="nulová",J130,0)</f>
        <v>0</v>
      </c>
      <c r="BJ130" s="13" t="s">
        <v>87</v>
      </c>
      <c r="BK130" s="153">
        <f>ROUND(I130*H130,2)</f>
        <v>0</v>
      </c>
      <c r="BL130" s="13" t="s">
        <v>202</v>
      </c>
      <c r="BM130" s="152" t="s">
        <v>177</v>
      </c>
    </row>
    <row r="131" spans="2:65" s="1" customFormat="1" ht="16.5" customHeight="1">
      <c r="B131" s="139"/>
      <c r="C131" s="140" t="s">
        <v>74</v>
      </c>
      <c r="D131" s="140" t="s">
        <v>173</v>
      </c>
      <c r="E131" s="141" t="s">
        <v>1513</v>
      </c>
      <c r="F131" s="142" t="s">
        <v>1514</v>
      </c>
      <c r="G131" s="143" t="s">
        <v>1248</v>
      </c>
      <c r="H131" s="144">
        <v>1</v>
      </c>
      <c r="I131" s="145"/>
      <c r="J131" s="146">
        <f>ROUND(I131*H131,2)</f>
        <v>0</v>
      </c>
      <c r="K131" s="147"/>
      <c r="L131" s="28"/>
      <c r="M131" s="148" t="s">
        <v>1</v>
      </c>
      <c r="N131" s="149" t="s">
        <v>40</v>
      </c>
      <c r="P131" s="150">
        <f>O131*H131</f>
        <v>0</v>
      </c>
      <c r="Q131" s="150">
        <v>0</v>
      </c>
      <c r="R131" s="150">
        <f>Q131*H131</f>
        <v>0</v>
      </c>
      <c r="S131" s="150">
        <v>0</v>
      </c>
      <c r="T131" s="151">
        <f>S131*H131</f>
        <v>0</v>
      </c>
      <c r="AR131" s="152" t="s">
        <v>202</v>
      </c>
      <c r="AT131" s="152" t="s">
        <v>173</v>
      </c>
      <c r="AU131" s="152" t="s">
        <v>87</v>
      </c>
      <c r="AY131" s="13" t="s">
        <v>171</v>
      </c>
      <c r="BE131" s="153">
        <f>IF(N131="základná",J131,0)</f>
        <v>0</v>
      </c>
      <c r="BF131" s="153">
        <f>IF(N131="znížená",J131,0)</f>
        <v>0</v>
      </c>
      <c r="BG131" s="153">
        <f>IF(N131="zákl. prenesená",J131,0)</f>
        <v>0</v>
      </c>
      <c r="BH131" s="153">
        <f>IF(N131="zníž. prenesená",J131,0)</f>
        <v>0</v>
      </c>
      <c r="BI131" s="153">
        <f>IF(N131="nulová",J131,0)</f>
        <v>0</v>
      </c>
      <c r="BJ131" s="13" t="s">
        <v>87</v>
      </c>
      <c r="BK131" s="153">
        <f>ROUND(I131*H131,2)</f>
        <v>0</v>
      </c>
      <c r="BL131" s="13" t="s">
        <v>202</v>
      </c>
      <c r="BM131" s="152" t="s">
        <v>182</v>
      </c>
    </row>
    <row r="132" spans="2:65" s="1" customFormat="1" ht="16.5" customHeight="1">
      <c r="B132" s="139"/>
      <c r="C132" s="140" t="s">
        <v>74</v>
      </c>
      <c r="D132" s="140" t="s">
        <v>173</v>
      </c>
      <c r="E132" s="141" t="s">
        <v>1515</v>
      </c>
      <c r="F132" s="142" t="s">
        <v>1516</v>
      </c>
      <c r="G132" s="143" t="s">
        <v>1248</v>
      </c>
      <c r="H132" s="144">
        <v>2</v>
      </c>
      <c r="I132" s="145"/>
      <c r="J132" s="146">
        <f>ROUND(I132*H132,2)</f>
        <v>0</v>
      </c>
      <c r="K132" s="147"/>
      <c r="L132" s="28"/>
      <c r="M132" s="148" t="s">
        <v>1</v>
      </c>
      <c r="N132" s="149" t="s">
        <v>40</v>
      </c>
      <c r="P132" s="150">
        <f>O132*H132</f>
        <v>0</v>
      </c>
      <c r="Q132" s="150">
        <v>0</v>
      </c>
      <c r="R132" s="150">
        <f>Q132*H132</f>
        <v>0</v>
      </c>
      <c r="S132" s="150">
        <v>0</v>
      </c>
      <c r="T132" s="151">
        <f>S132*H132</f>
        <v>0</v>
      </c>
      <c r="AR132" s="152" t="s">
        <v>202</v>
      </c>
      <c r="AT132" s="152" t="s">
        <v>173</v>
      </c>
      <c r="AU132" s="152" t="s">
        <v>87</v>
      </c>
      <c r="AY132" s="13" t="s">
        <v>171</v>
      </c>
      <c r="BE132" s="153">
        <f>IF(N132="základná",J132,0)</f>
        <v>0</v>
      </c>
      <c r="BF132" s="153">
        <f>IF(N132="znížená",J132,0)</f>
        <v>0</v>
      </c>
      <c r="BG132" s="153">
        <f>IF(N132="zákl. prenesená",J132,0)</f>
        <v>0</v>
      </c>
      <c r="BH132" s="153">
        <f>IF(N132="zníž. prenesená",J132,0)</f>
        <v>0</v>
      </c>
      <c r="BI132" s="153">
        <f>IF(N132="nulová",J132,0)</f>
        <v>0</v>
      </c>
      <c r="BJ132" s="13" t="s">
        <v>87</v>
      </c>
      <c r="BK132" s="153">
        <f>ROUND(I132*H132,2)</f>
        <v>0</v>
      </c>
      <c r="BL132" s="13" t="s">
        <v>202</v>
      </c>
      <c r="BM132" s="152" t="s">
        <v>185</v>
      </c>
    </row>
    <row r="133" spans="2:65" s="1" customFormat="1" ht="16.5" customHeight="1">
      <c r="B133" s="139"/>
      <c r="C133" s="140" t="s">
        <v>74</v>
      </c>
      <c r="D133" s="140" t="s">
        <v>173</v>
      </c>
      <c r="E133" s="141" t="s">
        <v>1517</v>
      </c>
      <c r="F133" s="142" t="s">
        <v>1518</v>
      </c>
      <c r="G133" s="143" t="s">
        <v>499</v>
      </c>
      <c r="H133" s="165"/>
      <c r="I133" s="145"/>
      <c r="J133" s="146">
        <f>ROUND(I133*H133,2)</f>
        <v>0</v>
      </c>
      <c r="K133" s="147"/>
      <c r="L133" s="28"/>
      <c r="M133" s="148" t="s">
        <v>1</v>
      </c>
      <c r="N133" s="149" t="s">
        <v>40</v>
      </c>
      <c r="P133" s="150">
        <f>O133*H133</f>
        <v>0</v>
      </c>
      <c r="Q133" s="150">
        <v>0</v>
      </c>
      <c r="R133" s="150">
        <f>Q133*H133</f>
        <v>0</v>
      </c>
      <c r="S133" s="150">
        <v>0</v>
      </c>
      <c r="T133" s="151">
        <f>S133*H133</f>
        <v>0</v>
      </c>
      <c r="AR133" s="152" t="s">
        <v>202</v>
      </c>
      <c r="AT133" s="152" t="s">
        <v>173</v>
      </c>
      <c r="AU133" s="152" t="s">
        <v>87</v>
      </c>
      <c r="AY133" s="13" t="s">
        <v>171</v>
      </c>
      <c r="BE133" s="153">
        <f>IF(N133="základná",J133,0)</f>
        <v>0</v>
      </c>
      <c r="BF133" s="153">
        <f>IF(N133="znížená",J133,0)</f>
        <v>0</v>
      </c>
      <c r="BG133" s="153">
        <f>IF(N133="zákl. prenesená",J133,0)</f>
        <v>0</v>
      </c>
      <c r="BH133" s="153">
        <f>IF(N133="zníž. prenesená",J133,0)</f>
        <v>0</v>
      </c>
      <c r="BI133" s="153">
        <f>IF(N133="nulová",J133,0)</f>
        <v>0</v>
      </c>
      <c r="BJ133" s="13" t="s">
        <v>87</v>
      </c>
      <c r="BK133" s="153">
        <f>ROUND(I133*H133,2)</f>
        <v>0</v>
      </c>
      <c r="BL133" s="13" t="s">
        <v>202</v>
      </c>
      <c r="BM133" s="152" t="s">
        <v>190</v>
      </c>
    </row>
    <row r="134" spans="2:65" s="11" customFormat="1" ht="22.95" customHeight="1">
      <c r="B134" s="127"/>
      <c r="D134" s="128" t="s">
        <v>73</v>
      </c>
      <c r="E134" s="137" t="s">
        <v>1519</v>
      </c>
      <c r="F134" s="137" t="s">
        <v>1520</v>
      </c>
      <c r="I134" s="130"/>
      <c r="J134" s="138">
        <f>BK134</f>
        <v>0</v>
      </c>
      <c r="L134" s="127"/>
      <c r="M134" s="132"/>
      <c r="P134" s="133">
        <f>SUM(P135:P141)</f>
        <v>0</v>
      </c>
      <c r="R134" s="133">
        <f>SUM(R135:R141)</f>
        <v>0</v>
      </c>
      <c r="T134" s="134">
        <f>SUM(T135:T141)</f>
        <v>0</v>
      </c>
      <c r="AR134" s="128" t="s">
        <v>87</v>
      </c>
      <c r="AT134" s="135" t="s">
        <v>73</v>
      </c>
      <c r="AU134" s="135" t="s">
        <v>81</v>
      </c>
      <c r="AY134" s="128" t="s">
        <v>171</v>
      </c>
      <c r="BK134" s="136">
        <f>SUM(BK135:BK141)</f>
        <v>0</v>
      </c>
    </row>
    <row r="135" spans="2:65" s="1" customFormat="1" ht="24.15" customHeight="1">
      <c r="B135" s="139"/>
      <c r="C135" s="140" t="s">
        <v>74</v>
      </c>
      <c r="D135" s="140" t="s">
        <v>173</v>
      </c>
      <c r="E135" s="141" t="s">
        <v>1521</v>
      </c>
      <c r="F135" s="142" t="s">
        <v>1522</v>
      </c>
      <c r="G135" s="143" t="s">
        <v>228</v>
      </c>
      <c r="H135" s="144">
        <v>54</v>
      </c>
      <c r="I135" s="145"/>
      <c r="J135" s="146">
        <f t="shared" ref="J135:J141" si="0">ROUND(I135*H135,2)</f>
        <v>0</v>
      </c>
      <c r="K135" s="147"/>
      <c r="L135" s="28"/>
      <c r="M135" s="148" t="s">
        <v>1</v>
      </c>
      <c r="N135" s="149" t="s">
        <v>40</v>
      </c>
      <c r="P135" s="150">
        <f t="shared" ref="P135:P141" si="1">O135*H135</f>
        <v>0</v>
      </c>
      <c r="Q135" s="150">
        <v>0</v>
      </c>
      <c r="R135" s="150">
        <f t="shared" ref="R135:R141" si="2">Q135*H135</f>
        <v>0</v>
      </c>
      <c r="S135" s="150">
        <v>0</v>
      </c>
      <c r="T135" s="151">
        <f t="shared" ref="T135:T141" si="3">S135*H135</f>
        <v>0</v>
      </c>
      <c r="AR135" s="152" t="s">
        <v>202</v>
      </c>
      <c r="AT135" s="152" t="s">
        <v>173</v>
      </c>
      <c r="AU135" s="152" t="s">
        <v>87</v>
      </c>
      <c r="AY135" s="13" t="s">
        <v>171</v>
      </c>
      <c r="BE135" s="153">
        <f t="shared" ref="BE135:BE141" si="4">IF(N135="základná",J135,0)</f>
        <v>0</v>
      </c>
      <c r="BF135" s="153">
        <f t="shared" ref="BF135:BF141" si="5">IF(N135="znížená",J135,0)</f>
        <v>0</v>
      </c>
      <c r="BG135" s="153">
        <f t="shared" ref="BG135:BG141" si="6">IF(N135="zákl. prenesená",J135,0)</f>
        <v>0</v>
      </c>
      <c r="BH135" s="153">
        <f t="shared" ref="BH135:BH141" si="7">IF(N135="zníž. prenesená",J135,0)</f>
        <v>0</v>
      </c>
      <c r="BI135" s="153">
        <f t="shared" ref="BI135:BI141" si="8">IF(N135="nulová",J135,0)</f>
        <v>0</v>
      </c>
      <c r="BJ135" s="13" t="s">
        <v>87</v>
      </c>
      <c r="BK135" s="153">
        <f t="shared" ref="BK135:BK141" si="9">ROUND(I135*H135,2)</f>
        <v>0</v>
      </c>
      <c r="BL135" s="13" t="s">
        <v>202</v>
      </c>
      <c r="BM135" s="152" t="s">
        <v>193</v>
      </c>
    </row>
    <row r="136" spans="2:65" s="1" customFormat="1" ht="16.5" customHeight="1">
      <c r="B136" s="139"/>
      <c r="C136" s="140" t="s">
        <v>74</v>
      </c>
      <c r="D136" s="140" t="s">
        <v>173</v>
      </c>
      <c r="E136" s="141" t="s">
        <v>1523</v>
      </c>
      <c r="F136" s="142" t="s">
        <v>1524</v>
      </c>
      <c r="G136" s="143" t="s">
        <v>215</v>
      </c>
      <c r="H136" s="144">
        <v>2</v>
      </c>
      <c r="I136" s="145"/>
      <c r="J136" s="146">
        <f t="shared" si="0"/>
        <v>0</v>
      </c>
      <c r="K136" s="147"/>
      <c r="L136" s="28"/>
      <c r="M136" s="148" t="s">
        <v>1</v>
      </c>
      <c r="N136" s="149" t="s">
        <v>40</v>
      </c>
      <c r="P136" s="150">
        <f t="shared" si="1"/>
        <v>0</v>
      </c>
      <c r="Q136" s="150">
        <v>0</v>
      </c>
      <c r="R136" s="150">
        <f t="shared" si="2"/>
        <v>0</v>
      </c>
      <c r="S136" s="150">
        <v>0</v>
      </c>
      <c r="T136" s="151">
        <f t="shared" si="3"/>
        <v>0</v>
      </c>
      <c r="AR136" s="152" t="s">
        <v>202</v>
      </c>
      <c r="AT136" s="152" t="s">
        <v>173</v>
      </c>
      <c r="AU136" s="152" t="s">
        <v>87</v>
      </c>
      <c r="AY136" s="13" t="s">
        <v>171</v>
      </c>
      <c r="BE136" s="153">
        <f t="shared" si="4"/>
        <v>0</v>
      </c>
      <c r="BF136" s="153">
        <f t="shared" si="5"/>
        <v>0</v>
      </c>
      <c r="BG136" s="153">
        <f t="shared" si="6"/>
        <v>0</v>
      </c>
      <c r="BH136" s="153">
        <f t="shared" si="7"/>
        <v>0</v>
      </c>
      <c r="BI136" s="153">
        <f t="shared" si="8"/>
        <v>0</v>
      </c>
      <c r="BJ136" s="13" t="s">
        <v>87</v>
      </c>
      <c r="BK136" s="153">
        <f t="shared" si="9"/>
        <v>0</v>
      </c>
      <c r="BL136" s="13" t="s">
        <v>202</v>
      </c>
      <c r="BM136" s="152" t="s">
        <v>198</v>
      </c>
    </row>
    <row r="137" spans="2:65" s="1" customFormat="1" ht="16.5" customHeight="1">
      <c r="B137" s="139"/>
      <c r="C137" s="140" t="s">
        <v>74</v>
      </c>
      <c r="D137" s="140" t="s">
        <v>173</v>
      </c>
      <c r="E137" s="141" t="s">
        <v>1525</v>
      </c>
      <c r="F137" s="142" t="s">
        <v>1526</v>
      </c>
      <c r="G137" s="143" t="s">
        <v>215</v>
      </c>
      <c r="H137" s="144">
        <v>2</v>
      </c>
      <c r="I137" s="145"/>
      <c r="J137" s="146">
        <f t="shared" si="0"/>
        <v>0</v>
      </c>
      <c r="K137" s="147"/>
      <c r="L137" s="28"/>
      <c r="M137" s="148" t="s">
        <v>1</v>
      </c>
      <c r="N137" s="149" t="s">
        <v>40</v>
      </c>
      <c r="P137" s="150">
        <f t="shared" si="1"/>
        <v>0</v>
      </c>
      <c r="Q137" s="150">
        <v>0</v>
      </c>
      <c r="R137" s="150">
        <f t="shared" si="2"/>
        <v>0</v>
      </c>
      <c r="S137" s="150">
        <v>0</v>
      </c>
      <c r="T137" s="151">
        <f t="shared" si="3"/>
        <v>0</v>
      </c>
      <c r="AR137" s="152" t="s">
        <v>202</v>
      </c>
      <c r="AT137" s="152" t="s">
        <v>173</v>
      </c>
      <c r="AU137" s="152" t="s">
        <v>87</v>
      </c>
      <c r="AY137" s="13" t="s">
        <v>171</v>
      </c>
      <c r="BE137" s="153">
        <f t="shared" si="4"/>
        <v>0</v>
      </c>
      <c r="BF137" s="153">
        <f t="shared" si="5"/>
        <v>0</v>
      </c>
      <c r="BG137" s="153">
        <f t="shared" si="6"/>
        <v>0</v>
      </c>
      <c r="BH137" s="153">
        <f t="shared" si="7"/>
        <v>0</v>
      </c>
      <c r="BI137" s="153">
        <f t="shared" si="8"/>
        <v>0</v>
      </c>
      <c r="BJ137" s="13" t="s">
        <v>87</v>
      </c>
      <c r="BK137" s="153">
        <f t="shared" si="9"/>
        <v>0</v>
      </c>
      <c r="BL137" s="13" t="s">
        <v>202</v>
      </c>
      <c r="BM137" s="152" t="s">
        <v>202</v>
      </c>
    </row>
    <row r="138" spans="2:65" s="1" customFormat="1" ht="16.5" customHeight="1">
      <c r="B138" s="139"/>
      <c r="C138" s="140" t="s">
        <v>74</v>
      </c>
      <c r="D138" s="140" t="s">
        <v>173</v>
      </c>
      <c r="E138" s="141" t="s">
        <v>1527</v>
      </c>
      <c r="F138" s="142" t="s">
        <v>1528</v>
      </c>
      <c r="G138" s="143" t="s">
        <v>215</v>
      </c>
      <c r="H138" s="144">
        <v>6</v>
      </c>
      <c r="I138" s="145"/>
      <c r="J138" s="146">
        <f t="shared" si="0"/>
        <v>0</v>
      </c>
      <c r="K138" s="147"/>
      <c r="L138" s="28"/>
      <c r="M138" s="148" t="s">
        <v>1</v>
      </c>
      <c r="N138" s="149" t="s">
        <v>40</v>
      </c>
      <c r="P138" s="150">
        <f t="shared" si="1"/>
        <v>0</v>
      </c>
      <c r="Q138" s="150">
        <v>0</v>
      </c>
      <c r="R138" s="150">
        <f t="shared" si="2"/>
        <v>0</v>
      </c>
      <c r="S138" s="150">
        <v>0</v>
      </c>
      <c r="T138" s="151">
        <f t="shared" si="3"/>
        <v>0</v>
      </c>
      <c r="AR138" s="152" t="s">
        <v>202</v>
      </c>
      <c r="AT138" s="152" t="s">
        <v>173</v>
      </c>
      <c r="AU138" s="152" t="s">
        <v>87</v>
      </c>
      <c r="AY138" s="13" t="s">
        <v>171</v>
      </c>
      <c r="BE138" s="153">
        <f t="shared" si="4"/>
        <v>0</v>
      </c>
      <c r="BF138" s="153">
        <f t="shared" si="5"/>
        <v>0</v>
      </c>
      <c r="BG138" s="153">
        <f t="shared" si="6"/>
        <v>0</v>
      </c>
      <c r="BH138" s="153">
        <f t="shared" si="7"/>
        <v>0</v>
      </c>
      <c r="BI138" s="153">
        <f t="shared" si="8"/>
        <v>0</v>
      </c>
      <c r="BJ138" s="13" t="s">
        <v>87</v>
      </c>
      <c r="BK138" s="153">
        <f t="shared" si="9"/>
        <v>0</v>
      </c>
      <c r="BL138" s="13" t="s">
        <v>202</v>
      </c>
      <c r="BM138" s="152" t="s">
        <v>206</v>
      </c>
    </row>
    <row r="139" spans="2:65" s="1" customFormat="1" ht="16.5" customHeight="1">
      <c r="B139" s="139"/>
      <c r="C139" s="140" t="s">
        <v>74</v>
      </c>
      <c r="D139" s="140" t="s">
        <v>173</v>
      </c>
      <c r="E139" s="141" t="s">
        <v>1529</v>
      </c>
      <c r="F139" s="142" t="s">
        <v>1530</v>
      </c>
      <c r="G139" s="143" t="s">
        <v>1248</v>
      </c>
      <c r="H139" s="144">
        <v>2</v>
      </c>
      <c r="I139" s="145"/>
      <c r="J139" s="146">
        <f t="shared" si="0"/>
        <v>0</v>
      </c>
      <c r="K139" s="147"/>
      <c r="L139" s="28"/>
      <c r="M139" s="148" t="s">
        <v>1</v>
      </c>
      <c r="N139" s="149" t="s">
        <v>40</v>
      </c>
      <c r="P139" s="150">
        <f t="shared" si="1"/>
        <v>0</v>
      </c>
      <c r="Q139" s="150">
        <v>0</v>
      </c>
      <c r="R139" s="150">
        <f t="shared" si="2"/>
        <v>0</v>
      </c>
      <c r="S139" s="150">
        <v>0</v>
      </c>
      <c r="T139" s="151">
        <f t="shared" si="3"/>
        <v>0</v>
      </c>
      <c r="AR139" s="152" t="s">
        <v>202</v>
      </c>
      <c r="AT139" s="152" t="s">
        <v>173</v>
      </c>
      <c r="AU139" s="152" t="s">
        <v>87</v>
      </c>
      <c r="AY139" s="13" t="s">
        <v>171</v>
      </c>
      <c r="BE139" s="153">
        <f t="shared" si="4"/>
        <v>0</v>
      </c>
      <c r="BF139" s="153">
        <f t="shared" si="5"/>
        <v>0</v>
      </c>
      <c r="BG139" s="153">
        <f t="shared" si="6"/>
        <v>0</v>
      </c>
      <c r="BH139" s="153">
        <f t="shared" si="7"/>
        <v>0</v>
      </c>
      <c r="BI139" s="153">
        <f t="shared" si="8"/>
        <v>0</v>
      </c>
      <c r="BJ139" s="13" t="s">
        <v>87</v>
      </c>
      <c r="BK139" s="153">
        <f t="shared" si="9"/>
        <v>0</v>
      </c>
      <c r="BL139" s="13" t="s">
        <v>202</v>
      </c>
      <c r="BM139" s="152" t="s">
        <v>7</v>
      </c>
    </row>
    <row r="140" spans="2:65" s="1" customFormat="1" ht="16.5" customHeight="1">
      <c r="B140" s="139"/>
      <c r="C140" s="140" t="s">
        <v>74</v>
      </c>
      <c r="D140" s="140" t="s">
        <v>173</v>
      </c>
      <c r="E140" s="141" t="s">
        <v>1531</v>
      </c>
      <c r="F140" s="142" t="s">
        <v>1532</v>
      </c>
      <c r="G140" s="143" t="s">
        <v>228</v>
      </c>
      <c r="H140" s="144">
        <v>54</v>
      </c>
      <c r="I140" s="145"/>
      <c r="J140" s="146">
        <f t="shared" si="0"/>
        <v>0</v>
      </c>
      <c r="K140" s="147"/>
      <c r="L140" s="28"/>
      <c r="M140" s="148" t="s">
        <v>1</v>
      </c>
      <c r="N140" s="149" t="s">
        <v>40</v>
      </c>
      <c r="P140" s="150">
        <f t="shared" si="1"/>
        <v>0</v>
      </c>
      <c r="Q140" s="150">
        <v>0</v>
      </c>
      <c r="R140" s="150">
        <f t="shared" si="2"/>
        <v>0</v>
      </c>
      <c r="S140" s="150">
        <v>0</v>
      </c>
      <c r="T140" s="151">
        <f t="shared" si="3"/>
        <v>0</v>
      </c>
      <c r="AR140" s="152" t="s">
        <v>202</v>
      </c>
      <c r="AT140" s="152" t="s">
        <v>173</v>
      </c>
      <c r="AU140" s="152" t="s">
        <v>87</v>
      </c>
      <c r="AY140" s="13" t="s">
        <v>171</v>
      </c>
      <c r="BE140" s="153">
        <f t="shared" si="4"/>
        <v>0</v>
      </c>
      <c r="BF140" s="153">
        <f t="shared" si="5"/>
        <v>0</v>
      </c>
      <c r="BG140" s="153">
        <f t="shared" si="6"/>
        <v>0</v>
      </c>
      <c r="BH140" s="153">
        <f t="shared" si="7"/>
        <v>0</v>
      </c>
      <c r="BI140" s="153">
        <f t="shared" si="8"/>
        <v>0</v>
      </c>
      <c r="BJ140" s="13" t="s">
        <v>87</v>
      </c>
      <c r="BK140" s="153">
        <f t="shared" si="9"/>
        <v>0</v>
      </c>
      <c r="BL140" s="13" t="s">
        <v>202</v>
      </c>
      <c r="BM140" s="152" t="s">
        <v>209</v>
      </c>
    </row>
    <row r="141" spans="2:65" s="1" customFormat="1" ht="16.5" customHeight="1">
      <c r="B141" s="139"/>
      <c r="C141" s="140" t="s">
        <v>74</v>
      </c>
      <c r="D141" s="140" t="s">
        <v>173</v>
      </c>
      <c r="E141" s="141" t="s">
        <v>1533</v>
      </c>
      <c r="F141" s="142" t="s">
        <v>1518</v>
      </c>
      <c r="G141" s="143" t="s">
        <v>499</v>
      </c>
      <c r="H141" s="165"/>
      <c r="I141" s="145"/>
      <c r="J141" s="146">
        <f t="shared" si="0"/>
        <v>0</v>
      </c>
      <c r="K141" s="147"/>
      <c r="L141" s="28"/>
      <c r="M141" s="148" t="s">
        <v>1</v>
      </c>
      <c r="N141" s="149" t="s">
        <v>40</v>
      </c>
      <c r="P141" s="150">
        <f t="shared" si="1"/>
        <v>0</v>
      </c>
      <c r="Q141" s="150">
        <v>0</v>
      </c>
      <c r="R141" s="150">
        <f t="shared" si="2"/>
        <v>0</v>
      </c>
      <c r="S141" s="150">
        <v>0</v>
      </c>
      <c r="T141" s="151">
        <f t="shared" si="3"/>
        <v>0</v>
      </c>
      <c r="AR141" s="152" t="s">
        <v>202</v>
      </c>
      <c r="AT141" s="152" t="s">
        <v>173</v>
      </c>
      <c r="AU141" s="152" t="s">
        <v>87</v>
      </c>
      <c r="AY141" s="13" t="s">
        <v>171</v>
      </c>
      <c r="BE141" s="153">
        <f t="shared" si="4"/>
        <v>0</v>
      </c>
      <c r="BF141" s="153">
        <f t="shared" si="5"/>
        <v>0</v>
      </c>
      <c r="BG141" s="153">
        <f t="shared" si="6"/>
        <v>0</v>
      </c>
      <c r="BH141" s="153">
        <f t="shared" si="7"/>
        <v>0</v>
      </c>
      <c r="BI141" s="153">
        <f t="shared" si="8"/>
        <v>0</v>
      </c>
      <c r="BJ141" s="13" t="s">
        <v>87</v>
      </c>
      <c r="BK141" s="153">
        <f t="shared" si="9"/>
        <v>0</v>
      </c>
      <c r="BL141" s="13" t="s">
        <v>202</v>
      </c>
      <c r="BM141" s="152" t="s">
        <v>216</v>
      </c>
    </row>
    <row r="142" spans="2:65" s="11" customFormat="1" ht="22.95" customHeight="1">
      <c r="B142" s="127"/>
      <c r="D142" s="128" t="s">
        <v>73</v>
      </c>
      <c r="E142" s="137" t="s">
        <v>1534</v>
      </c>
      <c r="F142" s="137" t="s">
        <v>1535</v>
      </c>
      <c r="I142" s="130"/>
      <c r="J142" s="138">
        <f>BK142</f>
        <v>0</v>
      </c>
      <c r="L142" s="127"/>
      <c r="M142" s="132"/>
      <c r="P142" s="133">
        <f>SUM(P143:P153)</f>
        <v>0</v>
      </c>
      <c r="R142" s="133">
        <f>SUM(R143:R153)</f>
        <v>0</v>
      </c>
      <c r="T142" s="134">
        <f>SUM(T143:T153)</f>
        <v>0</v>
      </c>
      <c r="AR142" s="128" t="s">
        <v>87</v>
      </c>
      <c r="AT142" s="135" t="s">
        <v>73</v>
      </c>
      <c r="AU142" s="135" t="s">
        <v>81</v>
      </c>
      <c r="AY142" s="128" t="s">
        <v>171</v>
      </c>
      <c r="BK142" s="136">
        <f>SUM(BK143:BK153)</f>
        <v>0</v>
      </c>
    </row>
    <row r="143" spans="2:65" s="1" customFormat="1" ht="16.5" customHeight="1">
      <c r="B143" s="139"/>
      <c r="C143" s="154" t="s">
        <v>74</v>
      </c>
      <c r="D143" s="154" t="s">
        <v>242</v>
      </c>
      <c r="E143" s="155" t="s">
        <v>1536</v>
      </c>
      <c r="F143" s="156" t="s">
        <v>1537</v>
      </c>
      <c r="G143" s="157" t="s">
        <v>215</v>
      </c>
      <c r="H143" s="158">
        <v>3</v>
      </c>
      <c r="I143" s="159"/>
      <c r="J143" s="160">
        <f t="shared" ref="J143:J153" si="10">ROUND(I143*H143,2)</f>
        <v>0</v>
      </c>
      <c r="K143" s="161"/>
      <c r="L143" s="162"/>
      <c r="M143" s="163" t="s">
        <v>1</v>
      </c>
      <c r="N143" s="164" t="s">
        <v>40</v>
      </c>
      <c r="P143" s="150">
        <f t="shared" ref="P143:P153" si="11">O143*H143</f>
        <v>0</v>
      </c>
      <c r="Q143" s="150">
        <v>0</v>
      </c>
      <c r="R143" s="150">
        <f t="shared" ref="R143:R153" si="12">Q143*H143</f>
        <v>0</v>
      </c>
      <c r="S143" s="150">
        <v>0</v>
      </c>
      <c r="T143" s="151">
        <f t="shared" ref="T143:T153" si="13">S143*H143</f>
        <v>0</v>
      </c>
      <c r="AR143" s="152" t="s">
        <v>233</v>
      </c>
      <c r="AT143" s="152" t="s">
        <v>242</v>
      </c>
      <c r="AU143" s="152" t="s">
        <v>87</v>
      </c>
      <c r="AY143" s="13" t="s">
        <v>171</v>
      </c>
      <c r="BE143" s="153">
        <f t="shared" ref="BE143:BE153" si="14">IF(N143="základná",J143,0)</f>
        <v>0</v>
      </c>
      <c r="BF143" s="153">
        <f t="shared" ref="BF143:BF153" si="15">IF(N143="znížená",J143,0)</f>
        <v>0</v>
      </c>
      <c r="BG143" s="153">
        <f t="shared" ref="BG143:BG153" si="16">IF(N143="zákl. prenesená",J143,0)</f>
        <v>0</v>
      </c>
      <c r="BH143" s="153">
        <f t="shared" ref="BH143:BH153" si="17">IF(N143="zníž. prenesená",J143,0)</f>
        <v>0</v>
      </c>
      <c r="BI143" s="153">
        <f t="shared" ref="BI143:BI153" si="18">IF(N143="nulová",J143,0)</f>
        <v>0</v>
      </c>
      <c r="BJ143" s="13" t="s">
        <v>87</v>
      </c>
      <c r="BK143" s="153">
        <f t="shared" ref="BK143:BK153" si="19">ROUND(I143*H143,2)</f>
        <v>0</v>
      </c>
      <c r="BL143" s="13" t="s">
        <v>202</v>
      </c>
      <c r="BM143" s="152" t="s">
        <v>220</v>
      </c>
    </row>
    <row r="144" spans="2:65" s="1" customFormat="1" ht="16.5" customHeight="1">
      <c r="B144" s="139"/>
      <c r="C144" s="154" t="s">
        <v>74</v>
      </c>
      <c r="D144" s="154" t="s">
        <v>242</v>
      </c>
      <c r="E144" s="155" t="s">
        <v>1538</v>
      </c>
      <c r="F144" s="156" t="s">
        <v>1539</v>
      </c>
      <c r="G144" s="157" t="s">
        <v>215</v>
      </c>
      <c r="H144" s="158">
        <v>1</v>
      </c>
      <c r="I144" s="159"/>
      <c r="J144" s="160">
        <f t="shared" si="10"/>
        <v>0</v>
      </c>
      <c r="K144" s="161"/>
      <c r="L144" s="162"/>
      <c r="M144" s="163" t="s">
        <v>1</v>
      </c>
      <c r="N144" s="164" t="s">
        <v>40</v>
      </c>
      <c r="P144" s="150">
        <f t="shared" si="11"/>
        <v>0</v>
      </c>
      <c r="Q144" s="150">
        <v>0</v>
      </c>
      <c r="R144" s="150">
        <f t="shared" si="12"/>
        <v>0</v>
      </c>
      <c r="S144" s="150">
        <v>0</v>
      </c>
      <c r="T144" s="151">
        <f t="shared" si="13"/>
        <v>0</v>
      </c>
      <c r="AR144" s="152" t="s">
        <v>233</v>
      </c>
      <c r="AT144" s="152" t="s">
        <v>242</v>
      </c>
      <c r="AU144" s="152" t="s">
        <v>87</v>
      </c>
      <c r="AY144" s="13" t="s">
        <v>171</v>
      </c>
      <c r="BE144" s="153">
        <f t="shared" si="14"/>
        <v>0</v>
      </c>
      <c r="BF144" s="153">
        <f t="shared" si="15"/>
        <v>0</v>
      </c>
      <c r="BG144" s="153">
        <f t="shared" si="16"/>
        <v>0</v>
      </c>
      <c r="BH144" s="153">
        <f t="shared" si="17"/>
        <v>0</v>
      </c>
      <c r="BI144" s="153">
        <f t="shared" si="18"/>
        <v>0</v>
      </c>
      <c r="BJ144" s="13" t="s">
        <v>87</v>
      </c>
      <c r="BK144" s="153">
        <f t="shared" si="19"/>
        <v>0</v>
      </c>
      <c r="BL144" s="13" t="s">
        <v>202</v>
      </c>
      <c r="BM144" s="152" t="s">
        <v>224</v>
      </c>
    </row>
    <row r="145" spans="2:65" s="1" customFormat="1" ht="16.5" customHeight="1">
      <c r="B145" s="139"/>
      <c r="C145" s="154" t="s">
        <v>74</v>
      </c>
      <c r="D145" s="154" t="s">
        <v>242</v>
      </c>
      <c r="E145" s="155" t="s">
        <v>1540</v>
      </c>
      <c r="F145" s="156" t="s">
        <v>1541</v>
      </c>
      <c r="G145" s="157" t="s">
        <v>215</v>
      </c>
      <c r="H145" s="158">
        <v>1</v>
      </c>
      <c r="I145" s="159"/>
      <c r="J145" s="160">
        <f t="shared" si="10"/>
        <v>0</v>
      </c>
      <c r="K145" s="161"/>
      <c r="L145" s="162"/>
      <c r="M145" s="163" t="s">
        <v>1</v>
      </c>
      <c r="N145" s="164" t="s">
        <v>40</v>
      </c>
      <c r="P145" s="150">
        <f t="shared" si="11"/>
        <v>0</v>
      </c>
      <c r="Q145" s="150">
        <v>0</v>
      </c>
      <c r="R145" s="150">
        <f t="shared" si="12"/>
        <v>0</v>
      </c>
      <c r="S145" s="150">
        <v>0</v>
      </c>
      <c r="T145" s="151">
        <f t="shared" si="13"/>
        <v>0</v>
      </c>
      <c r="AR145" s="152" t="s">
        <v>233</v>
      </c>
      <c r="AT145" s="152" t="s">
        <v>242</v>
      </c>
      <c r="AU145" s="152" t="s">
        <v>87</v>
      </c>
      <c r="AY145" s="13" t="s">
        <v>171</v>
      </c>
      <c r="BE145" s="153">
        <f t="shared" si="14"/>
        <v>0</v>
      </c>
      <c r="BF145" s="153">
        <f t="shared" si="15"/>
        <v>0</v>
      </c>
      <c r="BG145" s="153">
        <f t="shared" si="16"/>
        <v>0</v>
      </c>
      <c r="BH145" s="153">
        <f t="shared" si="17"/>
        <v>0</v>
      </c>
      <c r="BI145" s="153">
        <f t="shared" si="18"/>
        <v>0</v>
      </c>
      <c r="BJ145" s="13" t="s">
        <v>87</v>
      </c>
      <c r="BK145" s="153">
        <f t="shared" si="19"/>
        <v>0</v>
      </c>
      <c r="BL145" s="13" t="s">
        <v>202</v>
      </c>
      <c r="BM145" s="152" t="s">
        <v>229</v>
      </c>
    </row>
    <row r="146" spans="2:65" s="1" customFormat="1" ht="16.5" customHeight="1">
      <c r="B146" s="139"/>
      <c r="C146" s="154" t="s">
        <v>74</v>
      </c>
      <c r="D146" s="154" t="s">
        <v>242</v>
      </c>
      <c r="E146" s="155" t="s">
        <v>1542</v>
      </c>
      <c r="F146" s="156" t="s">
        <v>1543</v>
      </c>
      <c r="G146" s="157" t="s">
        <v>215</v>
      </c>
      <c r="H146" s="158">
        <v>1</v>
      </c>
      <c r="I146" s="159"/>
      <c r="J146" s="160">
        <f t="shared" si="10"/>
        <v>0</v>
      </c>
      <c r="K146" s="161"/>
      <c r="L146" s="162"/>
      <c r="M146" s="163" t="s">
        <v>1</v>
      </c>
      <c r="N146" s="164" t="s">
        <v>40</v>
      </c>
      <c r="P146" s="150">
        <f t="shared" si="11"/>
        <v>0</v>
      </c>
      <c r="Q146" s="150">
        <v>0</v>
      </c>
      <c r="R146" s="150">
        <f t="shared" si="12"/>
        <v>0</v>
      </c>
      <c r="S146" s="150">
        <v>0</v>
      </c>
      <c r="T146" s="151">
        <f t="shared" si="13"/>
        <v>0</v>
      </c>
      <c r="AR146" s="152" t="s">
        <v>233</v>
      </c>
      <c r="AT146" s="152" t="s">
        <v>242</v>
      </c>
      <c r="AU146" s="152" t="s">
        <v>87</v>
      </c>
      <c r="AY146" s="13" t="s">
        <v>171</v>
      </c>
      <c r="BE146" s="153">
        <f t="shared" si="14"/>
        <v>0</v>
      </c>
      <c r="BF146" s="153">
        <f t="shared" si="15"/>
        <v>0</v>
      </c>
      <c r="BG146" s="153">
        <f t="shared" si="16"/>
        <v>0</v>
      </c>
      <c r="BH146" s="153">
        <f t="shared" si="17"/>
        <v>0</v>
      </c>
      <c r="BI146" s="153">
        <f t="shared" si="18"/>
        <v>0</v>
      </c>
      <c r="BJ146" s="13" t="s">
        <v>87</v>
      </c>
      <c r="BK146" s="153">
        <f t="shared" si="19"/>
        <v>0</v>
      </c>
      <c r="BL146" s="13" t="s">
        <v>202</v>
      </c>
      <c r="BM146" s="152" t="s">
        <v>233</v>
      </c>
    </row>
    <row r="147" spans="2:65" s="1" customFormat="1" ht="16.5" customHeight="1">
      <c r="B147" s="139"/>
      <c r="C147" s="140" t="s">
        <v>74</v>
      </c>
      <c r="D147" s="140" t="s">
        <v>173</v>
      </c>
      <c r="E147" s="141" t="s">
        <v>1544</v>
      </c>
      <c r="F147" s="142" t="s">
        <v>1545</v>
      </c>
      <c r="G147" s="143" t="s">
        <v>215</v>
      </c>
      <c r="H147" s="144">
        <v>6</v>
      </c>
      <c r="I147" s="145"/>
      <c r="J147" s="146">
        <f t="shared" si="10"/>
        <v>0</v>
      </c>
      <c r="K147" s="147"/>
      <c r="L147" s="28"/>
      <c r="M147" s="148" t="s">
        <v>1</v>
      </c>
      <c r="N147" s="149" t="s">
        <v>40</v>
      </c>
      <c r="P147" s="150">
        <f t="shared" si="11"/>
        <v>0</v>
      </c>
      <c r="Q147" s="150">
        <v>0</v>
      </c>
      <c r="R147" s="150">
        <f t="shared" si="12"/>
        <v>0</v>
      </c>
      <c r="S147" s="150">
        <v>0</v>
      </c>
      <c r="T147" s="151">
        <f t="shared" si="13"/>
        <v>0</v>
      </c>
      <c r="AR147" s="152" t="s">
        <v>202</v>
      </c>
      <c r="AT147" s="152" t="s">
        <v>173</v>
      </c>
      <c r="AU147" s="152" t="s">
        <v>87</v>
      </c>
      <c r="AY147" s="13" t="s">
        <v>171</v>
      </c>
      <c r="BE147" s="153">
        <f t="shared" si="14"/>
        <v>0</v>
      </c>
      <c r="BF147" s="153">
        <f t="shared" si="15"/>
        <v>0</v>
      </c>
      <c r="BG147" s="153">
        <f t="shared" si="16"/>
        <v>0</v>
      </c>
      <c r="BH147" s="153">
        <f t="shared" si="17"/>
        <v>0</v>
      </c>
      <c r="BI147" s="153">
        <f t="shared" si="18"/>
        <v>0</v>
      </c>
      <c r="BJ147" s="13" t="s">
        <v>87</v>
      </c>
      <c r="BK147" s="153">
        <f t="shared" si="19"/>
        <v>0</v>
      </c>
      <c r="BL147" s="13" t="s">
        <v>202</v>
      </c>
      <c r="BM147" s="152" t="s">
        <v>237</v>
      </c>
    </row>
    <row r="148" spans="2:65" s="1" customFormat="1" ht="16.5" customHeight="1">
      <c r="B148" s="139"/>
      <c r="C148" s="154" t="s">
        <v>74</v>
      </c>
      <c r="D148" s="154" t="s">
        <v>242</v>
      </c>
      <c r="E148" s="155" t="s">
        <v>1546</v>
      </c>
      <c r="F148" s="156" t="s">
        <v>1547</v>
      </c>
      <c r="G148" s="157" t="s">
        <v>215</v>
      </c>
      <c r="H148" s="158">
        <v>4</v>
      </c>
      <c r="I148" s="159"/>
      <c r="J148" s="160">
        <f t="shared" si="10"/>
        <v>0</v>
      </c>
      <c r="K148" s="161"/>
      <c r="L148" s="162"/>
      <c r="M148" s="163" t="s">
        <v>1</v>
      </c>
      <c r="N148" s="164" t="s">
        <v>40</v>
      </c>
      <c r="P148" s="150">
        <f t="shared" si="11"/>
        <v>0</v>
      </c>
      <c r="Q148" s="150">
        <v>0</v>
      </c>
      <c r="R148" s="150">
        <f t="shared" si="12"/>
        <v>0</v>
      </c>
      <c r="S148" s="150">
        <v>0</v>
      </c>
      <c r="T148" s="151">
        <f t="shared" si="13"/>
        <v>0</v>
      </c>
      <c r="AR148" s="152" t="s">
        <v>233</v>
      </c>
      <c r="AT148" s="152" t="s">
        <v>242</v>
      </c>
      <c r="AU148" s="152" t="s">
        <v>87</v>
      </c>
      <c r="AY148" s="13" t="s">
        <v>171</v>
      </c>
      <c r="BE148" s="153">
        <f t="shared" si="14"/>
        <v>0</v>
      </c>
      <c r="BF148" s="153">
        <f t="shared" si="15"/>
        <v>0</v>
      </c>
      <c r="BG148" s="153">
        <f t="shared" si="16"/>
        <v>0</v>
      </c>
      <c r="BH148" s="153">
        <f t="shared" si="17"/>
        <v>0</v>
      </c>
      <c r="BI148" s="153">
        <f t="shared" si="18"/>
        <v>0</v>
      </c>
      <c r="BJ148" s="13" t="s">
        <v>87</v>
      </c>
      <c r="BK148" s="153">
        <f t="shared" si="19"/>
        <v>0</v>
      </c>
      <c r="BL148" s="13" t="s">
        <v>202</v>
      </c>
      <c r="BM148" s="152" t="s">
        <v>240</v>
      </c>
    </row>
    <row r="149" spans="2:65" s="1" customFormat="1" ht="16.5" customHeight="1">
      <c r="B149" s="139"/>
      <c r="C149" s="154" t="s">
        <v>74</v>
      </c>
      <c r="D149" s="154" t="s">
        <v>242</v>
      </c>
      <c r="E149" s="155" t="s">
        <v>1548</v>
      </c>
      <c r="F149" s="156" t="s">
        <v>1549</v>
      </c>
      <c r="G149" s="157" t="s">
        <v>215</v>
      </c>
      <c r="H149" s="158">
        <v>4</v>
      </c>
      <c r="I149" s="159"/>
      <c r="J149" s="160">
        <f t="shared" si="10"/>
        <v>0</v>
      </c>
      <c r="K149" s="161"/>
      <c r="L149" s="162"/>
      <c r="M149" s="163" t="s">
        <v>1</v>
      </c>
      <c r="N149" s="164" t="s">
        <v>40</v>
      </c>
      <c r="P149" s="150">
        <f t="shared" si="11"/>
        <v>0</v>
      </c>
      <c r="Q149" s="150">
        <v>0</v>
      </c>
      <c r="R149" s="150">
        <f t="shared" si="12"/>
        <v>0</v>
      </c>
      <c r="S149" s="150">
        <v>0</v>
      </c>
      <c r="T149" s="151">
        <f t="shared" si="13"/>
        <v>0</v>
      </c>
      <c r="AR149" s="152" t="s">
        <v>233</v>
      </c>
      <c r="AT149" s="152" t="s">
        <v>242</v>
      </c>
      <c r="AU149" s="152" t="s">
        <v>87</v>
      </c>
      <c r="AY149" s="13" t="s">
        <v>171</v>
      </c>
      <c r="BE149" s="153">
        <f t="shared" si="14"/>
        <v>0</v>
      </c>
      <c r="BF149" s="153">
        <f t="shared" si="15"/>
        <v>0</v>
      </c>
      <c r="BG149" s="153">
        <f t="shared" si="16"/>
        <v>0</v>
      </c>
      <c r="BH149" s="153">
        <f t="shared" si="17"/>
        <v>0</v>
      </c>
      <c r="BI149" s="153">
        <f t="shared" si="18"/>
        <v>0</v>
      </c>
      <c r="BJ149" s="13" t="s">
        <v>87</v>
      </c>
      <c r="BK149" s="153">
        <f t="shared" si="19"/>
        <v>0</v>
      </c>
      <c r="BL149" s="13" t="s">
        <v>202</v>
      </c>
      <c r="BM149" s="152" t="s">
        <v>245</v>
      </c>
    </row>
    <row r="150" spans="2:65" s="1" customFormat="1" ht="16.5" customHeight="1">
      <c r="B150" s="139"/>
      <c r="C150" s="140" t="s">
        <v>74</v>
      </c>
      <c r="D150" s="140" t="s">
        <v>173</v>
      </c>
      <c r="E150" s="141" t="s">
        <v>1550</v>
      </c>
      <c r="F150" s="142" t="s">
        <v>1551</v>
      </c>
      <c r="G150" s="143" t="s">
        <v>215</v>
      </c>
      <c r="H150" s="144">
        <v>8</v>
      </c>
      <c r="I150" s="145"/>
      <c r="J150" s="146">
        <f t="shared" si="10"/>
        <v>0</v>
      </c>
      <c r="K150" s="147"/>
      <c r="L150" s="28"/>
      <c r="M150" s="148" t="s">
        <v>1</v>
      </c>
      <c r="N150" s="149" t="s">
        <v>40</v>
      </c>
      <c r="P150" s="150">
        <f t="shared" si="11"/>
        <v>0</v>
      </c>
      <c r="Q150" s="150">
        <v>0</v>
      </c>
      <c r="R150" s="150">
        <f t="shared" si="12"/>
        <v>0</v>
      </c>
      <c r="S150" s="150">
        <v>0</v>
      </c>
      <c r="T150" s="151">
        <f t="shared" si="13"/>
        <v>0</v>
      </c>
      <c r="AR150" s="152" t="s">
        <v>202</v>
      </c>
      <c r="AT150" s="152" t="s">
        <v>173</v>
      </c>
      <c r="AU150" s="152" t="s">
        <v>87</v>
      </c>
      <c r="AY150" s="13" t="s">
        <v>171</v>
      </c>
      <c r="BE150" s="153">
        <f t="shared" si="14"/>
        <v>0</v>
      </c>
      <c r="BF150" s="153">
        <f t="shared" si="15"/>
        <v>0</v>
      </c>
      <c r="BG150" s="153">
        <f t="shared" si="16"/>
        <v>0</v>
      </c>
      <c r="BH150" s="153">
        <f t="shared" si="17"/>
        <v>0</v>
      </c>
      <c r="BI150" s="153">
        <f t="shared" si="18"/>
        <v>0</v>
      </c>
      <c r="BJ150" s="13" t="s">
        <v>87</v>
      </c>
      <c r="BK150" s="153">
        <f t="shared" si="19"/>
        <v>0</v>
      </c>
      <c r="BL150" s="13" t="s">
        <v>202</v>
      </c>
      <c r="BM150" s="152" t="s">
        <v>248</v>
      </c>
    </row>
    <row r="151" spans="2:65" s="1" customFormat="1" ht="16.5" customHeight="1">
      <c r="B151" s="139"/>
      <c r="C151" s="140" t="s">
        <v>74</v>
      </c>
      <c r="D151" s="140" t="s">
        <v>173</v>
      </c>
      <c r="E151" s="141" t="s">
        <v>1552</v>
      </c>
      <c r="F151" s="142" t="s">
        <v>1553</v>
      </c>
      <c r="G151" s="143" t="s">
        <v>215</v>
      </c>
      <c r="H151" s="144">
        <v>4</v>
      </c>
      <c r="I151" s="145"/>
      <c r="J151" s="146">
        <f t="shared" si="10"/>
        <v>0</v>
      </c>
      <c r="K151" s="147"/>
      <c r="L151" s="28"/>
      <c r="M151" s="148" t="s">
        <v>1</v>
      </c>
      <c r="N151" s="149" t="s">
        <v>40</v>
      </c>
      <c r="P151" s="150">
        <f t="shared" si="11"/>
        <v>0</v>
      </c>
      <c r="Q151" s="150">
        <v>0</v>
      </c>
      <c r="R151" s="150">
        <f t="shared" si="12"/>
        <v>0</v>
      </c>
      <c r="S151" s="150">
        <v>0</v>
      </c>
      <c r="T151" s="151">
        <f t="shared" si="13"/>
        <v>0</v>
      </c>
      <c r="AR151" s="152" t="s">
        <v>202</v>
      </c>
      <c r="AT151" s="152" t="s">
        <v>173</v>
      </c>
      <c r="AU151" s="152" t="s">
        <v>87</v>
      </c>
      <c r="AY151" s="13" t="s">
        <v>171</v>
      </c>
      <c r="BE151" s="153">
        <f t="shared" si="14"/>
        <v>0</v>
      </c>
      <c r="BF151" s="153">
        <f t="shared" si="15"/>
        <v>0</v>
      </c>
      <c r="BG151" s="153">
        <f t="shared" si="16"/>
        <v>0</v>
      </c>
      <c r="BH151" s="153">
        <f t="shared" si="17"/>
        <v>0</v>
      </c>
      <c r="BI151" s="153">
        <f t="shared" si="18"/>
        <v>0</v>
      </c>
      <c r="BJ151" s="13" t="s">
        <v>87</v>
      </c>
      <c r="BK151" s="153">
        <f t="shared" si="19"/>
        <v>0</v>
      </c>
      <c r="BL151" s="13" t="s">
        <v>202</v>
      </c>
      <c r="BM151" s="152" t="s">
        <v>252</v>
      </c>
    </row>
    <row r="152" spans="2:65" s="1" customFormat="1" ht="16.5" customHeight="1">
      <c r="B152" s="139"/>
      <c r="C152" s="140" t="s">
        <v>74</v>
      </c>
      <c r="D152" s="140" t="s">
        <v>173</v>
      </c>
      <c r="E152" s="141" t="s">
        <v>1554</v>
      </c>
      <c r="F152" s="142" t="s">
        <v>1555</v>
      </c>
      <c r="G152" s="143" t="s">
        <v>215</v>
      </c>
      <c r="H152" s="144">
        <v>4</v>
      </c>
      <c r="I152" s="145"/>
      <c r="J152" s="146">
        <f t="shared" si="10"/>
        <v>0</v>
      </c>
      <c r="K152" s="147"/>
      <c r="L152" s="28"/>
      <c r="M152" s="148" t="s">
        <v>1</v>
      </c>
      <c r="N152" s="149" t="s">
        <v>40</v>
      </c>
      <c r="P152" s="150">
        <f t="shared" si="11"/>
        <v>0</v>
      </c>
      <c r="Q152" s="150">
        <v>0</v>
      </c>
      <c r="R152" s="150">
        <f t="shared" si="12"/>
        <v>0</v>
      </c>
      <c r="S152" s="150">
        <v>0</v>
      </c>
      <c r="T152" s="151">
        <f t="shared" si="13"/>
        <v>0</v>
      </c>
      <c r="AR152" s="152" t="s">
        <v>202</v>
      </c>
      <c r="AT152" s="152" t="s">
        <v>173</v>
      </c>
      <c r="AU152" s="152" t="s">
        <v>87</v>
      </c>
      <c r="AY152" s="13" t="s">
        <v>171</v>
      </c>
      <c r="BE152" s="153">
        <f t="shared" si="14"/>
        <v>0</v>
      </c>
      <c r="BF152" s="153">
        <f t="shared" si="15"/>
        <v>0</v>
      </c>
      <c r="BG152" s="153">
        <f t="shared" si="16"/>
        <v>0</v>
      </c>
      <c r="BH152" s="153">
        <f t="shared" si="17"/>
        <v>0</v>
      </c>
      <c r="BI152" s="153">
        <f t="shared" si="18"/>
        <v>0</v>
      </c>
      <c r="BJ152" s="13" t="s">
        <v>87</v>
      </c>
      <c r="BK152" s="153">
        <f t="shared" si="19"/>
        <v>0</v>
      </c>
      <c r="BL152" s="13" t="s">
        <v>202</v>
      </c>
      <c r="BM152" s="152" t="s">
        <v>256</v>
      </c>
    </row>
    <row r="153" spans="2:65" s="1" customFormat="1" ht="16.5" customHeight="1">
      <c r="B153" s="139"/>
      <c r="C153" s="140" t="s">
        <v>74</v>
      </c>
      <c r="D153" s="140" t="s">
        <v>173</v>
      </c>
      <c r="E153" s="141" t="s">
        <v>1556</v>
      </c>
      <c r="F153" s="142" t="s">
        <v>1557</v>
      </c>
      <c r="G153" s="143" t="s">
        <v>499</v>
      </c>
      <c r="H153" s="165"/>
      <c r="I153" s="145"/>
      <c r="J153" s="146">
        <f t="shared" si="10"/>
        <v>0</v>
      </c>
      <c r="K153" s="147"/>
      <c r="L153" s="28"/>
      <c r="M153" s="148" t="s">
        <v>1</v>
      </c>
      <c r="N153" s="149" t="s">
        <v>40</v>
      </c>
      <c r="P153" s="150">
        <f t="shared" si="11"/>
        <v>0</v>
      </c>
      <c r="Q153" s="150">
        <v>0</v>
      </c>
      <c r="R153" s="150">
        <f t="shared" si="12"/>
        <v>0</v>
      </c>
      <c r="S153" s="150">
        <v>0</v>
      </c>
      <c r="T153" s="151">
        <f t="shared" si="13"/>
        <v>0</v>
      </c>
      <c r="AR153" s="152" t="s">
        <v>202</v>
      </c>
      <c r="AT153" s="152" t="s">
        <v>173</v>
      </c>
      <c r="AU153" s="152" t="s">
        <v>87</v>
      </c>
      <c r="AY153" s="13" t="s">
        <v>171</v>
      </c>
      <c r="BE153" s="153">
        <f t="shared" si="14"/>
        <v>0</v>
      </c>
      <c r="BF153" s="153">
        <f t="shared" si="15"/>
        <v>0</v>
      </c>
      <c r="BG153" s="153">
        <f t="shared" si="16"/>
        <v>0</v>
      </c>
      <c r="BH153" s="153">
        <f t="shared" si="17"/>
        <v>0</v>
      </c>
      <c r="BI153" s="153">
        <f t="shared" si="18"/>
        <v>0</v>
      </c>
      <c r="BJ153" s="13" t="s">
        <v>87</v>
      </c>
      <c r="BK153" s="153">
        <f t="shared" si="19"/>
        <v>0</v>
      </c>
      <c r="BL153" s="13" t="s">
        <v>202</v>
      </c>
      <c r="BM153" s="152" t="s">
        <v>260</v>
      </c>
    </row>
    <row r="154" spans="2:65" s="11" customFormat="1" ht="22.95" customHeight="1">
      <c r="B154" s="127"/>
      <c r="D154" s="128" t="s">
        <v>73</v>
      </c>
      <c r="E154" s="137" t="s">
        <v>1558</v>
      </c>
      <c r="F154" s="137" t="s">
        <v>1559</v>
      </c>
      <c r="I154" s="130"/>
      <c r="J154" s="138">
        <f>BK154</f>
        <v>0</v>
      </c>
      <c r="L154" s="127"/>
      <c r="M154" s="132"/>
      <c r="P154" s="133">
        <f>SUM(P155:P167)</f>
        <v>0</v>
      </c>
      <c r="R154" s="133">
        <f>SUM(R155:R167)</f>
        <v>0</v>
      </c>
      <c r="T154" s="134">
        <f>SUM(T155:T167)</f>
        <v>0</v>
      </c>
      <c r="AR154" s="128" t="s">
        <v>87</v>
      </c>
      <c r="AT154" s="135" t="s">
        <v>73</v>
      </c>
      <c r="AU154" s="135" t="s">
        <v>81</v>
      </c>
      <c r="AY154" s="128" t="s">
        <v>171</v>
      </c>
      <c r="BK154" s="136">
        <f>SUM(BK155:BK167)</f>
        <v>0</v>
      </c>
    </row>
    <row r="155" spans="2:65" s="1" customFormat="1" ht="24.15" customHeight="1">
      <c r="B155" s="139"/>
      <c r="C155" s="154" t="s">
        <v>74</v>
      </c>
      <c r="D155" s="154" t="s">
        <v>242</v>
      </c>
      <c r="E155" s="155" t="s">
        <v>1560</v>
      </c>
      <c r="F155" s="156" t="s">
        <v>1561</v>
      </c>
      <c r="G155" s="157" t="s">
        <v>1248</v>
      </c>
      <c r="H155" s="158">
        <v>1</v>
      </c>
      <c r="I155" s="159"/>
      <c r="J155" s="160">
        <f t="shared" ref="J155:J167" si="20">ROUND(I155*H155,2)</f>
        <v>0</v>
      </c>
      <c r="K155" s="161"/>
      <c r="L155" s="162"/>
      <c r="M155" s="163" t="s">
        <v>1</v>
      </c>
      <c r="N155" s="164" t="s">
        <v>40</v>
      </c>
      <c r="P155" s="150">
        <f t="shared" ref="P155:P167" si="21">O155*H155</f>
        <v>0</v>
      </c>
      <c r="Q155" s="150">
        <v>0</v>
      </c>
      <c r="R155" s="150">
        <f t="shared" ref="R155:R167" si="22">Q155*H155</f>
        <v>0</v>
      </c>
      <c r="S155" s="150">
        <v>0</v>
      </c>
      <c r="T155" s="151">
        <f t="shared" ref="T155:T167" si="23">S155*H155</f>
        <v>0</v>
      </c>
      <c r="AR155" s="152" t="s">
        <v>233</v>
      </c>
      <c r="AT155" s="152" t="s">
        <v>242</v>
      </c>
      <c r="AU155" s="152" t="s">
        <v>87</v>
      </c>
      <c r="AY155" s="13" t="s">
        <v>171</v>
      </c>
      <c r="BE155" s="153">
        <f t="shared" ref="BE155:BE167" si="24">IF(N155="základná",J155,0)</f>
        <v>0</v>
      </c>
      <c r="BF155" s="153">
        <f t="shared" ref="BF155:BF167" si="25">IF(N155="znížená",J155,0)</f>
        <v>0</v>
      </c>
      <c r="BG155" s="153">
        <f t="shared" ref="BG155:BG167" si="26">IF(N155="zákl. prenesená",J155,0)</f>
        <v>0</v>
      </c>
      <c r="BH155" s="153">
        <f t="shared" ref="BH155:BH167" si="27">IF(N155="zníž. prenesená",J155,0)</f>
        <v>0</v>
      </c>
      <c r="BI155" s="153">
        <f t="shared" ref="BI155:BI167" si="28">IF(N155="nulová",J155,0)</f>
        <v>0</v>
      </c>
      <c r="BJ155" s="13" t="s">
        <v>87</v>
      </c>
      <c r="BK155" s="153">
        <f t="shared" ref="BK155:BK167" si="29">ROUND(I155*H155,2)</f>
        <v>0</v>
      </c>
      <c r="BL155" s="13" t="s">
        <v>202</v>
      </c>
      <c r="BM155" s="152" t="s">
        <v>263</v>
      </c>
    </row>
    <row r="156" spans="2:65" s="1" customFormat="1" ht="16.5" customHeight="1">
      <c r="B156" s="139"/>
      <c r="C156" s="140" t="s">
        <v>74</v>
      </c>
      <c r="D156" s="140" t="s">
        <v>173</v>
      </c>
      <c r="E156" s="141" t="s">
        <v>1562</v>
      </c>
      <c r="F156" s="142" t="s">
        <v>1563</v>
      </c>
      <c r="G156" s="143" t="s">
        <v>215</v>
      </c>
      <c r="H156" s="144">
        <v>1</v>
      </c>
      <c r="I156" s="145"/>
      <c r="J156" s="146">
        <f t="shared" si="20"/>
        <v>0</v>
      </c>
      <c r="K156" s="147"/>
      <c r="L156" s="28"/>
      <c r="M156" s="148" t="s">
        <v>1</v>
      </c>
      <c r="N156" s="149" t="s">
        <v>40</v>
      </c>
      <c r="P156" s="150">
        <f t="shared" si="21"/>
        <v>0</v>
      </c>
      <c r="Q156" s="150">
        <v>0</v>
      </c>
      <c r="R156" s="150">
        <f t="shared" si="22"/>
        <v>0</v>
      </c>
      <c r="S156" s="150">
        <v>0</v>
      </c>
      <c r="T156" s="151">
        <f t="shared" si="23"/>
        <v>0</v>
      </c>
      <c r="AR156" s="152" t="s">
        <v>202</v>
      </c>
      <c r="AT156" s="152" t="s">
        <v>173</v>
      </c>
      <c r="AU156" s="152" t="s">
        <v>87</v>
      </c>
      <c r="AY156" s="13" t="s">
        <v>171</v>
      </c>
      <c r="BE156" s="153">
        <f t="shared" si="24"/>
        <v>0</v>
      </c>
      <c r="BF156" s="153">
        <f t="shared" si="25"/>
        <v>0</v>
      </c>
      <c r="BG156" s="153">
        <f t="shared" si="26"/>
        <v>0</v>
      </c>
      <c r="BH156" s="153">
        <f t="shared" si="27"/>
        <v>0</v>
      </c>
      <c r="BI156" s="153">
        <f t="shared" si="28"/>
        <v>0</v>
      </c>
      <c r="BJ156" s="13" t="s">
        <v>87</v>
      </c>
      <c r="BK156" s="153">
        <f t="shared" si="29"/>
        <v>0</v>
      </c>
      <c r="BL156" s="13" t="s">
        <v>202</v>
      </c>
      <c r="BM156" s="152" t="s">
        <v>267</v>
      </c>
    </row>
    <row r="157" spans="2:65" s="1" customFormat="1" ht="16.5" customHeight="1">
      <c r="B157" s="139"/>
      <c r="C157" s="140" t="s">
        <v>74</v>
      </c>
      <c r="D157" s="140" t="s">
        <v>173</v>
      </c>
      <c r="E157" s="141" t="s">
        <v>1564</v>
      </c>
      <c r="F157" s="142" t="s">
        <v>1565</v>
      </c>
      <c r="G157" s="143" t="s">
        <v>215</v>
      </c>
      <c r="H157" s="144">
        <v>1</v>
      </c>
      <c r="I157" s="145"/>
      <c r="J157" s="146">
        <f t="shared" si="20"/>
        <v>0</v>
      </c>
      <c r="K157" s="147"/>
      <c r="L157" s="28"/>
      <c r="M157" s="148" t="s">
        <v>1</v>
      </c>
      <c r="N157" s="149" t="s">
        <v>40</v>
      </c>
      <c r="P157" s="150">
        <f t="shared" si="21"/>
        <v>0</v>
      </c>
      <c r="Q157" s="150">
        <v>0</v>
      </c>
      <c r="R157" s="150">
        <f t="shared" si="22"/>
        <v>0</v>
      </c>
      <c r="S157" s="150">
        <v>0</v>
      </c>
      <c r="T157" s="151">
        <f t="shared" si="23"/>
        <v>0</v>
      </c>
      <c r="AR157" s="152" t="s">
        <v>202</v>
      </c>
      <c r="AT157" s="152" t="s">
        <v>173</v>
      </c>
      <c r="AU157" s="152" t="s">
        <v>87</v>
      </c>
      <c r="AY157" s="13" t="s">
        <v>171</v>
      </c>
      <c r="BE157" s="153">
        <f t="shared" si="24"/>
        <v>0</v>
      </c>
      <c r="BF157" s="153">
        <f t="shared" si="25"/>
        <v>0</v>
      </c>
      <c r="BG157" s="153">
        <f t="shared" si="26"/>
        <v>0</v>
      </c>
      <c r="BH157" s="153">
        <f t="shared" si="27"/>
        <v>0</v>
      </c>
      <c r="BI157" s="153">
        <f t="shared" si="28"/>
        <v>0</v>
      </c>
      <c r="BJ157" s="13" t="s">
        <v>87</v>
      </c>
      <c r="BK157" s="153">
        <f t="shared" si="29"/>
        <v>0</v>
      </c>
      <c r="BL157" s="13" t="s">
        <v>202</v>
      </c>
      <c r="BM157" s="152" t="s">
        <v>270</v>
      </c>
    </row>
    <row r="158" spans="2:65" s="1" customFormat="1" ht="33" customHeight="1">
      <c r="B158" s="139"/>
      <c r="C158" s="154" t="s">
        <v>74</v>
      </c>
      <c r="D158" s="154" t="s">
        <v>242</v>
      </c>
      <c r="E158" s="155" t="s">
        <v>1566</v>
      </c>
      <c r="F158" s="156" t="s">
        <v>1567</v>
      </c>
      <c r="G158" s="157" t="s">
        <v>215</v>
      </c>
      <c r="H158" s="158">
        <v>1</v>
      </c>
      <c r="I158" s="159"/>
      <c r="J158" s="160">
        <f t="shared" si="20"/>
        <v>0</v>
      </c>
      <c r="K158" s="161"/>
      <c r="L158" s="162"/>
      <c r="M158" s="163" t="s">
        <v>1</v>
      </c>
      <c r="N158" s="164" t="s">
        <v>40</v>
      </c>
      <c r="P158" s="150">
        <f t="shared" si="21"/>
        <v>0</v>
      </c>
      <c r="Q158" s="150">
        <v>0</v>
      </c>
      <c r="R158" s="150">
        <f t="shared" si="22"/>
        <v>0</v>
      </c>
      <c r="S158" s="150">
        <v>0</v>
      </c>
      <c r="T158" s="151">
        <f t="shared" si="23"/>
        <v>0</v>
      </c>
      <c r="AR158" s="152" t="s">
        <v>233</v>
      </c>
      <c r="AT158" s="152" t="s">
        <v>242</v>
      </c>
      <c r="AU158" s="152" t="s">
        <v>87</v>
      </c>
      <c r="AY158" s="13" t="s">
        <v>171</v>
      </c>
      <c r="BE158" s="153">
        <f t="shared" si="24"/>
        <v>0</v>
      </c>
      <c r="BF158" s="153">
        <f t="shared" si="25"/>
        <v>0</v>
      </c>
      <c r="BG158" s="153">
        <f t="shared" si="26"/>
        <v>0</v>
      </c>
      <c r="BH158" s="153">
        <f t="shared" si="27"/>
        <v>0</v>
      </c>
      <c r="BI158" s="153">
        <f t="shared" si="28"/>
        <v>0</v>
      </c>
      <c r="BJ158" s="13" t="s">
        <v>87</v>
      </c>
      <c r="BK158" s="153">
        <f t="shared" si="29"/>
        <v>0</v>
      </c>
      <c r="BL158" s="13" t="s">
        <v>202</v>
      </c>
      <c r="BM158" s="152" t="s">
        <v>274</v>
      </c>
    </row>
    <row r="159" spans="2:65" s="1" customFormat="1" ht="24.15" customHeight="1">
      <c r="B159" s="139"/>
      <c r="C159" s="154" t="s">
        <v>74</v>
      </c>
      <c r="D159" s="154" t="s">
        <v>242</v>
      </c>
      <c r="E159" s="155" t="s">
        <v>1568</v>
      </c>
      <c r="F159" s="156" t="s">
        <v>1569</v>
      </c>
      <c r="G159" s="157" t="s">
        <v>215</v>
      </c>
      <c r="H159" s="158">
        <v>1</v>
      </c>
      <c r="I159" s="159"/>
      <c r="J159" s="160">
        <f t="shared" si="20"/>
        <v>0</v>
      </c>
      <c r="K159" s="161"/>
      <c r="L159" s="162"/>
      <c r="M159" s="163" t="s">
        <v>1</v>
      </c>
      <c r="N159" s="164" t="s">
        <v>40</v>
      </c>
      <c r="P159" s="150">
        <f t="shared" si="21"/>
        <v>0</v>
      </c>
      <c r="Q159" s="150">
        <v>0</v>
      </c>
      <c r="R159" s="150">
        <f t="shared" si="22"/>
        <v>0</v>
      </c>
      <c r="S159" s="150">
        <v>0</v>
      </c>
      <c r="T159" s="151">
        <f t="shared" si="23"/>
        <v>0</v>
      </c>
      <c r="AR159" s="152" t="s">
        <v>233</v>
      </c>
      <c r="AT159" s="152" t="s">
        <v>242</v>
      </c>
      <c r="AU159" s="152" t="s">
        <v>87</v>
      </c>
      <c r="AY159" s="13" t="s">
        <v>171</v>
      </c>
      <c r="BE159" s="153">
        <f t="shared" si="24"/>
        <v>0</v>
      </c>
      <c r="BF159" s="153">
        <f t="shared" si="25"/>
        <v>0</v>
      </c>
      <c r="BG159" s="153">
        <f t="shared" si="26"/>
        <v>0</v>
      </c>
      <c r="BH159" s="153">
        <f t="shared" si="27"/>
        <v>0</v>
      </c>
      <c r="BI159" s="153">
        <f t="shared" si="28"/>
        <v>0</v>
      </c>
      <c r="BJ159" s="13" t="s">
        <v>87</v>
      </c>
      <c r="BK159" s="153">
        <f t="shared" si="29"/>
        <v>0</v>
      </c>
      <c r="BL159" s="13" t="s">
        <v>202</v>
      </c>
      <c r="BM159" s="152" t="s">
        <v>277</v>
      </c>
    </row>
    <row r="160" spans="2:65" s="1" customFormat="1" ht="24.15" customHeight="1">
      <c r="B160" s="139"/>
      <c r="C160" s="154" t="s">
        <v>74</v>
      </c>
      <c r="D160" s="154" t="s">
        <v>242</v>
      </c>
      <c r="E160" s="155" t="s">
        <v>1570</v>
      </c>
      <c r="F160" s="156" t="s">
        <v>1571</v>
      </c>
      <c r="G160" s="157" t="s">
        <v>215</v>
      </c>
      <c r="H160" s="158">
        <v>3</v>
      </c>
      <c r="I160" s="159"/>
      <c r="J160" s="160">
        <f t="shared" si="20"/>
        <v>0</v>
      </c>
      <c r="K160" s="161"/>
      <c r="L160" s="162"/>
      <c r="M160" s="163" t="s">
        <v>1</v>
      </c>
      <c r="N160" s="164" t="s">
        <v>40</v>
      </c>
      <c r="P160" s="150">
        <f t="shared" si="21"/>
        <v>0</v>
      </c>
      <c r="Q160" s="150">
        <v>0</v>
      </c>
      <c r="R160" s="150">
        <f t="shared" si="22"/>
        <v>0</v>
      </c>
      <c r="S160" s="150">
        <v>0</v>
      </c>
      <c r="T160" s="151">
        <f t="shared" si="23"/>
        <v>0</v>
      </c>
      <c r="AR160" s="152" t="s">
        <v>233</v>
      </c>
      <c r="AT160" s="152" t="s">
        <v>242</v>
      </c>
      <c r="AU160" s="152" t="s">
        <v>87</v>
      </c>
      <c r="AY160" s="13" t="s">
        <v>171</v>
      </c>
      <c r="BE160" s="153">
        <f t="shared" si="24"/>
        <v>0</v>
      </c>
      <c r="BF160" s="153">
        <f t="shared" si="25"/>
        <v>0</v>
      </c>
      <c r="BG160" s="153">
        <f t="shared" si="26"/>
        <v>0</v>
      </c>
      <c r="BH160" s="153">
        <f t="shared" si="27"/>
        <v>0</v>
      </c>
      <c r="BI160" s="153">
        <f t="shared" si="28"/>
        <v>0</v>
      </c>
      <c r="BJ160" s="13" t="s">
        <v>87</v>
      </c>
      <c r="BK160" s="153">
        <f t="shared" si="29"/>
        <v>0</v>
      </c>
      <c r="BL160" s="13" t="s">
        <v>202</v>
      </c>
      <c r="BM160" s="152" t="s">
        <v>281</v>
      </c>
    </row>
    <row r="161" spans="2:65" s="1" customFormat="1" ht="24.15" customHeight="1">
      <c r="B161" s="139"/>
      <c r="C161" s="154" t="s">
        <v>74</v>
      </c>
      <c r="D161" s="154" t="s">
        <v>242</v>
      </c>
      <c r="E161" s="155" t="s">
        <v>1572</v>
      </c>
      <c r="F161" s="156" t="s">
        <v>1573</v>
      </c>
      <c r="G161" s="157" t="s">
        <v>215</v>
      </c>
      <c r="H161" s="158">
        <v>1</v>
      </c>
      <c r="I161" s="159"/>
      <c r="J161" s="160">
        <f t="shared" si="20"/>
        <v>0</v>
      </c>
      <c r="K161" s="161"/>
      <c r="L161" s="162"/>
      <c r="M161" s="163" t="s">
        <v>1</v>
      </c>
      <c r="N161" s="164" t="s">
        <v>40</v>
      </c>
      <c r="P161" s="150">
        <f t="shared" si="21"/>
        <v>0</v>
      </c>
      <c r="Q161" s="150">
        <v>0</v>
      </c>
      <c r="R161" s="150">
        <f t="shared" si="22"/>
        <v>0</v>
      </c>
      <c r="S161" s="150">
        <v>0</v>
      </c>
      <c r="T161" s="151">
        <f t="shared" si="23"/>
        <v>0</v>
      </c>
      <c r="AR161" s="152" t="s">
        <v>233</v>
      </c>
      <c r="AT161" s="152" t="s">
        <v>242</v>
      </c>
      <c r="AU161" s="152" t="s">
        <v>87</v>
      </c>
      <c r="AY161" s="13" t="s">
        <v>171</v>
      </c>
      <c r="BE161" s="153">
        <f t="shared" si="24"/>
        <v>0</v>
      </c>
      <c r="BF161" s="153">
        <f t="shared" si="25"/>
        <v>0</v>
      </c>
      <c r="BG161" s="153">
        <f t="shared" si="26"/>
        <v>0</v>
      </c>
      <c r="BH161" s="153">
        <f t="shared" si="27"/>
        <v>0</v>
      </c>
      <c r="BI161" s="153">
        <f t="shared" si="28"/>
        <v>0</v>
      </c>
      <c r="BJ161" s="13" t="s">
        <v>87</v>
      </c>
      <c r="BK161" s="153">
        <f t="shared" si="29"/>
        <v>0</v>
      </c>
      <c r="BL161" s="13" t="s">
        <v>202</v>
      </c>
      <c r="BM161" s="152" t="s">
        <v>284</v>
      </c>
    </row>
    <row r="162" spans="2:65" s="1" customFormat="1" ht="16.5" customHeight="1">
      <c r="B162" s="139"/>
      <c r="C162" s="140" t="s">
        <v>74</v>
      </c>
      <c r="D162" s="140" t="s">
        <v>173</v>
      </c>
      <c r="E162" s="141" t="s">
        <v>1574</v>
      </c>
      <c r="F162" s="142" t="s">
        <v>1575</v>
      </c>
      <c r="G162" s="143" t="s">
        <v>1248</v>
      </c>
      <c r="H162" s="144">
        <v>6</v>
      </c>
      <c r="I162" s="145"/>
      <c r="J162" s="146">
        <f t="shared" si="20"/>
        <v>0</v>
      </c>
      <c r="K162" s="147"/>
      <c r="L162" s="28"/>
      <c r="M162" s="148" t="s">
        <v>1</v>
      </c>
      <c r="N162" s="149" t="s">
        <v>40</v>
      </c>
      <c r="P162" s="150">
        <f t="shared" si="21"/>
        <v>0</v>
      </c>
      <c r="Q162" s="150">
        <v>0</v>
      </c>
      <c r="R162" s="150">
        <f t="shared" si="22"/>
        <v>0</v>
      </c>
      <c r="S162" s="150">
        <v>0</v>
      </c>
      <c r="T162" s="151">
        <f t="shared" si="23"/>
        <v>0</v>
      </c>
      <c r="AR162" s="152" t="s">
        <v>202</v>
      </c>
      <c r="AT162" s="152" t="s">
        <v>173</v>
      </c>
      <c r="AU162" s="152" t="s">
        <v>87</v>
      </c>
      <c r="AY162" s="13" t="s">
        <v>171</v>
      </c>
      <c r="BE162" s="153">
        <f t="shared" si="24"/>
        <v>0</v>
      </c>
      <c r="BF162" s="153">
        <f t="shared" si="25"/>
        <v>0</v>
      </c>
      <c r="BG162" s="153">
        <f t="shared" si="26"/>
        <v>0</v>
      </c>
      <c r="BH162" s="153">
        <f t="shared" si="27"/>
        <v>0</v>
      </c>
      <c r="BI162" s="153">
        <f t="shared" si="28"/>
        <v>0</v>
      </c>
      <c r="BJ162" s="13" t="s">
        <v>87</v>
      </c>
      <c r="BK162" s="153">
        <f t="shared" si="29"/>
        <v>0</v>
      </c>
      <c r="BL162" s="13" t="s">
        <v>202</v>
      </c>
      <c r="BM162" s="152" t="s">
        <v>288</v>
      </c>
    </row>
    <row r="163" spans="2:65" s="1" customFormat="1" ht="16.5" customHeight="1">
      <c r="B163" s="139"/>
      <c r="C163" s="140" t="s">
        <v>74</v>
      </c>
      <c r="D163" s="140" t="s">
        <v>173</v>
      </c>
      <c r="E163" s="141" t="s">
        <v>1576</v>
      </c>
      <c r="F163" s="142" t="s">
        <v>1577</v>
      </c>
      <c r="G163" s="143" t="s">
        <v>215</v>
      </c>
      <c r="H163" s="144">
        <v>6</v>
      </c>
      <c r="I163" s="145"/>
      <c r="J163" s="146">
        <f t="shared" si="20"/>
        <v>0</v>
      </c>
      <c r="K163" s="147"/>
      <c r="L163" s="28"/>
      <c r="M163" s="148" t="s">
        <v>1</v>
      </c>
      <c r="N163" s="149" t="s">
        <v>40</v>
      </c>
      <c r="P163" s="150">
        <f t="shared" si="21"/>
        <v>0</v>
      </c>
      <c r="Q163" s="150">
        <v>0</v>
      </c>
      <c r="R163" s="150">
        <f t="shared" si="22"/>
        <v>0</v>
      </c>
      <c r="S163" s="150">
        <v>0</v>
      </c>
      <c r="T163" s="151">
        <f t="shared" si="23"/>
        <v>0</v>
      </c>
      <c r="AR163" s="152" t="s">
        <v>202</v>
      </c>
      <c r="AT163" s="152" t="s">
        <v>173</v>
      </c>
      <c r="AU163" s="152" t="s">
        <v>87</v>
      </c>
      <c r="AY163" s="13" t="s">
        <v>171</v>
      </c>
      <c r="BE163" s="153">
        <f t="shared" si="24"/>
        <v>0</v>
      </c>
      <c r="BF163" s="153">
        <f t="shared" si="25"/>
        <v>0</v>
      </c>
      <c r="BG163" s="153">
        <f t="shared" si="26"/>
        <v>0</v>
      </c>
      <c r="BH163" s="153">
        <f t="shared" si="27"/>
        <v>0</v>
      </c>
      <c r="BI163" s="153">
        <f t="shared" si="28"/>
        <v>0</v>
      </c>
      <c r="BJ163" s="13" t="s">
        <v>87</v>
      </c>
      <c r="BK163" s="153">
        <f t="shared" si="29"/>
        <v>0</v>
      </c>
      <c r="BL163" s="13" t="s">
        <v>202</v>
      </c>
      <c r="BM163" s="152" t="s">
        <v>298</v>
      </c>
    </row>
    <row r="164" spans="2:65" s="1" customFormat="1" ht="16.5" customHeight="1">
      <c r="B164" s="139"/>
      <c r="C164" s="140" t="s">
        <v>74</v>
      </c>
      <c r="D164" s="140" t="s">
        <v>173</v>
      </c>
      <c r="E164" s="141" t="s">
        <v>1578</v>
      </c>
      <c r="F164" s="142" t="s">
        <v>1579</v>
      </c>
      <c r="G164" s="143" t="s">
        <v>215</v>
      </c>
      <c r="H164" s="144">
        <v>6</v>
      </c>
      <c r="I164" s="145"/>
      <c r="J164" s="146">
        <f t="shared" si="20"/>
        <v>0</v>
      </c>
      <c r="K164" s="147"/>
      <c r="L164" s="28"/>
      <c r="M164" s="148" t="s">
        <v>1</v>
      </c>
      <c r="N164" s="149" t="s">
        <v>40</v>
      </c>
      <c r="P164" s="150">
        <f t="shared" si="21"/>
        <v>0</v>
      </c>
      <c r="Q164" s="150">
        <v>0</v>
      </c>
      <c r="R164" s="150">
        <f t="shared" si="22"/>
        <v>0</v>
      </c>
      <c r="S164" s="150">
        <v>0</v>
      </c>
      <c r="T164" s="151">
        <f t="shared" si="23"/>
        <v>0</v>
      </c>
      <c r="AR164" s="152" t="s">
        <v>202</v>
      </c>
      <c r="AT164" s="152" t="s">
        <v>173</v>
      </c>
      <c r="AU164" s="152" t="s">
        <v>87</v>
      </c>
      <c r="AY164" s="13" t="s">
        <v>171</v>
      </c>
      <c r="BE164" s="153">
        <f t="shared" si="24"/>
        <v>0</v>
      </c>
      <c r="BF164" s="153">
        <f t="shared" si="25"/>
        <v>0</v>
      </c>
      <c r="BG164" s="153">
        <f t="shared" si="26"/>
        <v>0</v>
      </c>
      <c r="BH164" s="153">
        <f t="shared" si="27"/>
        <v>0</v>
      </c>
      <c r="BI164" s="153">
        <f t="shared" si="28"/>
        <v>0</v>
      </c>
      <c r="BJ164" s="13" t="s">
        <v>87</v>
      </c>
      <c r="BK164" s="153">
        <f t="shared" si="29"/>
        <v>0</v>
      </c>
      <c r="BL164" s="13" t="s">
        <v>202</v>
      </c>
      <c r="BM164" s="152" t="s">
        <v>410</v>
      </c>
    </row>
    <row r="165" spans="2:65" s="1" customFormat="1" ht="16.5" customHeight="1">
      <c r="B165" s="139"/>
      <c r="C165" s="140" t="s">
        <v>74</v>
      </c>
      <c r="D165" s="140" t="s">
        <v>173</v>
      </c>
      <c r="E165" s="141" t="s">
        <v>1580</v>
      </c>
      <c r="F165" s="142" t="s">
        <v>1581</v>
      </c>
      <c r="G165" s="143" t="s">
        <v>215</v>
      </c>
      <c r="H165" s="144">
        <v>6</v>
      </c>
      <c r="I165" s="145"/>
      <c r="J165" s="146">
        <f t="shared" si="20"/>
        <v>0</v>
      </c>
      <c r="K165" s="147"/>
      <c r="L165" s="28"/>
      <c r="M165" s="148" t="s">
        <v>1</v>
      </c>
      <c r="N165" s="149" t="s">
        <v>40</v>
      </c>
      <c r="P165" s="150">
        <f t="shared" si="21"/>
        <v>0</v>
      </c>
      <c r="Q165" s="150">
        <v>0</v>
      </c>
      <c r="R165" s="150">
        <f t="shared" si="22"/>
        <v>0</v>
      </c>
      <c r="S165" s="150">
        <v>0</v>
      </c>
      <c r="T165" s="151">
        <f t="shared" si="23"/>
        <v>0</v>
      </c>
      <c r="AR165" s="152" t="s">
        <v>202</v>
      </c>
      <c r="AT165" s="152" t="s">
        <v>173</v>
      </c>
      <c r="AU165" s="152" t="s">
        <v>87</v>
      </c>
      <c r="AY165" s="13" t="s">
        <v>171</v>
      </c>
      <c r="BE165" s="153">
        <f t="shared" si="24"/>
        <v>0</v>
      </c>
      <c r="BF165" s="153">
        <f t="shared" si="25"/>
        <v>0</v>
      </c>
      <c r="BG165" s="153">
        <f t="shared" si="26"/>
        <v>0</v>
      </c>
      <c r="BH165" s="153">
        <f t="shared" si="27"/>
        <v>0</v>
      </c>
      <c r="BI165" s="153">
        <f t="shared" si="28"/>
        <v>0</v>
      </c>
      <c r="BJ165" s="13" t="s">
        <v>87</v>
      </c>
      <c r="BK165" s="153">
        <f t="shared" si="29"/>
        <v>0</v>
      </c>
      <c r="BL165" s="13" t="s">
        <v>202</v>
      </c>
      <c r="BM165" s="152" t="s">
        <v>302</v>
      </c>
    </row>
    <row r="166" spans="2:65" s="1" customFormat="1" ht="16.5" customHeight="1">
      <c r="B166" s="139"/>
      <c r="C166" s="140" t="s">
        <v>74</v>
      </c>
      <c r="D166" s="140" t="s">
        <v>173</v>
      </c>
      <c r="E166" s="141" t="s">
        <v>1582</v>
      </c>
      <c r="F166" s="142" t="s">
        <v>1583</v>
      </c>
      <c r="G166" s="143" t="s">
        <v>215</v>
      </c>
      <c r="H166" s="144">
        <v>7</v>
      </c>
      <c r="I166" s="145"/>
      <c r="J166" s="146">
        <f t="shared" si="20"/>
        <v>0</v>
      </c>
      <c r="K166" s="147"/>
      <c r="L166" s="28"/>
      <c r="M166" s="148" t="s">
        <v>1</v>
      </c>
      <c r="N166" s="149" t="s">
        <v>40</v>
      </c>
      <c r="P166" s="150">
        <f t="shared" si="21"/>
        <v>0</v>
      </c>
      <c r="Q166" s="150">
        <v>0</v>
      </c>
      <c r="R166" s="150">
        <f t="shared" si="22"/>
        <v>0</v>
      </c>
      <c r="S166" s="150">
        <v>0</v>
      </c>
      <c r="T166" s="151">
        <f t="shared" si="23"/>
        <v>0</v>
      </c>
      <c r="AR166" s="152" t="s">
        <v>202</v>
      </c>
      <c r="AT166" s="152" t="s">
        <v>173</v>
      </c>
      <c r="AU166" s="152" t="s">
        <v>87</v>
      </c>
      <c r="AY166" s="13" t="s">
        <v>171</v>
      </c>
      <c r="BE166" s="153">
        <f t="shared" si="24"/>
        <v>0</v>
      </c>
      <c r="BF166" s="153">
        <f t="shared" si="25"/>
        <v>0</v>
      </c>
      <c r="BG166" s="153">
        <f t="shared" si="26"/>
        <v>0</v>
      </c>
      <c r="BH166" s="153">
        <f t="shared" si="27"/>
        <v>0</v>
      </c>
      <c r="BI166" s="153">
        <f t="shared" si="28"/>
        <v>0</v>
      </c>
      <c r="BJ166" s="13" t="s">
        <v>87</v>
      </c>
      <c r="BK166" s="153">
        <f t="shared" si="29"/>
        <v>0</v>
      </c>
      <c r="BL166" s="13" t="s">
        <v>202</v>
      </c>
      <c r="BM166" s="152" t="s">
        <v>425</v>
      </c>
    </row>
    <row r="167" spans="2:65" s="1" customFormat="1" ht="16.5" customHeight="1">
      <c r="B167" s="139"/>
      <c r="C167" s="140" t="s">
        <v>74</v>
      </c>
      <c r="D167" s="140" t="s">
        <v>173</v>
      </c>
      <c r="E167" s="141" t="s">
        <v>1584</v>
      </c>
      <c r="F167" s="142" t="s">
        <v>1585</v>
      </c>
      <c r="G167" s="143" t="s">
        <v>499</v>
      </c>
      <c r="H167" s="165"/>
      <c r="I167" s="145"/>
      <c r="J167" s="146">
        <f t="shared" si="20"/>
        <v>0</v>
      </c>
      <c r="K167" s="147"/>
      <c r="L167" s="28"/>
      <c r="M167" s="148" t="s">
        <v>1</v>
      </c>
      <c r="N167" s="149" t="s">
        <v>40</v>
      </c>
      <c r="P167" s="150">
        <f t="shared" si="21"/>
        <v>0</v>
      </c>
      <c r="Q167" s="150">
        <v>0</v>
      </c>
      <c r="R167" s="150">
        <f t="shared" si="22"/>
        <v>0</v>
      </c>
      <c r="S167" s="150">
        <v>0</v>
      </c>
      <c r="T167" s="151">
        <f t="shared" si="23"/>
        <v>0</v>
      </c>
      <c r="AR167" s="152" t="s">
        <v>202</v>
      </c>
      <c r="AT167" s="152" t="s">
        <v>173</v>
      </c>
      <c r="AU167" s="152" t="s">
        <v>87</v>
      </c>
      <c r="AY167" s="13" t="s">
        <v>171</v>
      </c>
      <c r="BE167" s="153">
        <f t="shared" si="24"/>
        <v>0</v>
      </c>
      <c r="BF167" s="153">
        <f t="shared" si="25"/>
        <v>0</v>
      </c>
      <c r="BG167" s="153">
        <f t="shared" si="26"/>
        <v>0</v>
      </c>
      <c r="BH167" s="153">
        <f t="shared" si="27"/>
        <v>0</v>
      </c>
      <c r="BI167" s="153">
        <f t="shared" si="28"/>
        <v>0</v>
      </c>
      <c r="BJ167" s="13" t="s">
        <v>87</v>
      </c>
      <c r="BK167" s="153">
        <f t="shared" si="29"/>
        <v>0</v>
      </c>
      <c r="BL167" s="13" t="s">
        <v>202</v>
      </c>
      <c r="BM167" s="152" t="s">
        <v>305</v>
      </c>
    </row>
    <row r="168" spans="2:65" s="11" customFormat="1" ht="22.95" customHeight="1">
      <c r="B168" s="127"/>
      <c r="D168" s="128" t="s">
        <v>73</v>
      </c>
      <c r="E168" s="137" t="s">
        <v>1586</v>
      </c>
      <c r="F168" s="137" t="s">
        <v>1587</v>
      </c>
      <c r="I168" s="130"/>
      <c r="J168" s="138">
        <f>BK168</f>
        <v>0</v>
      </c>
      <c r="L168" s="127"/>
      <c r="M168" s="132"/>
      <c r="P168" s="133">
        <f>SUM(P169:P184)</f>
        <v>0</v>
      </c>
      <c r="R168" s="133">
        <f>SUM(R169:R184)</f>
        <v>0</v>
      </c>
      <c r="T168" s="134">
        <f>SUM(T169:T184)</f>
        <v>0</v>
      </c>
      <c r="AR168" s="128" t="s">
        <v>87</v>
      </c>
      <c r="AT168" s="135" t="s">
        <v>73</v>
      </c>
      <c r="AU168" s="135" t="s">
        <v>81</v>
      </c>
      <c r="AY168" s="128" t="s">
        <v>171</v>
      </c>
      <c r="BK168" s="136">
        <f>SUM(BK169:BK184)</f>
        <v>0</v>
      </c>
    </row>
    <row r="169" spans="2:65" s="1" customFormat="1" ht="21.75" customHeight="1">
      <c r="B169" s="139"/>
      <c r="C169" s="154" t="s">
        <v>74</v>
      </c>
      <c r="D169" s="154" t="s">
        <v>242</v>
      </c>
      <c r="E169" s="155" t="s">
        <v>1588</v>
      </c>
      <c r="F169" s="156" t="s">
        <v>1589</v>
      </c>
      <c r="G169" s="157" t="s">
        <v>228</v>
      </c>
      <c r="H169" s="158">
        <v>240</v>
      </c>
      <c r="I169" s="159"/>
      <c r="J169" s="160">
        <f t="shared" ref="J169:J184" si="30">ROUND(I169*H169,2)</f>
        <v>0</v>
      </c>
      <c r="K169" s="161"/>
      <c r="L169" s="162"/>
      <c r="M169" s="163" t="s">
        <v>1</v>
      </c>
      <c r="N169" s="164" t="s">
        <v>40</v>
      </c>
      <c r="P169" s="150">
        <f t="shared" ref="P169:P184" si="31">O169*H169</f>
        <v>0</v>
      </c>
      <c r="Q169" s="150">
        <v>0</v>
      </c>
      <c r="R169" s="150">
        <f t="shared" ref="R169:R184" si="32">Q169*H169</f>
        <v>0</v>
      </c>
      <c r="S169" s="150">
        <v>0</v>
      </c>
      <c r="T169" s="151">
        <f t="shared" ref="T169:T184" si="33">S169*H169</f>
        <v>0</v>
      </c>
      <c r="AR169" s="152" t="s">
        <v>233</v>
      </c>
      <c r="AT169" s="152" t="s">
        <v>242</v>
      </c>
      <c r="AU169" s="152" t="s">
        <v>87</v>
      </c>
      <c r="AY169" s="13" t="s">
        <v>171</v>
      </c>
      <c r="BE169" s="153">
        <f t="shared" ref="BE169:BE184" si="34">IF(N169="základná",J169,0)</f>
        <v>0</v>
      </c>
      <c r="BF169" s="153">
        <f t="shared" ref="BF169:BF184" si="35">IF(N169="znížená",J169,0)</f>
        <v>0</v>
      </c>
      <c r="BG169" s="153">
        <f t="shared" ref="BG169:BG184" si="36">IF(N169="zákl. prenesená",J169,0)</f>
        <v>0</v>
      </c>
      <c r="BH169" s="153">
        <f t="shared" ref="BH169:BH184" si="37">IF(N169="zníž. prenesená",J169,0)</f>
        <v>0</v>
      </c>
      <c r="BI169" s="153">
        <f t="shared" ref="BI169:BI184" si="38">IF(N169="nulová",J169,0)</f>
        <v>0</v>
      </c>
      <c r="BJ169" s="13" t="s">
        <v>87</v>
      </c>
      <c r="BK169" s="153">
        <f t="shared" ref="BK169:BK184" si="39">ROUND(I169*H169,2)</f>
        <v>0</v>
      </c>
      <c r="BL169" s="13" t="s">
        <v>202</v>
      </c>
      <c r="BM169" s="152" t="s">
        <v>309</v>
      </c>
    </row>
    <row r="170" spans="2:65" s="1" customFormat="1" ht="16.5" customHeight="1">
      <c r="B170" s="139"/>
      <c r="C170" s="154" t="s">
        <v>74</v>
      </c>
      <c r="D170" s="154" t="s">
        <v>242</v>
      </c>
      <c r="E170" s="155" t="s">
        <v>1590</v>
      </c>
      <c r="F170" s="156" t="s">
        <v>1591</v>
      </c>
      <c r="G170" s="157" t="s">
        <v>1592</v>
      </c>
      <c r="H170" s="158">
        <v>1</v>
      </c>
      <c r="I170" s="159"/>
      <c r="J170" s="160">
        <f t="shared" si="30"/>
        <v>0</v>
      </c>
      <c r="K170" s="161"/>
      <c r="L170" s="162"/>
      <c r="M170" s="163" t="s">
        <v>1</v>
      </c>
      <c r="N170" s="164" t="s">
        <v>40</v>
      </c>
      <c r="P170" s="150">
        <f t="shared" si="31"/>
        <v>0</v>
      </c>
      <c r="Q170" s="150">
        <v>0</v>
      </c>
      <c r="R170" s="150">
        <f t="shared" si="32"/>
        <v>0</v>
      </c>
      <c r="S170" s="150">
        <v>0</v>
      </c>
      <c r="T170" s="151">
        <f t="shared" si="33"/>
        <v>0</v>
      </c>
      <c r="AR170" s="152" t="s">
        <v>233</v>
      </c>
      <c r="AT170" s="152" t="s">
        <v>242</v>
      </c>
      <c r="AU170" s="152" t="s">
        <v>87</v>
      </c>
      <c r="AY170" s="13" t="s">
        <v>171</v>
      </c>
      <c r="BE170" s="153">
        <f t="shared" si="34"/>
        <v>0</v>
      </c>
      <c r="BF170" s="153">
        <f t="shared" si="35"/>
        <v>0</v>
      </c>
      <c r="BG170" s="153">
        <f t="shared" si="36"/>
        <v>0</v>
      </c>
      <c r="BH170" s="153">
        <f t="shared" si="37"/>
        <v>0</v>
      </c>
      <c r="BI170" s="153">
        <f t="shared" si="38"/>
        <v>0</v>
      </c>
      <c r="BJ170" s="13" t="s">
        <v>87</v>
      </c>
      <c r="BK170" s="153">
        <f t="shared" si="39"/>
        <v>0</v>
      </c>
      <c r="BL170" s="13" t="s">
        <v>202</v>
      </c>
      <c r="BM170" s="152" t="s">
        <v>312</v>
      </c>
    </row>
    <row r="171" spans="2:65" s="1" customFormat="1" ht="16.5" customHeight="1">
      <c r="B171" s="139"/>
      <c r="C171" s="154" t="s">
        <v>74</v>
      </c>
      <c r="D171" s="154" t="s">
        <v>242</v>
      </c>
      <c r="E171" s="155" t="s">
        <v>1593</v>
      </c>
      <c r="F171" s="156" t="s">
        <v>1594</v>
      </c>
      <c r="G171" s="157" t="s">
        <v>215</v>
      </c>
      <c r="H171" s="158">
        <v>2</v>
      </c>
      <c r="I171" s="159"/>
      <c r="J171" s="160">
        <f t="shared" si="30"/>
        <v>0</v>
      </c>
      <c r="K171" s="161"/>
      <c r="L171" s="162"/>
      <c r="M171" s="163" t="s">
        <v>1</v>
      </c>
      <c r="N171" s="164" t="s">
        <v>40</v>
      </c>
      <c r="P171" s="150">
        <f t="shared" si="31"/>
        <v>0</v>
      </c>
      <c r="Q171" s="150">
        <v>0</v>
      </c>
      <c r="R171" s="150">
        <f t="shared" si="32"/>
        <v>0</v>
      </c>
      <c r="S171" s="150">
        <v>0</v>
      </c>
      <c r="T171" s="151">
        <f t="shared" si="33"/>
        <v>0</v>
      </c>
      <c r="AR171" s="152" t="s">
        <v>233</v>
      </c>
      <c r="AT171" s="152" t="s">
        <v>242</v>
      </c>
      <c r="AU171" s="152" t="s">
        <v>87</v>
      </c>
      <c r="AY171" s="13" t="s">
        <v>171</v>
      </c>
      <c r="BE171" s="153">
        <f t="shared" si="34"/>
        <v>0</v>
      </c>
      <c r="BF171" s="153">
        <f t="shared" si="35"/>
        <v>0</v>
      </c>
      <c r="BG171" s="153">
        <f t="shared" si="36"/>
        <v>0</v>
      </c>
      <c r="BH171" s="153">
        <f t="shared" si="37"/>
        <v>0</v>
      </c>
      <c r="BI171" s="153">
        <f t="shared" si="38"/>
        <v>0</v>
      </c>
      <c r="BJ171" s="13" t="s">
        <v>87</v>
      </c>
      <c r="BK171" s="153">
        <f t="shared" si="39"/>
        <v>0</v>
      </c>
      <c r="BL171" s="13" t="s">
        <v>202</v>
      </c>
      <c r="BM171" s="152" t="s">
        <v>317</v>
      </c>
    </row>
    <row r="172" spans="2:65" s="1" customFormat="1" ht="16.5" customHeight="1">
      <c r="B172" s="139"/>
      <c r="C172" s="154" t="s">
        <v>74</v>
      </c>
      <c r="D172" s="154" t="s">
        <v>242</v>
      </c>
      <c r="E172" s="155" t="s">
        <v>1595</v>
      </c>
      <c r="F172" s="156" t="s">
        <v>1596</v>
      </c>
      <c r="G172" s="157" t="s">
        <v>215</v>
      </c>
      <c r="H172" s="158">
        <v>12</v>
      </c>
      <c r="I172" s="159"/>
      <c r="J172" s="160">
        <f t="shared" si="30"/>
        <v>0</v>
      </c>
      <c r="K172" s="161"/>
      <c r="L172" s="162"/>
      <c r="M172" s="163" t="s">
        <v>1</v>
      </c>
      <c r="N172" s="164" t="s">
        <v>40</v>
      </c>
      <c r="P172" s="150">
        <f t="shared" si="31"/>
        <v>0</v>
      </c>
      <c r="Q172" s="150">
        <v>0</v>
      </c>
      <c r="R172" s="150">
        <f t="shared" si="32"/>
        <v>0</v>
      </c>
      <c r="S172" s="150">
        <v>0</v>
      </c>
      <c r="T172" s="151">
        <f t="shared" si="33"/>
        <v>0</v>
      </c>
      <c r="AR172" s="152" t="s">
        <v>233</v>
      </c>
      <c r="AT172" s="152" t="s">
        <v>242</v>
      </c>
      <c r="AU172" s="152" t="s">
        <v>87</v>
      </c>
      <c r="AY172" s="13" t="s">
        <v>171</v>
      </c>
      <c r="BE172" s="153">
        <f t="shared" si="34"/>
        <v>0</v>
      </c>
      <c r="BF172" s="153">
        <f t="shared" si="35"/>
        <v>0</v>
      </c>
      <c r="BG172" s="153">
        <f t="shared" si="36"/>
        <v>0</v>
      </c>
      <c r="BH172" s="153">
        <f t="shared" si="37"/>
        <v>0</v>
      </c>
      <c r="BI172" s="153">
        <f t="shared" si="38"/>
        <v>0</v>
      </c>
      <c r="BJ172" s="13" t="s">
        <v>87</v>
      </c>
      <c r="BK172" s="153">
        <f t="shared" si="39"/>
        <v>0</v>
      </c>
      <c r="BL172" s="13" t="s">
        <v>202</v>
      </c>
      <c r="BM172" s="152" t="s">
        <v>320</v>
      </c>
    </row>
    <row r="173" spans="2:65" s="1" customFormat="1" ht="16.5" customHeight="1">
      <c r="B173" s="139"/>
      <c r="C173" s="154" t="s">
        <v>74</v>
      </c>
      <c r="D173" s="154" t="s">
        <v>242</v>
      </c>
      <c r="E173" s="155" t="s">
        <v>1597</v>
      </c>
      <c r="F173" s="156" t="s">
        <v>1598</v>
      </c>
      <c r="G173" s="157" t="s">
        <v>215</v>
      </c>
      <c r="H173" s="158">
        <v>1</v>
      </c>
      <c r="I173" s="159"/>
      <c r="J173" s="160">
        <f t="shared" si="30"/>
        <v>0</v>
      </c>
      <c r="K173" s="161"/>
      <c r="L173" s="162"/>
      <c r="M173" s="163" t="s">
        <v>1</v>
      </c>
      <c r="N173" s="164" t="s">
        <v>40</v>
      </c>
      <c r="P173" s="150">
        <f t="shared" si="31"/>
        <v>0</v>
      </c>
      <c r="Q173" s="150">
        <v>0</v>
      </c>
      <c r="R173" s="150">
        <f t="shared" si="32"/>
        <v>0</v>
      </c>
      <c r="S173" s="150">
        <v>0</v>
      </c>
      <c r="T173" s="151">
        <f t="shared" si="33"/>
        <v>0</v>
      </c>
      <c r="AR173" s="152" t="s">
        <v>233</v>
      </c>
      <c r="AT173" s="152" t="s">
        <v>242</v>
      </c>
      <c r="AU173" s="152" t="s">
        <v>87</v>
      </c>
      <c r="AY173" s="13" t="s">
        <v>171</v>
      </c>
      <c r="BE173" s="153">
        <f t="shared" si="34"/>
        <v>0</v>
      </c>
      <c r="BF173" s="153">
        <f t="shared" si="35"/>
        <v>0</v>
      </c>
      <c r="BG173" s="153">
        <f t="shared" si="36"/>
        <v>0</v>
      </c>
      <c r="BH173" s="153">
        <f t="shared" si="37"/>
        <v>0</v>
      </c>
      <c r="BI173" s="153">
        <f t="shared" si="38"/>
        <v>0</v>
      </c>
      <c r="BJ173" s="13" t="s">
        <v>87</v>
      </c>
      <c r="BK173" s="153">
        <f t="shared" si="39"/>
        <v>0</v>
      </c>
      <c r="BL173" s="13" t="s">
        <v>202</v>
      </c>
      <c r="BM173" s="152" t="s">
        <v>324</v>
      </c>
    </row>
    <row r="174" spans="2:65" s="1" customFormat="1" ht="16.5" customHeight="1">
      <c r="B174" s="139"/>
      <c r="C174" s="154" t="s">
        <v>74</v>
      </c>
      <c r="D174" s="154" t="s">
        <v>242</v>
      </c>
      <c r="E174" s="155" t="s">
        <v>1599</v>
      </c>
      <c r="F174" s="156" t="s">
        <v>1600</v>
      </c>
      <c r="G174" s="157" t="s">
        <v>215</v>
      </c>
      <c r="H174" s="158">
        <v>2</v>
      </c>
      <c r="I174" s="159"/>
      <c r="J174" s="160">
        <f t="shared" si="30"/>
        <v>0</v>
      </c>
      <c r="K174" s="161"/>
      <c r="L174" s="162"/>
      <c r="M174" s="163" t="s">
        <v>1</v>
      </c>
      <c r="N174" s="164" t="s">
        <v>40</v>
      </c>
      <c r="P174" s="150">
        <f t="shared" si="31"/>
        <v>0</v>
      </c>
      <c r="Q174" s="150">
        <v>0</v>
      </c>
      <c r="R174" s="150">
        <f t="shared" si="32"/>
        <v>0</v>
      </c>
      <c r="S174" s="150">
        <v>0</v>
      </c>
      <c r="T174" s="151">
        <f t="shared" si="33"/>
        <v>0</v>
      </c>
      <c r="AR174" s="152" t="s">
        <v>233</v>
      </c>
      <c r="AT174" s="152" t="s">
        <v>242</v>
      </c>
      <c r="AU174" s="152" t="s">
        <v>87</v>
      </c>
      <c r="AY174" s="13" t="s">
        <v>171</v>
      </c>
      <c r="BE174" s="153">
        <f t="shared" si="34"/>
        <v>0</v>
      </c>
      <c r="BF174" s="153">
        <f t="shared" si="35"/>
        <v>0</v>
      </c>
      <c r="BG174" s="153">
        <f t="shared" si="36"/>
        <v>0</v>
      </c>
      <c r="BH174" s="153">
        <f t="shared" si="37"/>
        <v>0</v>
      </c>
      <c r="BI174" s="153">
        <f t="shared" si="38"/>
        <v>0</v>
      </c>
      <c r="BJ174" s="13" t="s">
        <v>87</v>
      </c>
      <c r="BK174" s="153">
        <f t="shared" si="39"/>
        <v>0</v>
      </c>
      <c r="BL174" s="13" t="s">
        <v>202</v>
      </c>
      <c r="BM174" s="152" t="s">
        <v>327</v>
      </c>
    </row>
    <row r="175" spans="2:65" s="1" customFormat="1" ht="16.5" customHeight="1">
      <c r="B175" s="139"/>
      <c r="C175" s="154" t="s">
        <v>74</v>
      </c>
      <c r="D175" s="154" t="s">
        <v>242</v>
      </c>
      <c r="E175" s="155" t="s">
        <v>1601</v>
      </c>
      <c r="F175" s="156" t="s">
        <v>1602</v>
      </c>
      <c r="G175" s="157" t="s">
        <v>215</v>
      </c>
      <c r="H175" s="158">
        <v>12</v>
      </c>
      <c r="I175" s="159"/>
      <c r="J175" s="160">
        <f t="shared" si="30"/>
        <v>0</v>
      </c>
      <c r="K175" s="161"/>
      <c r="L175" s="162"/>
      <c r="M175" s="163" t="s">
        <v>1</v>
      </c>
      <c r="N175" s="164" t="s">
        <v>40</v>
      </c>
      <c r="P175" s="150">
        <f t="shared" si="31"/>
        <v>0</v>
      </c>
      <c r="Q175" s="150">
        <v>0</v>
      </c>
      <c r="R175" s="150">
        <f t="shared" si="32"/>
        <v>0</v>
      </c>
      <c r="S175" s="150">
        <v>0</v>
      </c>
      <c r="T175" s="151">
        <f t="shared" si="33"/>
        <v>0</v>
      </c>
      <c r="AR175" s="152" t="s">
        <v>233</v>
      </c>
      <c r="AT175" s="152" t="s">
        <v>242</v>
      </c>
      <c r="AU175" s="152" t="s">
        <v>87</v>
      </c>
      <c r="AY175" s="13" t="s">
        <v>171</v>
      </c>
      <c r="BE175" s="153">
        <f t="shared" si="34"/>
        <v>0</v>
      </c>
      <c r="BF175" s="153">
        <f t="shared" si="35"/>
        <v>0</v>
      </c>
      <c r="BG175" s="153">
        <f t="shared" si="36"/>
        <v>0</v>
      </c>
      <c r="BH175" s="153">
        <f t="shared" si="37"/>
        <v>0</v>
      </c>
      <c r="BI175" s="153">
        <f t="shared" si="38"/>
        <v>0</v>
      </c>
      <c r="BJ175" s="13" t="s">
        <v>87</v>
      </c>
      <c r="BK175" s="153">
        <f t="shared" si="39"/>
        <v>0</v>
      </c>
      <c r="BL175" s="13" t="s">
        <v>202</v>
      </c>
      <c r="BM175" s="152" t="s">
        <v>331</v>
      </c>
    </row>
    <row r="176" spans="2:65" s="1" customFormat="1" ht="16.5" customHeight="1">
      <c r="B176" s="139"/>
      <c r="C176" s="154" t="s">
        <v>74</v>
      </c>
      <c r="D176" s="154" t="s">
        <v>242</v>
      </c>
      <c r="E176" s="155" t="s">
        <v>1603</v>
      </c>
      <c r="F176" s="156" t="s">
        <v>1604</v>
      </c>
      <c r="G176" s="157" t="s">
        <v>215</v>
      </c>
      <c r="H176" s="158">
        <v>6</v>
      </c>
      <c r="I176" s="159"/>
      <c r="J176" s="160">
        <f t="shared" si="30"/>
        <v>0</v>
      </c>
      <c r="K176" s="161"/>
      <c r="L176" s="162"/>
      <c r="M176" s="163" t="s">
        <v>1</v>
      </c>
      <c r="N176" s="164" t="s">
        <v>40</v>
      </c>
      <c r="P176" s="150">
        <f t="shared" si="31"/>
        <v>0</v>
      </c>
      <c r="Q176" s="150">
        <v>0</v>
      </c>
      <c r="R176" s="150">
        <f t="shared" si="32"/>
        <v>0</v>
      </c>
      <c r="S176" s="150">
        <v>0</v>
      </c>
      <c r="T176" s="151">
        <f t="shared" si="33"/>
        <v>0</v>
      </c>
      <c r="AR176" s="152" t="s">
        <v>233</v>
      </c>
      <c r="AT176" s="152" t="s">
        <v>242</v>
      </c>
      <c r="AU176" s="152" t="s">
        <v>87</v>
      </c>
      <c r="AY176" s="13" t="s">
        <v>171</v>
      </c>
      <c r="BE176" s="153">
        <f t="shared" si="34"/>
        <v>0</v>
      </c>
      <c r="BF176" s="153">
        <f t="shared" si="35"/>
        <v>0</v>
      </c>
      <c r="BG176" s="153">
        <f t="shared" si="36"/>
        <v>0</v>
      </c>
      <c r="BH176" s="153">
        <f t="shared" si="37"/>
        <v>0</v>
      </c>
      <c r="BI176" s="153">
        <f t="shared" si="38"/>
        <v>0</v>
      </c>
      <c r="BJ176" s="13" t="s">
        <v>87</v>
      </c>
      <c r="BK176" s="153">
        <f t="shared" si="39"/>
        <v>0</v>
      </c>
      <c r="BL176" s="13" t="s">
        <v>202</v>
      </c>
      <c r="BM176" s="152" t="s">
        <v>334</v>
      </c>
    </row>
    <row r="177" spans="2:65" s="1" customFormat="1" ht="21.75" customHeight="1">
      <c r="B177" s="139"/>
      <c r="C177" s="154" t="s">
        <v>74</v>
      </c>
      <c r="D177" s="154" t="s">
        <v>242</v>
      </c>
      <c r="E177" s="155" t="s">
        <v>1605</v>
      </c>
      <c r="F177" s="156" t="s">
        <v>1606</v>
      </c>
      <c r="G177" s="157" t="s">
        <v>215</v>
      </c>
      <c r="H177" s="158">
        <v>6</v>
      </c>
      <c r="I177" s="159"/>
      <c r="J177" s="160">
        <f t="shared" si="30"/>
        <v>0</v>
      </c>
      <c r="K177" s="161"/>
      <c r="L177" s="162"/>
      <c r="M177" s="163" t="s">
        <v>1</v>
      </c>
      <c r="N177" s="164" t="s">
        <v>40</v>
      </c>
      <c r="P177" s="150">
        <f t="shared" si="31"/>
        <v>0</v>
      </c>
      <c r="Q177" s="150">
        <v>0</v>
      </c>
      <c r="R177" s="150">
        <f t="shared" si="32"/>
        <v>0</v>
      </c>
      <c r="S177" s="150">
        <v>0</v>
      </c>
      <c r="T177" s="151">
        <f t="shared" si="33"/>
        <v>0</v>
      </c>
      <c r="AR177" s="152" t="s">
        <v>233</v>
      </c>
      <c r="AT177" s="152" t="s">
        <v>242</v>
      </c>
      <c r="AU177" s="152" t="s">
        <v>87</v>
      </c>
      <c r="AY177" s="13" t="s">
        <v>171</v>
      </c>
      <c r="BE177" s="153">
        <f t="shared" si="34"/>
        <v>0</v>
      </c>
      <c r="BF177" s="153">
        <f t="shared" si="35"/>
        <v>0</v>
      </c>
      <c r="BG177" s="153">
        <f t="shared" si="36"/>
        <v>0</v>
      </c>
      <c r="BH177" s="153">
        <f t="shared" si="37"/>
        <v>0</v>
      </c>
      <c r="BI177" s="153">
        <f t="shared" si="38"/>
        <v>0</v>
      </c>
      <c r="BJ177" s="13" t="s">
        <v>87</v>
      </c>
      <c r="BK177" s="153">
        <f t="shared" si="39"/>
        <v>0</v>
      </c>
      <c r="BL177" s="13" t="s">
        <v>202</v>
      </c>
      <c r="BM177" s="152" t="s">
        <v>338</v>
      </c>
    </row>
    <row r="178" spans="2:65" s="1" customFormat="1" ht="16.5" customHeight="1">
      <c r="B178" s="139"/>
      <c r="C178" s="154" t="s">
        <v>74</v>
      </c>
      <c r="D178" s="154" t="s">
        <v>242</v>
      </c>
      <c r="E178" s="155" t="s">
        <v>1607</v>
      </c>
      <c r="F178" s="156" t="s">
        <v>1608</v>
      </c>
      <c r="G178" s="157" t="s">
        <v>215</v>
      </c>
      <c r="H178" s="158">
        <v>12</v>
      </c>
      <c r="I178" s="159"/>
      <c r="J178" s="160">
        <f t="shared" si="30"/>
        <v>0</v>
      </c>
      <c r="K178" s="161"/>
      <c r="L178" s="162"/>
      <c r="M178" s="163" t="s">
        <v>1</v>
      </c>
      <c r="N178" s="164" t="s">
        <v>40</v>
      </c>
      <c r="P178" s="150">
        <f t="shared" si="31"/>
        <v>0</v>
      </c>
      <c r="Q178" s="150">
        <v>0</v>
      </c>
      <c r="R178" s="150">
        <f t="shared" si="32"/>
        <v>0</v>
      </c>
      <c r="S178" s="150">
        <v>0</v>
      </c>
      <c r="T178" s="151">
        <f t="shared" si="33"/>
        <v>0</v>
      </c>
      <c r="AR178" s="152" t="s">
        <v>233</v>
      </c>
      <c r="AT178" s="152" t="s">
        <v>242</v>
      </c>
      <c r="AU178" s="152" t="s">
        <v>87</v>
      </c>
      <c r="AY178" s="13" t="s">
        <v>171</v>
      </c>
      <c r="BE178" s="153">
        <f t="shared" si="34"/>
        <v>0</v>
      </c>
      <c r="BF178" s="153">
        <f t="shared" si="35"/>
        <v>0</v>
      </c>
      <c r="BG178" s="153">
        <f t="shared" si="36"/>
        <v>0</v>
      </c>
      <c r="BH178" s="153">
        <f t="shared" si="37"/>
        <v>0</v>
      </c>
      <c r="BI178" s="153">
        <f t="shared" si="38"/>
        <v>0</v>
      </c>
      <c r="BJ178" s="13" t="s">
        <v>87</v>
      </c>
      <c r="BK178" s="153">
        <f t="shared" si="39"/>
        <v>0</v>
      </c>
      <c r="BL178" s="13" t="s">
        <v>202</v>
      </c>
      <c r="BM178" s="152" t="s">
        <v>342</v>
      </c>
    </row>
    <row r="179" spans="2:65" s="1" customFormat="1" ht="16.5" customHeight="1">
      <c r="B179" s="139"/>
      <c r="C179" s="154" t="s">
        <v>74</v>
      </c>
      <c r="D179" s="154" t="s">
        <v>242</v>
      </c>
      <c r="E179" s="155" t="s">
        <v>1609</v>
      </c>
      <c r="F179" s="156" t="s">
        <v>1610</v>
      </c>
      <c r="G179" s="157" t="s">
        <v>215</v>
      </c>
      <c r="H179" s="158">
        <v>48</v>
      </c>
      <c r="I179" s="159"/>
      <c r="J179" s="160">
        <f t="shared" si="30"/>
        <v>0</v>
      </c>
      <c r="K179" s="161"/>
      <c r="L179" s="162"/>
      <c r="M179" s="163" t="s">
        <v>1</v>
      </c>
      <c r="N179" s="164" t="s">
        <v>40</v>
      </c>
      <c r="P179" s="150">
        <f t="shared" si="31"/>
        <v>0</v>
      </c>
      <c r="Q179" s="150">
        <v>0</v>
      </c>
      <c r="R179" s="150">
        <f t="shared" si="32"/>
        <v>0</v>
      </c>
      <c r="S179" s="150">
        <v>0</v>
      </c>
      <c r="T179" s="151">
        <f t="shared" si="33"/>
        <v>0</v>
      </c>
      <c r="AR179" s="152" t="s">
        <v>233</v>
      </c>
      <c r="AT179" s="152" t="s">
        <v>242</v>
      </c>
      <c r="AU179" s="152" t="s">
        <v>87</v>
      </c>
      <c r="AY179" s="13" t="s">
        <v>171</v>
      </c>
      <c r="BE179" s="153">
        <f t="shared" si="34"/>
        <v>0</v>
      </c>
      <c r="BF179" s="153">
        <f t="shared" si="35"/>
        <v>0</v>
      </c>
      <c r="BG179" s="153">
        <f t="shared" si="36"/>
        <v>0</v>
      </c>
      <c r="BH179" s="153">
        <f t="shared" si="37"/>
        <v>0</v>
      </c>
      <c r="BI179" s="153">
        <f t="shared" si="38"/>
        <v>0</v>
      </c>
      <c r="BJ179" s="13" t="s">
        <v>87</v>
      </c>
      <c r="BK179" s="153">
        <f t="shared" si="39"/>
        <v>0</v>
      </c>
      <c r="BL179" s="13" t="s">
        <v>202</v>
      </c>
      <c r="BM179" s="152" t="s">
        <v>346</v>
      </c>
    </row>
    <row r="180" spans="2:65" s="1" customFormat="1" ht="16.5" customHeight="1">
      <c r="B180" s="139"/>
      <c r="C180" s="154" t="s">
        <v>74</v>
      </c>
      <c r="D180" s="154" t="s">
        <v>242</v>
      </c>
      <c r="E180" s="155" t="s">
        <v>1611</v>
      </c>
      <c r="F180" s="156" t="s">
        <v>1612</v>
      </c>
      <c r="G180" s="157" t="s">
        <v>215</v>
      </c>
      <c r="H180" s="158">
        <v>100</v>
      </c>
      <c r="I180" s="159"/>
      <c r="J180" s="160">
        <f t="shared" si="30"/>
        <v>0</v>
      </c>
      <c r="K180" s="161"/>
      <c r="L180" s="162"/>
      <c r="M180" s="163" t="s">
        <v>1</v>
      </c>
      <c r="N180" s="164" t="s">
        <v>40</v>
      </c>
      <c r="P180" s="150">
        <f t="shared" si="31"/>
        <v>0</v>
      </c>
      <c r="Q180" s="150">
        <v>0</v>
      </c>
      <c r="R180" s="150">
        <f t="shared" si="32"/>
        <v>0</v>
      </c>
      <c r="S180" s="150">
        <v>0</v>
      </c>
      <c r="T180" s="151">
        <f t="shared" si="33"/>
        <v>0</v>
      </c>
      <c r="AR180" s="152" t="s">
        <v>233</v>
      </c>
      <c r="AT180" s="152" t="s">
        <v>242</v>
      </c>
      <c r="AU180" s="152" t="s">
        <v>87</v>
      </c>
      <c r="AY180" s="13" t="s">
        <v>171</v>
      </c>
      <c r="BE180" s="153">
        <f t="shared" si="34"/>
        <v>0</v>
      </c>
      <c r="BF180" s="153">
        <f t="shared" si="35"/>
        <v>0</v>
      </c>
      <c r="BG180" s="153">
        <f t="shared" si="36"/>
        <v>0</v>
      </c>
      <c r="BH180" s="153">
        <f t="shared" si="37"/>
        <v>0</v>
      </c>
      <c r="BI180" s="153">
        <f t="shared" si="38"/>
        <v>0</v>
      </c>
      <c r="BJ180" s="13" t="s">
        <v>87</v>
      </c>
      <c r="BK180" s="153">
        <f t="shared" si="39"/>
        <v>0</v>
      </c>
      <c r="BL180" s="13" t="s">
        <v>202</v>
      </c>
      <c r="BM180" s="152" t="s">
        <v>349</v>
      </c>
    </row>
    <row r="181" spans="2:65" s="1" customFormat="1" ht="16.5" customHeight="1">
      <c r="B181" s="139"/>
      <c r="C181" s="154" t="s">
        <v>74</v>
      </c>
      <c r="D181" s="154" t="s">
        <v>242</v>
      </c>
      <c r="E181" s="155" t="s">
        <v>1613</v>
      </c>
      <c r="F181" s="156" t="s">
        <v>1614</v>
      </c>
      <c r="G181" s="157" t="s">
        <v>215</v>
      </c>
      <c r="H181" s="158">
        <v>100</v>
      </c>
      <c r="I181" s="159"/>
      <c r="J181" s="160">
        <f t="shared" si="30"/>
        <v>0</v>
      </c>
      <c r="K181" s="161"/>
      <c r="L181" s="162"/>
      <c r="M181" s="163" t="s">
        <v>1</v>
      </c>
      <c r="N181" s="164" t="s">
        <v>40</v>
      </c>
      <c r="P181" s="150">
        <f t="shared" si="31"/>
        <v>0</v>
      </c>
      <c r="Q181" s="150">
        <v>0</v>
      </c>
      <c r="R181" s="150">
        <f t="shared" si="32"/>
        <v>0</v>
      </c>
      <c r="S181" s="150">
        <v>0</v>
      </c>
      <c r="T181" s="151">
        <f t="shared" si="33"/>
        <v>0</v>
      </c>
      <c r="AR181" s="152" t="s">
        <v>233</v>
      </c>
      <c r="AT181" s="152" t="s">
        <v>242</v>
      </c>
      <c r="AU181" s="152" t="s">
        <v>87</v>
      </c>
      <c r="AY181" s="13" t="s">
        <v>171</v>
      </c>
      <c r="BE181" s="153">
        <f t="shared" si="34"/>
        <v>0</v>
      </c>
      <c r="BF181" s="153">
        <f t="shared" si="35"/>
        <v>0</v>
      </c>
      <c r="BG181" s="153">
        <f t="shared" si="36"/>
        <v>0</v>
      </c>
      <c r="BH181" s="153">
        <f t="shared" si="37"/>
        <v>0</v>
      </c>
      <c r="BI181" s="153">
        <f t="shared" si="38"/>
        <v>0</v>
      </c>
      <c r="BJ181" s="13" t="s">
        <v>87</v>
      </c>
      <c r="BK181" s="153">
        <f t="shared" si="39"/>
        <v>0</v>
      </c>
      <c r="BL181" s="13" t="s">
        <v>202</v>
      </c>
      <c r="BM181" s="152" t="s">
        <v>353</v>
      </c>
    </row>
    <row r="182" spans="2:65" s="1" customFormat="1" ht="16.5" customHeight="1">
      <c r="B182" s="139"/>
      <c r="C182" s="154" t="s">
        <v>74</v>
      </c>
      <c r="D182" s="154" t="s">
        <v>242</v>
      </c>
      <c r="E182" s="155" t="s">
        <v>1615</v>
      </c>
      <c r="F182" s="156" t="s">
        <v>1616</v>
      </c>
      <c r="G182" s="157" t="s">
        <v>215</v>
      </c>
      <c r="H182" s="158">
        <v>18</v>
      </c>
      <c r="I182" s="159"/>
      <c r="J182" s="160">
        <f t="shared" si="30"/>
        <v>0</v>
      </c>
      <c r="K182" s="161"/>
      <c r="L182" s="162"/>
      <c r="M182" s="163" t="s">
        <v>1</v>
      </c>
      <c r="N182" s="164" t="s">
        <v>40</v>
      </c>
      <c r="P182" s="150">
        <f t="shared" si="31"/>
        <v>0</v>
      </c>
      <c r="Q182" s="150">
        <v>0</v>
      </c>
      <c r="R182" s="150">
        <f t="shared" si="32"/>
        <v>0</v>
      </c>
      <c r="S182" s="150">
        <v>0</v>
      </c>
      <c r="T182" s="151">
        <f t="shared" si="33"/>
        <v>0</v>
      </c>
      <c r="AR182" s="152" t="s">
        <v>233</v>
      </c>
      <c r="AT182" s="152" t="s">
        <v>242</v>
      </c>
      <c r="AU182" s="152" t="s">
        <v>87</v>
      </c>
      <c r="AY182" s="13" t="s">
        <v>171</v>
      </c>
      <c r="BE182" s="153">
        <f t="shared" si="34"/>
        <v>0</v>
      </c>
      <c r="BF182" s="153">
        <f t="shared" si="35"/>
        <v>0</v>
      </c>
      <c r="BG182" s="153">
        <f t="shared" si="36"/>
        <v>0</v>
      </c>
      <c r="BH182" s="153">
        <f t="shared" si="37"/>
        <v>0</v>
      </c>
      <c r="BI182" s="153">
        <f t="shared" si="38"/>
        <v>0</v>
      </c>
      <c r="BJ182" s="13" t="s">
        <v>87</v>
      </c>
      <c r="BK182" s="153">
        <f t="shared" si="39"/>
        <v>0</v>
      </c>
      <c r="BL182" s="13" t="s">
        <v>202</v>
      </c>
      <c r="BM182" s="152" t="s">
        <v>356</v>
      </c>
    </row>
    <row r="183" spans="2:65" s="1" customFormat="1" ht="16.5" customHeight="1">
      <c r="B183" s="139"/>
      <c r="C183" s="140" t="s">
        <v>74</v>
      </c>
      <c r="D183" s="140" t="s">
        <v>173</v>
      </c>
      <c r="E183" s="141" t="s">
        <v>1617</v>
      </c>
      <c r="F183" s="142" t="s">
        <v>1618</v>
      </c>
      <c r="G183" s="143" t="s">
        <v>499</v>
      </c>
      <c r="H183" s="165"/>
      <c r="I183" s="145"/>
      <c r="J183" s="146">
        <f t="shared" si="30"/>
        <v>0</v>
      </c>
      <c r="K183" s="147"/>
      <c r="L183" s="28"/>
      <c r="M183" s="148" t="s">
        <v>1</v>
      </c>
      <c r="N183" s="149" t="s">
        <v>40</v>
      </c>
      <c r="P183" s="150">
        <f t="shared" si="31"/>
        <v>0</v>
      </c>
      <c r="Q183" s="150">
        <v>0</v>
      </c>
      <c r="R183" s="150">
        <f t="shared" si="32"/>
        <v>0</v>
      </c>
      <c r="S183" s="150">
        <v>0</v>
      </c>
      <c r="T183" s="151">
        <f t="shared" si="33"/>
        <v>0</v>
      </c>
      <c r="AR183" s="152" t="s">
        <v>202</v>
      </c>
      <c r="AT183" s="152" t="s">
        <v>173</v>
      </c>
      <c r="AU183" s="152" t="s">
        <v>87</v>
      </c>
      <c r="AY183" s="13" t="s">
        <v>171</v>
      </c>
      <c r="BE183" s="153">
        <f t="shared" si="34"/>
        <v>0</v>
      </c>
      <c r="BF183" s="153">
        <f t="shared" si="35"/>
        <v>0</v>
      </c>
      <c r="BG183" s="153">
        <f t="shared" si="36"/>
        <v>0</v>
      </c>
      <c r="BH183" s="153">
        <f t="shared" si="37"/>
        <v>0</v>
      </c>
      <c r="BI183" s="153">
        <f t="shared" si="38"/>
        <v>0</v>
      </c>
      <c r="BJ183" s="13" t="s">
        <v>87</v>
      </c>
      <c r="BK183" s="153">
        <f t="shared" si="39"/>
        <v>0</v>
      </c>
      <c r="BL183" s="13" t="s">
        <v>202</v>
      </c>
      <c r="BM183" s="152" t="s">
        <v>360</v>
      </c>
    </row>
    <row r="184" spans="2:65" s="1" customFormat="1" ht="16.5" customHeight="1">
      <c r="B184" s="139"/>
      <c r="C184" s="140" t="s">
        <v>74</v>
      </c>
      <c r="D184" s="140" t="s">
        <v>173</v>
      </c>
      <c r="E184" s="141" t="s">
        <v>1619</v>
      </c>
      <c r="F184" s="142" t="s">
        <v>1518</v>
      </c>
      <c r="G184" s="143" t="s">
        <v>499</v>
      </c>
      <c r="H184" s="165"/>
      <c r="I184" s="145"/>
      <c r="J184" s="146">
        <f t="shared" si="30"/>
        <v>0</v>
      </c>
      <c r="K184" s="147"/>
      <c r="L184" s="28"/>
      <c r="M184" s="148" t="s">
        <v>1</v>
      </c>
      <c r="N184" s="149" t="s">
        <v>40</v>
      </c>
      <c r="P184" s="150">
        <f t="shared" si="31"/>
        <v>0</v>
      </c>
      <c r="Q184" s="150">
        <v>0</v>
      </c>
      <c r="R184" s="150">
        <f t="shared" si="32"/>
        <v>0</v>
      </c>
      <c r="S184" s="150">
        <v>0</v>
      </c>
      <c r="T184" s="151">
        <f t="shared" si="33"/>
        <v>0</v>
      </c>
      <c r="AR184" s="152" t="s">
        <v>202</v>
      </c>
      <c r="AT184" s="152" t="s">
        <v>173</v>
      </c>
      <c r="AU184" s="152" t="s">
        <v>87</v>
      </c>
      <c r="AY184" s="13" t="s">
        <v>171</v>
      </c>
      <c r="BE184" s="153">
        <f t="shared" si="34"/>
        <v>0</v>
      </c>
      <c r="BF184" s="153">
        <f t="shared" si="35"/>
        <v>0</v>
      </c>
      <c r="BG184" s="153">
        <f t="shared" si="36"/>
        <v>0</v>
      </c>
      <c r="BH184" s="153">
        <f t="shared" si="37"/>
        <v>0</v>
      </c>
      <c r="BI184" s="153">
        <f t="shared" si="38"/>
        <v>0</v>
      </c>
      <c r="BJ184" s="13" t="s">
        <v>87</v>
      </c>
      <c r="BK184" s="153">
        <f t="shared" si="39"/>
        <v>0</v>
      </c>
      <c r="BL184" s="13" t="s">
        <v>202</v>
      </c>
      <c r="BM184" s="152" t="s">
        <v>363</v>
      </c>
    </row>
    <row r="185" spans="2:65" s="11" customFormat="1" ht="22.95" customHeight="1">
      <c r="B185" s="127"/>
      <c r="D185" s="128" t="s">
        <v>73</v>
      </c>
      <c r="E185" s="137" t="s">
        <v>1620</v>
      </c>
      <c r="F185" s="137" t="s">
        <v>1621</v>
      </c>
      <c r="I185" s="130"/>
      <c r="J185" s="138">
        <f>BK185</f>
        <v>0</v>
      </c>
      <c r="L185" s="127"/>
      <c r="M185" s="132"/>
      <c r="P185" s="133">
        <f>SUM(P186:P202)</f>
        <v>0</v>
      </c>
      <c r="R185" s="133">
        <f>SUM(R186:R202)</f>
        <v>0</v>
      </c>
      <c r="T185" s="134">
        <f>SUM(T186:T202)</f>
        <v>0</v>
      </c>
      <c r="AR185" s="128" t="s">
        <v>87</v>
      </c>
      <c r="AT185" s="135" t="s">
        <v>73</v>
      </c>
      <c r="AU185" s="135" t="s">
        <v>81</v>
      </c>
      <c r="AY185" s="128" t="s">
        <v>171</v>
      </c>
      <c r="BK185" s="136">
        <f>SUM(BK186:BK202)</f>
        <v>0</v>
      </c>
    </row>
    <row r="186" spans="2:65" s="1" customFormat="1" ht="24.15" customHeight="1">
      <c r="B186" s="139"/>
      <c r="C186" s="154" t="s">
        <v>74</v>
      </c>
      <c r="D186" s="154" t="s">
        <v>242</v>
      </c>
      <c r="E186" s="155" t="s">
        <v>1622</v>
      </c>
      <c r="F186" s="156" t="s">
        <v>1623</v>
      </c>
      <c r="G186" s="157" t="s">
        <v>228</v>
      </c>
      <c r="H186" s="158">
        <v>240</v>
      </c>
      <c r="I186" s="159"/>
      <c r="J186" s="160">
        <f t="shared" ref="J186:J202" si="40">ROUND(I186*H186,2)</f>
        <v>0</v>
      </c>
      <c r="K186" s="161"/>
      <c r="L186" s="162"/>
      <c r="M186" s="163" t="s">
        <v>1</v>
      </c>
      <c r="N186" s="164" t="s">
        <v>40</v>
      </c>
      <c r="P186" s="150">
        <f t="shared" ref="P186:P202" si="41">O186*H186</f>
        <v>0</v>
      </c>
      <c r="Q186" s="150">
        <v>0</v>
      </c>
      <c r="R186" s="150">
        <f t="shared" ref="R186:R202" si="42">Q186*H186</f>
        <v>0</v>
      </c>
      <c r="S186" s="150">
        <v>0</v>
      </c>
      <c r="T186" s="151">
        <f t="shared" ref="T186:T202" si="43">S186*H186</f>
        <v>0</v>
      </c>
      <c r="AR186" s="152" t="s">
        <v>233</v>
      </c>
      <c r="AT186" s="152" t="s">
        <v>242</v>
      </c>
      <c r="AU186" s="152" t="s">
        <v>87</v>
      </c>
      <c r="AY186" s="13" t="s">
        <v>171</v>
      </c>
      <c r="BE186" s="153">
        <f t="shared" ref="BE186:BE202" si="44">IF(N186="základná",J186,0)</f>
        <v>0</v>
      </c>
      <c r="BF186" s="153">
        <f t="shared" ref="BF186:BF202" si="45">IF(N186="znížená",J186,0)</f>
        <v>0</v>
      </c>
      <c r="BG186" s="153">
        <f t="shared" ref="BG186:BG202" si="46">IF(N186="zákl. prenesená",J186,0)</f>
        <v>0</v>
      </c>
      <c r="BH186" s="153">
        <f t="shared" ref="BH186:BH202" si="47">IF(N186="zníž. prenesená",J186,0)</f>
        <v>0</v>
      </c>
      <c r="BI186" s="153">
        <f t="shared" ref="BI186:BI202" si="48">IF(N186="nulová",J186,0)</f>
        <v>0</v>
      </c>
      <c r="BJ186" s="13" t="s">
        <v>87</v>
      </c>
      <c r="BK186" s="153">
        <f t="shared" ref="BK186:BK202" si="49">ROUND(I186*H186,2)</f>
        <v>0</v>
      </c>
      <c r="BL186" s="13" t="s">
        <v>202</v>
      </c>
      <c r="BM186" s="152" t="s">
        <v>367</v>
      </c>
    </row>
    <row r="187" spans="2:65" s="1" customFormat="1" ht="16.5" customHeight="1">
      <c r="B187" s="139"/>
      <c r="C187" s="154" t="s">
        <v>74</v>
      </c>
      <c r="D187" s="154" t="s">
        <v>242</v>
      </c>
      <c r="E187" s="155" t="s">
        <v>1624</v>
      </c>
      <c r="F187" s="156" t="s">
        <v>1625</v>
      </c>
      <c r="G187" s="157" t="s">
        <v>215</v>
      </c>
      <c r="H187" s="158">
        <v>1</v>
      </c>
      <c r="I187" s="159"/>
      <c r="J187" s="160">
        <f t="shared" si="40"/>
        <v>0</v>
      </c>
      <c r="K187" s="161"/>
      <c r="L187" s="162"/>
      <c r="M187" s="163" t="s">
        <v>1</v>
      </c>
      <c r="N187" s="164" t="s">
        <v>40</v>
      </c>
      <c r="P187" s="150">
        <f t="shared" si="41"/>
        <v>0</v>
      </c>
      <c r="Q187" s="150">
        <v>0</v>
      </c>
      <c r="R187" s="150">
        <f t="shared" si="42"/>
        <v>0</v>
      </c>
      <c r="S187" s="150">
        <v>0</v>
      </c>
      <c r="T187" s="151">
        <f t="shared" si="43"/>
        <v>0</v>
      </c>
      <c r="AR187" s="152" t="s">
        <v>233</v>
      </c>
      <c r="AT187" s="152" t="s">
        <v>242</v>
      </c>
      <c r="AU187" s="152" t="s">
        <v>87</v>
      </c>
      <c r="AY187" s="13" t="s">
        <v>171</v>
      </c>
      <c r="BE187" s="153">
        <f t="shared" si="44"/>
        <v>0</v>
      </c>
      <c r="BF187" s="153">
        <f t="shared" si="45"/>
        <v>0</v>
      </c>
      <c r="BG187" s="153">
        <f t="shared" si="46"/>
        <v>0</v>
      </c>
      <c r="BH187" s="153">
        <f t="shared" si="47"/>
        <v>0</v>
      </c>
      <c r="BI187" s="153">
        <f t="shared" si="48"/>
        <v>0</v>
      </c>
      <c r="BJ187" s="13" t="s">
        <v>87</v>
      </c>
      <c r="BK187" s="153">
        <f t="shared" si="49"/>
        <v>0</v>
      </c>
      <c r="BL187" s="13" t="s">
        <v>202</v>
      </c>
      <c r="BM187" s="152" t="s">
        <v>370</v>
      </c>
    </row>
    <row r="188" spans="2:65" s="1" customFormat="1" ht="16.5" customHeight="1">
      <c r="B188" s="139"/>
      <c r="C188" s="154" t="s">
        <v>74</v>
      </c>
      <c r="D188" s="154" t="s">
        <v>242</v>
      </c>
      <c r="E188" s="155" t="s">
        <v>1626</v>
      </c>
      <c r="F188" s="156" t="s">
        <v>1627</v>
      </c>
      <c r="G188" s="157" t="s">
        <v>215</v>
      </c>
      <c r="H188" s="158">
        <v>2</v>
      </c>
      <c r="I188" s="159"/>
      <c r="J188" s="160">
        <f t="shared" si="40"/>
        <v>0</v>
      </c>
      <c r="K188" s="161"/>
      <c r="L188" s="162"/>
      <c r="M188" s="163" t="s">
        <v>1</v>
      </c>
      <c r="N188" s="164" t="s">
        <v>40</v>
      </c>
      <c r="P188" s="150">
        <f t="shared" si="41"/>
        <v>0</v>
      </c>
      <c r="Q188" s="150">
        <v>0</v>
      </c>
      <c r="R188" s="150">
        <f t="shared" si="42"/>
        <v>0</v>
      </c>
      <c r="S188" s="150">
        <v>0</v>
      </c>
      <c r="T188" s="151">
        <f t="shared" si="43"/>
        <v>0</v>
      </c>
      <c r="AR188" s="152" t="s">
        <v>233</v>
      </c>
      <c r="AT188" s="152" t="s">
        <v>242</v>
      </c>
      <c r="AU188" s="152" t="s">
        <v>87</v>
      </c>
      <c r="AY188" s="13" t="s">
        <v>171</v>
      </c>
      <c r="BE188" s="153">
        <f t="shared" si="44"/>
        <v>0</v>
      </c>
      <c r="BF188" s="153">
        <f t="shared" si="45"/>
        <v>0</v>
      </c>
      <c r="BG188" s="153">
        <f t="shared" si="46"/>
        <v>0</v>
      </c>
      <c r="BH188" s="153">
        <f t="shared" si="47"/>
        <v>0</v>
      </c>
      <c r="BI188" s="153">
        <f t="shared" si="48"/>
        <v>0</v>
      </c>
      <c r="BJ188" s="13" t="s">
        <v>87</v>
      </c>
      <c r="BK188" s="153">
        <f t="shared" si="49"/>
        <v>0</v>
      </c>
      <c r="BL188" s="13" t="s">
        <v>202</v>
      </c>
      <c r="BM188" s="152" t="s">
        <v>374</v>
      </c>
    </row>
    <row r="189" spans="2:65" s="1" customFormat="1" ht="16.5" customHeight="1">
      <c r="B189" s="139"/>
      <c r="C189" s="154" t="s">
        <v>74</v>
      </c>
      <c r="D189" s="154" t="s">
        <v>242</v>
      </c>
      <c r="E189" s="155" t="s">
        <v>1628</v>
      </c>
      <c r="F189" s="156" t="s">
        <v>1629</v>
      </c>
      <c r="G189" s="157" t="s">
        <v>215</v>
      </c>
      <c r="H189" s="158">
        <v>1</v>
      </c>
      <c r="I189" s="159"/>
      <c r="J189" s="160">
        <f t="shared" si="40"/>
        <v>0</v>
      </c>
      <c r="K189" s="161"/>
      <c r="L189" s="162"/>
      <c r="M189" s="163" t="s">
        <v>1</v>
      </c>
      <c r="N189" s="164" t="s">
        <v>40</v>
      </c>
      <c r="P189" s="150">
        <f t="shared" si="41"/>
        <v>0</v>
      </c>
      <c r="Q189" s="150">
        <v>0</v>
      </c>
      <c r="R189" s="150">
        <f t="shared" si="42"/>
        <v>0</v>
      </c>
      <c r="S189" s="150">
        <v>0</v>
      </c>
      <c r="T189" s="151">
        <f t="shared" si="43"/>
        <v>0</v>
      </c>
      <c r="AR189" s="152" t="s">
        <v>233</v>
      </c>
      <c r="AT189" s="152" t="s">
        <v>242</v>
      </c>
      <c r="AU189" s="152" t="s">
        <v>87</v>
      </c>
      <c r="AY189" s="13" t="s">
        <v>171</v>
      </c>
      <c r="BE189" s="153">
        <f t="shared" si="44"/>
        <v>0</v>
      </c>
      <c r="BF189" s="153">
        <f t="shared" si="45"/>
        <v>0</v>
      </c>
      <c r="BG189" s="153">
        <f t="shared" si="46"/>
        <v>0</v>
      </c>
      <c r="BH189" s="153">
        <f t="shared" si="47"/>
        <v>0</v>
      </c>
      <c r="BI189" s="153">
        <f t="shared" si="48"/>
        <v>0</v>
      </c>
      <c r="BJ189" s="13" t="s">
        <v>87</v>
      </c>
      <c r="BK189" s="153">
        <f t="shared" si="49"/>
        <v>0</v>
      </c>
      <c r="BL189" s="13" t="s">
        <v>202</v>
      </c>
      <c r="BM189" s="152" t="s">
        <v>377</v>
      </c>
    </row>
    <row r="190" spans="2:65" s="1" customFormat="1" ht="16.5" customHeight="1">
      <c r="B190" s="139"/>
      <c r="C190" s="154" t="s">
        <v>74</v>
      </c>
      <c r="D190" s="154" t="s">
        <v>242</v>
      </c>
      <c r="E190" s="155" t="s">
        <v>1630</v>
      </c>
      <c r="F190" s="156" t="s">
        <v>1631</v>
      </c>
      <c r="G190" s="157" t="s">
        <v>223</v>
      </c>
      <c r="H190" s="158">
        <v>50</v>
      </c>
      <c r="I190" s="159"/>
      <c r="J190" s="160">
        <f t="shared" si="40"/>
        <v>0</v>
      </c>
      <c r="K190" s="161"/>
      <c r="L190" s="162"/>
      <c r="M190" s="163" t="s">
        <v>1</v>
      </c>
      <c r="N190" s="164" t="s">
        <v>40</v>
      </c>
      <c r="P190" s="150">
        <f t="shared" si="41"/>
        <v>0</v>
      </c>
      <c r="Q190" s="150">
        <v>0</v>
      </c>
      <c r="R190" s="150">
        <f t="shared" si="42"/>
        <v>0</v>
      </c>
      <c r="S190" s="150">
        <v>0</v>
      </c>
      <c r="T190" s="151">
        <f t="shared" si="43"/>
        <v>0</v>
      </c>
      <c r="AR190" s="152" t="s">
        <v>233</v>
      </c>
      <c r="AT190" s="152" t="s">
        <v>242</v>
      </c>
      <c r="AU190" s="152" t="s">
        <v>87</v>
      </c>
      <c r="AY190" s="13" t="s">
        <v>171</v>
      </c>
      <c r="BE190" s="153">
        <f t="shared" si="44"/>
        <v>0</v>
      </c>
      <c r="BF190" s="153">
        <f t="shared" si="45"/>
        <v>0</v>
      </c>
      <c r="BG190" s="153">
        <f t="shared" si="46"/>
        <v>0</v>
      </c>
      <c r="BH190" s="153">
        <f t="shared" si="47"/>
        <v>0</v>
      </c>
      <c r="BI190" s="153">
        <f t="shared" si="48"/>
        <v>0</v>
      </c>
      <c r="BJ190" s="13" t="s">
        <v>87</v>
      </c>
      <c r="BK190" s="153">
        <f t="shared" si="49"/>
        <v>0</v>
      </c>
      <c r="BL190" s="13" t="s">
        <v>202</v>
      </c>
      <c r="BM190" s="152" t="s">
        <v>381</v>
      </c>
    </row>
    <row r="191" spans="2:65" s="1" customFormat="1" ht="16.5" customHeight="1">
      <c r="B191" s="139"/>
      <c r="C191" s="154" t="s">
        <v>74</v>
      </c>
      <c r="D191" s="154" t="s">
        <v>242</v>
      </c>
      <c r="E191" s="155" t="s">
        <v>1632</v>
      </c>
      <c r="F191" s="156" t="s">
        <v>1633</v>
      </c>
      <c r="G191" s="157" t="s">
        <v>223</v>
      </c>
      <c r="H191" s="158">
        <v>1</v>
      </c>
      <c r="I191" s="159"/>
      <c r="J191" s="160">
        <f t="shared" si="40"/>
        <v>0</v>
      </c>
      <c r="K191" s="161"/>
      <c r="L191" s="162"/>
      <c r="M191" s="163" t="s">
        <v>1</v>
      </c>
      <c r="N191" s="164" t="s">
        <v>40</v>
      </c>
      <c r="P191" s="150">
        <f t="shared" si="41"/>
        <v>0</v>
      </c>
      <c r="Q191" s="150">
        <v>0</v>
      </c>
      <c r="R191" s="150">
        <f t="shared" si="42"/>
        <v>0</v>
      </c>
      <c r="S191" s="150">
        <v>0</v>
      </c>
      <c r="T191" s="151">
        <f t="shared" si="43"/>
        <v>0</v>
      </c>
      <c r="AR191" s="152" t="s">
        <v>233</v>
      </c>
      <c r="AT191" s="152" t="s">
        <v>242</v>
      </c>
      <c r="AU191" s="152" t="s">
        <v>87</v>
      </c>
      <c r="AY191" s="13" t="s">
        <v>171</v>
      </c>
      <c r="BE191" s="153">
        <f t="shared" si="44"/>
        <v>0</v>
      </c>
      <c r="BF191" s="153">
        <f t="shared" si="45"/>
        <v>0</v>
      </c>
      <c r="BG191" s="153">
        <f t="shared" si="46"/>
        <v>0</v>
      </c>
      <c r="BH191" s="153">
        <f t="shared" si="47"/>
        <v>0</v>
      </c>
      <c r="BI191" s="153">
        <f t="shared" si="48"/>
        <v>0</v>
      </c>
      <c r="BJ191" s="13" t="s">
        <v>87</v>
      </c>
      <c r="BK191" s="153">
        <f t="shared" si="49"/>
        <v>0</v>
      </c>
      <c r="BL191" s="13" t="s">
        <v>202</v>
      </c>
      <c r="BM191" s="152" t="s">
        <v>384</v>
      </c>
    </row>
    <row r="192" spans="2:65" s="1" customFormat="1" ht="16.5" customHeight="1">
      <c r="B192" s="139"/>
      <c r="C192" s="154" t="s">
        <v>74</v>
      </c>
      <c r="D192" s="154" t="s">
        <v>242</v>
      </c>
      <c r="E192" s="155" t="s">
        <v>1634</v>
      </c>
      <c r="F192" s="156" t="s">
        <v>1635</v>
      </c>
      <c r="G192" s="157" t="s">
        <v>228</v>
      </c>
      <c r="H192" s="158">
        <v>60</v>
      </c>
      <c r="I192" s="159"/>
      <c r="J192" s="160">
        <f t="shared" si="40"/>
        <v>0</v>
      </c>
      <c r="K192" s="161"/>
      <c r="L192" s="162"/>
      <c r="M192" s="163" t="s">
        <v>1</v>
      </c>
      <c r="N192" s="164" t="s">
        <v>40</v>
      </c>
      <c r="P192" s="150">
        <f t="shared" si="41"/>
        <v>0</v>
      </c>
      <c r="Q192" s="150">
        <v>0</v>
      </c>
      <c r="R192" s="150">
        <f t="shared" si="42"/>
        <v>0</v>
      </c>
      <c r="S192" s="150">
        <v>0</v>
      </c>
      <c r="T192" s="151">
        <f t="shared" si="43"/>
        <v>0</v>
      </c>
      <c r="AR192" s="152" t="s">
        <v>233</v>
      </c>
      <c r="AT192" s="152" t="s">
        <v>242</v>
      </c>
      <c r="AU192" s="152" t="s">
        <v>87</v>
      </c>
      <c r="AY192" s="13" t="s">
        <v>171</v>
      </c>
      <c r="BE192" s="153">
        <f t="shared" si="44"/>
        <v>0</v>
      </c>
      <c r="BF192" s="153">
        <f t="shared" si="45"/>
        <v>0</v>
      </c>
      <c r="BG192" s="153">
        <f t="shared" si="46"/>
        <v>0</v>
      </c>
      <c r="BH192" s="153">
        <f t="shared" si="47"/>
        <v>0</v>
      </c>
      <c r="BI192" s="153">
        <f t="shared" si="48"/>
        <v>0</v>
      </c>
      <c r="BJ192" s="13" t="s">
        <v>87</v>
      </c>
      <c r="BK192" s="153">
        <f t="shared" si="49"/>
        <v>0</v>
      </c>
      <c r="BL192" s="13" t="s">
        <v>202</v>
      </c>
      <c r="BM192" s="152" t="s">
        <v>388</v>
      </c>
    </row>
    <row r="193" spans="2:65" s="1" customFormat="1" ht="16.5" customHeight="1">
      <c r="B193" s="139"/>
      <c r="C193" s="154" t="s">
        <v>74</v>
      </c>
      <c r="D193" s="154" t="s">
        <v>242</v>
      </c>
      <c r="E193" s="155" t="s">
        <v>1636</v>
      </c>
      <c r="F193" s="156" t="s">
        <v>1637</v>
      </c>
      <c r="G193" s="157" t="s">
        <v>228</v>
      </c>
      <c r="H193" s="158">
        <v>2</v>
      </c>
      <c r="I193" s="159"/>
      <c r="J193" s="160">
        <f t="shared" si="40"/>
        <v>0</v>
      </c>
      <c r="K193" s="161"/>
      <c r="L193" s="162"/>
      <c r="M193" s="163" t="s">
        <v>1</v>
      </c>
      <c r="N193" s="164" t="s">
        <v>40</v>
      </c>
      <c r="P193" s="150">
        <f t="shared" si="41"/>
        <v>0</v>
      </c>
      <c r="Q193" s="150">
        <v>0</v>
      </c>
      <c r="R193" s="150">
        <f t="shared" si="42"/>
        <v>0</v>
      </c>
      <c r="S193" s="150">
        <v>0</v>
      </c>
      <c r="T193" s="151">
        <f t="shared" si="43"/>
        <v>0</v>
      </c>
      <c r="AR193" s="152" t="s">
        <v>233</v>
      </c>
      <c r="AT193" s="152" t="s">
        <v>242</v>
      </c>
      <c r="AU193" s="152" t="s">
        <v>87</v>
      </c>
      <c r="AY193" s="13" t="s">
        <v>171</v>
      </c>
      <c r="BE193" s="153">
        <f t="shared" si="44"/>
        <v>0</v>
      </c>
      <c r="BF193" s="153">
        <f t="shared" si="45"/>
        <v>0</v>
      </c>
      <c r="BG193" s="153">
        <f t="shared" si="46"/>
        <v>0</v>
      </c>
      <c r="BH193" s="153">
        <f t="shared" si="47"/>
        <v>0</v>
      </c>
      <c r="BI193" s="153">
        <f t="shared" si="48"/>
        <v>0</v>
      </c>
      <c r="BJ193" s="13" t="s">
        <v>87</v>
      </c>
      <c r="BK193" s="153">
        <f t="shared" si="49"/>
        <v>0</v>
      </c>
      <c r="BL193" s="13" t="s">
        <v>202</v>
      </c>
      <c r="BM193" s="152" t="s">
        <v>391</v>
      </c>
    </row>
    <row r="194" spans="2:65" s="1" customFormat="1" ht="16.5" customHeight="1">
      <c r="B194" s="139"/>
      <c r="C194" s="154" t="s">
        <v>74</v>
      </c>
      <c r="D194" s="154" t="s">
        <v>242</v>
      </c>
      <c r="E194" s="155" t="s">
        <v>1638</v>
      </c>
      <c r="F194" s="156" t="s">
        <v>1639</v>
      </c>
      <c r="G194" s="157" t="s">
        <v>228</v>
      </c>
      <c r="H194" s="158">
        <v>6</v>
      </c>
      <c r="I194" s="159"/>
      <c r="J194" s="160">
        <f t="shared" si="40"/>
        <v>0</v>
      </c>
      <c r="K194" s="161"/>
      <c r="L194" s="162"/>
      <c r="M194" s="163" t="s">
        <v>1</v>
      </c>
      <c r="N194" s="164" t="s">
        <v>40</v>
      </c>
      <c r="P194" s="150">
        <f t="shared" si="41"/>
        <v>0</v>
      </c>
      <c r="Q194" s="150">
        <v>0</v>
      </c>
      <c r="R194" s="150">
        <f t="shared" si="42"/>
        <v>0</v>
      </c>
      <c r="S194" s="150">
        <v>0</v>
      </c>
      <c r="T194" s="151">
        <f t="shared" si="43"/>
        <v>0</v>
      </c>
      <c r="AR194" s="152" t="s">
        <v>233</v>
      </c>
      <c r="AT194" s="152" t="s">
        <v>242</v>
      </c>
      <c r="AU194" s="152" t="s">
        <v>87</v>
      </c>
      <c r="AY194" s="13" t="s">
        <v>171</v>
      </c>
      <c r="BE194" s="153">
        <f t="shared" si="44"/>
        <v>0</v>
      </c>
      <c r="BF194" s="153">
        <f t="shared" si="45"/>
        <v>0</v>
      </c>
      <c r="BG194" s="153">
        <f t="shared" si="46"/>
        <v>0</v>
      </c>
      <c r="BH194" s="153">
        <f t="shared" si="47"/>
        <v>0</v>
      </c>
      <c r="BI194" s="153">
        <f t="shared" si="48"/>
        <v>0</v>
      </c>
      <c r="BJ194" s="13" t="s">
        <v>87</v>
      </c>
      <c r="BK194" s="153">
        <f t="shared" si="49"/>
        <v>0</v>
      </c>
      <c r="BL194" s="13" t="s">
        <v>202</v>
      </c>
      <c r="BM194" s="152" t="s">
        <v>395</v>
      </c>
    </row>
    <row r="195" spans="2:65" s="1" customFormat="1" ht="16.5" customHeight="1">
      <c r="B195" s="139"/>
      <c r="C195" s="154" t="s">
        <v>74</v>
      </c>
      <c r="D195" s="154" t="s">
        <v>242</v>
      </c>
      <c r="E195" s="155" t="s">
        <v>1595</v>
      </c>
      <c r="F195" s="156" t="s">
        <v>1596</v>
      </c>
      <c r="G195" s="157" t="s">
        <v>215</v>
      </c>
      <c r="H195" s="158">
        <v>6</v>
      </c>
      <c r="I195" s="159"/>
      <c r="J195" s="160">
        <f t="shared" si="40"/>
        <v>0</v>
      </c>
      <c r="K195" s="161"/>
      <c r="L195" s="162"/>
      <c r="M195" s="163" t="s">
        <v>1</v>
      </c>
      <c r="N195" s="164" t="s">
        <v>40</v>
      </c>
      <c r="P195" s="150">
        <f t="shared" si="41"/>
        <v>0</v>
      </c>
      <c r="Q195" s="150">
        <v>0</v>
      </c>
      <c r="R195" s="150">
        <f t="shared" si="42"/>
        <v>0</v>
      </c>
      <c r="S195" s="150">
        <v>0</v>
      </c>
      <c r="T195" s="151">
        <f t="shared" si="43"/>
        <v>0</v>
      </c>
      <c r="AR195" s="152" t="s">
        <v>233</v>
      </c>
      <c r="AT195" s="152" t="s">
        <v>242</v>
      </c>
      <c r="AU195" s="152" t="s">
        <v>87</v>
      </c>
      <c r="AY195" s="13" t="s">
        <v>171</v>
      </c>
      <c r="BE195" s="153">
        <f t="shared" si="44"/>
        <v>0</v>
      </c>
      <c r="BF195" s="153">
        <f t="shared" si="45"/>
        <v>0</v>
      </c>
      <c r="BG195" s="153">
        <f t="shared" si="46"/>
        <v>0</v>
      </c>
      <c r="BH195" s="153">
        <f t="shared" si="47"/>
        <v>0</v>
      </c>
      <c r="BI195" s="153">
        <f t="shared" si="48"/>
        <v>0</v>
      </c>
      <c r="BJ195" s="13" t="s">
        <v>87</v>
      </c>
      <c r="BK195" s="153">
        <f t="shared" si="49"/>
        <v>0</v>
      </c>
      <c r="BL195" s="13" t="s">
        <v>202</v>
      </c>
      <c r="BM195" s="152" t="s">
        <v>398</v>
      </c>
    </row>
    <row r="196" spans="2:65" s="1" customFormat="1" ht="16.5" customHeight="1">
      <c r="B196" s="139"/>
      <c r="C196" s="154" t="s">
        <v>74</v>
      </c>
      <c r="D196" s="154" t="s">
        <v>242</v>
      </c>
      <c r="E196" s="155" t="s">
        <v>1640</v>
      </c>
      <c r="F196" s="156" t="s">
        <v>1641</v>
      </c>
      <c r="G196" s="157" t="s">
        <v>215</v>
      </c>
      <c r="H196" s="158">
        <v>4</v>
      </c>
      <c r="I196" s="159"/>
      <c r="J196" s="160">
        <f t="shared" si="40"/>
        <v>0</v>
      </c>
      <c r="K196" s="161"/>
      <c r="L196" s="162"/>
      <c r="M196" s="163" t="s">
        <v>1</v>
      </c>
      <c r="N196" s="164" t="s">
        <v>40</v>
      </c>
      <c r="P196" s="150">
        <f t="shared" si="41"/>
        <v>0</v>
      </c>
      <c r="Q196" s="150">
        <v>0</v>
      </c>
      <c r="R196" s="150">
        <f t="shared" si="42"/>
        <v>0</v>
      </c>
      <c r="S196" s="150">
        <v>0</v>
      </c>
      <c r="T196" s="151">
        <f t="shared" si="43"/>
        <v>0</v>
      </c>
      <c r="AR196" s="152" t="s">
        <v>233</v>
      </c>
      <c r="AT196" s="152" t="s">
        <v>242</v>
      </c>
      <c r="AU196" s="152" t="s">
        <v>87</v>
      </c>
      <c r="AY196" s="13" t="s">
        <v>171</v>
      </c>
      <c r="BE196" s="153">
        <f t="shared" si="44"/>
        <v>0</v>
      </c>
      <c r="BF196" s="153">
        <f t="shared" si="45"/>
        <v>0</v>
      </c>
      <c r="BG196" s="153">
        <f t="shared" si="46"/>
        <v>0</v>
      </c>
      <c r="BH196" s="153">
        <f t="shared" si="47"/>
        <v>0</v>
      </c>
      <c r="BI196" s="153">
        <f t="shared" si="48"/>
        <v>0</v>
      </c>
      <c r="BJ196" s="13" t="s">
        <v>87</v>
      </c>
      <c r="BK196" s="153">
        <f t="shared" si="49"/>
        <v>0</v>
      </c>
      <c r="BL196" s="13" t="s">
        <v>202</v>
      </c>
      <c r="BM196" s="152" t="s">
        <v>402</v>
      </c>
    </row>
    <row r="197" spans="2:65" s="1" customFormat="1" ht="16.5" customHeight="1">
      <c r="B197" s="139"/>
      <c r="C197" s="154" t="s">
        <v>74</v>
      </c>
      <c r="D197" s="154" t="s">
        <v>242</v>
      </c>
      <c r="E197" s="155" t="s">
        <v>1642</v>
      </c>
      <c r="F197" s="156" t="s">
        <v>1643</v>
      </c>
      <c r="G197" s="157" t="s">
        <v>215</v>
      </c>
      <c r="H197" s="158">
        <v>1</v>
      </c>
      <c r="I197" s="159"/>
      <c r="J197" s="160">
        <f t="shared" si="40"/>
        <v>0</v>
      </c>
      <c r="K197" s="161"/>
      <c r="L197" s="162"/>
      <c r="M197" s="163" t="s">
        <v>1</v>
      </c>
      <c r="N197" s="164" t="s">
        <v>40</v>
      </c>
      <c r="P197" s="150">
        <f t="shared" si="41"/>
        <v>0</v>
      </c>
      <c r="Q197" s="150">
        <v>0</v>
      </c>
      <c r="R197" s="150">
        <f t="shared" si="42"/>
        <v>0</v>
      </c>
      <c r="S197" s="150">
        <v>0</v>
      </c>
      <c r="T197" s="151">
        <f t="shared" si="43"/>
        <v>0</v>
      </c>
      <c r="AR197" s="152" t="s">
        <v>233</v>
      </c>
      <c r="AT197" s="152" t="s">
        <v>242</v>
      </c>
      <c r="AU197" s="152" t="s">
        <v>87</v>
      </c>
      <c r="AY197" s="13" t="s">
        <v>171</v>
      </c>
      <c r="BE197" s="153">
        <f t="shared" si="44"/>
        <v>0</v>
      </c>
      <c r="BF197" s="153">
        <f t="shared" si="45"/>
        <v>0</v>
      </c>
      <c r="BG197" s="153">
        <f t="shared" si="46"/>
        <v>0</v>
      </c>
      <c r="BH197" s="153">
        <f t="shared" si="47"/>
        <v>0</v>
      </c>
      <c r="BI197" s="153">
        <f t="shared" si="48"/>
        <v>0</v>
      </c>
      <c r="BJ197" s="13" t="s">
        <v>87</v>
      </c>
      <c r="BK197" s="153">
        <f t="shared" si="49"/>
        <v>0</v>
      </c>
      <c r="BL197" s="13" t="s">
        <v>202</v>
      </c>
      <c r="BM197" s="152" t="s">
        <v>405</v>
      </c>
    </row>
    <row r="198" spans="2:65" s="1" customFormat="1" ht="16.5" customHeight="1">
      <c r="B198" s="139"/>
      <c r="C198" s="154" t="s">
        <v>74</v>
      </c>
      <c r="D198" s="154" t="s">
        <v>242</v>
      </c>
      <c r="E198" s="155" t="s">
        <v>1644</v>
      </c>
      <c r="F198" s="156" t="s">
        <v>1645</v>
      </c>
      <c r="G198" s="157" t="s">
        <v>215</v>
      </c>
      <c r="H198" s="158">
        <v>3</v>
      </c>
      <c r="I198" s="159"/>
      <c r="J198" s="160">
        <f t="shared" si="40"/>
        <v>0</v>
      </c>
      <c r="K198" s="161"/>
      <c r="L198" s="162"/>
      <c r="M198" s="163" t="s">
        <v>1</v>
      </c>
      <c r="N198" s="164" t="s">
        <v>40</v>
      </c>
      <c r="P198" s="150">
        <f t="shared" si="41"/>
        <v>0</v>
      </c>
      <c r="Q198" s="150">
        <v>0</v>
      </c>
      <c r="R198" s="150">
        <f t="shared" si="42"/>
        <v>0</v>
      </c>
      <c r="S198" s="150">
        <v>0</v>
      </c>
      <c r="T198" s="151">
        <f t="shared" si="43"/>
        <v>0</v>
      </c>
      <c r="AR198" s="152" t="s">
        <v>233</v>
      </c>
      <c r="AT198" s="152" t="s">
        <v>242</v>
      </c>
      <c r="AU198" s="152" t="s">
        <v>87</v>
      </c>
      <c r="AY198" s="13" t="s">
        <v>171</v>
      </c>
      <c r="BE198" s="153">
        <f t="shared" si="44"/>
        <v>0</v>
      </c>
      <c r="BF198" s="153">
        <f t="shared" si="45"/>
        <v>0</v>
      </c>
      <c r="BG198" s="153">
        <f t="shared" si="46"/>
        <v>0</v>
      </c>
      <c r="BH198" s="153">
        <f t="shared" si="47"/>
        <v>0</v>
      </c>
      <c r="BI198" s="153">
        <f t="shared" si="48"/>
        <v>0</v>
      </c>
      <c r="BJ198" s="13" t="s">
        <v>87</v>
      </c>
      <c r="BK198" s="153">
        <f t="shared" si="49"/>
        <v>0</v>
      </c>
      <c r="BL198" s="13" t="s">
        <v>202</v>
      </c>
      <c r="BM198" s="152" t="s">
        <v>409</v>
      </c>
    </row>
    <row r="199" spans="2:65" s="1" customFormat="1" ht="16.5" customHeight="1">
      <c r="B199" s="139"/>
      <c r="C199" s="154" t="s">
        <v>74</v>
      </c>
      <c r="D199" s="154" t="s">
        <v>242</v>
      </c>
      <c r="E199" s="155" t="s">
        <v>1646</v>
      </c>
      <c r="F199" s="156" t="s">
        <v>1647</v>
      </c>
      <c r="G199" s="157" t="s">
        <v>215</v>
      </c>
      <c r="H199" s="158">
        <v>1</v>
      </c>
      <c r="I199" s="159"/>
      <c r="J199" s="160">
        <f t="shared" si="40"/>
        <v>0</v>
      </c>
      <c r="K199" s="161"/>
      <c r="L199" s="162"/>
      <c r="M199" s="163" t="s">
        <v>1</v>
      </c>
      <c r="N199" s="164" t="s">
        <v>40</v>
      </c>
      <c r="P199" s="150">
        <f t="shared" si="41"/>
        <v>0</v>
      </c>
      <c r="Q199" s="150">
        <v>0</v>
      </c>
      <c r="R199" s="150">
        <f t="shared" si="42"/>
        <v>0</v>
      </c>
      <c r="S199" s="150">
        <v>0</v>
      </c>
      <c r="T199" s="151">
        <f t="shared" si="43"/>
        <v>0</v>
      </c>
      <c r="AR199" s="152" t="s">
        <v>233</v>
      </c>
      <c r="AT199" s="152" t="s">
        <v>242</v>
      </c>
      <c r="AU199" s="152" t="s">
        <v>87</v>
      </c>
      <c r="AY199" s="13" t="s">
        <v>171</v>
      </c>
      <c r="BE199" s="153">
        <f t="shared" si="44"/>
        <v>0</v>
      </c>
      <c r="BF199" s="153">
        <f t="shared" si="45"/>
        <v>0</v>
      </c>
      <c r="BG199" s="153">
        <f t="shared" si="46"/>
        <v>0</v>
      </c>
      <c r="BH199" s="153">
        <f t="shared" si="47"/>
        <v>0</v>
      </c>
      <c r="BI199" s="153">
        <f t="shared" si="48"/>
        <v>0</v>
      </c>
      <c r="BJ199" s="13" t="s">
        <v>87</v>
      </c>
      <c r="BK199" s="153">
        <f t="shared" si="49"/>
        <v>0</v>
      </c>
      <c r="BL199" s="13" t="s">
        <v>202</v>
      </c>
      <c r="BM199" s="152" t="s">
        <v>413</v>
      </c>
    </row>
    <row r="200" spans="2:65" s="1" customFormat="1" ht="16.5" customHeight="1">
      <c r="B200" s="139"/>
      <c r="C200" s="154" t="s">
        <v>74</v>
      </c>
      <c r="D200" s="154" t="s">
        <v>242</v>
      </c>
      <c r="E200" s="155" t="s">
        <v>1648</v>
      </c>
      <c r="F200" s="156" t="s">
        <v>1649</v>
      </c>
      <c r="G200" s="157" t="s">
        <v>728</v>
      </c>
      <c r="H200" s="158">
        <v>23</v>
      </c>
      <c r="I200" s="159"/>
      <c r="J200" s="160">
        <f t="shared" si="40"/>
        <v>0</v>
      </c>
      <c r="K200" s="161"/>
      <c r="L200" s="162"/>
      <c r="M200" s="163" t="s">
        <v>1</v>
      </c>
      <c r="N200" s="164" t="s">
        <v>40</v>
      </c>
      <c r="P200" s="150">
        <f t="shared" si="41"/>
        <v>0</v>
      </c>
      <c r="Q200" s="150">
        <v>0</v>
      </c>
      <c r="R200" s="150">
        <f t="shared" si="42"/>
        <v>0</v>
      </c>
      <c r="S200" s="150">
        <v>0</v>
      </c>
      <c r="T200" s="151">
        <f t="shared" si="43"/>
        <v>0</v>
      </c>
      <c r="AR200" s="152" t="s">
        <v>233</v>
      </c>
      <c r="AT200" s="152" t="s">
        <v>242</v>
      </c>
      <c r="AU200" s="152" t="s">
        <v>87</v>
      </c>
      <c r="AY200" s="13" t="s">
        <v>171</v>
      </c>
      <c r="BE200" s="153">
        <f t="shared" si="44"/>
        <v>0</v>
      </c>
      <c r="BF200" s="153">
        <f t="shared" si="45"/>
        <v>0</v>
      </c>
      <c r="BG200" s="153">
        <f t="shared" si="46"/>
        <v>0</v>
      </c>
      <c r="BH200" s="153">
        <f t="shared" si="47"/>
        <v>0</v>
      </c>
      <c r="BI200" s="153">
        <f t="shared" si="48"/>
        <v>0</v>
      </c>
      <c r="BJ200" s="13" t="s">
        <v>87</v>
      </c>
      <c r="BK200" s="153">
        <f t="shared" si="49"/>
        <v>0</v>
      </c>
      <c r="BL200" s="13" t="s">
        <v>202</v>
      </c>
      <c r="BM200" s="152" t="s">
        <v>417</v>
      </c>
    </row>
    <row r="201" spans="2:65" s="1" customFormat="1" ht="16.5" customHeight="1">
      <c r="B201" s="139"/>
      <c r="C201" s="140" t="s">
        <v>74</v>
      </c>
      <c r="D201" s="140" t="s">
        <v>173</v>
      </c>
      <c r="E201" s="141" t="s">
        <v>1650</v>
      </c>
      <c r="F201" s="142" t="s">
        <v>1651</v>
      </c>
      <c r="G201" s="143" t="s">
        <v>499</v>
      </c>
      <c r="H201" s="165"/>
      <c r="I201" s="145"/>
      <c r="J201" s="146">
        <f t="shared" si="40"/>
        <v>0</v>
      </c>
      <c r="K201" s="147"/>
      <c r="L201" s="28"/>
      <c r="M201" s="148" t="s">
        <v>1</v>
      </c>
      <c r="N201" s="149" t="s">
        <v>40</v>
      </c>
      <c r="P201" s="150">
        <f t="shared" si="41"/>
        <v>0</v>
      </c>
      <c r="Q201" s="150">
        <v>0</v>
      </c>
      <c r="R201" s="150">
        <f t="shared" si="42"/>
        <v>0</v>
      </c>
      <c r="S201" s="150">
        <v>0</v>
      </c>
      <c r="T201" s="151">
        <f t="shared" si="43"/>
        <v>0</v>
      </c>
      <c r="AR201" s="152" t="s">
        <v>202</v>
      </c>
      <c r="AT201" s="152" t="s">
        <v>173</v>
      </c>
      <c r="AU201" s="152" t="s">
        <v>87</v>
      </c>
      <c r="AY201" s="13" t="s">
        <v>171</v>
      </c>
      <c r="BE201" s="153">
        <f t="shared" si="44"/>
        <v>0</v>
      </c>
      <c r="BF201" s="153">
        <f t="shared" si="45"/>
        <v>0</v>
      </c>
      <c r="BG201" s="153">
        <f t="shared" si="46"/>
        <v>0</v>
      </c>
      <c r="BH201" s="153">
        <f t="shared" si="47"/>
        <v>0</v>
      </c>
      <c r="BI201" s="153">
        <f t="shared" si="48"/>
        <v>0</v>
      </c>
      <c r="BJ201" s="13" t="s">
        <v>87</v>
      </c>
      <c r="BK201" s="153">
        <f t="shared" si="49"/>
        <v>0</v>
      </c>
      <c r="BL201" s="13" t="s">
        <v>202</v>
      </c>
      <c r="BM201" s="152" t="s">
        <v>420</v>
      </c>
    </row>
    <row r="202" spans="2:65" s="1" customFormat="1" ht="16.5" customHeight="1">
      <c r="B202" s="139"/>
      <c r="C202" s="140" t="s">
        <v>74</v>
      </c>
      <c r="D202" s="140" t="s">
        <v>173</v>
      </c>
      <c r="E202" s="141" t="s">
        <v>1652</v>
      </c>
      <c r="F202" s="142" t="s">
        <v>1518</v>
      </c>
      <c r="G202" s="143" t="s">
        <v>499</v>
      </c>
      <c r="H202" s="165"/>
      <c r="I202" s="145"/>
      <c r="J202" s="146">
        <f t="shared" si="40"/>
        <v>0</v>
      </c>
      <c r="K202" s="147"/>
      <c r="L202" s="28"/>
      <c r="M202" s="148" t="s">
        <v>1</v>
      </c>
      <c r="N202" s="149" t="s">
        <v>40</v>
      </c>
      <c r="P202" s="150">
        <f t="shared" si="41"/>
        <v>0</v>
      </c>
      <c r="Q202" s="150">
        <v>0</v>
      </c>
      <c r="R202" s="150">
        <f t="shared" si="42"/>
        <v>0</v>
      </c>
      <c r="S202" s="150">
        <v>0</v>
      </c>
      <c r="T202" s="151">
        <f t="shared" si="43"/>
        <v>0</v>
      </c>
      <c r="AR202" s="152" t="s">
        <v>202</v>
      </c>
      <c r="AT202" s="152" t="s">
        <v>173</v>
      </c>
      <c r="AU202" s="152" t="s">
        <v>87</v>
      </c>
      <c r="AY202" s="13" t="s">
        <v>171</v>
      </c>
      <c r="BE202" s="153">
        <f t="shared" si="44"/>
        <v>0</v>
      </c>
      <c r="BF202" s="153">
        <f t="shared" si="45"/>
        <v>0</v>
      </c>
      <c r="BG202" s="153">
        <f t="shared" si="46"/>
        <v>0</v>
      </c>
      <c r="BH202" s="153">
        <f t="shared" si="47"/>
        <v>0</v>
      </c>
      <c r="BI202" s="153">
        <f t="shared" si="48"/>
        <v>0</v>
      </c>
      <c r="BJ202" s="13" t="s">
        <v>87</v>
      </c>
      <c r="BK202" s="153">
        <f t="shared" si="49"/>
        <v>0</v>
      </c>
      <c r="BL202" s="13" t="s">
        <v>202</v>
      </c>
      <c r="BM202" s="152" t="s">
        <v>424</v>
      </c>
    </row>
    <row r="203" spans="2:65" s="11" customFormat="1" ht="22.95" customHeight="1">
      <c r="B203" s="127"/>
      <c r="D203" s="128" t="s">
        <v>73</v>
      </c>
      <c r="E203" s="137" t="s">
        <v>791</v>
      </c>
      <c r="F203" s="137" t="s">
        <v>792</v>
      </c>
      <c r="I203" s="130"/>
      <c r="J203" s="138">
        <f>BK203</f>
        <v>0</v>
      </c>
      <c r="L203" s="127"/>
      <c r="M203" s="132"/>
      <c r="P203" s="133">
        <f>SUM(P204:P206)</f>
        <v>0</v>
      </c>
      <c r="R203" s="133">
        <f>SUM(R204:R206)</f>
        <v>0</v>
      </c>
      <c r="T203" s="134">
        <f>SUM(T204:T206)</f>
        <v>0</v>
      </c>
      <c r="AR203" s="128" t="s">
        <v>87</v>
      </c>
      <c r="AT203" s="135" t="s">
        <v>73</v>
      </c>
      <c r="AU203" s="135" t="s">
        <v>81</v>
      </c>
      <c r="AY203" s="128" t="s">
        <v>171</v>
      </c>
      <c r="BK203" s="136">
        <f>SUM(BK204:BK206)</f>
        <v>0</v>
      </c>
    </row>
    <row r="204" spans="2:65" s="1" customFormat="1" ht="24.15" customHeight="1">
      <c r="B204" s="139"/>
      <c r="C204" s="140" t="s">
        <v>74</v>
      </c>
      <c r="D204" s="140" t="s">
        <v>173</v>
      </c>
      <c r="E204" s="141" t="s">
        <v>1653</v>
      </c>
      <c r="F204" s="142" t="s">
        <v>1654</v>
      </c>
      <c r="G204" s="143" t="s">
        <v>223</v>
      </c>
      <c r="H204" s="144">
        <v>3</v>
      </c>
      <c r="I204" s="145"/>
      <c r="J204" s="146">
        <f>ROUND(I204*H204,2)</f>
        <v>0</v>
      </c>
      <c r="K204" s="147"/>
      <c r="L204" s="28"/>
      <c r="M204" s="148" t="s">
        <v>1</v>
      </c>
      <c r="N204" s="149" t="s">
        <v>40</v>
      </c>
      <c r="P204" s="150">
        <f>O204*H204</f>
        <v>0</v>
      </c>
      <c r="Q204" s="150">
        <v>0</v>
      </c>
      <c r="R204" s="150">
        <f>Q204*H204</f>
        <v>0</v>
      </c>
      <c r="S204" s="150">
        <v>0</v>
      </c>
      <c r="T204" s="151">
        <f>S204*H204</f>
        <v>0</v>
      </c>
      <c r="AR204" s="152" t="s">
        <v>202</v>
      </c>
      <c r="AT204" s="152" t="s">
        <v>173</v>
      </c>
      <c r="AU204" s="152" t="s">
        <v>87</v>
      </c>
      <c r="AY204" s="13" t="s">
        <v>171</v>
      </c>
      <c r="BE204" s="153">
        <f>IF(N204="základná",J204,0)</f>
        <v>0</v>
      </c>
      <c r="BF204" s="153">
        <f>IF(N204="znížená",J204,0)</f>
        <v>0</v>
      </c>
      <c r="BG204" s="153">
        <f>IF(N204="zákl. prenesená",J204,0)</f>
        <v>0</v>
      </c>
      <c r="BH204" s="153">
        <f>IF(N204="zníž. prenesená",J204,0)</f>
        <v>0</v>
      </c>
      <c r="BI204" s="153">
        <f>IF(N204="nulová",J204,0)</f>
        <v>0</v>
      </c>
      <c r="BJ204" s="13" t="s">
        <v>87</v>
      </c>
      <c r="BK204" s="153">
        <f>ROUND(I204*H204,2)</f>
        <v>0</v>
      </c>
      <c r="BL204" s="13" t="s">
        <v>202</v>
      </c>
      <c r="BM204" s="152" t="s">
        <v>428</v>
      </c>
    </row>
    <row r="205" spans="2:65" s="1" customFormat="1" ht="16.5" customHeight="1">
      <c r="B205" s="139"/>
      <c r="C205" s="140" t="s">
        <v>74</v>
      </c>
      <c r="D205" s="140" t="s">
        <v>173</v>
      </c>
      <c r="E205" s="141" t="s">
        <v>1655</v>
      </c>
      <c r="F205" s="142" t="s">
        <v>1656</v>
      </c>
      <c r="G205" s="143" t="s">
        <v>223</v>
      </c>
      <c r="H205" s="144">
        <v>3</v>
      </c>
      <c r="I205" s="145"/>
      <c r="J205" s="146">
        <f>ROUND(I205*H205,2)</f>
        <v>0</v>
      </c>
      <c r="K205" s="147"/>
      <c r="L205" s="28"/>
      <c r="M205" s="148" t="s">
        <v>1</v>
      </c>
      <c r="N205" s="149" t="s">
        <v>40</v>
      </c>
      <c r="P205" s="150">
        <f>O205*H205</f>
        <v>0</v>
      </c>
      <c r="Q205" s="150">
        <v>0</v>
      </c>
      <c r="R205" s="150">
        <f>Q205*H205</f>
        <v>0</v>
      </c>
      <c r="S205" s="150">
        <v>0</v>
      </c>
      <c r="T205" s="151">
        <f>S205*H205</f>
        <v>0</v>
      </c>
      <c r="AR205" s="152" t="s">
        <v>202</v>
      </c>
      <c r="AT205" s="152" t="s">
        <v>173</v>
      </c>
      <c r="AU205" s="152" t="s">
        <v>87</v>
      </c>
      <c r="AY205" s="13" t="s">
        <v>171</v>
      </c>
      <c r="BE205" s="153">
        <f>IF(N205="základná",J205,0)</f>
        <v>0</v>
      </c>
      <c r="BF205" s="153">
        <f>IF(N205="znížená",J205,0)</f>
        <v>0</v>
      </c>
      <c r="BG205" s="153">
        <f>IF(N205="zákl. prenesená",J205,0)</f>
        <v>0</v>
      </c>
      <c r="BH205" s="153">
        <f>IF(N205="zníž. prenesená",J205,0)</f>
        <v>0</v>
      </c>
      <c r="BI205" s="153">
        <f>IF(N205="nulová",J205,0)</f>
        <v>0</v>
      </c>
      <c r="BJ205" s="13" t="s">
        <v>87</v>
      </c>
      <c r="BK205" s="153">
        <f>ROUND(I205*H205,2)</f>
        <v>0</v>
      </c>
      <c r="BL205" s="13" t="s">
        <v>202</v>
      </c>
      <c r="BM205" s="152" t="s">
        <v>432</v>
      </c>
    </row>
    <row r="206" spans="2:65" s="1" customFormat="1" ht="16.5" customHeight="1">
      <c r="B206" s="139"/>
      <c r="C206" s="140" t="s">
        <v>74</v>
      </c>
      <c r="D206" s="140" t="s">
        <v>173</v>
      </c>
      <c r="E206" s="141" t="s">
        <v>1657</v>
      </c>
      <c r="F206" s="142" t="s">
        <v>1658</v>
      </c>
      <c r="G206" s="143" t="s">
        <v>228</v>
      </c>
      <c r="H206" s="144">
        <v>54</v>
      </c>
      <c r="I206" s="145"/>
      <c r="J206" s="146">
        <f>ROUND(I206*H206,2)</f>
        <v>0</v>
      </c>
      <c r="K206" s="147"/>
      <c r="L206" s="28"/>
      <c r="M206" s="148" t="s">
        <v>1</v>
      </c>
      <c r="N206" s="149" t="s">
        <v>40</v>
      </c>
      <c r="P206" s="150">
        <f>O206*H206</f>
        <v>0</v>
      </c>
      <c r="Q206" s="150">
        <v>0</v>
      </c>
      <c r="R206" s="150">
        <f>Q206*H206</f>
        <v>0</v>
      </c>
      <c r="S206" s="150">
        <v>0</v>
      </c>
      <c r="T206" s="151">
        <f>S206*H206</f>
        <v>0</v>
      </c>
      <c r="AR206" s="152" t="s">
        <v>202</v>
      </c>
      <c r="AT206" s="152" t="s">
        <v>173</v>
      </c>
      <c r="AU206" s="152" t="s">
        <v>87</v>
      </c>
      <c r="AY206" s="13" t="s">
        <v>171</v>
      </c>
      <c r="BE206" s="153">
        <f>IF(N206="základná",J206,0)</f>
        <v>0</v>
      </c>
      <c r="BF206" s="153">
        <f>IF(N206="znížená",J206,0)</f>
        <v>0</v>
      </c>
      <c r="BG206" s="153">
        <f>IF(N206="zákl. prenesená",J206,0)</f>
        <v>0</v>
      </c>
      <c r="BH206" s="153">
        <f>IF(N206="zníž. prenesená",J206,0)</f>
        <v>0</v>
      </c>
      <c r="BI206" s="153">
        <f>IF(N206="nulová",J206,0)</f>
        <v>0</v>
      </c>
      <c r="BJ206" s="13" t="s">
        <v>87</v>
      </c>
      <c r="BK206" s="153">
        <f>ROUND(I206*H206,2)</f>
        <v>0</v>
      </c>
      <c r="BL206" s="13" t="s">
        <v>202</v>
      </c>
      <c r="BM206" s="152" t="s">
        <v>435</v>
      </c>
    </row>
    <row r="207" spans="2:65" s="11" customFormat="1" ht="22.95" customHeight="1">
      <c r="B207" s="127"/>
      <c r="D207" s="128" t="s">
        <v>73</v>
      </c>
      <c r="E207" s="137" t="s">
        <v>501</v>
      </c>
      <c r="F207" s="137" t="s">
        <v>502</v>
      </c>
      <c r="I207" s="130"/>
      <c r="J207" s="138">
        <f>BK207</f>
        <v>0</v>
      </c>
      <c r="L207" s="127"/>
      <c r="M207" s="132"/>
      <c r="P207" s="133">
        <f>SUM(P208:P211)</f>
        <v>0</v>
      </c>
      <c r="R207" s="133">
        <f>SUM(R208:R211)</f>
        <v>0</v>
      </c>
      <c r="T207" s="134">
        <f>SUM(T208:T211)</f>
        <v>0</v>
      </c>
      <c r="AR207" s="128" t="s">
        <v>87</v>
      </c>
      <c r="AT207" s="135" t="s">
        <v>73</v>
      </c>
      <c r="AU207" s="135" t="s">
        <v>81</v>
      </c>
      <c r="AY207" s="128" t="s">
        <v>171</v>
      </c>
      <c r="BK207" s="136">
        <f>SUM(BK208:BK211)</f>
        <v>0</v>
      </c>
    </row>
    <row r="208" spans="2:65" s="1" customFormat="1" ht="16.5" customHeight="1">
      <c r="B208" s="139"/>
      <c r="C208" s="154" t="s">
        <v>74</v>
      </c>
      <c r="D208" s="154" t="s">
        <v>242</v>
      </c>
      <c r="E208" s="155" t="s">
        <v>1659</v>
      </c>
      <c r="F208" s="156" t="s">
        <v>1660</v>
      </c>
      <c r="G208" s="157" t="s">
        <v>228</v>
      </c>
      <c r="H208" s="158">
        <v>54</v>
      </c>
      <c r="I208" s="159"/>
      <c r="J208" s="160">
        <f>ROUND(I208*H208,2)</f>
        <v>0</v>
      </c>
      <c r="K208" s="161"/>
      <c r="L208" s="162"/>
      <c r="M208" s="163" t="s">
        <v>1</v>
      </c>
      <c r="N208" s="164" t="s">
        <v>40</v>
      </c>
      <c r="P208" s="150">
        <f>O208*H208</f>
        <v>0</v>
      </c>
      <c r="Q208" s="150">
        <v>0</v>
      </c>
      <c r="R208" s="150">
        <f>Q208*H208</f>
        <v>0</v>
      </c>
      <c r="S208" s="150">
        <v>0</v>
      </c>
      <c r="T208" s="151">
        <f>S208*H208</f>
        <v>0</v>
      </c>
      <c r="AR208" s="152" t="s">
        <v>233</v>
      </c>
      <c r="AT208" s="152" t="s">
        <v>242</v>
      </c>
      <c r="AU208" s="152" t="s">
        <v>87</v>
      </c>
      <c r="AY208" s="13" t="s">
        <v>171</v>
      </c>
      <c r="BE208" s="153">
        <f>IF(N208="základná",J208,0)</f>
        <v>0</v>
      </c>
      <c r="BF208" s="153">
        <f>IF(N208="znížená",J208,0)</f>
        <v>0</v>
      </c>
      <c r="BG208" s="153">
        <f>IF(N208="zákl. prenesená",J208,0)</f>
        <v>0</v>
      </c>
      <c r="BH208" s="153">
        <f>IF(N208="zníž. prenesená",J208,0)</f>
        <v>0</v>
      </c>
      <c r="BI208" s="153">
        <f>IF(N208="nulová",J208,0)</f>
        <v>0</v>
      </c>
      <c r="BJ208" s="13" t="s">
        <v>87</v>
      </c>
      <c r="BK208" s="153">
        <f>ROUND(I208*H208,2)</f>
        <v>0</v>
      </c>
      <c r="BL208" s="13" t="s">
        <v>202</v>
      </c>
      <c r="BM208" s="152" t="s">
        <v>439</v>
      </c>
    </row>
    <row r="209" spans="2:65" s="1" customFormat="1" ht="16.5" customHeight="1">
      <c r="B209" s="139"/>
      <c r="C209" s="154" t="s">
        <v>74</v>
      </c>
      <c r="D209" s="154" t="s">
        <v>242</v>
      </c>
      <c r="E209" s="155" t="s">
        <v>1661</v>
      </c>
      <c r="F209" s="156" t="s">
        <v>1662</v>
      </c>
      <c r="G209" s="157" t="s">
        <v>499</v>
      </c>
      <c r="H209" s="171"/>
      <c r="I209" s="159"/>
      <c r="J209" s="160">
        <f>ROUND(I209*H209,2)</f>
        <v>0</v>
      </c>
      <c r="K209" s="161"/>
      <c r="L209" s="162"/>
      <c r="M209" s="163" t="s">
        <v>1</v>
      </c>
      <c r="N209" s="164" t="s">
        <v>40</v>
      </c>
      <c r="P209" s="150">
        <f>O209*H209</f>
        <v>0</v>
      </c>
      <c r="Q209" s="150">
        <v>0</v>
      </c>
      <c r="R209" s="150">
        <f>Q209*H209</f>
        <v>0</v>
      </c>
      <c r="S209" s="150">
        <v>0</v>
      </c>
      <c r="T209" s="151">
        <f>S209*H209</f>
        <v>0</v>
      </c>
      <c r="AR209" s="152" t="s">
        <v>233</v>
      </c>
      <c r="AT209" s="152" t="s">
        <v>242</v>
      </c>
      <c r="AU209" s="152" t="s">
        <v>87</v>
      </c>
      <c r="AY209" s="13" t="s">
        <v>171</v>
      </c>
      <c r="BE209" s="153">
        <f>IF(N209="základná",J209,0)</f>
        <v>0</v>
      </c>
      <c r="BF209" s="153">
        <f>IF(N209="znížená",J209,0)</f>
        <v>0</v>
      </c>
      <c r="BG209" s="153">
        <f>IF(N209="zákl. prenesená",J209,0)</f>
        <v>0</v>
      </c>
      <c r="BH209" s="153">
        <f>IF(N209="zníž. prenesená",J209,0)</f>
        <v>0</v>
      </c>
      <c r="BI209" s="153">
        <f>IF(N209="nulová",J209,0)</f>
        <v>0</v>
      </c>
      <c r="BJ209" s="13" t="s">
        <v>87</v>
      </c>
      <c r="BK209" s="153">
        <f>ROUND(I209*H209,2)</f>
        <v>0</v>
      </c>
      <c r="BL209" s="13" t="s">
        <v>202</v>
      </c>
      <c r="BM209" s="152" t="s">
        <v>442</v>
      </c>
    </row>
    <row r="210" spans="2:65" s="1" customFormat="1" ht="16.5" customHeight="1">
      <c r="B210" s="139"/>
      <c r="C210" s="140" t="s">
        <v>74</v>
      </c>
      <c r="D210" s="140" t="s">
        <v>173</v>
      </c>
      <c r="E210" s="141" t="s">
        <v>1663</v>
      </c>
      <c r="F210" s="142" t="s">
        <v>1664</v>
      </c>
      <c r="G210" s="143" t="s">
        <v>228</v>
      </c>
      <c r="H210" s="144">
        <v>54</v>
      </c>
      <c r="I210" s="145"/>
      <c r="J210" s="146">
        <f>ROUND(I210*H210,2)</f>
        <v>0</v>
      </c>
      <c r="K210" s="147"/>
      <c r="L210" s="28"/>
      <c r="M210" s="148" t="s">
        <v>1</v>
      </c>
      <c r="N210" s="149" t="s">
        <v>40</v>
      </c>
      <c r="P210" s="150">
        <f>O210*H210</f>
        <v>0</v>
      </c>
      <c r="Q210" s="150">
        <v>0</v>
      </c>
      <c r="R210" s="150">
        <f>Q210*H210</f>
        <v>0</v>
      </c>
      <c r="S210" s="150">
        <v>0</v>
      </c>
      <c r="T210" s="151">
        <f>S210*H210</f>
        <v>0</v>
      </c>
      <c r="AR210" s="152" t="s">
        <v>202</v>
      </c>
      <c r="AT210" s="152" t="s">
        <v>173</v>
      </c>
      <c r="AU210" s="152" t="s">
        <v>87</v>
      </c>
      <c r="AY210" s="13" t="s">
        <v>171</v>
      </c>
      <c r="BE210" s="153">
        <f>IF(N210="základná",J210,0)</f>
        <v>0</v>
      </c>
      <c r="BF210" s="153">
        <f>IF(N210="znížená",J210,0)</f>
        <v>0</v>
      </c>
      <c r="BG210" s="153">
        <f>IF(N210="zákl. prenesená",J210,0)</f>
        <v>0</v>
      </c>
      <c r="BH210" s="153">
        <f>IF(N210="zníž. prenesená",J210,0)</f>
        <v>0</v>
      </c>
      <c r="BI210" s="153">
        <f>IF(N210="nulová",J210,0)</f>
        <v>0</v>
      </c>
      <c r="BJ210" s="13" t="s">
        <v>87</v>
      </c>
      <c r="BK210" s="153">
        <f>ROUND(I210*H210,2)</f>
        <v>0</v>
      </c>
      <c r="BL210" s="13" t="s">
        <v>202</v>
      </c>
      <c r="BM210" s="152" t="s">
        <v>446</v>
      </c>
    </row>
    <row r="211" spans="2:65" s="1" customFormat="1" ht="16.5" customHeight="1">
      <c r="B211" s="139"/>
      <c r="C211" s="140" t="s">
        <v>74</v>
      </c>
      <c r="D211" s="140" t="s">
        <v>173</v>
      </c>
      <c r="E211" s="141" t="s">
        <v>1665</v>
      </c>
      <c r="F211" s="142" t="s">
        <v>1666</v>
      </c>
      <c r="G211" s="143" t="s">
        <v>499</v>
      </c>
      <c r="H211" s="165"/>
      <c r="I211" s="145"/>
      <c r="J211" s="146">
        <f>ROUND(I211*H211,2)</f>
        <v>0</v>
      </c>
      <c r="K211" s="147"/>
      <c r="L211" s="28"/>
      <c r="M211" s="148" t="s">
        <v>1</v>
      </c>
      <c r="N211" s="149" t="s">
        <v>40</v>
      </c>
      <c r="P211" s="150">
        <f>O211*H211</f>
        <v>0</v>
      </c>
      <c r="Q211" s="150">
        <v>0</v>
      </c>
      <c r="R211" s="150">
        <f>Q211*H211</f>
        <v>0</v>
      </c>
      <c r="S211" s="150">
        <v>0</v>
      </c>
      <c r="T211" s="151">
        <f>S211*H211</f>
        <v>0</v>
      </c>
      <c r="AR211" s="152" t="s">
        <v>202</v>
      </c>
      <c r="AT211" s="152" t="s">
        <v>173</v>
      </c>
      <c r="AU211" s="152" t="s">
        <v>87</v>
      </c>
      <c r="AY211" s="13" t="s">
        <v>171</v>
      </c>
      <c r="BE211" s="153">
        <f>IF(N211="základná",J211,0)</f>
        <v>0</v>
      </c>
      <c r="BF211" s="153">
        <f>IF(N211="znížená",J211,0)</f>
        <v>0</v>
      </c>
      <c r="BG211" s="153">
        <f>IF(N211="zákl. prenesená",J211,0)</f>
        <v>0</v>
      </c>
      <c r="BH211" s="153">
        <f>IF(N211="zníž. prenesená",J211,0)</f>
        <v>0</v>
      </c>
      <c r="BI211" s="153">
        <f>IF(N211="nulová",J211,0)</f>
        <v>0</v>
      </c>
      <c r="BJ211" s="13" t="s">
        <v>87</v>
      </c>
      <c r="BK211" s="153">
        <f>ROUND(I211*H211,2)</f>
        <v>0</v>
      </c>
      <c r="BL211" s="13" t="s">
        <v>202</v>
      </c>
      <c r="BM211" s="152" t="s">
        <v>449</v>
      </c>
    </row>
    <row r="212" spans="2:65" s="11" customFormat="1" ht="25.95" customHeight="1">
      <c r="B212" s="127"/>
      <c r="D212" s="128" t="s">
        <v>73</v>
      </c>
      <c r="E212" s="129" t="s">
        <v>1070</v>
      </c>
      <c r="F212" s="129" t="s">
        <v>1071</v>
      </c>
      <c r="I212" s="130"/>
      <c r="J212" s="131">
        <f>BK212</f>
        <v>0</v>
      </c>
      <c r="L212" s="127"/>
      <c r="M212" s="132"/>
      <c r="P212" s="133">
        <f>SUM(P213:P214)</f>
        <v>0</v>
      </c>
      <c r="R212" s="133">
        <f>SUM(R213:R214)</f>
        <v>0</v>
      </c>
      <c r="T212" s="134">
        <f>SUM(T213:T214)</f>
        <v>0</v>
      </c>
      <c r="AR212" s="128" t="s">
        <v>177</v>
      </c>
      <c r="AT212" s="135" t="s">
        <v>73</v>
      </c>
      <c r="AU212" s="135" t="s">
        <v>74</v>
      </c>
      <c r="AY212" s="128" t="s">
        <v>171</v>
      </c>
      <c r="BK212" s="136">
        <f>SUM(BK213:BK214)</f>
        <v>0</v>
      </c>
    </row>
    <row r="213" spans="2:65" s="1" customFormat="1" ht="16.5" customHeight="1">
      <c r="B213" s="139"/>
      <c r="C213" s="140" t="s">
        <v>74</v>
      </c>
      <c r="D213" s="140" t="s">
        <v>173</v>
      </c>
      <c r="E213" s="141" t="s">
        <v>1667</v>
      </c>
      <c r="F213" s="142" t="s">
        <v>1668</v>
      </c>
      <c r="G213" s="143" t="s">
        <v>1669</v>
      </c>
      <c r="H213" s="144">
        <v>72</v>
      </c>
      <c r="I213" s="145"/>
      <c r="J213" s="146">
        <f>ROUND(I213*H213,2)</f>
        <v>0</v>
      </c>
      <c r="K213" s="147"/>
      <c r="L213" s="28"/>
      <c r="M213" s="148" t="s">
        <v>1</v>
      </c>
      <c r="N213" s="149" t="s">
        <v>40</v>
      </c>
      <c r="P213" s="150">
        <f>O213*H213</f>
        <v>0</v>
      </c>
      <c r="Q213" s="150">
        <v>0</v>
      </c>
      <c r="R213" s="150">
        <f>Q213*H213</f>
        <v>0</v>
      </c>
      <c r="S213" s="150">
        <v>0</v>
      </c>
      <c r="T213" s="151">
        <f>S213*H213</f>
        <v>0</v>
      </c>
      <c r="AR213" s="152" t="s">
        <v>1670</v>
      </c>
      <c r="AT213" s="152" t="s">
        <v>173</v>
      </c>
      <c r="AU213" s="152" t="s">
        <v>81</v>
      </c>
      <c r="AY213" s="13" t="s">
        <v>171</v>
      </c>
      <c r="BE213" s="153">
        <f>IF(N213="základná",J213,0)</f>
        <v>0</v>
      </c>
      <c r="BF213" s="153">
        <f>IF(N213="znížená",J213,0)</f>
        <v>0</v>
      </c>
      <c r="BG213" s="153">
        <f>IF(N213="zákl. prenesená",J213,0)</f>
        <v>0</v>
      </c>
      <c r="BH213" s="153">
        <f>IF(N213="zníž. prenesená",J213,0)</f>
        <v>0</v>
      </c>
      <c r="BI213" s="153">
        <f>IF(N213="nulová",J213,0)</f>
        <v>0</v>
      </c>
      <c r="BJ213" s="13" t="s">
        <v>87</v>
      </c>
      <c r="BK213" s="153">
        <f>ROUND(I213*H213,2)</f>
        <v>0</v>
      </c>
      <c r="BL213" s="13" t="s">
        <v>1670</v>
      </c>
      <c r="BM213" s="152" t="s">
        <v>453</v>
      </c>
    </row>
    <row r="214" spans="2:65" s="1" customFormat="1" ht="16.5" customHeight="1">
      <c r="B214" s="139"/>
      <c r="C214" s="140" t="s">
        <v>74</v>
      </c>
      <c r="D214" s="140" t="s">
        <v>173</v>
      </c>
      <c r="E214" s="141" t="s">
        <v>1671</v>
      </c>
      <c r="F214" s="142" t="s">
        <v>1672</v>
      </c>
      <c r="G214" s="143" t="s">
        <v>1669</v>
      </c>
      <c r="H214" s="144">
        <v>32</v>
      </c>
      <c r="I214" s="145"/>
      <c r="J214" s="146">
        <f>ROUND(I214*H214,2)</f>
        <v>0</v>
      </c>
      <c r="K214" s="147"/>
      <c r="L214" s="28"/>
      <c r="M214" s="166" t="s">
        <v>1</v>
      </c>
      <c r="N214" s="167" t="s">
        <v>40</v>
      </c>
      <c r="O214" s="168"/>
      <c r="P214" s="169">
        <f>O214*H214</f>
        <v>0</v>
      </c>
      <c r="Q214" s="169">
        <v>0</v>
      </c>
      <c r="R214" s="169">
        <f>Q214*H214</f>
        <v>0</v>
      </c>
      <c r="S214" s="169">
        <v>0</v>
      </c>
      <c r="T214" s="170">
        <f>S214*H214</f>
        <v>0</v>
      </c>
      <c r="AR214" s="152" t="s">
        <v>1670</v>
      </c>
      <c r="AT214" s="152" t="s">
        <v>173</v>
      </c>
      <c r="AU214" s="152" t="s">
        <v>81</v>
      </c>
      <c r="AY214" s="13" t="s">
        <v>171</v>
      </c>
      <c r="BE214" s="153">
        <f>IF(N214="základná",J214,0)</f>
        <v>0</v>
      </c>
      <c r="BF214" s="153">
        <f>IF(N214="znížená",J214,0)</f>
        <v>0</v>
      </c>
      <c r="BG214" s="153">
        <f>IF(N214="zákl. prenesená",J214,0)</f>
        <v>0</v>
      </c>
      <c r="BH214" s="153">
        <f>IF(N214="zníž. prenesená",J214,0)</f>
        <v>0</v>
      </c>
      <c r="BI214" s="153">
        <f>IF(N214="nulová",J214,0)</f>
        <v>0</v>
      </c>
      <c r="BJ214" s="13" t="s">
        <v>87</v>
      </c>
      <c r="BK214" s="153">
        <f>ROUND(I214*H214,2)</f>
        <v>0</v>
      </c>
      <c r="BL214" s="13" t="s">
        <v>1670</v>
      </c>
      <c r="BM214" s="152" t="s">
        <v>456</v>
      </c>
    </row>
    <row r="215" spans="2:65" s="1" customFormat="1" ht="6.9" customHeight="1">
      <c r="B215" s="43"/>
      <c r="C215" s="44"/>
      <c r="D215" s="44"/>
      <c r="E215" s="44"/>
      <c r="F215" s="44"/>
      <c r="G215" s="44"/>
      <c r="H215" s="44"/>
      <c r="I215" s="44"/>
      <c r="J215" s="44"/>
      <c r="K215" s="44"/>
      <c r="L215" s="28"/>
    </row>
  </sheetData>
  <autoFilter ref="C125:K214" xr:uid="{00000000-0009-0000-0000-00000B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43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85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3" t="s">
        <v>88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" customHeight="1">
      <c r="B4" s="16"/>
      <c r="D4" s="17" t="s">
        <v>124</v>
      </c>
      <c r="L4" s="16"/>
      <c r="M4" s="92" t="s">
        <v>9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20" t="str">
        <f>'Rekapitulácia stavby'!K6</f>
        <v>Sklady - Showroom, rekonštrukcia</v>
      </c>
      <c r="F7" s="221"/>
      <c r="G7" s="221"/>
      <c r="H7" s="221"/>
      <c r="L7" s="16"/>
    </row>
    <row r="8" spans="2:46" ht="12" customHeight="1">
      <c r="B8" s="16"/>
      <c r="D8" s="23" t="s">
        <v>125</v>
      </c>
      <c r="L8" s="16"/>
    </row>
    <row r="9" spans="2:46" s="1" customFormat="1" ht="16.5" customHeight="1">
      <c r="B9" s="28"/>
      <c r="E9" s="220" t="s">
        <v>126</v>
      </c>
      <c r="F9" s="219"/>
      <c r="G9" s="219"/>
      <c r="H9" s="219"/>
      <c r="L9" s="28"/>
    </row>
    <row r="10" spans="2:46" s="1" customFormat="1" ht="12" customHeight="1">
      <c r="B10" s="28"/>
      <c r="D10" s="23" t="s">
        <v>127</v>
      </c>
      <c r="L10" s="28"/>
    </row>
    <row r="11" spans="2:46" s="1" customFormat="1" ht="16.5" customHeight="1">
      <c r="B11" s="28"/>
      <c r="E11" s="215" t="s">
        <v>128</v>
      </c>
      <c r="F11" s="219"/>
      <c r="G11" s="219"/>
      <c r="H11" s="219"/>
      <c r="L11" s="28"/>
    </row>
    <row r="12" spans="2:46" s="1" customFormat="1">
      <c r="B12" s="28"/>
      <c r="L12" s="28"/>
    </row>
    <row r="13" spans="2:46" s="1" customFormat="1" ht="12" customHeight="1">
      <c r="B13" s="28"/>
      <c r="D13" s="23" t="s">
        <v>17</v>
      </c>
      <c r="F13" s="21" t="s">
        <v>89</v>
      </c>
      <c r="I13" s="23" t="s">
        <v>18</v>
      </c>
      <c r="J13" s="21" t="s">
        <v>1</v>
      </c>
      <c r="L13" s="28"/>
    </row>
    <row r="14" spans="2:46" s="1" customFormat="1" ht="12" customHeight="1">
      <c r="B14" s="28"/>
      <c r="D14" s="23" t="s">
        <v>19</v>
      </c>
      <c r="F14" s="21" t="s">
        <v>20</v>
      </c>
      <c r="I14" s="23" t="s">
        <v>21</v>
      </c>
      <c r="J14" s="51">
        <f>'Rekapitulácia stavby'!AN8</f>
        <v>0</v>
      </c>
      <c r="L14" s="28"/>
    </row>
    <row r="15" spans="2:46" s="1" customFormat="1" ht="10.95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6.9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2" t="str">
        <f>'Rekapitulácia stavby'!E14</f>
        <v>Vyplň údaj</v>
      </c>
      <c r="F20" s="207"/>
      <c r="G20" s="207"/>
      <c r="H20" s="207"/>
      <c r="I20" s="23" t="s">
        <v>25</v>
      </c>
      <c r="J20" s="24" t="str">
        <f>'Rekapitulácia stavby'!AN14</f>
        <v>Vyplň údaj</v>
      </c>
      <c r="L20" s="28"/>
    </row>
    <row r="21" spans="2:12" s="1" customFormat="1" ht="6.9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29</v>
      </c>
      <c r="I23" s="23" t="s">
        <v>25</v>
      </c>
      <c r="J23" s="21" t="s">
        <v>1</v>
      </c>
      <c r="L23" s="28"/>
    </row>
    <row r="24" spans="2:12" s="1" customFormat="1" ht="6.9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">
        <v>1</v>
      </c>
      <c r="L25" s="28"/>
    </row>
    <row r="26" spans="2:12" s="1" customFormat="1" ht="18" customHeight="1">
      <c r="B26" s="28"/>
      <c r="E26" s="21" t="s">
        <v>32</v>
      </c>
      <c r="I26" s="23" t="s">
        <v>25</v>
      </c>
      <c r="J26" s="21" t="s">
        <v>1</v>
      </c>
      <c r="L26" s="28"/>
    </row>
    <row r="27" spans="2:12" s="1" customFormat="1" ht="6.9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6.5" customHeight="1">
      <c r="B29" s="93"/>
      <c r="E29" s="211" t="s">
        <v>1</v>
      </c>
      <c r="F29" s="211"/>
      <c r="G29" s="211"/>
      <c r="H29" s="211"/>
      <c r="L29" s="93"/>
    </row>
    <row r="30" spans="2:12" s="1" customFormat="1" ht="6.9" customHeight="1">
      <c r="B30" s="28"/>
      <c r="L30" s="28"/>
    </row>
    <row r="31" spans="2:12" s="1" customFormat="1" ht="6.9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35" customHeight="1">
      <c r="B32" s="28"/>
      <c r="D32" s="94" t="s">
        <v>34</v>
      </c>
      <c r="J32" s="65">
        <f>ROUND(J143, 2)</f>
        <v>0</v>
      </c>
      <c r="L32" s="28"/>
    </row>
    <row r="33" spans="2:12" s="1" customFormat="1" ht="6.9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4" customHeight="1">
      <c r="B34" s="28"/>
      <c r="F34" s="31" t="s">
        <v>36</v>
      </c>
      <c r="I34" s="31" t="s">
        <v>35</v>
      </c>
      <c r="J34" s="31" t="s">
        <v>37</v>
      </c>
      <c r="L34" s="28"/>
    </row>
    <row r="35" spans="2:12" s="1" customFormat="1" ht="14.4" customHeight="1">
      <c r="B35" s="28"/>
      <c r="D35" s="54" t="s">
        <v>38</v>
      </c>
      <c r="E35" s="33" t="s">
        <v>39</v>
      </c>
      <c r="F35" s="95">
        <f>ROUND((SUM(BE143:BE342)),  2)</f>
        <v>0</v>
      </c>
      <c r="G35" s="96"/>
      <c r="H35" s="96"/>
      <c r="I35" s="97">
        <v>0.2</v>
      </c>
      <c r="J35" s="95">
        <f>ROUND(((SUM(BE143:BE342))*I35),  2)</f>
        <v>0</v>
      </c>
      <c r="L35" s="28"/>
    </row>
    <row r="36" spans="2:12" s="1" customFormat="1" ht="14.4" customHeight="1">
      <c r="B36" s="28"/>
      <c r="E36" s="33" t="s">
        <v>40</v>
      </c>
      <c r="F36" s="95">
        <f>ROUND((SUM(BF143:BF342)),  2)</f>
        <v>0</v>
      </c>
      <c r="G36" s="96"/>
      <c r="H36" s="96"/>
      <c r="I36" s="97">
        <v>0.2</v>
      </c>
      <c r="J36" s="95">
        <f>ROUND(((SUM(BF143:BF342))*I36),  2)</f>
        <v>0</v>
      </c>
      <c r="L36" s="28"/>
    </row>
    <row r="37" spans="2:12" s="1" customFormat="1" ht="14.4" hidden="1" customHeight="1">
      <c r="B37" s="28"/>
      <c r="E37" s="23" t="s">
        <v>41</v>
      </c>
      <c r="F37" s="85">
        <f>ROUND((SUM(BG143:BG342)),  2)</f>
        <v>0</v>
      </c>
      <c r="I37" s="98">
        <v>0.2</v>
      </c>
      <c r="J37" s="85">
        <f>0</f>
        <v>0</v>
      </c>
      <c r="L37" s="28"/>
    </row>
    <row r="38" spans="2:12" s="1" customFormat="1" ht="14.4" hidden="1" customHeight="1">
      <c r="B38" s="28"/>
      <c r="E38" s="23" t="s">
        <v>42</v>
      </c>
      <c r="F38" s="85">
        <f>ROUND((SUM(BH143:BH342)),  2)</f>
        <v>0</v>
      </c>
      <c r="I38" s="98">
        <v>0.2</v>
      </c>
      <c r="J38" s="85">
        <f>0</f>
        <v>0</v>
      </c>
      <c r="L38" s="28"/>
    </row>
    <row r="39" spans="2:12" s="1" customFormat="1" ht="14.4" hidden="1" customHeight="1">
      <c r="B39" s="28"/>
      <c r="E39" s="33" t="s">
        <v>43</v>
      </c>
      <c r="F39" s="95">
        <f>ROUND((SUM(BI143:BI342)),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6.9" customHeight="1">
      <c r="B40" s="28"/>
      <c r="L40" s="28"/>
    </row>
    <row r="41" spans="2:12" s="1" customFormat="1" ht="25.35" customHeight="1">
      <c r="B41" s="28"/>
      <c r="C41" s="99"/>
      <c r="D41" s="100" t="s">
        <v>44</v>
      </c>
      <c r="E41" s="56"/>
      <c r="F41" s="56"/>
      <c r="G41" s="101" t="s">
        <v>45</v>
      </c>
      <c r="H41" s="102" t="s">
        <v>46</v>
      </c>
      <c r="I41" s="56"/>
      <c r="J41" s="103">
        <f>SUM(J32:J39)</f>
        <v>0</v>
      </c>
      <c r="K41" s="104"/>
      <c r="L41" s="28"/>
    </row>
    <row r="42" spans="2:12" s="1" customFormat="1" ht="14.4" customHeight="1">
      <c r="B42" s="28"/>
      <c r="L42" s="28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4.9" customHeight="1">
      <c r="B82" s="28"/>
      <c r="C82" s="17" t="s">
        <v>129</v>
      </c>
      <c r="L82" s="28"/>
    </row>
    <row r="83" spans="2:12" s="1" customFormat="1" ht="6.9" customHeight="1">
      <c r="B83" s="28"/>
      <c r="L83" s="28"/>
    </row>
    <row r="84" spans="2:12" s="1" customFormat="1" ht="12" customHeight="1">
      <c r="B84" s="28"/>
      <c r="C84" s="23" t="s">
        <v>15</v>
      </c>
      <c r="L84" s="28"/>
    </row>
    <row r="85" spans="2:12" s="1" customFormat="1" ht="16.5" customHeight="1">
      <c r="B85" s="28"/>
      <c r="E85" s="220" t="str">
        <f>E7</f>
        <v>Sklady - Showroom, rekonštrukcia</v>
      </c>
      <c r="F85" s="221"/>
      <c r="G85" s="221"/>
      <c r="H85" s="221"/>
      <c r="L85" s="28"/>
    </row>
    <row r="86" spans="2:12" ht="12" customHeight="1">
      <c r="B86" s="16"/>
      <c r="C86" s="23" t="s">
        <v>125</v>
      </c>
      <c r="L86" s="16"/>
    </row>
    <row r="87" spans="2:12" s="1" customFormat="1" ht="16.5" customHeight="1">
      <c r="B87" s="28"/>
      <c r="E87" s="220" t="s">
        <v>126</v>
      </c>
      <c r="F87" s="219"/>
      <c r="G87" s="219"/>
      <c r="H87" s="219"/>
      <c r="L87" s="28"/>
    </row>
    <row r="88" spans="2:12" s="1" customFormat="1" ht="12" customHeight="1">
      <c r="B88" s="28"/>
      <c r="C88" s="23" t="s">
        <v>127</v>
      </c>
      <c r="L88" s="28"/>
    </row>
    <row r="89" spans="2:12" s="1" customFormat="1" ht="16.5" customHeight="1">
      <c r="B89" s="28"/>
      <c r="E89" s="215" t="str">
        <f>E11</f>
        <v>DSO 01.1 - Architektonické a stavebné riešenie</v>
      </c>
      <c r="F89" s="219"/>
      <c r="G89" s="219"/>
      <c r="H89" s="219"/>
      <c r="L89" s="28"/>
    </row>
    <row r="90" spans="2:12" s="1" customFormat="1" ht="6.9" customHeight="1">
      <c r="B90" s="28"/>
      <c r="L90" s="28"/>
    </row>
    <row r="91" spans="2:12" s="1" customFormat="1" ht="12" customHeight="1">
      <c r="B91" s="28"/>
      <c r="C91" s="23" t="s">
        <v>19</v>
      </c>
      <c r="F91" s="21" t="str">
        <f>F14</f>
        <v>Važec, p.č. 2467/6</v>
      </c>
      <c r="I91" s="23" t="s">
        <v>21</v>
      </c>
      <c r="J91" s="51">
        <f>IF(J14="","",J14)</f>
        <v>0</v>
      </c>
      <c r="L91" s="28"/>
    </row>
    <row r="92" spans="2:12" s="1" customFormat="1" ht="6.9" customHeight="1">
      <c r="B92" s="28"/>
      <c r="L92" s="28"/>
    </row>
    <row r="93" spans="2:12" s="1" customFormat="1" ht="54.45" customHeight="1">
      <c r="B93" s="28"/>
      <c r="C93" s="23" t="s">
        <v>22</v>
      </c>
      <c r="F93" s="21" t="str">
        <f>E17</f>
        <v>PD Važec, Urbárska 72, Važec</v>
      </c>
      <c r="I93" s="23" t="s">
        <v>28</v>
      </c>
      <c r="J93" s="26" t="str">
        <f>E23</f>
        <v>Ing.arch.Ondrej Kurek, Ing.arch.Tomáš Krištek</v>
      </c>
      <c r="L93" s="28"/>
    </row>
    <row r="94" spans="2:12" s="1" customFormat="1" ht="25.65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>Caban - aktualizácia cien 2023</v>
      </c>
      <c r="L94" s="28"/>
    </row>
    <row r="95" spans="2:12" s="1" customFormat="1" ht="10.35" customHeight="1">
      <c r="B95" s="28"/>
      <c r="L95" s="28"/>
    </row>
    <row r="96" spans="2:12" s="1" customFormat="1" ht="29.25" customHeight="1">
      <c r="B96" s="28"/>
      <c r="C96" s="107" t="s">
        <v>130</v>
      </c>
      <c r="D96" s="99"/>
      <c r="E96" s="99"/>
      <c r="F96" s="99"/>
      <c r="G96" s="99"/>
      <c r="H96" s="99"/>
      <c r="I96" s="99"/>
      <c r="J96" s="108" t="s">
        <v>131</v>
      </c>
      <c r="K96" s="99"/>
      <c r="L96" s="28"/>
    </row>
    <row r="97" spans="2:47" s="1" customFormat="1" ht="10.35" customHeight="1">
      <c r="B97" s="28"/>
      <c r="L97" s="28"/>
    </row>
    <row r="98" spans="2:47" s="1" customFormat="1" ht="22.95" customHeight="1">
      <c r="B98" s="28"/>
      <c r="C98" s="109" t="s">
        <v>132</v>
      </c>
      <c r="J98" s="65">
        <f>J143</f>
        <v>0</v>
      </c>
      <c r="L98" s="28"/>
      <c r="AU98" s="13" t="s">
        <v>133</v>
      </c>
    </row>
    <row r="99" spans="2:47" s="8" customFormat="1" ht="24.9" customHeight="1">
      <c r="B99" s="110"/>
      <c r="D99" s="111" t="s">
        <v>134</v>
      </c>
      <c r="E99" s="112"/>
      <c r="F99" s="112"/>
      <c r="G99" s="112"/>
      <c r="H99" s="112"/>
      <c r="I99" s="112"/>
      <c r="J99" s="113">
        <f>J144</f>
        <v>0</v>
      </c>
      <c r="L99" s="110"/>
    </row>
    <row r="100" spans="2:47" s="9" customFormat="1" ht="19.95" customHeight="1">
      <c r="B100" s="114"/>
      <c r="D100" s="115" t="s">
        <v>135</v>
      </c>
      <c r="E100" s="116"/>
      <c r="F100" s="116"/>
      <c r="G100" s="116"/>
      <c r="H100" s="116"/>
      <c r="I100" s="116"/>
      <c r="J100" s="117">
        <f>J145</f>
        <v>0</v>
      </c>
      <c r="L100" s="114"/>
    </row>
    <row r="101" spans="2:47" s="9" customFormat="1" ht="19.95" customHeight="1">
      <c r="B101" s="114"/>
      <c r="D101" s="115" t="s">
        <v>136</v>
      </c>
      <c r="E101" s="116"/>
      <c r="F101" s="116"/>
      <c r="G101" s="116"/>
      <c r="H101" s="116"/>
      <c r="I101" s="116"/>
      <c r="J101" s="117">
        <f>J150</f>
        <v>0</v>
      </c>
      <c r="L101" s="114"/>
    </row>
    <row r="102" spans="2:47" s="9" customFormat="1" ht="19.95" customHeight="1">
      <c r="B102" s="114"/>
      <c r="D102" s="115" t="s">
        <v>137</v>
      </c>
      <c r="E102" s="116"/>
      <c r="F102" s="116"/>
      <c r="G102" s="116"/>
      <c r="H102" s="116"/>
      <c r="I102" s="116"/>
      <c r="J102" s="117">
        <f>J154</f>
        <v>0</v>
      </c>
      <c r="L102" s="114"/>
    </row>
    <row r="103" spans="2:47" s="9" customFormat="1" ht="19.95" customHeight="1">
      <c r="B103" s="114"/>
      <c r="D103" s="115" t="s">
        <v>138</v>
      </c>
      <c r="E103" s="116"/>
      <c r="F103" s="116"/>
      <c r="G103" s="116"/>
      <c r="H103" s="116"/>
      <c r="I103" s="116"/>
      <c r="J103" s="117">
        <f>J163</f>
        <v>0</v>
      </c>
      <c r="L103" s="114"/>
    </row>
    <row r="104" spans="2:47" s="9" customFormat="1" ht="19.95" customHeight="1">
      <c r="B104" s="114"/>
      <c r="D104" s="115" t="s">
        <v>139</v>
      </c>
      <c r="E104" s="116"/>
      <c r="F104" s="116"/>
      <c r="G104" s="116"/>
      <c r="H104" s="116"/>
      <c r="I104" s="116"/>
      <c r="J104" s="117">
        <f>J170</f>
        <v>0</v>
      </c>
      <c r="L104" s="114"/>
    </row>
    <row r="105" spans="2:47" s="9" customFormat="1" ht="19.95" customHeight="1">
      <c r="B105" s="114"/>
      <c r="D105" s="115" t="s">
        <v>140</v>
      </c>
      <c r="E105" s="116"/>
      <c r="F105" s="116"/>
      <c r="G105" s="116"/>
      <c r="H105" s="116"/>
      <c r="I105" s="116"/>
      <c r="J105" s="117">
        <f>J195</f>
        <v>0</v>
      </c>
      <c r="L105" s="114"/>
    </row>
    <row r="106" spans="2:47" s="8" customFormat="1" ht="24.9" customHeight="1">
      <c r="B106" s="110"/>
      <c r="D106" s="111" t="s">
        <v>141</v>
      </c>
      <c r="E106" s="112"/>
      <c r="F106" s="112"/>
      <c r="G106" s="112"/>
      <c r="H106" s="112"/>
      <c r="I106" s="112"/>
      <c r="J106" s="113">
        <f>J233</f>
        <v>0</v>
      </c>
      <c r="L106" s="110"/>
    </row>
    <row r="107" spans="2:47" s="9" customFormat="1" ht="19.95" customHeight="1">
      <c r="B107" s="114"/>
      <c r="D107" s="115" t="s">
        <v>142</v>
      </c>
      <c r="E107" s="116"/>
      <c r="F107" s="116"/>
      <c r="G107" s="116"/>
      <c r="H107" s="116"/>
      <c r="I107" s="116"/>
      <c r="J107" s="117">
        <f>J234</f>
        <v>0</v>
      </c>
      <c r="L107" s="114"/>
    </row>
    <row r="108" spans="2:47" s="9" customFormat="1" ht="19.95" customHeight="1">
      <c r="B108" s="114"/>
      <c r="D108" s="115" t="s">
        <v>143</v>
      </c>
      <c r="E108" s="116"/>
      <c r="F108" s="116"/>
      <c r="G108" s="116"/>
      <c r="H108" s="116"/>
      <c r="I108" s="116"/>
      <c r="J108" s="117">
        <f>J242</f>
        <v>0</v>
      </c>
      <c r="L108" s="114"/>
    </row>
    <row r="109" spans="2:47" s="9" customFormat="1" ht="19.95" customHeight="1">
      <c r="B109" s="114"/>
      <c r="D109" s="115" t="s">
        <v>144</v>
      </c>
      <c r="E109" s="116"/>
      <c r="F109" s="116"/>
      <c r="G109" s="116"/>
      <c r="H109" s="116"/>
      <c r="I109" s="116"/>
      <c r="J109" s="117">
        <f>J249</f>
        <v>0</v>
      </c>
      <c r="L109" s="114"/>
    </row>
    <row r="110" spans="2:47" s="9" customFormat="1" ht="19.95" customHeight="1">
      <c r="B110" s="114"/>
      <c r="D110" s="115" t="s">
        <v>145</v>
      </c>
      <c r="E110" s="116"/>
      <c r="F110" s="116"/>
      <c r="G110" s="116"/>
      <c r="H110" s="116"/>
      <c r="I110" s="116"/>
      <c r="J110" s="117">
        <f>J254</f>
        <v>0</v>
      </c>
      <c r="L110" s="114"/>
    </row>
    <row r="111" spans="2:47" s="9" customFormat="1" ht="19.95" customHeight="1">
      <c r="B111" s="114"/>
      <c r="D111" s="115" t="s">
        <v>146</v>
      </c>
      <c r="E111" s="116"/>
      <c r="F111" s="116"/>
      <c r="G111" s="116"/>
      <c r="H111" s="116"/>
      <c r="I111" s="116"/>
      <c r="J111" s="117">
        <f>J260</f>
        <v>0</v>
      </c>
      <c r="L111" s="114"/>
    </row>
    <row r="112" spans="2:47" s="9" customFormat="1" ht="19.95" customHeight="1">
      <c r="B112" s="114"/>
      <c r="D112" s="115" t="s">
        <v>147</v>
      </c>
      <c r="E112" s="116"/>
      <c r="F112" s="116"/>
      <c r="G112" s="116"/>
      <c r="H112" s="116"/>
      <c r="I112" s="116"/>
      <c r="J112" s="117">
        <f>J264</f>
        <v>0</v>
      </c>
      <c r="L112" s="114"/>
    </row>
    <row r="113" spans="2:12" s="9" customFormat="1" ht="19.95" customHeight="1">
      <c r="B113" s="114"/>
      <c r="D113" s="115" t="s">
        <v>148</v>
      </c>
      <c r="E113" s="116"/>
      <c r="F113" s="116"/>
      <c r="G113" s="116"/>
      <c r="H113" s="116"/>
      <c r="I113" s="116"/>
      <c r="J113" s="117">
        <f>J279</f>
        <v>0</v>
      </c>
      <c r="L113" s="114"/>
    </row>
    <row r="114" spans="2:12" s="9" customFormat="1" ht="19.95" customHeight="1">
      <c r="B114" s="114"/>
      <c r="D114" s="115" t="s">
        <v>149</v>
      </c>
      <c r="E114" s="116"/>
      <c r="F114" s="116"/>
      <c r="G114" s="116"/>
      <c r="H114" s="116"/>
      <c r="I114" s="116"/>
      <c r="J114" s="117">
        <f>J290</f>
        <v>0</v>
      </c>
      <c r="L114" s="114"/>
    </row>
    <row r="115" spans="2:12" s="9" customFormat="1" ht="19.95" customHeight="1">
      <c r="B115" s="114"/>
      <c r="D115" s="115" t="s">
        <v>150</v>
      </c>
      <c r="E115" s="116"/>
      <c r="F115" s="116"/>
      <c r="G115" s="116"/>
      <c r="H115" s="116"/>
      <c r="I115" s="116"/>
      <c r="J115" s="117">
        <f>J316</f>
        <v>0</v>
      </c>
      <c r="L115" s="114"/>
    </row>
    <row r="116" spans="2:12" s="9" customFormat="1" ht="19.95" customHeight="1">
      <c r="B116" s="114"/>
      <c r="D116" s="115" t="s">
        <v>151</v>
      </c>
      <c r="E116" s="116"/>
      <c r="F116" s="116"/>
      <c r="G116" s="116"/>
      <c r="H116" s="116"/>
      <c r="I116" s="116"/>
      <c r="J116" s="117">
        <f>J321</f>
        <v>0</v>
      </c>
      <c r="L116" s="114"/>
    </row>
    <row r="117" spans="2:12" s="9" customFormat="1" ht="19.95" customHeight="1">
      <c r="B117" s="114"/>
      <c r="D117" s="115" t="s">
        <v>152</v>
      </c>
      <c r="E117" s="116"/>
      <c r="F117" s="116"/>
      <c r="G117" s="116"/>
      <c r="H117" s="116"/>
      <c r="I117" s="116"/>
      <c r="J117" s="117">
        <f>J325</f>
        <v>0</v>
      </c>
      <c r="L117" s="114"/>
    </row>
    <row r="118" spans="2:12" s="9" customFormat="1" ht="19.95" customHeight="1">
      <c r="B118" s="114"/>
      <c r="D118" s="115" t="s">
        <v>153</v>
      </c>
      <c r="E118" s="116"/>
      <c r="F118" s="116"/>
      <c r="G118" s="116"/>
      <c r="H118" s="116"/>
      <c r="I118" s="116"/>
      <c r="J118" s="117">
        <f>J329</f>
        <v>0</v>
      </c>
      <c r="L118" s="114"/>
    </row>
    <row r="119" spans="2:12" s="9" customFormat="1" ht="19.95" customHeight="1">
      <c r="B119" s="114"/>
      <c r="D119" s="115" t="s">
        <v>154</v>
      </c>
      <c r="E119" s="116"/>
      <c r="F119" s="116"/>
      <c r="G119" s="116"/>
      <c r="H119" s="116"/>
      <c r="I119" s="116"/>
      <c r="J119" s="117">
        <f>J335</f>
        <v>0</v>
      </c>
      <c r="L119" s="114"/>
    </row>
    <row r="120" spans="2:12" s="9" customFormat="1" ht="19.95" customHeight="1">
      <c r="B120" s="114"/>
      <c r="D120" s="115" t="s">
        <v>155</v>
      </c>
      <c r="E120" s="116"/>
      <c r="F120" s="116"/>
      <c r="G120" s="116"/>
      <c r="H120" s="116"/>
      <c r="I120" s="116"/>
      <c r="J120" s="117">
        <f>J337</f>
        <v>0</v>
      </c>
      <c r="L120" s="114"/>
    </row>
    <row r="121" spans="2:12" s="8" customFormat="1" ht="24.9" customHeight="1">
      <c r="B121" s="110"/>
      <c r="D121" s="111" t="s">
        <v>156</v>
      </c>
      <c r="E121" s="112"/>
      <c r="F121" s="112"/>
      <c r="G121" s="112"/>
      <c r="H121" s="112"/>
      <c r="I121" s="112"/>
      <c r="J121" s="113">
        <f>J341</f>
        <v>0</v>
      </c>
      <c r="L121" s="110"/>
    </row>
    <row r="122" spans="2:12" s="1" customFormat="1" ht="21.75" customHeight="1">
      <c r="B122" s="28"/>
      <c r="L122" s="28"/>
    </row>
    <row r="123" spans="2:12" s="1" customFormat="1" ht="6.9" customHeight="1">
      <c r="B123" s="43"/>
      <c r="C123" s="44"/>
      <c r="D123" s="44"/>
      <c r="E123" s="44"/>
      <c r="F123" s="44"/>
      <c r="G123" s="44"/>
      <c r="H123" s="44"/>
      <c r="I123" s="44"/>
      <c r="J123" s="44"/>
      <c r="K123" s="44"/>
      <c r="L123" s="28"/>
    </row>
    <row r="127" spans="2:12" s="1" customFormat="1" ht="6.9" customHeight="1">
      <c r="B127" s="45"/>
      <c r="C127" s="46"/>
      <c r="D127" s="46"/>
      <c r="E127" s="46"/>
      <c r="F127" s="46"/>
      <c r="G127" s="46"/>
      <c r="H127" s="46"/>
      <c r="I127" s="46"/>
      <c r="J127" s="46"/>
      <c r="K127" s="46"/>
      <c r="L127" s="28"/>
    </row>
    <row r="128" spans="2:12" s="1" customFormat="1" ht="24.9" customHeight="1">
      <c r="B128" s="28"/>
      <c r="C128" s="17" t="s">
        <v>157</v>
      </c>
      <c r="L128" s="28"/>
    </row>
    <row r="129" spans="2:63" s="1" customFormat="1" ht="6.9" customHeight="1">
      <c r="B129" s="28"/>
      <c r="L129" s="28"/>
    </row>
    <row r="130" spans="2:63" s="1" customFormat="1" ht="12" customHeight="1">
      <c r="B130" s="28"/>
      <c r="C130" s="23" t="s">
        <v>15</v>
      </c>
      <c r="L130" s="28"/>
    </row>
    <row r="131" spans="2:63" s="1" customFormat="1" ht="16.5" customHeight="1">
      <c r="B131" s="28"/>
      <c r="E131" s="220" t="str">
        <f>E7</f>
        <v>Sklady - Showroom, rekonštrukcia</v>
      </c>
      <c r="F131" s="221"/>
      <c r="G131" s="221"/>
      <c r="H131" s="221"/>
      <c r="L131" s="28"/>
    </row>
    <row r="132" spans="2:63" ht="12" customHeight="1">
      <c r="B132" s="16"/>
      <c r="C132" s="23" t="s">
        <v>125</v>
      </c>
      <c r="L132" s="16"/>
    </row>
    <row r="133" spans="2:63" s="1" customFormat="1" ht="16.5" customHeight="1">
      <c r="B133" s="28"/>
      <c r="E133" s="220" t="s">
        <v>126</v>
      </c>
      <c r="F133" s="219"/>
      <c r="G133" s="219"/>
      <c r="H133" s="219"/>
      <c r="L133" s="28"/>
    </row>
    <row r="134" spans="2:63" s="1" customFormat="1" ht="12" customHeight="1">
      <c r="B134" s="28"/>
      <c r="C134" s="23" t="s">
        <v>127</v>
      </c>
      <c r="L134" s="28"/>
    </row>
    <row r="135" spans="2:63" s="1" customFormat="1" ht="16.5" customHeight="1">
      <c r="B135" s="28"/>
      <c r="E135" s="215" t="str">
        <f>E11</f>
        <v>DSO 01.1 - Architektonické a stavebné riešenie</v>
      </c>
      <c r="F135" s="219"/>
      <c r="G135" s="219"/>
      <c r="H135" s="219"/>
      <c r="L135" s="28"/>
    </row>
    <row r="136" spans="2:63" s="1" customFormat="1" ht="6.9" customHeight="1">
      <c r="B136" s="28"/>
      <c r="L136" s="28"/>
    </row>
    <row r="137" spans="2:63" s="1" customFormat="1" ht="12" customHeight="1">
      <c r="B137" s="28"/>
      <c r="C137" s="23" t="s">
        <v>19</v>
      </c>
      <c r="F137" s="21" t="str">
        <f>F14</f>
        <v>Važec, p.č. 2467/6</v>
      </c>
      <c r="I137" s="23" t="s">
        <v>21</v>
      </c>
      <c r="J137" s="51">
        <f>IF(J14="","",J14)</f>
        <v>0</v>
      </c>
      <c r="L137" s="28"/>
    </row>
    <row r="138" spans="2:63" s="1" customFormat="1" ht="6.9" customHeight="1">
      <c r="B138" s="28"/>
      <c r="L138" s="28"/>
    </row>
    <row r="139" spans="2:63" s="1" customFormat="1" ht="54.45" customHeight="1">
      <c r="B139" s="28"/>
      <c r="C139" s="23" t="s">
        <v>22</v>
      </c>
      <c r="F139" s="21" t="str">
        <f>E17</f>
        <v>PD Važec, Urbárska 72, Važec</v>
      </c>
      <c r="I139" s="23" t="s">
        <v>28</v>
      </c>
      <c r="J139" s="26" t="str">
        <f>E23</f>
        <v>Ing.arch.Ondrej Kurek, Ing.arch.Tomáš Krištek</v>
      </c>
      <c r="L139" s="28"/>
    </row>
    <row r="140" spans="2:63" s="1" customFormat="1" ht="25.65" customHeight="1">
      <c r="B140" s="28"/>
      <c r="C140" s="23" t="s">
        <v>26</v>
      </c>
      <c r="F140" s="21" t="str">
        <f>IF(E20="","",E20)</f>
        <v>Vyplň údaj</v>
      </c>
      <c r="I140" s="23" t="s">
        <v>31</v>
      </c>
      <c r="J140" s="26" t="str">
        <f>E26</f>
        <v>Caban - aktualizácia cien 2023</v>
      </c>
      <c r="L140" s="28"/>
    </row>
    <row r="141" spans="2:63" s="1" customFormat="1" ht="10.35" customHeight="1">
      <c r="B141" s="28"/>
      <c r="L141" s="28"/>
    </row>
    <row r="142" spans="2:63" s="10" customFormat="1" ht="29.25" customHeight="1">
      <c r="B142" s="118"/>
      <c r="C142" s="119" t="s">
        <v>158</v>
      </c>
      <c r="D142" s="120" t="s">
        <v>59</v>
      </c>
      <c r="E142" s="120" t="s">
        <v>55</v>
      </c>
      <c r="F142" s="120" t="s">
        <v>56</v>
      </c>
      <c r="G142" s="120" t="s">
        <v>159</v>
      </c>
      <c r="H142" s="120" t="s">
        <v>160</v>
      </c>
      <c r="I142" s="120" t="s">
        <v>161</v>
      </c>
      <c r="J142" s="121" t="s">
        <v>131</v>
      </c>
      <c r="K142" s="122" t="s">
        <v>162</v>
      </c>
      <c r="L142" s="118"/>
      <c r="M142" s="58" t="s">
        <v>1</v>
      </c>
      <c r="N142" s="59" t="s">
        <v>38</v>
      </c>
      <c r="O142" s="59" t="s">
        <v>163</v>
      </c>
      <c r="P142" s="59" t="s">
        <v>164</v>
      </c>
      <c r="Q142" s="59" t="s">
        <v>165</v>
      </c>
      <c r="R142" s="59" t="s">
        <v>166</v>
      </c>
      <c r="S142" s="59" t="s">
        <v>167</v>
      </c>
      <c r="T142" s="60" t="s">
        <v>168</v>
      </c>
    </row>
    <row r="143" spans="2:63" s="1" customFormat="1" ht="22.95" customHeight="1">
      <c r="B143" s="28"/>
      <c r="C143" s="63" t="s">
        <v>132</v>
      </c>
      <c r="J143" s="123">
        <f>BK143</f>
        <v>0</v>
      </c>
      <c r="L143" s="28"/>
      <c r="M143" s="61"/>
      <c r="N143" s="52"/>
      <c r="O143" s="52"/>
      <c r="P143" s="124">
        <f>P144+P233+P341</f>
        <v>0</v>
      </c>
      <c r="Q143" s="52"/>
      <c r="R143" s="124">
        <f>R144+R233+R341</f>
        <v>271.52277199994097</v>
      </c>
      <c r="S143" s="52"/>
      <c r="T143" s="125">
        <f>T144+T233+T341</f>
        <v>104.25222891999999</v>
      </c>
      <c r="AT143" s="13" t="s">
        <v>73</v>
      </c>
      <c r="AU143" s="13" t="s">
        <v>133</v>
      </c>
      <c r="BK143" s="126">
        <f>BK144+BK233+BK341</f>
        <v>0</v>
      </c>
    </row>
    <row r="144" spans="2:63" s="11" customFormat="1" ht="25.95" customHeight="1">
      <c r="B144" s="127"/>
      <c r="D144" s="128" t="s">
        <v>73</v>
      </c>
      <c r="E144" s="129" t="s">
        <v>169</v>
      </c>
      <c r="F144" s="129" t="s">
        <v>170</v>
      </c>
      <c r="I144" s="130"/>
      <c r="J144" s="131">
        <f>BK144</f>
        <v>0</v>
      </c>
      <c r="L144" s="127"/>
      <c r="M144" s="132"/>
      <c r="P144" s="133">
        <f>P145+P150+P154+P163+P170+P195</f>
        <v>0</v>
      </c>
      <c r="R144" s="133">
        <f>R145+R150+R154+R163+R170+R195</f>
        <v>240.02756529809599</v>
      </c>
      <c r="T144" s="134">
        <f>T145+T150+T154+T163+T170+T195</f>
        <v>101.496771</v>
      </c>
      <c r="AR144" s="128" t="s">
        <v>81</v>
      </c>
      <c r="AT144" s="135" t="s">
        <v>73</v>
      </c>
      <c r="AU144" s="135" t="s">
        <v>74</v>
      </c>
      <c r="AY144" s="128" t="s">
        <v>171</v>
      </c>
      <c r="BK144" s="136">
        <f>BK145+BK150+BK154+BK163+BK170+BK195</f>
        <v>0</v>
      </c>
    </row>
    <row r="145" spans="2:65" s="11" customFormat="1" ht="22.95" customHeight="1">
      <c r="B145" s="127"/>
      <c r="D145" s="128" t="s">
        <v>73</v>
      </c>
      <c r="E145" s="137" t="s">
        <v>81</v>
      </c>
      <c r="F145" s="137" t="s">
        <v>172</v>
      </c>
      <c r="I145" s="130"/>
      <c r="J145" s="138">
        <f>BK145</f>
        <v>0</v>
      </c>
      <c r="L145" s="127"/>
      <c r="M145" s="132"/>
      <c r="P145" s="133">
        <f>SUM(P146:P149)</f>
        <v>0</v>
      </c>
      <c r="R145" s="133">
        <f>SUM(R146:R149)</f>
        <v>0</v>
      </c>
      <c r="T145" s="134">
        <f>SUM(T146:T149)</f>
        <v>0</v>
      </c>
      <c r="AR145" s="128" t="s">
        <v>81</v>
      </c>
      <c r="AT145" s="135" t="s">
        <v>73</v>
      </c>
      <c r="AU145" s="135" t="s">
        <v>81</v>
      </c>
      <c r="AY145" s="128" t="s">
        <v>171</v>
      </c>
      <c r="BK145" s="136">
        <f>SUM(BK146:BK149)</f>
        <v>0</v>
      </c>
    </row>
    <row r="146" spans="2:65" s="1" customFormat="1" ht="21.75" customHeight="1">
      <c r="B146" s="139"/>
      <c r="C146" s="140" t="s">
        <v>81</v>
      </c>
      <c r="D146" s="140" t="s">
        <v>173</v>
      </c>
      <c r="E146" s="141" t="s">
        <v>174</v>
      </c>
      <c r="F146" s="142" t="s">
        <v>175</v>
      </c>
      <c r="G146" s="143" t="s">
        <v>176</v>
      </c>
      <c r="H146" s="144">
        <v>13.32</v>
      </c>
      <c r="I146" s="145"/>
      <c r="J146" s="146">
        <f>ROUND(I146*H146,2)</f>
        <v>0</v>
      </c>
      <c r="K146" s="147"/>
      <c r="L146" s="28"/>
      <c r="M146" s="148" t="s">
        <v>1</v>
      </c>
      <c r="N146" s="149" t="s">
        <v>40</v>
      </c>
      <c r="P146" s="150">
        <f>O146*H146</f>
        <v>0</v>
      </c>
      <c r="Q146" s="150">
        <v>0</v>
      </c>
      <c r="R146" s="150">
        <f>Q146*H146</f>
        <v>0</v>
      </c>
      <c r="S146" s="150">
        <v>0</v>
      </c>
      <c r="T146" s="151">
        <f>S146*H146</f>
        <v>0</v>
      </c>
      <c r="AR146" s="152" t="s">
        <v>177</v>
      </c>
      <c r="AT146" s="152" t="s">
        <v>173</v>
      </c>
      <c r="AU146" s="152" t="s">
        <v>87</v>
      </c>
      <c r="AY146" s="13" t="s">
        <v>171</v>
      </c>
      <c r="BE146" s="153">
        <f>IF(N146="základná",J146,0)</f>
        <v>0</v>
      </c>
      <c r="BF146" s="153">
        <f>IF(N146="znížená",J146,0)</f>
        <v>0</v>
      </c>
      <c r="BG146" s="153">
        <f>IF(N146="zákl. prenesená",J146,0)</f>
        <v>0</v>
      </c>
      <c r="BH146" s="153">
        <f>IF(N146="zníž. prenesená",J146,0)</f>
        <v>0</v>
      </c>
      <c r="BI146" s="153">
        <f>IF(N146="nulová",J146,0)</f>
        <v>0</v>
      </c>
      <c r="BJ146" s="13" t="s">
        <v>87</v>
      </c>
      <c r="BK146" s="153">
        <f>ROUND(I146*H146,2)</f>
        <v>0</v>
      </c>
      <c r="BL146" s="13" t="s">
        <v>177</v>
      </c>
      <c r="BM146" s="152" t="s">
        <v>87</v>
      </c>
    </row>
    <row r="147" spans="2:65" s="1" customFormat="1" ht="37.950000000000003" customHeight="1">
      <c r="B147" s="139"/>
      <c r="C147" s="140" t="s">
        <v>87</v>
      </c>
      <c r="D147" s="140" t="s">
        <v>173</v>
      </c>
      <c r="E147" s="141" t="s">
        <v>178</v>
      </c>
      <c r="F147" s="142" t="s">
        <v>179</v>
      </c>
      <c r="G147" s="143" t="s">
        <v>176</v>
      </c>
      <c r="H147" s="144">
        <v>13.32</v>
      </c>
      <c r="I147" s="145"/>
      <c r="J147" s="146">
        <f>ROUND(I147*H147,2)</f>
        <v>0</v>
      </c>
      <c r="K147" s="147"/>
      <c r="L147" s="28"/>
      <c r="M147" s="148" t="s">
        <v>1</v>
      </c>
      <c r="N147" s="149" t="s">
        <v>40</v>
      </c>
      <c r="P147" s="150">
        <f>O147*H147</f>
        <v>0</v>
      </c>
      <c r="Q147" s="150">
        <v>0</v>
      </c>
      <c r="R147" s="150">
        <f>Q147*H147</f>
        <v>0</v>
      </c>
      <c r="S147" s="150">
        <v>0</v>
      </c>
      <c r="T147" s="151">
        <f>S147*H147</f>
        <v>0</v>
      </c>
      <c r="AR147" s="152" t="s">
        <v>177</v>
      </c>
      <c r="AT147" s="152" t="s">
        <v>173</v>
      </c>
      <c r="AU147" s="152" t="s">
        <v>87</v>
      </c>
      <c r="AY147" s="13" t="s">
        <v>171</v>
      </c>
      <c r="BE147" s="153">
        <f>IF(N147="základná",J147,0)</f>
        <v>0</v>
      </c>
      <c r="BF147" s="153">
        <f>IF(N147="znížená",J147,0)</f>
        <v>0</v>
      </c>
      <c r="BG147" s="153">
        <f>IF(N147="zákl. prenesená",J147,0)</f>
        <v>0</v>
      </c>
      <c r="BH147" s="153">
        <f>IF(N147="zníž. prenesená",J147,0)</f>
        <v>0</v>
      </c>
      <c r="BI147" s="153">
        <f>IF(N147="nulová",J147,0)</f>
        <v>0</v>
      </c>
      <c r="BJ147" s="13" t="s">
        <v>87</v>
      </c>
      <c r="BK147" s="153">
        <f>ROUND(I147*H147,2)</f>
        <v>0</v>
      </c>
      <c r="BL147" s="13" t="s">
        <v>177</v>
      </c>
      <c r="BM147" s="152" t="s">
        <v>177</v>
      </c>
    </row>
    <row r="148" spans="2:65" s="1" customFormat="1" ht="24.15" customHeight="1">
      <c r="B148" s="139"/>
      <c r="C148" s="140" t="s">
        <v>95</v>
      </c>
      <c r="D148" s="140" t="s">
        <v>173</v>
      </c>
      <c r="E148" s="141" t="s">
        <v>180</v>
      </c>
      <c r="F148" s="142" t="s">
        <v>181</v>
      </c>
      <c r="G148" s="143" t="s">
        <v>176</v>
      </c>
      <c r="H148" s="144">
        <v>4.0039999999999996</v>
      </c>
      <c r="I148" s="145"/>
      <c r="J148" s="146">
        <f>ROUND(I148*H148,2)</f>
        <v>0</v>
      </c>
      <c r="K148" s="147"/>
      <c r="L148" s="28"/>
      <c r="M148" s="148" t="s">
        <v>1</v>
      </c>
      <c r="N148" s="149" t="s">
        <v>40</v>
      </c>
      <c r="P148" s="150">
        <f>O148*H148</f>
        <v>0</v>
      </c>
      <c r="Q148" s="150">
        <v>0</v>
      </c>
      <c r="R148" s="150">
        <f>Q148*H148</f>
        <v>0</v>
      </c>
      <c r="S148" s="150">
        <v>0</v>
      </c>
      <c r="T148" s="151">
        <f>S148*H148</f>
        <v>0</v>
      </c>
      <c r="AR148" s="152" t="s">
        <v>177</v>
      </c>
      <c r="AT148" s="152" t="s">
        <v>173</v>
      </c>
      <c r="AU148" s="152" t="s">
        <v>87</v>
      </c>
      <c r="AY148" s="13" t="s">
        <v>171</v>
      </c>
      <c r="BE148" s="153">
        <f>IF(N148="základná",J148,0)</f>
        <v>0</v>
      </c>
      <c r="BF148" s="153">
        <f>IF(N148="znížená",J148,0)</f>
        <v>0</v>
      </c>
      <c r="BG148" s="153">
        <f>IF(N148="zákl. prenesená",J148,0)</f>
        <v>0</v>
      </c>
      <c r="BH148" s="153">
        <f>IF(N148="zníž. prenesená",J148,0)</f>
        <v>0</v>
      </c>
      <c r="BI148" s="153">
        <f>IF(N148="nulová",J148,0)</f>
        <v>0</v>
      </c>
      <c r="BJ148" s="13" t="s">
        <v>87</v>
      </c>
      <c r="BK148" s="153">
        <f>ROUND(I148*H148,2)</f>
        <v>0</v>
      </c>
      <c r="BL148" s="13" t="s">
        <v>177</v>
      </c>
      <c r="BM148" s="152" t="s">
        <v>182</v>
      </c>
    </row>
    <row r="149" spans="2:65" s="1" customFormat="1" ht="24.15" customHeight="1">
      <c r="B149" s="139"/>
      <c r="C149" s="140" t="s">
        <v>177</v>
      </c>
      <c r="D149" s="140" t="s">
        <v>173</v>
      </c>
      <c r="E149" s="141" t="s">
        <v>183</v>
      </c>
      <c r="F149" s="142" t="s">
        <v>184</v>
      </c>
      <c r="G149" s="143" t="s">
        <v>176</v>
      </c>
      <c r="H149" s="144">
        <v>17.324000000000002</v>
      </c>
      <c r="I149" s="145"/>
      <c r="J149" s="146">
        <f>ROUND(I149*H149,2)</f>
        <v>0</v>
      </c>
      <c r="K149" s="147"/>
      <c r="L149" s="28"/>
      <c r="M149" s="148" t="s">
        <v>1</v>
      </c>
      <c r="N149" s="149" t="s">
        <v>40</v>
      </c>
      <c r="P149" s="150">
        <f>O149*H149</f>
        <v>0</v>
      </c>
      <c r="Q149" s="150">
        <v>0</v>
      </c>
      <c r="R149" s="150">
        <f>Q149*H149</f>
        <v>0</v>
      </c>
      <c r="S149" s="150">
        <v>0</v>
      </c>
      <c r="T149" s="151">
        <f>S149*H149</f>
        <v>0</v>
      </c>
      <c r="AR149" s="152" t="s">
        <v>177</v>
      </c>
      <c r="AT149" s="152" t="s">
        <v>173</v>
      </c>
      <c r="AU149" s="152" t="s">
        <v>87</v>
      </c>
      <c r="AY149" s="13" t="s">
        <v>171</v>
      </c>
      <c r="BE149" s="153">
        <f>IF(N149="základná",J149,0)</f>
        <v>0</v>
      </c>
      <c r="BF149" s="153">
        <f>IF(N149="znížená",J149,0)</f>
        <v>0</v>
      </c>
      <c r="BG149" s="153">
        <f>IF(N149="zákl. prenesená",J149,0)</f>
        <v>0</v>
      </c>
      <c r="BH149" s="153">
        <f>IF(N149="zníž. prenesená",J149,0)</f>
        <v>0</v>
      </c>
      <c r="BI149" s="153">
        <f>IF(N149="nulová",J149,0)</f>
        <v>0</v>
      </c>
      <c r="BJ149" s="13" t="s">
        <v>87</v>
      </c>
      <c r="BK149" s="153">
        <f>ROUND(I149*H149,2)</f>
        <v>0</v>
      </c>
      <c r="BL149" s="13" t="s">
        <v>177</v>
      </c>
      <c r="BM149" s="152" t="s">
        <v>185</v>
      </c>
    </row>
    <row r="150" spans="2:65" s="11" customFormat="1" ht="22.95" customHeight="1">
      <c r="B150" s="127"/>
      <c r="D150" s="128" t="s">
        <v>73</v>
      </c>
      <c r="E150" s="137" t="s">
        <v>87</v>
      </c>
      <c r="F150" s="137" t="s">
        <v>186</v>
      </c>
      <c r="I150" s="130"/>
      <c r="J150" s="138">
        <f>BK150</f>
        <v>0</v>
      </c>
      <c r="L150" s="127"/>
      <c r="M150" s="132"/>
      <c r="P150" s="133">
        <f>SUM(P151:P153)</f>
        <v>0</v>
      </c>
      <c r="R150" s="133">
        <f>SUM(R151:R153)</f>
        <v>6.7593928044299991</v>
      </c>
      <c r="T150" s="134">
        <f>SUM(T151:T153)</f>
        <v>0</v>
      </c>
      <c r="AR150" s="128" t="s">
        <v>81</v>
      </c>
      <c r="AT150" s="135" t="s">
        <v>73</v>
      </c>
      <c r="AU150" s="135" t="s">
        <v>81</v>
      </c>
      <c r="AY150" s="128" t="s">
        <v>171</v>
      </c>
      <c r="BK150" s="136">
        <f>SUM(BK151:BK153)</f>
        <v>0</v>
      </c>
    </row>
    <row r="151" spans="2:65" s="1" customFormat="1" ht="16.5" customHeight="1">
      <c r="B151" s="139"/>
      <c r="C151" s="140" t="s">
        <v>187</v>
      </c>
      <c r="D151" s="140" t="s">
        <v>173</v>
      </c>
      <c r="E151" s="141" t="s">
        <v>188</v>
      </c>
      <c r="F151" s="142" t="s">
        <v>189</v>
      </c>
      <c r="G151" s="143" t="s">
        <v>176</v>
      </c>
      <c r="H151" s="144">
        <v>0.45500000000000002</v>
      </c>
      <c r="I151" s="145"/>
      <c r="J151" s="146">
        <f>ROUND(I151*H151,2)</f>
        <v>0</v>
      </c>
      <c r="K151" s="147"/>
      <c r="L151" s="28"/>
      <c r="M151" s="148" t="s">
        <v>1</v>
      </c>
      <c r="N151" s="149" t="s">
        <v>40</v>
      </c>
      <c r="P151" s="150">
        <f>O151*H151</f>
        <v>0</v>
      </c>
      <c r="Q151" s="150">
        <v>2.0663999999999998</v>
      </c>
      <c r="R151" s="150">
        <f>Q151*H151</f>
        <v>0.94021199999999994</v>
      </c>
      <c r="S151" s="150">
        <v>0</v>
      </c>
      <c r="T151" s="151">
        <f>S151*H151</f>
        <v>0</v>
      </c>
      <c r="AR151" s="152" t="s">
        <v>177</v>
      </c>
      <c r="AT151" s="152" t="s">
        <v>173</v>
      </c>
      <c r="AU151" s="152" t="s">
        <v>87</v>
      </c>
      <c r="AY151" s="13" t="s">
        <v>171</v>
      </c>
      <c r="BE151" s="153">
        <f>IF(N151="základná",J151,0)</f>
        <v>0</v>
      </c>
      <c r="BF151" s="153">
        <f>IF(N151="znížená",J151,0)</f>
        <v>0</v>
      </c>
      <c r="BG151" s="153">
        <f>IF(N151="zákl. prenesená",J151,0)</f>
        <v>0</v>
      </c>
      <c r="BH151" s="153">
        <f>IF(N151="zníž. prenesená",J151,0)</f>
        <v>0</v>
      </c>
      <c r="BI151" s="153">
        <f>IF(N151="nulová",J151,0)</f>
        <v>0</v>
      </c>
      <c r="BJ151" s="13" t="s">
        <v>87</v>
      </c>
      <c r="BK151" s="153">
        <f>ROUND(I151*H151,2)</f>
        <v>0</v>
      </c>
      <c r="BL151" s="13" t="s">
        <v>177</v>
      </c>
      <c r="BM151" s="152" t="s">
        <v>190</v>
      </c>
    </row>
    <row r="152" spans="2:65" s="1" customFormat="1" ht="16.5" customHeight="1">
      <c r="B152" s="139"/>
      <c r="C152" s="140" t="s">
        <v>182</v>
      </c>
      <c r="D152" s="140" t="s">
        <v>173</v>
      </c>
      <c r="E152" s="141" t="s">
        <v>191</v>
      </c>
      <c r="F152" s="142" t="s">
        <v>192</v>
      </c>
      <c r="G152" s="143" t="s">
        <v>176</v>
      </c>
      <c r="H152" s="144">
        <v>2.6160000000000001</v>
      </c>
      <c r="I152" s="145"/>
      <c r="J152" s="146">
        <f>ROUND(I152*H152,2)</f>
        <v>0</v>
      </c>
      <c r="K152" s="147"/>
      <c r="L152" s="28"/>
      <c r="M152" s="148" t="s">
        <v>1</v>
      </c>
      <c r="N152" s="149" t="s">
        <v>40</v>
      </c>
      <c r="P152" s="150">
        <f>O152*H152</f>
        <v>0</v>
      </c>
      <c r="Q152" s="150">
        <v>2.1940757039999998</v>
      </c>
      <c r="R152" s="150">
        <f>Q152*H152</f>
        <v>5.7397020416639997</v>
      </c>
      <c r="S152" s="150">
        <v>0</v>
      </c>
      <c r="T152" s="151">
        <f>S152*H152</f>
        <v>0</v>
      </c>
      <c r="AR152" s="152" t="s">
        <v>177</v>
      </c>
      <c r="AT152" s="152" t="s">
        <v>173</v>
      </c>
      <c r="AU152" s="152" t="s">
        <v>87</v>
      </c>
      <c r="AY152" s="13" t="s">
        <v>171</v>
      </c>
      <c r="BE152" s="153">
        <f>IF(N152="základná",J152,0)</f>
        <v>0</v>
      </c>
      <c r="BF152" s="153">
        <f>IF(N152="znížená",J152,0)</f>
        <v>0</v>
      </c>
      <c r="BG152" s="153">
        <f>IF(N152="zákl. prenesená",J152,0)</f>
        <v>0</v>
      </c>
      <c r="BH152" s="153">
        <f>IF(N152="zníž. prenesená",J152,0)</f>
        <v>0</v>
      </c>
      <c r="BI152" s="153">
        <f>IF(N152="nulová",J152,0)</f>
        <v>0</v>
      </c>
      <c r="BJ152" s="13" t="s">
        <v>87</v>
      </c>
      <c r="BK152" s="153">
        <f>ROUND(I152*H152,2)</f>
        <v>0</v>
      </c>
      <c r="BL152" s="13" t="s">
        <v>177</v>
      </c>
      <c r="BM152" s="152" t="s">
        <v>193</v>
      </c>
    </row>
    <row r="153" spans="2:65" s="1" customFormat="1" ht="16.5" customHeight="1">
      <c r="B153" s="139"/>
      <c r="C153" s="140" t="s">
        <v>194</v>
      </c>
      <c r="D153" s="140" t="s">
        <v>173</v>
      </c>
      <c r="E153" s="141" t="s">
        <v>195</v>
      </c>
      <c r="F153" s="142" t="s">
        <v>196</v>
      </c>
      <c r="G153" s="143" t="s">
        <v>197</v>
      </c>
      <c r="H153" s="144">
        <v>7.8E-2</v>
      </c>
      <c r="I153" s="145"/>
      <c r="J153" s="146">
        <f>ROUND(I153*H153,2)</f>
        <v>0</v>
      </c>
      <c r="K153" s="147"/>
      <c r="L153" s="28"/>
      <c r="M153" s="148" t="s">
        <v>1</v>
      </c>
      <c r="N153" s="149" t="s">
        <v>40</v>
      </c>
      <c r="P153" s="150">
        <f>O153*H153</f>
        <v>0</v>
      </c>
      <c r="Q153" s="150">
        <v>1.0189584970000001</v>
      </c>
      <c r="R153" s="150">
        <f>Q153*H153</f>
        <v>7.9478762766000008E-2</v>
      </c>
      <c r="S153" s="150">
        <v>0</v>
      </c>
      <c r="T153" s="151">
        <f>S153*H153</f>
        <v>0</v>
      </c>
      <c r="AR153" s="152" t="s">
        <v>177</v>
      </c>
      <c r="AT153" s="152" t="s">
        <v>173</v>
      </c>
      <c r="AU153" s="152" t="s">
        <v>87</v>
      </c>
      <c r="AY153" s="13" t="s">
        <v>171</v>
      </c>
      <c r="BE153" s="153">
        <f>IF(N153="základná",J153,0)</f>
        <v>0</v>
      </c>
      <c r="BF153" s="153">
        <f>IF(N153="znížená",J153,0)</f>
        <v>0</v>
      </c>
      <c r="BG153" s="153">
        <f>IF(N153="zákl. prenesená",J153,0)</f>
        <v>0</v>
      </c>
      <c r="BH153" s="153">
        <f>IF(N153="zníž. prenesená",J153,0)</f>
        <v>0</v>
      </c>
      <c r="BI153" s="153">
        <f>IF(N153="nulová",J153,0)</f>
        <v>0</v>
      </c>
      <c r="BJ153" s="13" t="s">
        <v>87</v>
      </c>
      <c r="BK153" s="153">
        <f>ROUND(I153*H153,2)</f>
        <v>0</v>
      </c>
      <c r="BL153" s="13" t="s">
        <v>177</v>
      </c>
      <c r="BM153" s="152" t="s">
        <v>198</v>
      </c>
    </row>
    <row r="154" spans="2:65" s="11" customFormat="1" ht="22.95" customHeight="1">
      <c r="B154" s="127"/>
      <c r="D154" s="128" t="s">
        <v>73</v>
      </c>
      <c r="E154" s="137" t="s">
        <v>95</v>
      </c>
      <c r="F154" s="137" t="s">
        <v>199</v>
      </c>
      <c r="I154" s="130"/>
      <c r="J154" s="138">
        <f>BK154</f>
        <v>0</v>
      </c>
      <c r="L154" s="127"/>
      <c r="M154" s="132"/>
      <c r="P154" s="133">
        <f>SUM(P155:P162)</f>
        <v>0</v>
      </c>
      <c r="R154" s="133">
        <f>SUM(R155:R162)</f>
        <v>48.958209527066003</v>
      </c>
      <c r="T154" s="134">
        <f>SUM(T155:T162)</f>
        <v>0</v>
      </c>
      <c r="AR154" s="128" t="s">
        <v>81</v>
      </c>
      <c r="AT154" s="135" t="s">
        <v>73</v>
      </c>
      <c r="AU154" s="135" t="s">
        <v>81</v>
      </c>
      <c r="AY154" s="128" t="s">
        <v>171</v>
      </c>
      <c r="BK154" s="136">
        <f>SUM(BK155:BK162)</f>
        <v>0</v>
      </c>
    </row>
    <row r="155" spans="2:65" s="1" customFormat="1" ht="24.15" customHeight="1">
      <c r="B155" s="139"/>
      <c r="C155" s="140" t="s">
        <v>185</v>
      </c>
      <c r="D155" s="140" t="s">
        <v>173</v>
      </c>
      <c r="E155" s="141" t="s">
        <v>200</v>
      </c>
      <c r="F155" s="142" t="s">
        <v>201</v>
      </c>
      <c r="G155" s="143" t="s">
        <v>176</v>
      </c>
      <c r="H155" s="144">
        <v>6.8</v>
      </c>
      <c r="I155" s="145"/>
      <c r="J155" s="146">
        <f t="shared" ref="J155:J162" si="0">ROUND(I155*H155,2)</f>
        <v>0</v>
      </c>
      <c r="K155" s="147"/>
      <c r="L155" s="28"/>
      <c r="M155" s="148" t="s">
        <v>1</v>
      </c>
      <c r="N155" s="149" t="s">
        <v>40</v>
      </c>
      <c r="P155" s="150">
        <f t="shared" ref="P155:P162" si="1">O155*H155</f>
        <v>0</v>
      </c>
      <c r="Q155" s="150">
        <v>1.9452799999999999</v>
      </c>
      <c r="R155" s="150">
        <f t="shared" ref="R155:R162" si="2">Q155*H155</f>
        <v>13.227903999999999</v>
      </c>
      <c r="S155" s="150">
        <v>0</v>
      </c>
      <c r="T155" s="151">
        <f t="shared" ref="T155:T162" si="3">S155*H155</f>
        <v>0</v>
      </c>
      <c r="AR155" s="152" t="s">
        <v>177</v>
      </c>
      <c r="AT155" s="152" t="s">
        <v>173</v>
      </c>
      <c r="AU155" s="152" t="s">
        <v>87</v>
      </c>
      <c r="AY155" s="13" t="s">
        <v>171</v>
      </c>
      <c r="BE155" s="153">
        <f t="shared" ref="BE155:BE162" si="4">IF(N155="základná",J155,0)</f>
        <v>0</v>
      </c>
      <c r="BF155" s="153">
        <f t="shared" ref="BF155:BF162" si="5">IF(N155="znížená",J155,0)</f>
        <v>0</v>
      </c>
      <c r="BG155" s="153">
        <f t="shared" ref="BG155:BG162" si="6">IF(N155="zákl. prenesená",J155,0)</f>
        <v>0</v>
      </c>
      <c r="BH155" s="153">
        <f t="shared" ref="BH155:BH162" si="7">IF(N155="zníž. prenesená",J155,0)</f>
        <v>0</v>
      </c>
      <c r="BI155" s="153">
        <f t="shared" ref="BI155:BI162" si="8">IF(N155="nulová",J155,0)</f>
        <v>0</v>
      </c>
      <c r="BJ155" s="13" t="s">
        <v>87</v>
      </c>
      <c r="BK155" s="153">
        <f t="shared" ref="BK155:BK162" si="9">ROUND(I155*H155,2)</f>
        <v>0</v>
      </c>
      <c r="BL155" s="13" t="s">
        <v>177</v>
      </c>
      <c r="BM155" s="152" t="s">
        <v>202</v>
      </c>
    </row>
    <row r="156" spans="2:65" s="1" customFormat="1" ht="33" customHeight="1">
      <c r="B156" s="139"/>
      <c r="C156" s="140" t="s">
        <v>203</v>
      </c>
      <c r="D156" s="140" t="s">
        <v>173</v>
      </c>
      <c r="E156" s="141" t="s">
        <v>204</v>
      </c>
      <c r="F156" s="142" t="s">
        <v>205</v>
      </c>
      <c r="G156" s="143" t="s">
        <v>176</v>
      </c>
      <c r="H156" s="144">
        <v>1.1379999999999999</v>
      </c>
      <c r="I156" s="145"/>
      <c r="J156" s="146">
        <f t="shared" si="0"/>
        <v>0</v>
      </c>
      <c r="K156" s="147"/>
      <c r="L156" s="28"/>
      <c r="M156" s="148" t="s">
        <v>1</v>
      </c>
      <c r="N156" s="149" t="s">
        <v>40</v>
      </c>
      <c r="P156" s="150">
        <f t="shared" si="1"/>
        <v>0</v>
      </c>
      <c r="Q156" s="150">
        <v>2.1306444</v>
      </c>
      <c r="R156" s="150">
        <f t="shared" si="2"/>
        <v>2.4246733271999998</v>
      </c>
      <c r="S156" s="150">
        <v>0</v>
      </c>
      <c r="T156" s="151">
        <f t="shared" si="3"/>
        <v>0</v>
      </c>
      <c r="AR156" s="152" t="s">
        <v>177</v>
      </c>
      <c r="AT156" s="152" t="s">
        <v>173</v>
      </c>
      <c r="AU156" s="152" t="s">
        <v>87</v>
      </c>
      <c r="AY156" s="13" t="s">
        <v>171</v>
      </c>
      <c r="BE156" s="153">
        <f t="shared" si="4"/>
        <v>0</v>
      </c>
      <c r="BF156" s="153">
        <f t="shared" si="5"/>
        <v>0</v>
      </c>
      <c r="BG156" s="153">
        <f t="shared" si="6"/>
        <v>0</v>
      </c>
      <c r="BH156" s="153">
        <f t="shared" si="7"/>
        <v>0</v>
      </c>
      <c r="BI156" s="153">
        <f t="shared" si="8"/>
        <v>0</v>
      </c>
      <c r="BJ156" s="13" t="s">
        <v>87</v>
      </c>
      <c r="BK156" s="153">
        <f t="shared" si="9"/>
        <v>0</v>
      </c>
      <c r="BL156" s="13" t="s">
        <v>177</v>
      </c>
      <c r="BM156" s="152" t="s">
        <v>206</v>
      </c>
    </row>
    <row r="157" spans="2:65" s="1" customFormat="1" ht="16.5" customHeight="1">
      <c r="B157" s="139"/>
      <c r="C157" s="140" t="s">
        <v>190</v>
      </c>
      <c r="D157" s="140" t="s">
        <v>173</v>
      </c>
      <c r="E157" s="141" t="s">
        <v>207</v>
      </c>
      <c r="F157" s="142" t="s">
        <v>208</v>
      </c>
      <c r="G157" s="143" t="s">
        <v>197</v>
      </c>
      <c r="H157" s="144">
        <v>3.4000000000000002E-2</v>
      </c>
      <c r="I157" s="145"/>
      <c r="J157" s="146">
        <f t="shared" si="0"/>
        <v>0</v>
      </c>
      <c r="K157" s="147"/>
      <c r="L157" s="28"/>
      <c r="M157" s="148" t="s">
        <v>1</v>
      </c>
      <c r="N157" s="149" t="s">
        <v>40</v>
      </c>
      <c r="P157" s="150">
        <f t="shared" si="1"/>
        <v>0</v>
      </c>
      <c r="Q157" s="150">
        <v>1.015203949</v>
      </c>
      <c r="R157" s="150">
        <f t="shared" si="2"/>
        <v>3.4516934265999999E-2</v>
      </c>
      <c r="S157" s="150">
        <v>0</v>
      </c>
      <c r="T157" s="151">
        <f t="shared" si="3"/>
        <v>0</v>
      </c>
      <c r="AR157" s="152" t="s">
        <v>177</v>
      </c>
      <c r="AT157" s="152" t="s">
        <v>173</v>
      </c>
      <c r="AU157" s="152" t="s">
        <v>87</v>
      </c>
      <c r="AY157" s="13" t="s">
        <v>171</v>
      </c>
      <c r="BE157" s="153">
        <f t="shared" si="4"/>
        <v>0</v>
      </c>
      <c r="BF157" s="153">
        <f t="shared" si="5"/>
        <v>0</v>
      </c>
      <c r="BG157" s="153">
        <f t="shared" si="6"/>
        <v>0</v>
      </c>
      <c r="BH157" s="153">
        <f t="shared" si="7"/>
        <v>0</v>
      </c>
      <c r="BI157" s="153">
        <f t="shared" si="8"/>
        <v>0</v>
      </c>
      <c r="BJ157" s="13" t="s">
        <v>87</v>
      </c>
      <c r="BK157" s="153">
        <f t="shared" si="9"/>
        <v>0</v>
      </c>
      <c r="BL157" s="13" t="s">
        <v>177</v>
      </c>
      <c r="BM157" s="152" t="s">
        <v>209</v>
      </c>
    </row>
    <row r="158" spans="2:65" s="1" customFormat="1" ht="37.950000000000003" customHeight="1">
      <c r="B158" s="139"/>
      <c r="C158" s="140" t="s">
        <v>210</v>
      </c>
      <c r="D158" s="140" t="s">
        <v>173</v>
      </c>
      <c r="E158" s="141" t="s">
        <v>211</v>
      </c>
      <c r="F158" s="142" t="s">
        <v>212</v>
      </c>
      <c r="G158" s="143" t="s">
        <v>176</v>
      </c>
      <c r="H158" s="144">
        <v>37.139000000000003</v>
      </c>
      <c r="I158" s="145"/>
      <c r="J158" s="146">
        <f t="shared" si="0"/>
        <v>0</v>
      </c>
      <c r="K158" s="147"/>
      <c r="L158" s="28"/>
      <c r="M158" s="148" t="s">
        <v>1</v>
      </c>
      <c r="N158" s="149" t="s">
        <v>40</v>
      </c>
      <c r="P158" s="150">
        <f t="shared" si="1"/>
        <v>0</v>
      </c>
      <c r="Q158" s="150">
        <v>0.7891804</v>
      </c>
      <c r="R158" s="150">
        <f t="shared" si="2"/>
        <v>29.309370875600003</v>
      </c>
      <c r="S158" s="150">
        <v>0</v>
      </c>
      <c r="T158" s="151">
        <f t="shared" si="3"/>
        <v>0</v>
      </c>
      <c r="AR158" s="152" t="s">
        <v>177</v>
      </c>
      <c r="AT158" s="152" t="s">
        <v>173</v>
      </c>
      <c r="AU158" s="152" t="s">
        <v>87</v>
      </c>
      <c r="AY158" s="13" t="s">
        <v>171</v>
      </c>
      <c r="BE158" s="153">
        <f t="shared" si="4"/>
        <v>0</v>
      </c>
      <c r="BF158" s="153">
        <f t="shared" si="5"/>
        <v>0</v>
      </c>
      <c r="BG158" s="153">
        <f t="shared" si="6"/>
        <v>0</v>
      </c>
      <c r="BH158" s="153">
        <f t="shared" si="7"/>
        <v>0</v>
      </c>
      <c r="BI158" s="153">
        <f t="shared" si="8"/>
        <v>0</v>
      </c>
      <c r="BJ158" s="13" t="s">
        <v>87</v>
      </c>
      <c r="BK158" s="153">
        <f t="shared" si="9"/>
        <v>0</v>
      </c>
      <c r="BL158" s="13" t="s">
        <v>177</v>
      </c>
      <c r="BM158" s="152" t="s">
        <v>7</v>
      </c>
    </row>
    <row r="159" spans="2:65" s="1" customFormat="1" ht="24.15" customHeight="1">
      <c r="B159" s="139"/>
      <c r="C159" s="140" t="s">
        <v>193</v>
      </c>
      <c r="D159" s="140" t="s">
        <v>173</v>
      </c>
      <c r="E159" s="141" t="s">
        <v>213</v>
      </c>
      <c r="F159" s="142" t="s">
        <v>214</v>
      </c>
      <c r="G159" s="143" t="s">
        <v>215</v>
      </c>
      <c r="H159" s="144">
        <v>4</v>
      </c>
      <c r="I159" s="145"/>
      <c r="J159" s="146">
        <f t="shared" si="0"/>
        <v>0</v>
      </c>
      <c r="K159" s="147"/>
      <c r="L159" s="28"/>
      <c r="M159" s="148" t="s">
        <v>1</v>
      </c>
      <c r="N159" s="149" t="s">
        <v>40</v>
      </c>
      <c r="P159" s="150">
        <f t="shared" si="1"/>
        <v>0</v>
      </c>
      <c r="Q159" s="150">
        <v>3.9870000000000003E-2</v>
      </c>
      <c r="R159" s="150">
        <f t="shared" si="2"/>
        <v>0.15948000000000001</v>
      </c>
      <c r="S159" s="150">
        <v>0</v>
      </c>
      <c r="T159" s="151">
        <f t="shared" si="3"/>
        <v>0</v>
      </c>
      <c r="AR159" s="152" t="s">
        <v>177</v>
      </c>
      <c r="AT159" s="152" t="s">
        <v>173</v>
      </c>
      <c r="AU159" s="152" t="s">
        <v>87</v>
      </c>
      <c r="AY159" s="13" t="s">
        <v>171</v>
      </c>
      <c r="BE159" s="153">
        <f t="shared" si="4"/>
        <v>0</v>
      </c>
      <c r="BF159" s="153">
        <f t="shared" si="5"/>
        <v>0</v>
      </c>
      <c r="BG159" s="153">
        <f t="shared" si="6"/>
        <v>0</v>
      </c>
      <c r="BH159" s="153">
        <f t="shared" si="7"/>
        <v>0</v>
      </c>
      <c r="BI159" s="153">
        <f t="shared" si="8"/>
        <v>0</v>
      </c>
      <c r="BJ159" s="13" t="s">
        <v>87</v>
      </c>
      <c r="BK159" s="153">
        <f t="shared" si="9"/>
        <v>0</v>
      </c>
      <c r="BL159" s="13" t="s">
        <v>177</v>
      </c>
      <c r="BM159" s="152" t="s">
        <v>216</v>
      </c>
    </row>
    <row r="160" spans="2:65" s="1" customFormat="1" ht="24.15" customHeight="1">
      <c r="B160" s="139"/>
      <c r="C160" s="140" t="s">
        <v>217</v>
      </c>
      <c r="D160" s="140" t="s">
        <v>173</v>
      </c>
      <c r="E160" s="141" t="s">
        <v>218</v>
      </c>
      <c r="F160" s="142" t="s">
        <v>219</v>
      </c>
      <c r="G160" s="143" t="s">
        <v>215</v>
      </c>
      <c r="H160" s="144">
        <v>1</v>
      </c>
      <c r="I160" s="145"/>
      <c r="J160" s="146">
        <f t="shared" si="0"/>
        <v>0</v>
      </c>
      <c r="K160" s="147"/>
      <c r="L160" s="28"/>
      <c r="M160" s="148" t="s">
        <v>1</v>
      </c>
      <c r="N160" s="149" t="s">
        <v>40</v>
      </c>
      <c r="P160" s="150">
        <f t="shared" si="1"/>
        <v>0</v>
      </c>
      <c r="Q160" s="150">
        <v>7.9820000000000002E-2</v>
      </c>
      <c r="R160" s="150">
        <f t="shared" si="2"/>
        <v>7.9820000000000002E-2</v>
      </c>
      <c r="S160" s="150">
        <v>0</v>
      </c>
      <c r="T160" s="151">
        <f t="shared" si="3"/>
        <v>0</v>
      </c>
      <c r="AR160" s="152" t="s">
        <v>177</v>
      </c>
      <c r="AT160" s="152" t="s">
        <v>173</v>
      </c>
      <c r="AU160" s="152" t="s">
        <v>87</v>
      </c>
      <c r="AY160" s="13" t="s">
        <v>171</v>
      </c>
      <c r="BE160" s="153">
        <f t="shared" si="4"/>
        <v>0</v>
      </c>
      <c r="BF160" s="153">
        <f t="shared" si="5"/>
        <v>0</v>
      </c>
      <c r="BG160" s="153">
        <f t="shared" si="6"/>
        <v>0</v>
      </c>
      <c r="BH160" s="153">
        <f t="shared" si="7"/>
        <v>0</v>
      </c>
      <c r="BI160" s="153">
        <f t="shared" si="8"/>
        <v>0</v>
      </c>
      <c r="BJ160" s="13" t="s">
        <v>87</v>
      </c>
      <c r="BK160" s="153">
        <f t="shared" si="9"/>
        <v>0</v>
      </c>
      <c r="BL160" s="13" t="s">
        <v>177</v>
      </c>
      <c r="BM160" s="152" t="s">
        <v>220</v>
      </c>
    </row>
    <row r="161" spans="2:65" s="1" customFormat="1" ht="33" customHeight="1">
      <c r="B161" s="139"/>
      <c r="C161" s="140" t="s">
        <v>198</v>
      </c>
      <c r="D161" s="140" t="s">
        <v>173</v>
      </c>
      <c r="E161" s="141" t="s">
        <v>221</v>
      </c>
      <c r="F161" s="142" t="s">
        <v>222</v>
      </c>
      <c r="G161" s="143" t="s">
        <v>223</v>
      </c>
      <c r="H161" s="144">
        <v>99.86</v>
      </c>
      <c r="I161" s="145"/>
      <c r="J161" s="146">
        <f t="shared" si="0"/>
        <v>0</v>
      </c>
      <c r="K161" s="147"/>
      <c r="L161" s="28"/>
      <c r="M161" s="148" t="s">
        <v>1</v>
      </c>
      <c r="N161" s="149" t="s">
        <v>40</v>
      </c>
      <c r="P161" s="150">
        <f t="shared" si="1"/>
        <v>0</v>
      </c>
      <c r="Q161" s="150">
        <v>3.7211500000000002E-2</v>
      </c>
      <c r="R161" s="150">
        <f t="shared" si="2"/>
        <v>3.7159403900000001</v>
      </c>
      <c r="S161" s="150">
        <v>0</v>
      </c>
      <c r="T161" s="151">
        <f t="shared" si="3"/>
        <v>0</v>
      </c>
      <c r="AR161" s="152" t="s">
        <v>177</v>
      </c>
      <c r="AT161" s="152" t="s">
        <v>173</v>
      </c>
      <c r="AU161" s="152" t="s">
        <v>87</v>
      </c>
      <c r="AY161" s="13" t="s">
        <v>171</v>
      </c>
      <c r="BE161" s="153">
        <f t="shared" si="4"/>
        <v>0</v>
      </c>
      <c r="BF161" s="153">
        <f t="shared" si="5"/>
        <v>0</v>
      </c>
      <c r="BG161" s="153">
        <f t="shared" si="6"/>
        <v>0</v>
      </c>
      <c r="BH161" s="153">
        <f t="shared" si="7"/>
        <v>0</v>
      </c>
      <c r="BI161" s="153">
        <f t="shared" si="8"/>
        <v>0</v>
      </c>
      <c r="BJ161" s="13" t="s">
        <v>87</v>
      </c>
      <c r="BK161" s="153">
        <f t="shared" si="9"/>
        <v>0</v>
      </c>
      <c r="BL161" s="13" t="s">
        <v>177</v>
      </c>
      <c r="BM161" s="152" t="s">
        <v>224</v>
      </c>
    </row>
    <row r="162" spans="2:65" s="1" customFormat="1" ht="24.15" customHeight="1">
      <c r="B162" s="139"/>
      <c r="C162" s="140" t="s">
        <v>225</v>
      </c>
      <c r="D162" s="140" t="s">
        <v>173</v>
      </c>
      <c r="E162" s="141" t="s">
        <v>226</v>
      </c>
      <c r="F162" s="142" t="s">
        <v>227</v>
      </c>
      <c r="G162" s="143" t="s">
        <v>228</v>
      </c>
      <c r="H162" s="144">
        <v>54.2</v>
      </c>
      <c r="I162" s="145"/>
      <c r="J162" s="146">
        <f t="shared" si="0"/>
        <v>0</v>
      </c>
      <c r="K162" s="147"/>
      <c r="L162" s="28"/>
      <c r="M162" s="148" t="s">
        <v>1</v>
      </c>
      <c r="N162" s="149" t="s">
        <v>40</v>
      </c>
      <c r="P162" s="150">
        <f t="shared" si="1"/>
        <v>0</v>
      </c>
      <c r="Q162" s="150">
        <v>1.2E-4</v>
      </c>
      <c r="R162" s="150">
        <f t="shared" si="2"/>
        <v>6.5040000000000002E-3</v>
      </c>
      <c r="S162" s="150">
        <v>0</v>
      </c>
      <c r="T162" s="151">
        <f t="shared" si="3"/>
        <v>0</v>
      </c>
      <c r="AR162" s="152" t="s">
        <v>177</v>
      </c>
      <c r="AT162" s="152" t="s">
        <v>173</v>
      </c>
      <c r="AU162" s="152" t="s">
        <v>87</v>
      </c>
      <c r="AY162" s="13" t="s">
        <v>171</v>
      </c>
      <c r="BE162" s="153">
        <f t="shared" si="4"/>
        <v>0</v>
      </c>
      <c r="BF162" s="153">
        <f t="shared" si="5"/>
        <v>0</v>
      </c>
      <c r="BG162" s="153">
        <f t="shared" si="6"/>
        <v>0</v>
      </c>
      <c r="BH162" s="153">
        <f t="shared" si="7"/>
        <v>0</v>
      </c>
      <c r="BI162" s="153">
        <f t="shared" si="8"/>
        <v>0</v>
      </c>
      <c r="BJ162" s="13" t="s">
        <v>87</v>
      </c>
      <c r="BK162" s="153">
        <f t="shared" si="9"/>
        <v>0</v>
      </c>
      <c r="BL162" s="13" t="s">
        <v>177</v>
      </c>
      <c r="BM162" s="152" t="s">
        <v>229</v>
      </c>
    </row>
    <row r="163" spans="2:65" s="11" customFormat="1" ht="22.95" customHeight="1">
      <c r="B163" s="127"/>
      <c r="D163" s="128" t="s">
        <v>73</v>
      </c>
      <c r="E163" s="137" t="s">
        <v>187</v>
      </c>
      <c r="F163" s="137" t="s">
        <v>230</v>
      </c>
      <c r="I163" s="130"/>
      <c r="J163" s="138">
        <f>BK163</f>
        <v>0</v>
      </c>
      <c r="L163" s="127"/>
      <c r="M163" s="132"/>
      <c r="P163" s="133">
        <f>SUM(P164:P169)</f>
        <v>0</v>
      </c>
      <c r="R163" s="133">
        <f>SUM(R164:R169)</f>
        <v>69.452956990000004</v>
      </c>
      <c r="T163" s="134">
        <f>SUM(T164:T169)</f>
        <v>0</v>
      </c>
      <c r="AR163" s="128" t="s">
        <v>81</v>
      </c>
      <c r="AT163" s="135" t="s">
        <v>73</v>
      </c>
      <c r="AU163" s="135" t="s">
        <v>81</v>
      </c>
      <c r="AY163" s="128" t="s">
        <v>171</v>
      </c>
      <c r="BK163" s="136">
        <f>SUM(BK164:BK169)</f>
        <v>0</v>
      </c>
    </row>
    <row r="164" spans="2:65" s="1" customFormat="1" ht="24.15" customHeight="1">
      <c r="B164" s="139"/>
      <c r="C164" s="140" t="s">
        <v>202</v>
      </c>
      <c r="D164" s="140" t="s">
        <v>173</v>
      </c>
      <c r="E164" s="141" t="s">
        <v>231</v>
      </c>
      <c r="F164" s="142" t="s">
        <v>232</v>
      </c>
      <c r="G164" s="143" t="s">
        <v>223</v>
      </c>
      <c r="H164" s="144">
        <v>100</v>
      </c>
      <c r="I164" s="145"/>
      <c r="J164" s="146">
        <f t="shared" ref="J164:J169" si="10">ROUND(I164*H164,2)</f>
        <v>0</v>
      </c>
      <c r="K164" s="147"/>
      <c r="L164" s="28"/>
      <c r="M164" s="148" t="s">
        <v>1</v>
      </c>
      <c r="N164" s="149" t="s">
        <v>40</v>
      </c>
      <c r="P164" s="150">
        <f t="shared" ref="P164:P169" si="11">O164*H164</f>
        <v>0</v>
      </c>
      <c r="Q164" s="150">
        <v>0.37080000000000002</v>
      </c>
      <c r="R164" s="150">
        <f t="shared" ref="R164:R169" si="12">Q164*H164</f>
        <v>37.08</v>
      </c>
      <c r="S164" s="150">
        <v>0</v>
      </c>
      <c r="T164" s="151">
        <f t="shared" ref="T164:T169" si="13">S164*H164</f>
        <v>0</v>
      </c>
      <c r="AR164" s="152" t="s">
        <v>177</v>
      </c>
      <c r="AT164" s="152" t="s">
        <v>173</v>
      </c>
      <c r="AU164" s="152" t="s">
        <v>87</v>
      </c>
      <c r="AY164" s="13" t="s">
        <v>171</v>
      </c>
      <c r="BE164" s="153">
        <f t="shared" ref="BE164:BE169" si="14">IF(N164="základná",J164,0)</f>
        <v>0</v>
      </c>
      <c r="BF164" s="153">
        <f t="shared" ref="BF164:BF169" si="15">IF(N164="znížená",J164,0)</f>
        <v>0</v>
      </c>
      <c r="BG164" s="153">
        <f t="shared" ref="BG164:BG169" si="16">IF(N164="zákl. prenesená",J164,0)</f>
        <v>0</v>
      </c>
      <c r="BH164" s="153">
        <f t="shared" ref="BH164:BH169" si="17">IF(N164="zníž. prenesená",J164,0)</f>
        <v>0</v>
      </c>
      <c r="BI164" s="153">
        <f t="shared" ref="BI164:BI169" si="18">IF(N164="nulová",J164,0)</f>
        <v>0</v>
      </c>
      <c r="BJ164" s="13" t="s">
        <v>87</v>
      </c>
      <c r="BK164" s="153">
        <f t="shared" ref="BK164:BK169" si="19">ROUND(I164*H164,2)</f>
        <v>0</v>
      </c>
      <c r="BL164" s="13" t="s">
        <v>177</v>
      </c>
      <c r="BM164" s="152" t="s">
        <v>233</v>
      </c>
    </row>
    <row r="165" spans="2:65" s="1" customFormat="1" ht="24.15" customHeight="1">
      <c r="B165" s="139"/>
      <c r="C165" s="140" t="s">
        <v>234</v>
      </c>
      <c r="D165" s="140" t="s">
        <v>173</v>
      </c>
      <c r="E165" s="141" t="s">
        <v>235</v>
      </c>
      <c r="F165" s="142" t="s">
        <v>236</v>
      </c>
      <c r="G165" s="143" t="s">
        <v>223</v>
      </c>
      <c r="H165" s="144">
        <v>14.26</v>
      </c>
      <c r="I165" s="145"/>
      <c r="J165" s="146">
        <f t="shared" si="10"/>
        <v>0</v>
      </c>
      <c r="K165" s="147"/>
      <c r="L165" s="28"/>
      <c r="M165" s="148" t="s">
        <v>1</v>
      </c>
      <c r="N165" s="149" t="s">
        <v>40</v>
      </c>
      <c r="P165" s="150">
        <f t="shared" si="11"/>
        <v>0</v>
      </c>
      <c r="Q165" s="150">
        <v>0.24156150000000001</v>
      </c>
      <c r="R165" s="150">
        <f t="shared" si="12"/>
        <v>3.44466699</v>
      </c>
      <c r="S165" s="150">
        <v>0</v>
      </c>
      <c r="T165" s="151">
        <f t="shared" si="13"/>
        <v>0</v>
      </c>
      <c r="AR165" s="152" t="s">
        <v>177</v>
      </c>
      <c r="AT165" s="152" t="s">
        <v>173</v>
      </c>
      <c r="AU165" s="152" t="s">
        <v>87</v>
      </c>
      <c r="AY165" s="13" t="s">
        <v>171</v>
      </c>
      <c r="BE165" s="153">
        <f t="shared" si="14"/>
        <v>0</v>
      </c>
      <c r="BF165" s="153">
        <f t="shared" si="15"/>
        <v>0</v>
      </c>
      <c r="BG165" s="153">
        <f t="shared" si="16"/>
        <v>0</v>
      </c>
      <c r="BH165" s="153">
        <f t="shared" si="17"/>
        <v>0</v>
      </c>
      <c r="BI165" s="153">
        <f t="shared" si="18"/>
        <v>0</v>
      </c>
      <c r="BJ165" s="13" t="s">
        <v>87</v>
      </c>
      <c r="BK165" s="153">
        <f t="shared" si="19"/>
        <v>0</v>
      </c>
      <c r="BL165" s="13" t="s">
        <v>177</v>
      </c>
      <c r="BM165" s="152" t="s">
        <v>237</v>
      </c>
    </row>
    <row r="166" spans="2:65" s="1" customFormat="1" ht="33" customHeight="1">
      <c r="B166" s="139"/>
      <c r="C166" s="140" t="s">
        <v>206</v>
      </c>
      <c r="D166" s="140" t="s">
        <v>173</v>
      </c>
      <c r="E166" s="141" t="s">
        <v>238</v>
      </c>
      <c r="F166" s="142" t="s">
        <v>239</v>
      </c>
      <c r="G166" s="143" t="s">
        <v>223</v>
      </c>
      <c r="H166" s="144">
        <v>3</v>
      </c>
      <c r="I166" s="145"/>
      <c r="J166" s="146">
        <f t="shared" si="10"/>
        <v>0</v>
      </c>
      <c r="K166" s="147"/>
      <c r="L166" s="28"/>
      <c r="M166" s="148" t="s">
        <v>1</v>
      </c>
      <c r="N166" s="149" t="s">
        <v>40</v>
      </c>
      <c r="P166" s="150">
        <f t="shared" si="11"/>
        <v>0</v>
      </c>
      <c r="Q166" s="150">
        <v>8.4000000000000005E-2</v>
      </c>
      <c r="R166" s="150">
        <f t="shared" si="12"/>
        <v>0.252</v>
      </c>
      <c r="S166" s="150">
        <v>0</v>
      </c>
      <c r="T166" s="151">
        <f t="shared" si="13"/>
        <v>0</v>
      </c>
      <c r="AR166" s="152" t="s">
        <v>177</v>
      </c>
      <c r="AT166" s="152" t="s">
        <v>173</v>
      </c>
      <c r="AU166" s="152" t="s">
        <v>87</v>
      </c>
      <c r="AY166" s="13" t="s">
        <v>171</v>
      </c>
      <c r="BE166" s="153">
        <f t="shared" si="14"/>
        <v>0</v>
      </c>
      <c r="BF166" s="153">
        <f t="shared" si="15"/>
        <v>0</v>
      </c>
      <c r="BG166" s="153">
        <f t="shared" si="16"/>
        <v>0</v>
      </c>
      <c r="BH166" s="153">
        <f t="shared" si="17"/>
        <v>0</v>
      </c>
      <c r="BI166" s="153">
        <f t="shared" si="18"/>
        <v>0</v>
      </c>
      <c r="BJ166" s="13" t="s">
        <v>87</v>
      </c>
      <c r="BK166" s="153">
        <f t="shared" si="19"/>
        <v>0</v>
      </c>
      <c r="BL166" s="13" t="s">
        <v>177</v>
      </c>
      <c r="BM166" s="152" t="s">
        <v>240</v>
      </c>
    </row>
    <row r="167" spans="2:65" s="1" customFormat="1" ht="24.15" customHeight="1">
      <c r="B167" s="139"/>
      <c r="C167" s="154" t="s">
        <v>241</v>
      </c>
      <c r="D167" s="154" t="s">
        <v>242</v>
      </c>
      <c r="E167" s="155" t="s">
        <v>243</v>
      </c>
      <c r="F167" s="156" t="s">
        <v>244</v>
      </c>
      <c r="G167" s="157" t="s">
        <v>223</v>
      </c>
      <c r="H167" s="158">
        <v>3</v>
      </c>
      <c r="I167" s="159"/>
      <c r="J167" s="160">
        <f t="shared" si="10"/>
        <v>0</v>
      </c>
      <c r="K167" s="161"/>
      <c r="L167" s="162"/>
      <c r="M167" s="163" t="s">
        <v>1</v>
      </c>
      <c r="N167" s="164" t="s">
        <v>40</v>
      </c>
      <c r="P167" s="150">
        <f t="shared" si="11"/>
        <v>0</v>
      </c>
      <c r="Q167" s="150">
        <v>4.2999999999999999E-4</v>
      </c>
      <c r="R167" s="150">
        <f t="shared" si="12"/>
        <v>1.2899999999999999E-3</v>
      </c>
      <c r="S167" s="150">
        <v>0</v>
      </c>
      <c r="T167" s="151">
        <f t="shared" si="13"/>
        <v>0</v>
      </c>
      <c r="AR167" s="152" t="s">
        <v>185</v>
      </c>
      <c r="AT167" s="152" t="s">
        <v>242</v>
      </c>
      <c r="AU167" s="152" t="s">
        <v>87</v>
      </c>
      <c r="AY167" s="13" t="s">
        <v>171</v>
      </c>
      <c r="BE167" s="153">
        <f t="shared" si="14"/>
        <v>0</v>
      </c>
      <c r="BF167" s="153">
        <f t="shared" si="15"/>
        <v>0</v>
      </c>
      <c r="BG167" s="153">
        <f t="shared" si="16"/>
        <v>0</v>
      </c>
      <c r="BH167" s="153">
        <f t="shared" si="17"/>
        <v>0</v>
      </c>
      <c r="BI167" s="153">
        <f t="shared" si="18"/>
        <v>0</v>
      </c>
      <c r="BJ167" s="13" t="s">
        <v>87</v>
      </c>
      <c r="BK167" s="153">
        <f t="shared" si="19"/>
        <v>0</v>
      </c>
      <c r="BL167" s="13" t="s">
        <v>177</v>
      </c>
      <c r="BM167" s="152" t="s">
        <v>245</v>
      </c>
    </row>
    <row r="168" spans="2:65" s="1" customFormat="1" ht="37.950000000000003" customHeight="1">
      <c r="B168" s="139"/>
      <c r="C168" s="140" t="s">
        <v>7</v>
      </c>
      <c r="D168" s="140" t="s">
        <v>173</v>
      </c>
      <c r="E168" s="141" t="s">
        <v>246</v>
      </c>
      <c r="F168" s="142" t="s">
        <v>247</v>
      </c>
      <c r="G168" s="143" t="s">
        <v>223</v>
      </c>
      <c r="H168" s="144">
        <v>100</v>
      </c>
      <c r="I168" s="145"/>
      <c r="J168" s="146">
        <f t="shared" si="10"/>
        <v>0</v>
      </c>
      <c r="K168" s="147"/>
      <c r="L168" s="28"/>
      <c r="M168" s="148" t="s">
        <v>1</v>
      </c>
      <c r="N168" s="149" t="s">
        <v>40</v>
      </c>
      <c r="P168" s="150">
        <f t="shared" si="11"/>
        <v>0</v>
      </c>
      <c r="Q168" s="150">
        <v>9.2499999999999999E-2</v>
      </c>
      <c r="R168" s="150">
        <f t="shared" si="12"/>
        <v>9.25</v>
      </c>
      <c r="S168" s="150">
        <v>0</v>
      </c>
      <c r="T168" s="151">
        <f t="shared" si="13"/>
        <v>0</v>
      </c>
      <c r="AR168" s="152" t="s">
        <v>177</v>
      </c>
      <c r="AT168" s="152" t="s">
        <v>173</v>
      </c>
      <c r="AU168" s="152" t="s">
        <v>87</v>
      </c>
      <c r="AY168" s="13" t="s">
        <v>171</v>
      </c>
      <c r="BE168" s="153">
        <f t="shared" si="14"/>
        <v>0</v>
      </c>
      <c r="BF168" s="153">
        <f t="shared" si="15"/>
        <v>0</v>
      </c>
      <c r="BG168" s="153">
        <f t="shared" si="16"/>
        <v>0</v>
      </c>
      <c r="BH168" s="153">
        <f t="shared" si="17"/>
        <v>0</v>
      </c>
      <c r="BI168" s="153">
        <f t="shared" si="18"/>
        <v>0</v>
      </c>
      <c r="BJ168" s="13" t="s">
        <v>87</v>
      </c>
      <c r="BK168" s="153">
        <f t="shared" si="19"/>
        <v>0</v>
      </c>
      <c r="BL168" s="13" t="s">
        <v>177</v>
      </c>
      <c r="BM168" s="152" t="s">
        <v>248</v>
      </c>
    </row>
    <row r="169" spans="2:65" s="1" customFormat="1" ht="24.15" customHeight="1">
      <c r="B169" s="139"/>
      <c r="C169" s="154" t="s">
        <v>249</v>
      </c>
      <c r="D169" s="154" t="s">
        <v>242</v>
      </c>
      <c r="E169" s="155" t="s">
        <v>250</v>
      </c>
      <c r="F169" s="156" t="s">
        <v>251</v>
      </c>
      <c r="G169" s="157" t="s">
        <v>223</v>
      </c>
      <c r="H169" s="158">
        <v>105</v>
      </c>
      <c r="I169" s="159"/>
      <c r="J169" s="160">
        <f t="shared" si="10"/>
        <v>0</v>
      </c>
      <c r="K169" s="161"/>
      <c r="L169" s="162"/>
      <c r="M169" s="163" t="s">
        <v>1</v>
      </c>
      <c r="N169" s="164" t="s">
        <v>40</v>
      </c>
      <c r="P169" s="150">
        <f t="shared" si="11"/>
        <v>0</v>
      </c>
      <c r="Q169" s="150">
        <v>0.185</v>
      </c>
      <c r="R169" s="150">
        <f t="shared" si="12"/>
        <v>19.425000000000001</v>
      </c>
      <c r="S169" s="150">
        <v>0</v>
      </c>
      <c r="T169" s="151">
        <f t="shared" si="13"/>
        <v>0</v>
      </c>
      <c r="AR169" s="152" t="s">
        <v>185</v>
      </c>
      <c r="AT169" s="152" t="s">
        <v>242</v>
      </c>
      <c r="AU169" s="152" t="s">
        <v>87</v>
      </c>
      <c r="AY169" s="13" t="s">
        <v>171</v>
      </c>
      <c r="BE169" s="153">
        <f t="shared" si="14"/>
        <v>0</v>
      </c>
      <c r="BF169" s="153">
        <f t="shared" si="15"/>
        <v>0</v>
      </c>
      <c r="BG169" s="153">
        <f t="shared" si="16"/>
        <v>0</v>
      </c>
      <c r="BH169" s="153">
        <f t="shared" si="17"/>
        <v>0</v>
      </c>
      <c r="BI169" s="153">
        <f t="shared" si="18"/>
        <v>0</v>
      </c>
      <c r="BJ169" s="13" t="s">
        <v>87</v>
      </c>
      <c r="BK169" s="153">
        <f t="shared" si="19"/>
        <v>0</v>
      </c>
      <c r="BL169" s="13" t="s">
        <v>177</v>
      </c>
      <c r="BM169" s="152" t="s">
        <v>252</v>
      </c>
    </row>
    <row r="170" spans="2:65" s="11" customFormat="1" ht="22.95" customHeight="1">
      <c r="B170" s="127"/>
      <c r="D170" s="128" t="s">
        <v>73</v>
      </c>
      <c r="E170" s="137" t="s">
        <v>182</v>
      </c>
      <c r="F170" s="137" t="s">
        <v>253</v>
      </c>
      <c r="I170" s="130"/>
      <c r="J170" s="138">
        <f>BK170</f>
        <v>0</v>
      </c>
      <c r="L170" s="127"/>
      <c r="M170" s="132"/>
      <c r="P170" s="133">
        <f>SUM(P171:P194)</f>
        <v>0</v>
      </c>
      <c r="R170" s="133">
        <f>SUM(R171:R194)</f>
        <v>74.478634639000006</v>
      </c>
      <c r="T170" s="134">
        <f>SUM(T171:T194)</f>
        <v>0</v>
      </c>
      <c r="AR170" s="128" t="s">
        <v>81</v>
      </c>
      <c r="AT170" s="135" t="s">
        <v>73</v>
      </c>
      <c r="AU170" s="135" t="s">
        <v>81</v>
      </c>
      <c r="AY170" s="128" t="s">
        <v>171</v>
      </c>
      <c r="BK170" s="136">
        <f>SUM(BK171:BK194)</f>
        <v>0</v>
      </c>
    </row>
    <row r="171" spans="2:65" s="1" customFormat="1" ht="33" customHeight="1">
      <c r="B171" s="139"/>
      <c r="C171" s="140" t="s">
        <v>209</v>
      </c>
      <c r="D171" s="140" t="s">
        <v>173</v>
      </c>
      <c r="E171" s="141" t="s">
        <v>254</v>
      </c>
      <c r="F171" s="142" t="s">
        <v>255</v>
      </c>
      <c r="G171" s="143" t="s">
        <v>223</v>
      </c>
      <c r="H171" s="144">
        <v>65.52</v>
      </c>
      <c r="I171" s="145"/>
      <c r="J171" s="146">
        <f t="shared" ref="J171:J194" si="20">ROUND(I171*H171,2)</f>
        <v>0</v>
      </c>
      <c r="K171" s="147"/>
      <c r="L171" s="28"/>
      <c r="M171" s="148" t="s">
        <v>1</v>
      </c>
      <c r="N171" s="149" t="s">
        <v>40</v>
      </c>
      <c r="P171" s="150">
        <f t="shared" ref="P171:P194" si="21">O171*H171</f>
        <v>0</v>
      </c>
      <c r="Q171" s="150">
        <v>1.7232000000000001E-2</v>
      </c>
      <c r="R171" s="150">
        <f t="shared" ref="R171:R194" si="22">Q171*H171</f>
        <v>1.1290406399999999</v>
      </c>
      <c r="S171" s="150">
        <v>0</v>
      </c>
      <c r="T171" s="151">
        <f t="shared" ref="T171:T194" si="23">S171*H171</f>
        <v>0</v>
      </c>
      <c r="AR171" s="152" t="s">
        <v>177</v>
      </c>
      <c r="AT171" s="152" t="s">
        <v>173</v>
      </c>
      <c r="AU171" s="152" t="s">
        <v>87</v>
      </c>
      <c r="AY171" s="13" t="s">
        <v>171</v>
      </c>
      <c r="BE171" s="153">
        <f t="shared" ref="BE171:BE194" si="24">IF(N171="základná",J171,0)</f>
        <v>0</v>
      </c>
      <c r="BF171" s="153">
        <f t="shared" ref="BF171:BF194" si="25">IF(N171="znížená",J171,0)</f>
        <v>0</v>
      </c>
      <c r="BG171" s="153">
        <f t="shared" ref="BG171:BG194" si="26">IF(N171="zákl. prenesená",J171,0)</f>
        <v>0</v>
      </c>
      <c r="BH171" s="153">
        <f t="shared" ref="BH171:BH194" si="27">IF(N171="zníž. prenesená",J171,0)</f>
        <v>0</v>
      </c>
      <c r="BI171" s="153">
        <f t="shared" ref="BI171:BI194" si="28">IF(N171="nulová",J171,0)</f>
        <v>0</v>
      </c>
      <c r="BJ171" s="13" t="s">
        <v>87</v>
      </c>
      <c r="BK171" s="153">
        <f t="shared" ref="BK171:BK194" si="29">ROUND(I171*H171,2)</f>
        <v>0</v>
      </c>
      <c r="BL171" s="13" t="s">
        <v>177</v>
      </c>
      <c r="BM171" s="152" t="s">
        <v>256</v>
      </c>
    </row>
    <row r="172" spans="2:65" s="1" customFormat="1" ht="33" customHeight="1">
      <c r="B172" s="139"/>
      <c r="C172" s="140" t="s">
        <v>257</v>
      </c>
      <c r="D172" s="140" t="s">
        <v>173</v>
      </c>
      <c r="E172" s="141" t="s">
        <v>258</v>
      </c>
      <c r="F172" s="142" t="s">
        <v>259</v>
      </c>
      <c r="G172" s="143" t="s">
        <v>223</v>
      </c>
      <c r="H172" s="144">
        <v>305.42399999999998</v>
      </c>
      <c r="I172" s="145"/>
      <c r="J172" s="146">
        <f t="shared" si="20"/>
        <v>0</v>
      </c>
      <c r="K172" s="147"/>
      <c r="L172" s="28"/>
      <c r="M172" s="148" t="s">
        <v>1</v>
      </c>
      <c r="N172" s="149" t="s">
        <v>40</v>
      </c>
      <c r="P172" s="150">
        <f t="shared" si="21"/>
        <v>0</v>
      </c>
      <c r="Q172" s="150">
        <v>1.8984000000000001E-2</v>
      </c>
      <c r="R172" s="150">
        <f t="shared" si="22"/>
        <v>5.7981692159999998</v>
      </c>
      <c r="S172" s="150">
        <v>0</v>
      </c>
      <c r="T172" s="151">
        <f t="shared" si="23"/>
        <v>0</v>
      </c>
      <c r="AR172" s="152" t="s">
        <v>177</v>
      </c>
      <c r="AT172" s="152" t="s">
        <v>173</v>
      </c>
      <c r="AU172" s="152" t="s">
        <v>87</v>
      </c>
      <c r="AY172" s="13" t="s">
        <v>171</v>
      </c>
      <c r="BE172" s="153">
        <f t="shared" si="24"/>
        <v>0</v>
      </c>
      <c r="BF172" s="153">
        <f t="shared" si="25"/>
        <v>0</v>
      </c>
      <c r="BG172" s="153">
        <f t="shared" si="26"/>
        <v>0</v>
      </c>
      <c r="BH172" s="153">
        <f t="shared" si="27"/>
        <v>0</v>
      </c>
      <c r="BI172" s="153">
        <f t="shared" si="28"/>
        <v>0</v>
      </c>
      <c r="BJ172" s="13" t="s">
        <v>87</v>
      </c>
      <c r="BK172" s="153">
        <f t="shared" si="29"/>
        <v>0</v>
      </c>
      <c r="BL172" s="13" t="s">
        <v>177</v>
      </c>
      <c r="BM172" s="152" t="s">
        <v>260</v>
      </c>
    </row>
    <row r="173" spans="2:65" s="1" customFormat="1" ht="24.15" customHeight="1">
      <c r="B173" s="139"/>
      <c r="C173" s="140" t="s">
        <v>216</v>
      </c>
      <c r="D173" s="140" t="s">
        <v>173</v>
      </c>
      <c r="E173" s="141" t="s">
        <v>261</v>
      </c>
      <c r="F173" s="142" t="s">
        <v>262</v>
      </c>
      <c r="G173" s="143" t="s">
        <v>223</v>
      </c>
      <c r="H173" s="144">
        <v>294.38600000000002</v>
      </c>
      <c r="I173" s="145"/>
      <c r="J173" s="146">
        <f t="shared" si="20"/>
        <v>0</v>
      </c>
      <c r="K173" s="147"/>
      <c r="L173" s="28"/>
      <c r="M173" s="148" t="s">
        <v>1</v>
      </c>
      <c r="N173" s="149" t="s">
        <v>40</v>
      </c>
      <c r="P173" s="150">
        <f t="shared" si="21"/>
        <v>0</v>
      </c>
      <c r="Q173" s="150">
        <v>2.2499999999999999E-4</v>
      </c>
      <c r="R173" s="150">
        <f t="shared" si="22"/>
        <v>6.623685E-2</v>
      </c>
      <c r="S173" s="150">
        <v>0</v>
      </c>
      <c r="T173" s="151">
        <f t="shared" si="23"/>
        <v>0</v>
      </c>
      <c r="AR173" s="152" t="s">
        <v>177</v>
      </c>
      <c r="AT173" s="152" t="s">
        <v>173</v>
      </c>
      <c r="AU173" s="152" t="s">
        <v>87</v>
      </c>
      <c r="AY173" s="13" t="s">
        <v>171</v>
      </c>
      <c r="BE173" s="153">
        <f t="shared" si="24"/>
        <v>0</v>
      </c>
      <c r="BF173" s="153">
        <f t="shared" si="25"/>
        <v>0</v>
      </c>
      <c r="BG173" s="153">
        <f t="shared" si="26"/>
        <v>0</v>
      </c>
      <c r="BH173" s="153">
        <f t="shared" si="27"/>
        <v>0</v>
      </c>
      <c r="BI173" s="153">
        <f t="shared" si="28"/>
        <v>0</v>
      </c>
      <c r="BJ173" s="13" t="s">
        <v>87</v>
      </c>
      <c r="BK173" s="153">
        <f t="shared" si="29"/>
        <v>0</v>
      </c>
      <c r="BL173" s="13" t="s">
        <v>177</v>
      </c>
      <c r="BM173" s="152" t="s">
        <v>263</v>
      </c>
    </row>
    <row r="174" spans="2:65" s="1" customFormat="1" ht="24.15" customHeight="1">
      <c r="B174" s="139"/>
      <c r="C174" s="140" t="s">
        <v>264</v>
      </c>
      <c r="D174" s="140" t="s">
        <v>173</v>
      </c>
      <c r="E174" s="141" t="s">
        <v>265</v>
      </c>
      <c r="F174" s="142" t="s">
        <v>266</v>
      </c>
      <c r="G174" s="143" t="s">
        <v>223</v>
      </c>
      <c r="H174" s="144">
        <v>294.38600000000002</v>
      </c>
      <c r="I174" s="145"/>
      <c r="J174" s="146">
        <f t="shared" si="20"/>
        <v>0</v>
      </c>
      <c r="K174" s="147"/>
      <c r="L174" s="28"/>
      <c r="M174" s="148" t="s">
        <v>1</v>
      </c>
      <c r="N174" s="149" t="s">
        <v>40</v>
      </c>
      <c r="P174" s="150">
        <f t="shared" si="21"/>
        <v>0</v>
      </c>
      <c r="Q174" s="150">
        <v>7.8750000000000001E-3</v>
      </c>
      <c r="R174" s="150">
        <f t="shared" si="22"/>
        <v>2.3182897500000004</v>
      </c>
      <c r="S174" s="150">
        <v>0</v>
      </c>
      <c r="T174" s="151">
        <f t="shared" si="23"/>
        <v>0</v>
      </c>
      <c r="AR174" s="152" t="s">
        <v>177</v>
      </c>
      <c r="AT174" s="152" t="s">
        <v>173</v>
      </c>
      <c r="AU174" s="152" t="s">
        <v>87</v>
      </c>
      <c r="AY174" s="13" t="s">
        <v>171</v>
      </c>
      <c r="BE174" s="153">
        <f t="shared" si="24"/>
        <v>0</v>
      </c>
      <c r="BF174" s="153">
        <f t="shared" si="25"/>
        <v>0</v>
      </c>
      <c r="BG174" s="153">
        <f t="shared" si="26"/>
        <v>0</v>
      </c>
      <c r="BH174" s="153">
        <f t="shared" si="27"/>
        <v>0</v>
      </c>
      <c r="BI174" s="153">
        <f t="shared" si="28"/>
        <v>0</v>
      </c>
      <c r="BJ174" s="13" t="s">
        <v>87</v>
      </c>
      <c r="BK174" s="153">
        <f t="shared" si="29"/>
        <v>0</v>
      </c>
      <c r="BL174" s="13" t="s">
        <v>177</v>
      </c>
      <c r="BM174" s="152" t="s">
        <v>267</v>
      </c>
    </row>
    <row r="175" spans="2:65" s="1" customFormat="1" ht="24.15" customHeight="1">
      <c r="B175" s="139"/>
      <c r="C175" s="140" t="s">
        <v>220</v>
      </c>
      <c r="D175" s="140" t="s">
        <v>173</v>
      </c>
      <c r="E175" s="141" t="s">
        <v>268</v>
      </c>
      <c r="F175" s="142" t="s">
        <v>269</v>
      </c>
      <c r="G175" s="143" t="s">
        <v>223</v>
      </c>
      <c r="H175" s="144">
        <v>294.38600000000002</v>
      </c>
      <c r="I175" s="145"/>
      <c r="J175" s="146">
        <f t="shared" si="20"/>
        <v>0</v>
      </c>
      <c r="K175" s="147"/>
      <c r="L175" s="28"/>
      <c r="M175" s="148" t="s">
        <v>1</v>
      </c>
      <c r="N175" s="149" t="s">
        <v>40</v>
      </c>
      <c r="P175" s="150">
        <f t="shared" si="21"/>
        <v>0</v>
      </c>
      <c r="Q175" s="150">
        <v>5.1539999999999997E-3</v>
      </c>
      <c r="R175" s="150">
        <f t="shared" si="22"/>
        <v>1.517265444</v>
      </c>
      <c r="S175" s="150">
        <v>0</v>
      </c>
      <c r="T175" s="151">
        <f t="shared" si="23"/>
        <v>0</v>
      </c>
      <c r="AR175" s="152" t="s">
        <v>177</v>
      </c>
      <c r="AT175" s="152" t="s">
        <v>173</v>
      </c>
      <c r="AU175" s="152" t="s">
        <v>87</v>
      </c>
      <c r="AY175" s="13" t="s">
        <v>171</v>
      </c>
      <c r="BE175" s="153">
        <f t="shared" si="24"/>
        <v>0</v>
      </c>
      <c r="BF175" s="153">
        <f t="shared" si="25"/>
        <v>0</v>
      </c>
      <c r="BG175" s="153">
        <f t="shared" si="26"/>
        <v>0</v>
      </c>
      <c r="BH175" s="153">
        <f t="shared" si="27"/>
        <v>0</v>
      </c>
      <c r="BI175" s="153">
        <f t="shared" si="28"/>
        <v>0</v>
      </c>
      <c r="BJ175" s="13" t="s">
        <v>87</v>
      </c>
      <c r="BK175" s="153">
        <f t="shared" si="29"/>
        <v>0</v>
      </c>
      <c r="BL175" s="13" t="s">
        <v>177</v>
      </c>
      <c r="BM175" s="152" t="s">
        <v>270</v>
      </c>
    </row>
    <row r="176" spans="2:65" s="1" customFormat="1" ht="24.15" customHeight="1">
      <c r="B176" s="139"/>
      <c r="C176" s="140" t="s">
        <v>271</v>
      </c>
      <c r="D176" s="140" t="s">
        <v>173</v>
      </c>
      <c r="E176" s="141" t="s">
        <v>272</v>
      </c>
      <c r="F176" s="142" t="s">
        <v>273</v>
      </c>
      <c r="G176" s="143" t="s">
        <v>223</v>
      </c>
      <c r="H176" s="144">
        <v>144.33000000000001</v>
      </c>
      <c r="I176" s="145"/>
      <c r="J176" s="146">
        <f t="shared" si="20"/>
        <v>0</v>
      </c>
      <c r="K176" s="147"/>
      <c r="L176" s="28"/>
      <c r="M176" s="148" t="s">
        <v>1</v>
      </c>
      <c r="N176" s="149" t="s">
        <v>40</v>
      </c>
      <c r="P176" s="150">
        <f t="shared" si="21"/>
        <v>0</v>
      </c>
      <c r="Q176" s="150">
        <v>3.3E-3</v>
      </c>
      <c r="R176" s="150">
        <f t="shared" si="22"/>
        <v>0.47628900000000002</v>
      </c>
      <c r="S176" s="150">
        <v>0</v>
      </c>
      <c r="T176" s="151">
        <f t="shared" si="23"/>
        <v>0</v>
      </c>
      <c r="AR176" s="152" t="s">
        <v>177</v>
      </c>
      <c r="AT176" s="152" t="s">
        <v>173</v>
      </c>
      <c r="AU176" s="152" t="s">
        <v>87</v>
      </c>
      <c r="AY176" s="13" t="s">
        <v>171</v>
      </c>
      <c r="BE176" s="153">
        <f t="shared" si="24"/>
        <v>0</v>
      </c>
      <c r="BF176" s="153">
        <f t="shared" si="25"/>
        <v>0</v>
      </c>
      <c r="BG176" s="153">
        <f t="shared" si="26"/>
        <v>0</v>
      </c>
      <c r="BH176" s="153">
        <f t="shared" si="27"/>
        <v>0</v>
      </c>
      <c r="BI176" s="153">
        <f t="shared" si="28"/>
        <v>0</v>
      </c>
      <c r="BJ176" s="13" t="s">
        <v>87</v>
      </c>
      <c r="BK176" s="153">
        <f t="shared" si="29"/>
        <v>0</v>
      </c>
      <c r="BL176" s="13" t="s">
        <v>177</v>
      </c>
      <c r="BM176" s="152" t="s">
        <v>274</v>
      </c>
    </row>
    <row r="177" spans="2:65" s="1" customFormat="1" ht="37.950000000000003" customHeight="1">
      <c r="B177" s="139"/>
      <c r="C177" s="140" t="s">
        <v>224</v>
      </c>
      <c r="D177" s="140" t="s">
        <v>173</v>
      </c>
      <c r="E177" s="141" t="s">
        <v>275</v>
      </c>
      <c r="F177" s="142" t="s">
        <v>276</v>
      </c>
      <c r="G177" s="143" t="s">
        <v>223</v>
      </c>
      <c r="H177" s="144">
        <v>144.33000000000001</v>
      </c>
      <c r="I177" s="145"/>
      <c r="J177" s="146">
        <f t="shared" si="20"/>
        <v>0</v>
      </c>
      <c r="K177" s="147"/>
      <c r="L177" s="28"/>
      <c r="M177" s="148" t="s">
        <v>1</v>
      </c>
      <c r="N177" s="149" t="s">
        <v>40</v>
      </c>
      <c r="P177" s="150">
        <f t="shared" si="21"/>
        <v>0</v>
      </c>
      <c r="Q177" s="150">
        <v>1.4999999999999999E-4</v>
      </c>
      <c r="R177" s="150">
        <f t="shared" si="22"/>
        <v>2.1649499999999999E-2</v>
      </c>
      <c r="S177" s="150">
        <v>0</v>
      </c>
      <c r="T177" s="151">
        <f t="shared" si="23"/>
        <v>0</v>
      </c>
      <c r="AR177" s="152" t="s">
        <v>177</v>
      </c>
      <c r="AT177" s="152" t="s">
        <v>173</v>
      </c>
      <c r="AU177" s="152" t="s">
        <v>87</v>
      </c>
      <c r="AY177" s="13" t="s">
        <v>171</v>
      </c>
      <c r="BE177" s="153">
        <f t="shared" si="24"/>
        <v>0</v>
      </c>
      <c r="BF177" s="153">
        <f t="shared" si="25"/>
        <v>0</v>
      </c>
      <c r="BG177" s="153">
        <f t="shared" si="26"/>
        <v>0</v>
      </c>
      <c r="BH177" s="153">
        <f t="shared" si="27"/>
        <v>0</v>
      </c>
      <c r="BI177" s="153">
        <f t="shared" si="28"/>
        <v>0</v>
      </c>
      <c r="BJ177" s="13" t="s">
        <v>87</v>
      </c>
      <c r="BK177" s="153">
        <f t="shared" si="29"/>
        <v>0</v>
      </c>
      <c r="BL177" s="13" t="s">
        <v>177</v>
      </c>
      <c r="BM177" s="152" t="s">
        <v>277</v>
      </c>
    </row>
    <row r="178" spans="2:65" s="1" customFormat="1" ht="33" customHeight="1">
      <c r="B178" s="139"/>
      <c r="C178" s="140" t="s">
        <v>278</v>
      </c>
      <c r="D178" s="140" t="s">
        <v>173</v>
      </c>
      <c r="E178" s="141" t="s">
        <v>279</v>
      </c>
      <c r="F178" s="142" t="s">
        <v>280</v>
      </c>
      <c r="G178" s="143" t="s">
        <v>223</v>
      </c>
      <c r="H178" s="144">
        <v>124.03</v>
      </c>
      <c r="I178" s="145"/>
      <c r="J178" s="146">
        <f t="shared" si="20"/>
        <v>0</v>
      </c>
      <c r="K178" s="147"/>
      <c r="L178" s="28"/>
      <c r="M178" s="148" t="s">
        <v>1</v>
      </c>
      <c r="N178" s="149" t="s">
        <v>40</v>
      </c>
      <c r="P178" s="150">
        <f t="shared" si="21"/>
        <v>0</v>
      </c>
      <c r="Q178" s="150">
        <v>1.1649E-2</v>
      </c>
      <c r="R178" s="150">
        <f t="shared" si="22"/>
        <v>1.4448254700000001</v>
      </c>
      <c r="S178" s="150">
        <v>0</v>
      </c>
      <c r="T178" s="151">
        <f t="shared" si="23"/>
        <v>0</v>
      </c>
      <c r="AR178" s="152" t="s">
        <v>177</v>
      </c>
      <c r="AT178" s="152" t="s">
        <v>173</v>
      </c>
      <c r="AU178" s="152" t="s">
        <v>87</v>
      </c>
      <c r="AY178" s="13" t="s">
        <v>171</v>
      </c>
      <c r="BE178" s="153">
        <f t="shared" si="24"/>
        <v>0</v>
      </c>
      <c r="BF178" s="153">
        <f t="shared" si="25"/>
        <v>0</v>
      </c>
      <c r="BG178" s="153">
        <f t="shared" si="26"/>
        <v>0</v>
      </c>
      <c r="BH178" s="153">
        <f t="shared" si="27"/>
        <v>0</v>
      </c>
      <c r="BI178" s="153">
        <f t="shared" si="28"/>
        <v>0</v>
      </c>
      <c r="BJ178" s="13" t="s">
        <v>87</v>
      </c>
      <c r="BK178" s="153">
        <f t="shared" si="29"/>
        <v>0</v>
      </c>
      <c r="BL178" s="13" t="s">
        <v>177</v>
      </c>
      <c r="BM178" s="152" t="s">
        <v>281</v>
      </c>
    </row>
    <row r="179" spans="2:65" s="1" customFormat="1" ht="33" customHeight="1">
      <c r="B179" s="139"/>
      <c r="C179" s="140" t="s">
        <v>229</v>
      </c>
      <c r="D179" s="140" t="s">
        <v>173</v>
      </c>
      <c r="E179" s="141" t="s">
        <v>282</v>
      </c>
      <c r="F179" s="142" t="s">
        <v>283</v>
      </c>
      <c r="G179" s="143" t="s">
        <v>223</v>
      </c>
      <c r="H179" s="144">
        <v>5.8</v>
      </c>
      <c r="I179" s="145"/>
      <c r="J179" s="146">
        <f t="shared" si="20"/>
        <v>0</v>
      </c>
      <c r="K179" s="147"/>
      <c r="L179" s="28"/>
      <c r="M179" s="148" t="s">
        <v>1</v>
      </c>
      <c r="N179" s="149" t="s">
        <v>40</v>
      </c>
      <c r="P179" s="150">
        <f t="shared" si="21"/>
        <v>0</v>
      </c>
      <c r="Q179" s="150">
        <v>2.7588999999999999E-2</v>
      </c>
      <c r="R179" s="150">
        <f t="shared" si="22"/>
        <v>0.1600162</v>
      </c>
      <c r="S179" s="150">
        <v>0</v>
      </c>
      <c r="T179" s="151">
        <f t="shared" si="23"/>
        <v>0</v>
      </c>
      <c r="AR179" s="152" t="s">
        <v>177</v>
      </c>
      <c r="AT179" s="152" t="s">
        <v>173</v>
      </c>
      <c r="AU179" s="152" t="s">
        <v>87</v>
      </c>
      <c r="AY179" s="13" t="s">
        <v>171</v>
      </c>
      <c r="BE179" s="153">
        <f t="shared" si="24"/>
        <v>0</v>
      </c>
      <c r="BF179" s="153">
        <f t="shared" si="25"/>
        <v>0</v>
      </c>
      <c r="BG179" s="153">
        <f t="shared" si="26"/>
        <v>0</v>
      </c>
      <c r="BH179" s="153">
        <f t="shared" si="27"/>
        <v>0</v>
      </c>
      <c r="BI179" s="153">
        <f t="shared" si="28"/>
        <v>0</v>
      </c>
      <c r="BJ179" s="13" t="s">
        <v>87</v>
      </c>
      <c r="BK179" s="153">
        <f t="shared" si="29"/>
        <v>0</v>
      </c>
      <c r="BL179" s="13" t="s">
        <v>177</v>
      </c>
      <c r="BM179" s="152" t="s">
        <v>284</v>
      </c>
    </row>
    <row r="180" spans="2:65" s="1" customFormat="1" ht="37.950000000000003" customHeight="1">
      <c r="B180" s="139"/>
      <c r="C180" s="140" t="s">
        <v>285</v>
      </c>
      <c r="D180" s="140" t="s">
        <v>173</v>
      </c>
      <c r="E180" s="141" t="s">
        <v>286</v>
      </c>
      <c r="F180" s="142" t="s">
        <v>287</v>
      </c>
      <c r="G180" s="143" t="s">
        <v>223</v>
      </c>
      <c r="H180" s="144">
        <v>27.45</v>
      </c>
      <c r="I180" s="145"/>
      <c r="J180" s="146">
        <f t="shared" si="20"/>
        <v>0</v>
      </c>
      <c r="K180" s="147"/>
      <c r="L180" s="28"/>
      <c r="M180" s="148" t="s">
        <v>1</v>
      </c>
      <c r="N180" s="149" t="s">
        <v>40</v>
      </c>
      <c r="P180" s="150">
        <f t="shared" si="21"/>
        <v>0</v>
      </c>
      <c r="Q180" s="150">
        <v>1.2994E-2</v>
      </c>
      <c r="R180" s="150">
        <f t="shared" si="22"/>
        <v>0.35668529999999998</v>
      </c>
      <c r="S180" s="150">
        <v>0</v>
      </c>
      <c r="T180" s="151">
        <f t="shared" si="23"/>
        <v>0</v>
      </c>
      <c r="AR180" s="152" t="s">
        <v>177</v>
      </c>
      <c r="AT180" s="152" t="s">
        <v>173</v>
      </c>
      <c r="AU180" s="152" t="s">
        <v>87</v>
      </c>
      <c r="AY180" s="13" t="s">
        <v>171</v>
      </c>
      <c r="BE180" s="153">
        <f t="shared" si="24"/>
        <v>0</v>
      </c>
      <c r="BF180" s="153">
        <f t="shared" si="25"/>
        <v>0</v>
      </c>
      <c r="BG180" s="153">
        <f t="shared" si="26"/>
        <v>0</v>
      </c>
      <c r="BH180" s="153">
        <f t="shared" si="27"/>
        <v>0</v>
      </c>
      <c r="BI180" s="153">
        <f t="shared" si="28"/>
        <v>0</v>
      </c>
      <c r="BJ180" s="13" t="s">
        <v>87</v>
      </c>
      <c r="BK180" s="153">
        <f t="shared" si="29"/>
        <v>0</v>
      </c>
      <c r="BL180" s="13" t="s">
        <v>177</v>
      </c>
      <c r="BM180" s="152" t="s">
        <v>288</v>
      </c>
    </row>
    <row r="181" spans="2:65" s="1" customFormat="1" ht="24.15" customHeight="1">
      <c r="B181" s="139"/>
      <c r="C181" s="140" t="s">
        <v>233</v>
      </c>
      <c r="D181" s="140" t="s">
        <v>173</v>
      </c>
      <c r="E181" s="141" t="s">
        <v>289</v>
      </c>
      <c r="F181" s="142" t="s">
        <v>290</v>
      </c>
      <c r="G181" s="143" t="s">
        <v>223</v>
      </c>
      <c r="H181" s="144">
        <v>87.8</v>
      </c>
      <c r="I181" s="145"/>
      <c r="J181" s="146">
        <f t="shared" si="20"/>
        <v>0</v>
      </c>
      <c r="K181" s="147"/>
      <c r="L181" s="28"/>
      <c r="M181" s="148" t="s">
        <v>1</v>
      </c>
      <c r="N181" s="149" t="s">
        <v>40</v>
      </c>
      <c r="P181" s="150">
        <f t="shared" si="21"/>
        <v>0</v>
      </c>
      <c r="Q181" s="150">
        <v>0</v>
      </c>
      <c r="R181" s="150">
        <f t="shared" si="22"/>
        <v>0</v>
      </c>
      <c r="S181" s="150">
        <v>0</v>
      </c>
      <c r="T181" s="151">
        <f t="shared" si="23"/>
        <v>0</v>
      </c>
      <c r="AR181" s="152" t="s">
        <v>177</v>
      </c>
      <c r="AT181" s="152" t="s">
        <v>173</v>
      </c>
      <c r="AU181" s="152" t="s">
        <v>87</v>
      </c>
      <c r="AY181" s="13" t="s">
        <v>171</v>
      </c>
      <c r="BE181" s="153">
        <f t="shared" si="24"/>
        <v>0</v>
      </c>
      <c r="BF181" s="153">
        <f t="shared" si="25"/>
        <v>0</v>
      </c>
      <c r="BG181" s="153">
        <f t="shared" si="26"/>
        <v>0</v>
      </c>
      <c r="BH181" s="153">
        <f t="shared" si="27"/>
        <v>0</v>
      </c>
      <c r="BI181" s="153">
        <f t="shared" si="28"/>
        <v>0</v>
      </c>
      <c r="BJ181" s="13" t="s">
        <v>87</v>
      </c>
      <c r="BK181" s="153">
        <f t="shared" si="29"/>
        <v>0</v>
      </c>
      <c r="BL181" s="13" t="s">
        <v>177</v>
      </c>
      <c r="BM181" s="152" t="s">
        <v>291</v>
      </c>
    </row>
    <row r="182" spans="2:65" s="1" customFormat="1" ht="16.5" customHeight="1">
      <c r="B182" s="139"/>
      <c r="C182" s="154" t="s">
        <v>292</v>
      </c>
      <c r="D182" s="154" t="s">
        <v>242</v>
      </c>
      <c r="E182" s="155" t="s">
        <v>293</v>
      </c>
      <c r="F182" s="156" t="s">
        <v>294</v>
      </c>
      <c r="G182" s="157" t="s">
        <v>223</v>
      </c>
      <c r="H182" s="158">
        <v>100.97</v>
      </c>
      <c r="I182" s="159"/>
      <c r="J182" s="160">
        <f t="shared" si="20"/>
        <v>0</v>
      </c>
      <c r="K182" s="161"/>
      <c r="L182" s="162"/>
      <c r="M182" s="163" t="s">
        <v>1</v>
      </c>
      <c r="N182" s="164" t="s">
        <v>40</v>
      </c>
      <c r="P182" s="150">
        <f t="shared" si="21"/>
        <v>0</v>
      </c>
      <c r="Q182" s="150">
        <v>1E-4</v>
      </c>
      <c r="R182" s="150">
        <f t="shared" si="22"/>
        <v>1.0097E-2</v>
      </c>
      <c r="S182" s="150">
        <v>0</v>
      </c>
      <c r="T182" s="151">
        <f t="shared" si="23"/>
        <v>0</v>
      </c>
      <c r="AR182" s="152" t="s">
        <v>185</v>
      </c>
      <c r="AT182" s="152" t="s">
        <v>242</v>
      </c>
      <c r="AU182" s="152" t="s">
        <v>87</v>
      </c>
      <c r="AY182" s="13" t="s">
        <v>171</v>
      </c>
      <c r="BE182" s="153">
        <f t="shared" si="24"/>
        <v>0</v>
      </c>
      <c r="BF182" s="153">
        <f t="shared" si="25"/>
        <v>0</v>
      </c>
      <c r="BG182" s="153">
        <f t="shared" si="26"/>
        <v>0</v>
      </c>
      <c r="BH182" s="153">
        <f t="shared" si="27"/>
        <v>0</v>
      </c>
      <c r="BI182" s="153">
        <f t="shared" si="28"/>
        <v>0</v>
      </c>
      <c r="BJ182" s="13" t="s">
        <v>87</v>
      </c>
      <c r="BK182" s="153">
        <f t="shared" si="29"/>
        <v>0</v>
      </c>
      <c r="BL182" s="13" t="s">
        <v>177</v>
      </c>
      <c r="BM182" s="152" t="s">
        <v>295</v>
      </c>
    </row>
    <row r="183" spans="2:65" s="1" customFormat="1" ht="24.15" customHeight="1">
      <c r="B183" s="139"/>
      <c r="C183" s="140" t="s">
        <v>237</v>
      </c>
      <c r="D183" s="140" t="s">
        <v>173</v>
      </c>
      <c r="E183" s="141" t="s">
        <v>296</v>
      </c>
      <c r="F183" s="142" t="s">
        <v>297</v>
      </c>
      <c r="G183" s="143" t="s">
        <v>223</v>
      </c>
      <c r="H183" s="144">
        <v>255.9</v>
      </c>
      <c r="I183" s="145"/>
      <c r="J183" s="146">
        <f t="shared" si="20"/>
        <v>0</v>
      </c>
      <c r="K183" s="147"/>
      <c r="L183" s="28"/>
      <c r="M183" s="148" t="s">
        <v>1</v>
      </c>
      <c r="N183" s="149" t="s">
        <v>40</v>
      </c>
      <c r="P183" s="150">
        <f t="shared" si="21"/>
        <v>0</v>
      </c>
      <c r="Q183" s="150">
        <v>0.15656</v>
      </c>
      <c r="R183" s="150">
        <f t="shared" si="22"/>
        <v>40.063704000000001</v>
      </c>
      <c r="S183" s="150">
        <v>0</v>
      </c>
      <c r="T183" s="151">
        <f t="shared" si="23"/>
        <v>0</v>
      </c>
      <c r="AR183" s="152" t="s">
        <v>177</v>
      </c>
      <c r="AT183" s="152" t="s">
        <v>173</v>
      </c>
      <c r="AU183" s="152" t="s">
        <v>87</v>
      </c>
      <c r="AY183" s="13" t="s">
        <v>171</v>
      </c>
      <c r="BE183" s="153">
        <f t="shared" si="24"/>
        <v>0</v>
      </c>
      <c r="BF183" s="153">
        <f t="shared" si="25"/>
        <v>0</v>
      </c>
      <c r="BG183" s="153">
        <f t="shared" si="26"/>
        <v>0</v>
      </c>
      <c r="BH183" s="153">
        <f t="shared" si="27"/>
        <v>0</v>
      </c>
      <c r="BI183" s="153">
        <f t="shared" si="28"/>
        <v>0</v>
      </c>
      <c r="BJ183" s="13" t="s">
        <v>87</v>
      </c>
      <c r="BK183" s="153">
        <f t="shared" si="29"/>
        <v>0</v>
      </c>
      <c r="BL183" s="13" t="s">
        <v>177</v>
      </c>
      <c r="BM183" s="152" t="s">
        <v>298</v>
      </c>
    </row>
    <row r="184" spans="2:65" s="1" customFormat="1" ht="24.15" customHeight="1">
      <c r="B184" s="139"/>
      <c r="C184" s="140" t="s">
        <v>299</v>
      </c>
      <c r="D184" s="140" t="s">
        <v>173</v>
      </c>
      <c r="E184" s="141" t="s">
        <v>300</v>
      </c>
      <c r="F184" s="142" t="s">
        <v>301</v>
      </c>
      <c r="G184" s="143" t="s">
        <v>223</v>
      </c>
      <c r="H184" s="144">
        <v>255.9</v>
      </c>
      <c r="I184" s="145"/>
      <c r="J184" s="146">
        <f t="shared" si="20"/>
        <v>0</v>
      </c>
      <c r="K184" s="147"/>
      <c r="L184" s="28"/>
      <c r="M184" s="148" t="s">
        <v>1</v>
      </c>
      <c r="N184" s="149" t="s">
        <v>40</v>
      </c>
      <c r="P184" s="150">
        <f t="shared" si="21"/>
        <v>0</v>
      </c>
      <c r="Q184" s="150">
        <v>2.7539999999999999E-2</v>
      </c>
      <c r="R184" s="150">
        <f t="shared" si="22"/>
        <v>7.0474860000000001</v>
      </c>
      <c r="S184" s="150">
        <v>0</v>
      </c>
      <c r="T184" s="151">
        <f t="shared" si="23"/>
        <v>0</v>
      </c>
      <c r="AR184" s="152" t="s">
        <v>177</v>
      </c>
      <c r="AT184" s="152" t="s">
        <v>173</v>
      </c>
      <c r="AU184" s="152" t="s">
        <v>87</v>
      </c>
      <c r="AY184" s="13" t="s">
        <v>171</v>
      </c>
      <c r="BE184" s="153">
        <f t="shared" si="24"/>
        <v>0</v>
      </c>
      <c r="BF184" s="153">
        <f t="shared" si="25"/>
        <v>0</v>
      </c>
      <c r="BG184" s="153">
        <f t="shared" si="26"/>
        <v>0</v>
      </c>
      <c r="BH184" s="153">
        <f t="shared" si="27"/>
        <v>0</v>
      </c>
      <c r="BI184" s="153">
        <f t="shared" si="28"/>
        <v>0</v>
      </c>
      <c r="BJ184" s="13" t="s">
        <v>87</v>
      </c>
      <c r="BK184" s="153">
        <f t="shared" si="29"/>
        <v>0</v>
      </c>
      <c r="BL184" s="13" t="s">
        <v>177</v>
      </c>
      <c r="BM184" s="152" t="s">
        <v>302</v>
      </c>
    </row>
    <row r="185" spans="2:65" s="1" customFormat="1" ht="37.950000000000003" customHeight="1">
      <c r="B185" s="139"/>
      <c r="C185" s="140" t="s">
        <v>240</v>
      </c>
      <c r="D185" s="140" t="s">
        <v>173</v>
      </c>
      <c r="E185" s="141" t="s">
        <v>303</v>
      </c>
      <c r="F185" s="142" t="s">
        <v>304</v>
      </c>
      <c r="G185" s="143" t="s">
        <v>223</v>
      </c>
      <c r="H185" s="144">
        <v>255.9</v>
      </c>
      <c r="I185" s="145"/>
      <c r="J185" s="146">
        <f t="shared" si="20"/>
        <v>0</v>
      </c>
      <c r="K185" s="147"/>
      <c r="L185" s="28"/>
      <c r="M185" s="148" t="s">
        <v>1</v>
      </c>
      <c r="N185" s="149" t="s">
        <v>40</v>
      </c>
      <c r="P185" s="150">
        <f t="shared" si="21"/>
        <v>0</v>
      </c>
      <c r="Q185" s="150">
        <v>3.52441E-3</v>
      </c>
      <c r="R185" s="150">
        <f t="shared" si="22"/>
        <v>0.90189651900000001</v>
      </c>
      <c r="S185" s="150">
        <v>0</v>
      </c>
      <c r="T185" s="151">
        <f t="shared" si="23"/>
        <v>0</v>
      </c>
      <c r="AR185" s="152" t="s">
        <v>177</v>
      </c>
      <c r="AT185" s="152" t="s">
        <v>173</v>
      </c>
      <c r="AU185" s="152" t="s">
        <v>87</v>
      </c>
      <c r="AY185" s="13" t="s">
        <v>171</v>
      </c>
      <c r="BE185" s="153">
        <f t="shared" si="24"/>
        <v>0</v>
      </c>
      <c r="BF185" s="153">
        <f t="shared" si="25"/>
        <v>0</v>
      </c>
      <c r="BG185" s="153">
        <f t="shared" si="26"/>
        <v>0</v>
      </c>
      <c r="BH185" s="153">
        <f t="shared" si="27"/>
        <v>0</v>
      </c>
      <c r="BI185" s="153">
        <f t="shared" si="28"/>
        <v>0</v>
      </c>
      <c r="BJ185" s="13" t="s">
        <v>87</v>
      </c>
      <c r="BK185" s="153">
        <f t="shared" si="29"/>
        <v>0</v>
      </c>
      <c r="BL185" s="13" t="s">
        <v>177</v>
      </c>
      <c r="BM185" s="152" t="s">
        <v>305</v>
      </c>
    </row>
    <row r="186" spans="2:65" s="1" customFormat="1" ht="24.15" customHeight="1">
      <c r="B186" s="139"/>
      <c r="C186" s="140" t="s">
        <v>306</v>
      </c>
      <c r="D186" s="140" t="s">
        <v>173</v>
      </c>
      <c r="E186" s="141" t="s">
        <v>307</v>
      </c>
      <c r="F186" s="142" t="s">
        <v>308</v>
      </c>
      <c r="G186" s="143" t="s">
        <v>176</v>
      </c>
      <c r="H186" s="144">
        <v>6.3</v>
      </c>
      <c r="I186" s="145"/>
      <c r="J186" s="146">
        <f t="shared" si="20"/>
        <v>0</v>
      </c>
      <c r="K186" s="147"/>
      <c r="L186" s="28"/>
      <c r="M186" s="148" t="s">
        <v>1</v>
      </c>
      <c r="N186" s="149" t="s">
        <v>40</v>
      </c>
      <c r="P186" s="150">
        <f t="shared" si="21"/>
        <v>0</v>
      </c>
      <c r="Q186" s="150">
        <v>2.04</v>
      </c>
      <c r="R186" s="150">
        <f t="shared" si="22"/>
        <v>12.852</v>
      </c>
      <c r="S186" s="150">
        <v>0</v>
      </c>
      <c r="T186" s="151">
        <f t="shared" si="23"/>
        <v>0</v>
      </c>
      <c r="AR186" s="152" t="s">
        <v>177</v>
      </c>
      <c r="AT186" s="152" t="s">
        <v>173</v>
      </c>
      <c r="AU186" s="152" t="s">
        <v>87</v>
      </c>
      <c r="AY186" s="13" t="s">
        <v>171</v>
      </c>
      <c r="BE186" s="153">
        <f t="shared" si="24"/>
        <v>0</v>
      </c>
      <c r="BF186" s="153">
        <f t="shared" si="25"/>
        <v>0</v>
      </c>
      <c r="BG186" s="153">
        <f t="shared" si="26"/>
        <v>0</v>
      </c>
      <c r="BH186" s="153">
        <f t="shared" si="27"/>
        <v>0</v>
      </c>
      <c r="BI186" s="153">
        <f t="shared" si="28"/>
        <v>0</v>
      </c>
      <c r="BJ186" s="13" t="s">
        <v>87</v>
      </c>
      <c r="BK186" s="153">
        <f t="shared" si="29"/>
        <v>0</v>
      </c>
      <c r="BL186" s="13" t="s">
        <v>177</v>
      </c>
      <c r="BM186" s="152" t="s">
        <v>309</v>
      </c>
    </row>
    <row r="187" spans="2:65" s="1" customFormat="1" ht="24.15" customHeight="1">
      <c r="B187" s="139"/>
      <c r="C187" s="140" t="s">
        <v>245</v>
      </c>
      <c r="D187" s="140" t="s">
        <v>173</v>
      </c>
      <c r="E187" s="141" t="s">
        <v>310</v>
      </c>
      <c r="F187" s="142" t="s">
        <v>311</v>
      </c>
      <c r="G187" s="143" t="s">
        <v>215</v>
      </c>
      <c r="H187" s="144">
        <v>3</v>
      </c>
      <c r="I187" s="145"/>
      <c r="J187" s="146">
        <f t="shared" si="20"/>
        <v>0</v>
      </c>
      <c r="K187" s="147"/>
      <c r="L187" s="28"/>
      <c r="M187" s="148" t="s">
        <v>1</v>
      </c>
      <c r="N187" s="149" t="s">
        <v>40</v>
      </c>
      <c r="P187" s="150">
        <f t="shared" si="21"/>
        <v>0</v>
      </c>
      <c r="Q187" s="150">
        <v>3.9640000000000002E-2</v>
      </c>
      <c r="R187" s="150">
        <f t="shared" si="22"/>
        <v>0.11892</v>
      </c>
      <c r="S187" s="150">
        <v>0</v>
      </c>
      <c r="T187" s="151">
        <f t="shared" si="23"/>
        <v>0</v>
      </c>
      <c r="AR187" s="152" t="s">
        <v>177</v>
      </c>
      <c r="AT187" s="152" t="s">
        <v>173</v>
      </c>
      <c r="AU187" s="152" t="s">
        <v>87</v>
      </c>
      <c r="AY187" s="13" t="s">
        <v>171</v>
      </c>
      <c r="BE187" s="153">
        <f t="shared" si="24"/>
        <v>0</v>
      </c>
      <c r="BF187" s="153">
        <f t="shared" si="25"/>
        <v>0</v>
      </c>
      <c r="BG187" s="153">
        <f t="shared" si="26"/>
        <v>0</v>
      </c>
      <c r="BH187" s="153">
        <f t="shared" si="27"/>
        <v>0</v>
      </c>
      <c r="BI187" s="153">
        <f t="shared" si="28"/>
        <v>0</v>
      </c>
      <c r="BJ187" s="13" t="s">
        <v>87</v>
      </c>
      <c r="BK187" s="153">
        <f t="shared" si="29"/>
        <v>0</v>
      </c>
      <c r="BL187" s="13" t="s">
        <v>177</v>
      </c>
      <c r="BM187" s="152" t="s">
        <v>312</v>
      </c>
    </row>
    <row r="188" spans="2:65" s="1" customFormat="1" ht="24.15" customHeight="1">
      <c r="B188" s="139"/>
      <c r="C188" s="154" t="s">
        <v>313</v>
      </c>
      <c r="D188" s="154" t="s">
        <v>242</v>
      </c>
      <c r="E188" s="155" t="s">
        <v>314</v>
      </c>
      <c r="F188" s="156" t="s">
        <v>315</v>
      </c>
      <c r="G188" s="157" t="s">
        <v>316</v>
      </c>
      <c r="H188" s="158">
        <v>2</v>
      </c>
      <c r="I188" s="159"/>
      <c r="J188" s="160">
        <f t="shared" si="20"/>
        <v>0</v>
      </c>
      <c r="K188" s="161"/>
      <c r="L188" s="162"/>
      <c r="M188" s="163" t="s">
        <v>1</v>
      </c>
      <c r="N188" s="164" t="s">
        <v>40</v>
      </c>
      <c r="P188" s="150">
        <f t="shared" si="21"/>
        <v>0</v>
      </c>
      <c r="Q188" s="150">
        <v>1.5299999999999999E-2</v>
      </c>
      <c r="R188" s="150">
        <f t="shared" si="22"/>
        <v>3.0599999999999999E-2</v>
      </c>
      <c r="S188" s="150">
        <v>0</v>
      </c>
      <c r="T188" s="151">
        <f t="shared" si="23"/>
        <v>0</v>
      </c>
      <c r="AR188" s="152" t="s">
        <v>185</v>
      </c>
      <c r="AT188" s="152" t="s">
        <v>242</v>
      </c>
      <c r="AU188" s="152" t="s">
        <v>87</v>
      </c>
      <c r="AY188" s="13" t="s">
        <v>171</v>
      </c>
      <c r="BE188" s="153">
        <f t="shared" si="24"/>
        <v>0</v>
      </c>
      <c r="BF188" s="153">
        <f t="shared" si="25"/>
        <v>0</v>
      </c>
      <c r="BG188" s="153">
        <f t="shared" si="26"/>
        <v>0</v>
      </c>
      <c r="BH188" s="153">
        <f t="shared" si="27"/>
        <v>0</v>
      </c>
      <c r="BI188" s="153">
        <f t="shared" si="28"/>
        <v>0</v>
      </c>
      <c r="BJ188" s="13" t="s">
        <v>87</v>
      </c>
      <c r="BK188" s="153">
        <f t="shared" si="29"/>
        <v>0</v>
      </c>
      <c r="BL188" s="13" t="s">
        <v>177</v>
      </c>
      <c r="BM188" s="152" t="s">
        <v>317</v>
      </c>
    </row>
    <row r="189" spans="2:65" s="1" customFormat="1" ht="24.15" customHeight="1">
      <c r="B189" s="139"/>
      <c r="C189" s="154" t="s">
        <v>248</v>
      </c>
      <c r="D189" s="154" t="s">
        <v>242</v>
      </c>
      <c r="E189" s="155" t="s">
        <v>318</v>
      </c>
      <c r="F189" s="156" t="s">
        <v>319</v>
      </c>
      <c r="G189" s="157" t="s">
        <v>316</v>
      </c>
      <c r="H189" s="158">
        <v>1</v>
      </c>
      <c r="I189" s="159"/>
      <c r="J189" s="160">
        <f t="shared" si="20"/>
        <v>0</v>
      </c>
      <c r="K189" s="161"/>
      <c r="L189" s="162"/>
      <c r="M189" s="163" t="s">
        <v>1</v>
      </c>
      <c r="N189" s="164" t="s">
        <v>40</v>
      </c>
      <c r="P189" s="150">
        <f t="shared" si="21"/>
        <v>0</v>
      </c>
      <c r="Q189" s="150">
        <v>1.6500000000000001E-2</v>
      </c>
      <c r="R189" s="150">
        <f t="shared" si="22"/>
        <v>1.6500000000000001E-2</v>
      </c>
      <c r="S189" s="150">
        <v>0</v>
      </c>
      <c r="T189" s="151">
        <f t="shared" si="23"/>
        <v>0</v>
      </c>
      <c r="AR189" s="152" t="s">
        <v>185</v>
      </c>
      <c r="AT189" s="152" t="s">
        <v>242</v>
      </c>
      <c r="AU189" s="152" t="s">
        <v>87</v>
      </c>
      <c r="AY189" s="13" t="s">
        <v>171</v>
      </c>
      <c r="BE189" s="153">
        <f t="shared" si="24"/>
        <v>0</v>
      </c>
      <c r="BF189" s="153">
        <f t="shared" si="25"/>
        <v>0</v>
      </c>
      <c r="BG189" s="153">
        <f t="shared" si="26"/>
        <v>0</v>
      </c>
      <c r="BH189" s="153">
        <f t="shared" si="27"/>
        <v>0</v>
      </c>
      <c r="BI189" s="153">
        <f t="shared" si="28"/>
        <v>0</v>
      </c>
      <c r="BJ189" s="13" t="s">
        <v>87</v>
      </c>
      <c r="BK189" s="153">
        <f t="shared" si="29"/>
        <v>0</v>
      </c>
      <c r="BL189" s="13" t="s">
        <v>177</v>
      </c>
      <c r="BM189" s="152" t="s">
        <v>320</v>
      </c>
    </row>
    <row r="190" spans="2:65" s="1" customFormat="1" ht="21.75" customHeight="1">
      <c r="B190" s="139"/>
      <c r="C190" s="140" t="s">
        <v>321</v>
      </c>
      <c r="D190" s="140" t="s">
        <v>173</v>
      </c>
      <c r="E190" s="141" t="s">
        <v>322</v>
      </c>
      <c r="F190" s="142" t="s">
        <v>323</v>
      </c>
      <c r="G190" s="143" t="s">
        <v>215</v>
      </c>
      <c r="H190" s="144">
        <v>3</v>
      </c>
      <c r="I190" s="145"/>
      <c r="J190" s="146">
        <f t="shared" si="20"/>
        <v>0</v>
      </c>
      <c r="K190" s="147"/>
      <c r="L190" s="28"/>
      <c r="M190" s="148" t="s">
        <v>1</v>
      </c>
      <c r="N190" s="149" t="s">
        <v>40</v>
      </c>
      <c r="P190" s="150">
        <f t="shared" si="21"/>
        <v>0</v>
      </c>
      <c r="Q190" s="150">
        <v>1.0935E-2</v>
      </c>
      <c r="R190" s="150">
        <f t="shared" si="22"/>
        <v>3.2805000000000001E-2</v>
      </c>
      <c r="S190" s="150">
        <v>0</v>
      </c>
      <c r="T190" s="151">
        <f t="shared" si="23"/>
        <v>0</v>
      </c>
      <c r="AR190" s="152" t="s">
        <v>177</v>
      </c>
      <c r="AT190" s="152" t="s">
        <v>173</v>
      </c>
      <c r="AU190" s="152" t="s">
        <v>87</v>
      </c>
      <c r="AY190" s="13" t="s">
        <v>171</v>
      </c>
      <c r="BE190" s="153">
        <f t="shared" si="24"/>
        <v>0</v>
      </c>
      <c r="BF190" s="153">
        <f t="shared" si="25"/>
        <v>0</v>
      </c>
      <c r="BG190" s="153">
        <f t="shared" si="26"/>
        <v>0</v>
      </c>
      <c r="BH190" s="153">
        <f t="shared" si="27"/>
        <v>0</v>
      </c>
      <c r="BI190" s="153">
        <f t="shared" si="28"/>
        <v>0</v>
      </c>
      <c r="BJ190" s="13" t="s">
        <v>87</v>
      </c>
      <c r="BK190" s="153">
        <f t="shared" si="29"/>
        <v>0</v>
      </c>
      <c r="BL190" s="13" t="s">
        <v>177</v>
      </c>
      <c r="BM190" s="152" t="s">
        <v>324</v>
      </c>
    </row>
    <row r="191" spans="2:65" s="1" customFormat="1" ht="21.75" customHeight="1">
      <c r="B191" s="139"/>
      <c r="C191" s="154" t="s">
        <v>252</v>
      </c>
      <c r="D191" s="154" t="s">
        <v>242</v>
      </c>
      <c r="E191" s="155" t="s">
        <v>325</v>
      </c>
      <c r="F191" s="156" t="s">
        <v>326</v>
      </c>
      <c r="G191" s="157" t="s">
        <v>316</v>
      </c>
      <c r="H191" s="158">
        <v>2</v>
      </c>
      <c r="I191" s="159"/>
      <c r="J191" s="160">
        <f t="shared" si="20"/>
        <v>0</v>
      </c>
      <c r="K191" s="161"/>
      <c r="L191" s="162"/>
      <c r="M191" s="163" t="s">
        <v>1</v>
      </c>
      <c r="N191" s="164" t="s">
        <v>40</v>
      </c>
      <c r="P191" s="150">
        <f t="shared" si="21"/>
        <v>0</v>
      </c>
      <c r="Q191" s="150">
        <v>0.02</v>
      </c>
      <c r="R191" s="150">
        <f t="shared" si="22"/>
        <v>0.04</v>
      </c>
      <c r="S191" s="150">
        <v>0</v>
      </c>
      <c r="T191" s="151">
        <f t="shared" si="23"/>
        <v>0</v>
      </c>
      <c r="AR191" s="152" t="s">
        <v>185</v>
      </c>
      <c r="AT191" s="152" t="s">
        <v>242</v>
      </c>
      <c r="AU191" s="152" t="s">
        <v>87</v>
      </c>
      <c r="AY191" s="13" t="s">
        <v>171</v>
      </c>
      <c r="BE191" s="153">
        <f t="shared" si="24"/>
        <v>0</v>
      </c>
      <c r="BF191" s="153">
        <f t="shared" si="25"/>
        <v>0</v>
      </c>
      <c r="BG191" s="153">
        <f t="shared" si="26"/>
        <v>0</v>
      </c>
      <c r="BH191" s="153">
        <f t="shared" si="27"/>
        <v>0</v>
      </c>
      <c r="BI191" s="153">
        <f t="shared" si="28"/>
        <v>0</v>
      </c>
      <c r="BJ191" s="13" t="s">
        <v>87</v>
      </c>
      <c r="BK191" s="153">
        <f t="shared" si="29"/>
        <v>0</v>
      </c>
      <c r="BL191" s="13" t="s">
        <v>177</v>
      </c>
      <c r="BM191" s="152" t="s">
        <v>327</v>
      </c>
    </row>
    <row r="192" spans="2:65" s="1" customFormat="1" ht="21.75" customHeight="1">
      <c r="B192" s="139"/>
      <c r="C192" s="154" t="s">
        <v>328</v>
      </c>
      <c r="D192" s="154" t="s">
        <v>242</v>
      </c>
      <c r="E192" s="155" t="s">
        <v>329</v>
      </c>
      <c r="F192" s="156" t="s">
        <v>330</v>
      </c>
      <c r="G192" s="157" t="s">
        <v>316</v>
      </c>
      <c r="H192" s="158">
        <v>1</v>
      </c>
      <c r="I192" s="159"/>
      <c r="J192" s="160">
        <f t="shared" si="20"/>
        <v>0</v>
      </c>
      <c r="K192" s="161"/>
      <c r="L192" s="162"/>
      <c r="M192" s="163" t="s">
        <v>1</v>
      </c>
      <c r="N192" s="164" t="s">
        <v>40</v>
      </c>
      <c r="P192" s="150">
        <f t="shared" si="21"/>
        <v>0</v>
      </c>
      <c r="Q192" s="150">
        <v>2.4E-2</v>
      </c>
      <c r="R192" s="150">
        <f t="shared" si="22"/>
        <v>2.4E-2</v>
      </c>
      <c r="S192" s="150">
        <v>0</v>
      </c>
      <c r="T192" s="151">
        <f t="shared" si="23"/>
        <v>0</v>
      </c>
      <c r="AR192" s="152" t="s">
        <v>185</v>
      </c>
      <c r="AT192" s="152" t="s">
        <v>242</v>
      </c>
      <c r="AU192" s="152" t="s">
        <v>87</v>
      </c>
      <c r="AY192" s="13" t="s">
        <v>171</v>
      </c>
      <c r="BE192" s="153">
        <f t="shared" si="24"/>
        <v>0</v>
      </c>
      <c r="BF192" s="153">
        <f t="shared" si="25"/>
        <v>0</v>
      </c>
      <c r="BG192" s="153">
        <f t="shared" si="26"/>
        <v>0</v>
      </c>
      <c r="BH192" s="153">
        <f t="shared" si="27"/>
        <v>0</v>
      </c>
      <c r="BI192" s="153">
        <f t="shared" si="28"/>
        <v>0</v>
      </c>
      <c r="BJ192" s="13" t="s">
        <v>87</v>
      </c>
      <c r="BK192" s="153">
        <f t="shared" si="29"/>
        <v>0</v>
      </c>
      <c r="BL192" s="13" t="s">
        <v>177</v>
      </c>
      <c r="BM192" s="152" t="s">
        <v>331</v>
      </c>
    </row>
    <row r="193" spans="2:65" s="1" customFormat="1" ht="24.15" customHeight="1">
      <c r="B193" s="139"/>
      <c r="C193" s="140" t="s">
        <v>256</v>
      </c>
      <c r="D193" s="140" t="s">
        <v>173</v>
      </c>
      <c r="E193" s="141" t="s">
        <v>332</v>
      </c>
      <c r="F193" s="142" t="s">
        <v>333</v>
      </c>
      <c r="G193" s="143" t="s">
        <v>228</v>
      </c>
      <c r="H193" s="144">
        <v>8.75</v>
      </c>
      <c r="I193" s="145"/>
      <c r="J193" s="146">
        <f t="shared" si="20"/>
        <v>0</v>
      </c>
      <c r="K193" s="147"/>
      <c r="L193" s="28"/>
      <c r="M193" s="148" t="s">
        <v>1</v>
      </c>
      <c r="N193" s="149" t="s">
        <v>40</v>
      </c>
      <c r="P193" s="150">
        <f t="shared" si="21"/>
        <v>0</v>
      </c>
      <c r="Q193" s="150">
        <v>5.9610000000000002E-3</v>
      </c>
      <c r="R193" s="150">
        <f t="shared" si="22"/>
        <v>5.2158750000000004E-2</v>
      </c>
      <c r="S193" s="150">
        <v>0</v>
      </c>
      <c r="T193" s="151">
        <f t="shared" si="23"/>
        <v>0</v>
      </c>
      <c r="AR193" s="152" t="s">
        <v>177</v>
      </c>
      <c r="AT193" s="152" t="s">
        <v>173</v>
      </c>
      <c r="AU193" s="152" t="s">
        <v>87</v>
      </c>
      <c r="AY193" s="13" t="s">
        <v>171</v>
      </c>
      <c r="BE193" s="153">
        <f t="shared" si="24"/>
        <v>0</v>
      </c>
      <c r="BF193" s="153">
        <f t="shared" si="25"/>
        <v>0</v>
      </c>
      <c r="BG193" s="153">
        <f t="shared" si="26"/>
        <v>0</v>
      </c>
      <c r="BH193" s="153">
        <f t="shared" si="27"/>
        <v>0</v>
      </c>
      <c r="BI193" s="153">
        <f t="shared" si="28"/>
        <v>0</v>
      </c>
      <c r="BJ193" s="13" t="s">
        <v>87</v>
      </c>
      <c r="BK193" s="153">
        <f t="shared" si="29"/>
        <v>0</v>
      </c>
      <c r="BL193" s="13" t="s">
        <v>177</v>
      </c>
      <c r="BM193" s="152" t="s">
        <v>334</v>
      </c>
    </row>
    <row r="194" spans="2:65" s="1" customFormat="1" ht="21.75" customHeight="1">
      <c r="B194" s="139"/>
      <c r="C194" s="154" t="s">
        <v>335</v>
      </c>
      <c r="D194" s="154" t="s">
        <v>242</v>
      </c>
      <c r="E194" s="155" t="s">
        <v>336</v>
      </c>
      <c r="F194" s="156" t="s">
        <v>337</v>
      </c>
      <c r="G194" s="157" t="s">
        <v>228</v>
      </c>
      <c r="H194" s="158">
        <v>8.75</v>
      </c>
      <c r="I194" s="159"/>
      <c r="J194" s="160">
        <f t="shared" si="20"/>
        <v>0</v>
      </c>
      <c r="K194" s="161"/>
      <c r="L194" s="162"/>
      <c r="M194" s="163" t="s">
        <v>1</v>
      </c>
      <c r="N194" s="164" t="s">
        <v>40</v>
      </c>
      <c r="P194" s="150">
        <f t="shared" si="21"/>
        <v>0</v>
      </c>
      <c r="Q194" s="150">
        <v>0</v>
      </c>
      <c r="R194" s="150">
        <f t="shared" si="22"/>
        <v>0</v>
      </c>
      <c r="S194" s="150">
        <v>0</v>
      </c>
      <c r="T194" s="151">
        <f t="shared" si="23"/>
        <v>0</v>
      </c>
      <c r="AR194" s="152" t="s">
        <v>185</v>
      </c>
      <c r="AT194" s="152" t="s">
        <v>242</v>
      </c>
      <c r="AU194" s="152" t="s">
        <v>87</v>
      </c>
      <c r="AY194" s="13" t="s">
        <v>171</v>
      </c>
      <c r="BE194" s="153">
        <f t="shared" si="24"/>
        <v>0</v>
      </c>
      <c r="BF194" s="153">
        <f t="shared" si="25"/>
        <v>0</v>
      </c>
      <c r="BG194" s="153">
        <f t="shared" si="26"/>
        <v>0</v>
      </c>
      <c r="BH194" s="153">
        <f t="shared" si="27"/>
        <v>0</v>
      </c>
      <c r="BI194" s="153">
        <f t="shared" si="28"/>
        <v>0</v>
      </c>
      <c r="BJ194" s="13" t="s">
        <v>87</v>
      </c>
      <c r="BK194" s="153">
        <f t="shared" si="29"/>
        <v>0</v>
      </c>
      <c r="BL194" s="13" t="s">
        <v>177</v>
      </c>
      <c r="BM194" s="152" t="s">
        <v>338</v>
      </c>
    </row>
    <row r="195" spans="2:65" s="11" customFormat="1" ht="22.95" customHeight="1">
      <c r="B195" s="127"/>
      <c r="D195" s="128" t="s">
        <v>73</v>
      </c>
      <c r="E195" s="137" t="s">
        <v>203</v>
      </c>
      <c r="F195" s="137" t="s">
        <v>339</v>
      </c>
      <c r="I195" s="130"/>
      <c r="J195" s="138">
        <f>BK195</f>
        <v>0</v>
      </c>
      <c r="L195" s="127"/>
      <c r="M195" s="132"/>
      <c r="P195" s="133">
        <f>SUM(P196:P232)</f>
        <v>0</v>
      </c>
      <c r="R195" s="133">
        <f>SUM(R196:R232)</f>
        <v>40.378371337599994</v>
      </c>
      <c r="T195" s="134">
        <f>SUM(T196:T232)</f>
        <v>101.496771</v>
      </c>
      <c r="AR195" s="128" t="s">
        <v>81</v>
      </c>
      <c r="AT195" s="135" t="s">
        <v>73</v>
      </c>
      <c r="AU195" s="135" t="s">
        <v>81</v>
      </c>
      <c r="AY195" s="128" t="s">
        <v>171</v>
      </c>
      <c r="BK195" s="136">
        <f>SUM(BK196:BK232)</f>
        <v>0</v>
      </c>
    </row>
    <row r="196" spans="2:65" s="1" customFormat="1" ht="33" customHeight="1">
      <c r="B196" s="139"/>
      <c r="C196" s="140" t="s">
        <v>260</v>
      </c>
      <c r="D196" s="140" t="s">
        <v>173</v>
      </c>
      <c r="E196" s="141" t="s">
        <v>340</v>
      </c>
      <c r="F196" s="142" t="s">
        <v>341</v>
      </c>
      <c r="G196" s="143" t="s">
        <v>228</v>
      </c>
      <c r="H196" s="144">
        <v>37.700000000000003</v>
      </c>
      <c r="I196" s="145"/>
      <c r="J196" s="146">
        <f t="shared" ref="J196:J232" si="30">ROUND(I196*H196,2)</f>
        <v>0</v>
      </c>
      <c r="K196" s="147"/>
      <c r="L196" s="28"/>
      <c r="M196" s="148" t="s">
        <v>1</v>
      </c>
      <c r="N196" s="149" t="s">
        <v>40</v>
      </c>
      <c r="P196" s="150">
        <f t="shared" ref="P196:P232" si="31">O196*H196</f>
        <v>0</v>
      </c>
      <c r="Q196" s="150">
        <v>0.19843116</v>
      </c>
      <c r="R196" s="150">
        <f t="shared" ref="R196:R232" si="32">Q196*H196</f>
        <v>7.4808547320000001</v>
      </c>
      <c r="S196" s="150">
        <v>0</v>
      </c>
      <c r="T196" s="151">
        <f t="shared" ref="T196:T232" si="33">S196*H196</f>
        <v>0</v>
      </c>
      <c r="AR196" s="152" t="s">
        <v>177</v>
      </c>
      <c r="AT196" s="152" t="s">
        <v>173</v>
      </c>
      <c r="AU196" s="152" t="s">
        <v>87</v>
      </c>
      <c r="AY196" s="13" t="s">
        <v>171</v>
      </c>
      <c r="BE196" s="153">
        <f t="shared" ref="BE196:BE232" si="34">IF(N196="základná",J196,0)</f>
        <v>0</v>
      </c>
      <c r="BF196" s="153">
        <f t="shared" ref="BF196:BF232" si="35">IF(N196="znížená",J196,0)</f>
        <v>0</v>
      </c>
      <c r="BG196" s="153">
        <f t="shared" ref="BG196:BG232" si="36">IF(N196="zákl. prenesená",J196,0)</f>
        <v>0</v>
      </c>
      <c r="BH196" s="153">
        <f t="shared" ref="BH196:BH232" si="37">IF(N196="zníž. prenesená",J196,0)</f>
        <v>0</v>
      </c>
      <c r="BI196" s="153">
        <f t="shared" ref="BI196:BI232" si="38">IF(N196="nulová",J196,0)</f>
        <v>0</v>
      </c>
      <c r="BJ196" s="13" t="s">
        <v>87</v>
      </c>
      <c r="BK196" s="153">
        <f t="shared" ref="BK196:BK232" si="39">ROUND(I196*H196,2)</f>
        <v>0</v>
      </c>
      <c r="BL196" s="13" t="s">
        <v>177</v>
      </c>
      <c r="BM196" s="152" t="s">
        <v>342</v>
      </c>
    </row>
    <row r="197" spans="2:65" s="1" customFormat="1" ht="24.15" customHeight="1">
      <c r="B197" s="139"/>
      <c r="C197" s="154" t="s">
        <v>343</v>
      </c>
      <c r="D197" s="154" t="s">
        <v>242</v>
      </c>
      <c r="E197" s="155" t="s">
        <v>344</v>
      </c>
      <c r="F197" s="156" t="s">
        <v>345</v>
      </c>
      <c r="G197" s="157" t="s">
        <v>215</v>
      </c>
      <c r="H197" s="158">
        <v>40</v>
      </c>
      <c r="I197" s="159"/>
      <c r="J197" s="160">
        <f t="shared" si="30"/>
        <v>0</v>
      </c>
      <c r="K197" s="161"/>
      <c r="L197" s="162"/>
      <c r="M197" s="163" t="s">
        <v>1</v>
      </c>
      <c r="N197" s="164" t="s">
        <v>40</v>
      </c>
      <c r="P197" s="150">
        <f t="shared" si="31"/>
        <v>0</v>
      </c>
      <c r="Q197" s="150">
        <v>8.1000000000000003E-2</v>
      </c>
      <c r="R197" s="150">
        <f t="shared" si="32"/>
        <v>3.24</v>
      </c>
      <c r="S197" s="150">
        <v>0</v>
      </c>
      <c r="T197" s="151">
        <f t="shared" si="33"/>
        <v>0</v>
      </c>
      <c r="AR197" s="152" t="s">
        <v>185</v>
      </c>
      <c r="AT197" s="152" t="s">
        <v>242</v>
      </c>
      <c r="AU197" s="152" t="s">
        <v>87</v>
      </c>
      <c r="AY197" s="13" t="s">
        <v>171</v>
      </c>
      <c r="BE197" s="153">
        <f t="shared" si="34"/>
        <v>0</v>
      </c>
      <c r="BF197" s="153">
        <f t="shared" si="35"/>
        <v>0</v>
      </c>
      <c r="BG197" s="153">
        <f t="shared" si="36"/>
        <v>0</v>
      </c>
      <c r="BH197" s="153">
        <f t="shared" si="37"/>
        <v>0</v>
      </c>
      <c r="BI197" s="153">
        <f t="shared" si="38"/>
        <v>0</v>
      </c>
      <c r="BJ197" s="13" t="s">
        <v>87</v>
      </c>
      <c r="BK197" s="153">
        <f t="shared" si="39"/>
        <v>0</v>
      </c>
      <c r="BL197" s="13" t="s">
        <v>177</v>
      </c>
      <c r="BM197" s="152" t="s">
        <v>346</v>
      </c>
    </row>
    <row r="198" spans="2:65" s="1" customFormat="1" ht="37.950000000000003" customHeight="1">
      <c r="B198" s="139"/>
      <c r="C198" s="140" t="s">
        <v>263</v>
      </c>
      <c r="D198" s="140" t="s">
        <v>173</v>
      </c>
      <c r="E198" s="141" t="s">
        <v>347</v>
      </c>
      <c r="F198" s="142" t="s">
        <v>348</v>
      </c>
      <c r="G198" s="143" t="s">
        <v>228</v>
      </c>
      <c r="H198" s="144">
        <v>11.1</v>
      </c>
      <c r="I198" s="145"/>
      <c r="J198" s="146">
        <f t="shared" si="30"/>
        <v>0</v>
      </c>
      <c r="K198" s="147"/>
      <c r="L198" s="28"/>
      <c r="M198" s="148" t="s">
        <v>1</v>
      </c>
      <c r="N198" s="149" t="s">
        <v>40</v>
      </c>
      <c r="P198" s="150">
        <f t="shared" si="31"/>
        <v>0</v>
      </c>
      <c r="Q198" s="150">
        <v>9.7931900000000002E-2</v>
      </c>
      <c r="R198" s="150">
        <f t="shared" si="32"/>
        <v>1.08704409</v>
      </c>
      <c r="S198" s="150">
        <v>0</v>
      </c>
      <c r="T198" s="151">
        <f t="shared" si="33"/>
        <v>0</v>
      </c>
      <c r="AR198" s="152" t="s">
        <v>177</v>
      </c>
      <c r="AT198" s="152" t="s">
        <v>173</v>
      </c>
      <c r="AU198" s="152" t="s">
        <v>87</v>
      </c>
      <c r="AY198" s="13" t="s">
        <v>171</v>
      </c>
      <c r="BE198" s="153">
        <f t="shared" si="34"/>
        <v>0</v>
      </c>
      <c r="BF198" s="153">
        <f t="shared" si="35"/>
        <v>0</v>
      </c>
      <c r="BG198" s="153">
        <f t="shared" si="36"/>
        <v>0</v>
      </c>
      <c r="BH198" s="153">
        <f t="shared" si="37"/>
        <v>0</v>
      </c>
      <c r="BI198" s="153">
        <f t="shared" si="38"/>
        <v>0</v>
      </c>
      <c r="BJ198" s="13" t="s">
        <v>87</v>
      </c>
      <c r="BK198" s="153">
        <f t="shared" si="39"/>
        <v>0</v>
      </c>
      <c r="BL198" s="13" t="s">
        <v>177</v>
      </c>
      <c r="BM198" s="152" t="s">
        <v>349</v>
      </c>
    </row>
    <row r="199" spans="2:65" s="1" customFormat="1" ht="21.75" customHeight="1">
      <c r="B199" s="139"/>
      <c r="C199" s="154" t="s">
        <v>350</v>
      </c>
      <c r="D199" s="154" t="s">
        <v>242</v>
      </c>
      <c r="E199" s="155" t="s">
        <v>351</v>
      </c>
      <c r="F199" s="156" t="s">
        <v>352</v>
      </c>
      <c r="G199" s="157" t="s">
        <v>215</v>
      </c>
      <c r="H199" s="158">
        <v>13</v>
      </c>
      <c r="I199" s="159"/>
      <c r="J199" s="160">
        <f t="shared" si="30"/>
        <v>0</v>
      </c>
      <c r="K199" s="161"/>
      <c r="L199" s="162"/>
      <c r="M199" s="163" t="s">
        <v>1</v>
      </c>
      <c r="N199" s="164" t="s">
        <v>40</v>
      </c>
      <c r="P199" s="150">
        <f t="shared" si="31"/>
        <v>0</v>
      </c>
      <c r="Q199" s="150">
        <v>2.35E-2</v>
      </c>
      <c r="R199" s="150">
        <f t="shared" si="32"/>
        <v>0.30549999999999999</v>
      </c>
      <c r="S199" s="150">
        <v>0</v>
      </c>
      <c r="T199" s="151">
        <f t="shared" si="33"/>
        <v>0</v>
      </c>
      <c r="AR199" s="152" t="s">
        <v>185</v>
      </c>
      <c r="AT199" s="152" t="s">
        <v>242</v>
      </c>
      <c r="AU199" s="152" t="s">
        <v>87</v>
      </c>
      <c r="AY199" s="13" t="s">
        <v>171</v>
      </c>
      <c r="BE199" s="153">
        <f t="shared" si="34"/>
        <v>0</v>
      </c>
      <c r="BF199" s="153">
        <f t="shared" si="35"/>
        <v>0</v>
      </c>
      <c r="BG199" s="153">
        <f t="shared" si="36"/>
        <v>0</v>
      </c>
      <c r="BH199" s="153">
        <f t="shared" si="37"/>
        <v>0</v>
      </c>
      <c r="BI199" s="153">
        <f t="shared" si="38"/>
        <v>0</v>
      </c>
      <c r="BJ199" s="13" t="s">
        <v>87</v>
      </c>
      <c r="BK199" s="153">
        <f t="shared" si="39"/>
        <v>0</v>
      </c>
      <c r="BL199" s="13" t="s">
        <v>177</v>
      </c>
      <c r="BM199" s="152" t="s">
        <v>353</v>
      </c>
    </row>
    <row r="200" spans="2:65" s="1" customFormat="1" ht="33" customHeight="1">
      <c r="B200" s="139"/>
      <c r="C200" s="140" t="s">
        <v>267</v>
      </c>
      <c r="D200" s="140" t="s">
        <v>173</v>
      </c>
      <c r="E200" s="141" t="s">
        <v>354</v>
      </c>
      <c r="F200" s="142" t="s">
        <v>355</v>
      </c>
      <c r="G200" s="143" t="s">
        <v>176</v>
      </c>
      <c r="H200" s="144">
        <v>0.73199999999999998</v>
      </c>
      <c r="I200" s="145"/>
      <c r="J200" s="146">
        <f t="shared" si="30"/>
        <v>0</v>
      </c>
      <c r="K200" s="147"/>
      <c r="L200" s="28"/>
      <c r="M200" s="148" t="s">
        <v>1</v>
      </c>
      <c r="N200" s="149" t="s">
        <v>40</v>
      </c>
      <c r="P200" s="150">
        <f t="shared" si="31"/>
        <v>0</v>
      </c>
      <c r="Q200" s="150">
        <v>2.2010930000000002</v>
      </c>
      <c r="R200" s="150">
        <f t="shared" si="32"/>
        <v>1.611200076</v>
      </c>
      <c r="S200" s="150">
        <v>0</v>
      </c>
      <c r="T200" s="151">
        <f t="shared" si="33"/>
        <v>0</v>
      </c>
      <c r="AR200" s="152" t="s">
        <v>177</v>
      </c>
      <c r="AT200" s="152" t="s">
        <v>173</v>
      </c>
      <c r="AU200" s="152" t="s">
        <v>87</v>
      </c>
      <c r="AY200" s="13" t="s">
        <v>171</v>
      </c>
      <c r="BE200" s="153">
        <f t="shared" si="34"/>
        <v>0</v>
      </c>
      <c r="BF200" s="153">
        <f t="shared" si="35"/>
        <v>0</v>
      </c>
      <c r="BG200" s="153">
        <f t="shared" si="36"/>
        <v>0</v>
      </c>
      <c r="BH200" s="153">
        <f t="shared" si="37"/>
        <v>0</v>
      </c>
      <c r="BI200" s="153">
        <f t="shared" si="38"/>
        <v>0</v>
      </c>
      <c r="BJ200" s="13" t="s">
        <v>87</v>
      </c>
      <c r="BK200" s="153">
        <f t="shared" si="39"/>
        <v>0</v>
      </c>
      <c r="BL200" s="13" t="s">
        <v>177</v>
      </c>
      <c r="BM200" s="152" t="s">
        <v>356</v>
      </c>
    </row>
    <row r="201" spans="2:65" s="1" customFormat="1" ht="24.15" customHeight="1">
      <c r="B201" s="139"/>
      <c r="C201" s="140" t="s">
        <v>357</v>
      </c>
      <c r="D201" s="140" t="s">
        <v>173</v>
      </c>
      <c r="E201" s="141" t="s">
        <v>358</v>
      </c>
      <c r="F201" s="142" t="s">
        <v>359</v>
      </c>
      <c r="G201" s="143" t="s">
        <v>228</v>
      </c>
      <c r="H201" s="144">
        <v>18.2</v>
      </c>
      <c r="I201" s="145"/>
      <c r="J201" s="146">
        <f t="shared" si="30"/>
        <v>0</v>
      </c>
      <c r="K201" s="147"/>
      <c r="L201" s="28"/>
      <c r="M201" s="148" t="s">
        <v>1</v>
      </c>
      <c r="N201" s="149" t="s">
        <v>40</v>
      </c>
      <c r="P201" s="150">
        <f t="shared" si="31"/>
        <v>0</v>
      </c>
      <c r="Q201" s="150">
        <v>1.11E-5</v>
      </c>
      <c r="R201" s="150">
        <f t="shared" si="32"/>
        <v>2.0201999999999999E-4</v>
      </c>
      <c r="S201" s="150">
        <v>0</v>
      </c>
      <c r="T201" s="151">
        <f t="shared" si="33"/>
        <v>0</v>
      </c>
      <c r="AR201" s="152" t="s">
        <v>177</v>
      </c>
      <c r="AT201" s="152" t="s">
        <v>173</v>
      </c>
      <c r="AU201" s="152" t="s">
        <v>87</v>
      </c>
      <c r="AY201" s="13" t="s">
        <v>171</v>
      </c>
      <c r="BE201" s="153">
        <f t="shared" si="34"/>
        <v>0</v>
      </c>
      <c r="BF201" s="153">
        <f t="shared" si="35"/>
        <v>0</v>
      </c>
      <c r="BG201" s="153">
        <f t="shared" si="36"/>
        <v>0</v>
      </c>
      <c r="BH201" s="153">
        <f t="shared" si="37"/>
        <v>0</v>
      </c>
      <c r="BI201" s="153">
        <f t="shared" si="38"/>
        <v>0</v>
      </c>
      <c r="BJ201" s="13" t="s">
        <v>87</v>
      </c>
      <c r="BK201" s="153">
        <f t="shared" si="39"/>
        <v>0</v>
      </c>
      <c r="BL201" s="13" t="s">
        <v>177</v>
      </c>
      <c r="BM201" s="152" t="s">
        <v>360</v>
      </c>
    </row>
    <row r="202" spans="2:65" s="1" customFormat="1" ht="21.75" customHeight="1">
      <c r="B202" s="139"/>
      <c r="C202" s="140" t="s">
        <v>270</v>
      </c>
      <c r="D202" s="140" t="s">
        <v>173</v>
      </c>
      <c r="E202" s="141" t="s">
        <v>361</v>
      </c>
      <c r="F202" s="142" t="s">
        <v>362</v>
      </c>
      <c r="G202" s="143" t="s">
        <v>223</v>
      </c>
      <c r="H202" s="144">
        <v>154.85</v>
      </c>
      <c r="I202" s="145"/>
      <c r="J202" s="146">
        <f t="shared" si="30"/>
        <v>0</v>
      </c>
      <c r="K202" s="147"/>
      <c r="L202" s="28"/>
      <c r="M202" s="148" t="s">
        <v>1</v>
      </c>
      <c r="N202" s="149" t="s">
        <v>40</v>
      </c>
      <c r="P202" s="150">
        <f t="shared" si="31"/>
        <v>0</v>
      </c>
      <c r="Q202" s="150">
        <v>0</v>
      </c>
      <c r="R202" s="150">
        <f t="shared" si="32"/>
        <v>0</v>
      </c>
      <c r="S202" s="150">
        <v>0</v>
      </c>
      <c r="T202" s="151">
        <f t="shared" si="33"/>
        <v>0</v>
      </c>
      <c r="AR202" s="152" t="s">
        <v>177</v>
      </c>
      <c r="AT202" s="152" t="s">
        <v>173</v>
      </c>
      <c r="AU202" s="152" t="s">
        <v>87</v>
      </c>
      <c r="AY202" s="13" t="s">
        <v>171</v>
      </c>
      <c r="BE202" s="153">
        <f t="shared" si="34"/>
        <v>0</v>
      </c>
      <c r="BF202" s="153">
        <f t="shared" si="35"/>
        <v>0</v>
      </c>
      <c r="BG202" s="153">
        <f t="shared" si="36"/>
        <v>0</v>
      </c>
      <c r="BH202" s="153">
        <f t="shared" si="37"/>
        <v>0</v>
      </c>
      <c r="BI202" s="153">
        <f t="shared" si="38"/>
        <v>0</v>
      </c>
      <c r="BJ202" s="13" t="s">
        <v>87</v>
      </c>
      <c r="BK202" s="153">
        <f t="shared" si="39"/>
        <v>0</v>
      </c>
      <c r="BL202" s="13" t="s">
        <v>177</v>
      </c>
      <c r="BM202" s="152" t="s">
        <v>363</v>
      </c>
    </row>
    <row r="203" spans="2:65" s="1" customFormat="1" ht="33" customHeight="1">
      <c r="B203" s="139"/>
      <c r="C203" s="140" t="s">
        <v>364</v>
      </c>
      <c r="D203" s="140" t="s">
        <v>173</v>
      </c>
      <c r="E203" s="141" t="s">
        <v>365</v>
      </c>
      <c r="F203" s="142" t="s">
        <v>366</v>
      </c>
      <c r="G203" s="143" t="s">
        <v>223</v>
      </c>
      <c r="H203" s="144">
        <v>139.68</v>
      </c>
      <c r="I203" s="145"/>
      <c r="J203" s="146">
        <f t="shared" si="30"/>
        <v>0</v>
      </c>
      <c r="K203" s="147"/>
      <c r="L203" s="28"/>
      <c r="M203" s="148" t="s">
        <v>1</v>
      </c>
      <c r="N203" s="149" t="s">
        <v>40</v>
      </c>
      <c r="P203" s="150">
        <f t="shared" si="31"/>
        <v>0</v>
      </c>
      <c r="Q203" s="150">
        <v>2.5710569999999999E-2</v>
      </c>
      <c r="R203" s="150">
        <f t="shared" si="32"/>
        <v>3.5912524175999998</v>
      </c>
      <c r="S203" s="150">
        <v>0</v>
      </c>
      <c r="T203" s="151">
        <f t="shared" si="33"/>
        <v>0</v>
      </c>
      <c r="AR203" s="152" t="s">
        <v>177</v>
      </c>
      <c r="AT203" s="152" t="s">
        <v>173</v>
      </c>
      <c r="AU203" s="152" t="s">
        <v>87</v>
      </c>
      <c r="AY203" s="13" t="s">
        <v>171</v>
      </c>
      <c r="BE203" s="153">
        <f t="shared" si="34"/>
        <v>0</v>
      </c>
      <c r="BF203" s="153">
        <f t="shared" si="35"/>
        <v>0</v>
      </c>
      <c r="BG203" s="153">
        <f t="shared" si="36"/>
        <v>0</v>
      </c>
      <c r="BH203" s="153">
        <f t="shared" si="37"/>
        <v>0</v>
      </c>
      <c r="BI203" s="153">
        <f t="shared" si="38"/>
        <v>0</v>
      </c>
      <c r="BJ203" s="13" t="s">
        <v>87</v>
      </c>
      <c r="BK203" s="153">
        <f t="shared" si="39"/>
        <v>0</v>
      </c>
      <c r="BL203" s="13" t="s">
        <v>177</v>
      </c>
      <c r="BM203" s="152" t="s">
        <v>367</v>
      </c>
    </row>
    <row r="204" spans="2:65" s="1" customFormat="1" ht="44.25" customHeight="1">
      <c r="B204" s="139"/>
      <c r="C204" s="140" t="s">
        <v>274</v>
      </c>
      <c r="D204" s="140" t="s">
        <v>173</v>
      </c>
      <c r="E204" s="141" t="s">
        <v>368</v>
      </c>
      <c r="F204" s="142" t="s">
        <v>369</v>
      </c>
      <c r="G204" s="143" t="s">
        <v>223</v>
      </c>
      <c r="H204" s="144">
        <v>139.68</v>
      </c>
      <c r="I204" s="145"/>
      <c r="J204" s="146">
        <f t="shared" si="30"/>
        <v>0</v>
      </c>
      <c r="K204" s="147"/>
      <c r="L204" s="28"/>
      <c r="M204" s="148" t="s">
        <v>1</v>
      </c>
      <c r="N204" s="149" t="s">
        <v>40</v>
      </c>
      <c r="P204" s="150">
        <f t="shared" si="31"/>
        <v>0</v>
      </c>
      <c r="Q204" s="150">
        <v>0</v>
      </c>
      <c r="R204" s="150">
        <f t="shared" si="32"/>
        <v>0</v>
      </c>
      <c r="S204" s="150">
        <v>0</v>
      </c>
      <c r="T204" s="151">
        <f t="shared" si="33"/>
        <v>0</v>
      </c>
      <c r="AR204" s="152" t="s">
        <v>177</v>
      </c>
      <c r="AT204" s="152" t="s">
        <v>173</v>
      </c>
      <c r="AU204" s="152" t="s">
        <v>87</v>
      </c>
      <c r="AY204" s="13" t="s">
        <v>171</v>
      </c>
      <c r="BE204" s="153">
        <f t="shared" si="34"/>
        <v>0</v>
      </c>
      <c r="BF204" s="153">
        <f t="shared" si="35"/>
        <v>0</v>
      </c>
      <c r="BG204" s="153">
        <f t="shared" si="36"/>
        <v>0</v>
      </c>
      <c r="BH204" s="153">
        <f t="shared" si="37"/>
        <v>0</v>
      </c>
      <c r="BI204" s="153">
        <f t="shared" si="38"/>
        <v>0</v>
      </c>
      <c r="BJ204" s="13" t="s">
        <v>87</v>
      </c>
      <c r="BK204" s="153">
        <f t="shared" si="39"/>
        <v>0</v>
      </c>
      <c r="BL204" s="13" t="s">
        <v>177</v>
      </c>
      <c r="BM204" s="152" t="s">
        <v>370</v>
      </c>
    </row>
    <row r="205" spans="2:65" s="1" customFormat="1" ht="33" customHeight="1">
      <c r="B205" s="139"/>
      <c r="C205" s="140" t="s">
        <v>371</v>
      </c>
      <c r="D205" s="140" t="s">
        <v>173</v>
      </c>
      <c r="E205" s="141" t="s">
        <v>372</v>
      </c>
      <c r="F205" s="142" t="s">
        <v>373</v>
      </c>
      <c r="G205" s="143" t="s">
        <v>223</v>
      </c>
      <c r="H205" s="144">
        <v>139.68</v>
      </c>
      <c r="I205" s="145"/>
      <c r="J205" s="146">
        <f t="shared" si="30"/>
        <v>0</v>
      </c>
      <c r="K205" s="147"/>
      <c r="L205" s="28"/>
      <c r="M205" s="148" t="s">
        <v>1</v>
      </c>
      <c r="N205" s="149" t="s">
        <v>40</v>
      </c>
      <c r="P205" s="150">
        <f t="shared" si="31"/>
        <v>0</v>
      </c>
      <c r="Q205" s="150">
        <v>2.571E-2</v>
      </c>
      <c r="R205" s="150">
        <f t="shared" si="32"/>
        <v>3.5911728000000003</v>
      </c>
      <c r="S205" s="150">
        <v>0</v>
      </c>
      <c r="T205" s="151">
        <f t="shared" si="33"/>
        <v>0</v>
      </c>
      <c r="AR205" s="152" t="s">
        <v>177</v>
      </c>
      <c r="AT205" s="152" t="s">
        <v>173</v>
      </c>
      <c r="AU205" s="152" t="s">
        <v>87</v>
      </c>
      <c r="AY205" s="13" t="s">
        <v>171</v>
      </c>
      <c r="BE205" s="153">
        <f t="shared" si="34"/>
        <v>0</v>
      </c>
      <c r="BF205" s="153">
        <f t="shared" si="35"/>
        <v>0</v>
      </c>
      <c r="BG205" s="153">
        <f t="shared" si="36"/>
        <v>0</v>
      </c>
      <c r="BH205" s="153">
        <f t="shared" si="37"/>
        <v>0</v>
      </c>
      <c r="BI205" s="153">
        <f t="shared" si="38"/>
        <v>0</v>
      </c>
      <c r="BJ205" s="13" t="s">
        <v>87</v>
      </c>
      <c r="BK205" s="153">
        <f t="shared" si="39"/>
        <v>0</v>
      </c>
      <c r="BL205" s="13" t="s">
        <v>177</v>
      </c>
      <c r="BM205" s="152" t="s">
        <v>374</v>
      </c>
    </row>
    <row r="206" spans="2:65" s="1" customFormat="1" ht="24.15" customHeight="1">
      <c r="B206" s="139"/>
      <c r="C206" s="140" t="s">
        <v>277</v>
      </c>
      <c r="D206" s="140" t="s">
        <v>173</v>
      </c>
      <c r="E206" s="141" t="s">
        <v>375</v>
      </c>
      <c r="F206" s="142" t="s">
        <v>376</v>
      </c>
      <c r="G206" s="143" t="s">
        <v>223</v>
      </c>
      <c r="H206" s="144">
        <v>255.9</v>
      </c>
      <c r="I206" s="145"/>
      <c r="J206" s="146">
        <f t="shared" si="30"/>
        <v>0</v>
      </c>
      <c r="K206" s="147"/>
      <c r="L206" s="28"/>
      <c r="M206" s="148" t="s">
        <v>1</v>
      </c>
      <c r="N206" s="149" t="s">
        <v>40</v>
      </c>
      <c r="P206" s="150">
        <f t="shared" si="31"/>
        <v>0</v>
      </c>
      <c r="Q206" s="150">
        <v>7.5953530000000005E-2</v>
      </c>
      <c r="R206" s="150">
        <f t="shared" si="32"/>
        <v>19.436508327000002</v>
      </c>
      <c r="S206" s="150">
        <v>0</v>
      </c>
      <c r="T206" s="151">
        <f t="shared" si="33"/>
        <v>0</v>
      </c>
      <c r="AR206" s="152" t="s">
        <v>177</v>
      </c>
      <c r="AT206" s="152" t="s">
        <v>173</v>
      </c>
      <c r="AU206" s="152" t="s">
        <v>87</v>
      </c>
      <c r="AY206" s="13" t="s">
        <v>171</v>
      </c>
      <c r="BE206" s="153">
        <f t="shared" si="34"/>
        <v>0</v>
      </c>
      <c r="BF206" s="153">
        <f t="shared" si="35"/>
        <v>0</v>
      </c>
      <c r="BG206" s="153">
        <f t="shared" si="36"/>
        <v>0</v>
      </c>
      <c r="BH206" s="153">
        <f t="shared" si="37"/>
        <v>0</v>
      </c>
      <c r="BI206" s="153">
        <f t="shared" si="38"/>
        <v>0</v>
      </c>
      <c r="BJ206" s="13" t="s">
        <v>87</v>
      </c>
      <c r="BK206" s="153">
        <f t="shared" si="39"/>
        <v>0</v>
      </c>
      <c r="BL206" s="13" t="s">
        <v>177</v>
      </c>
      <c r="BM206" s="152" t="s">
        <v>377</v>
      </c>
    </row>
    <row r="207" spans="2:65" s="1" customFormat="1" ht="16.5" customHeight="1">
      <c r="B207" s="139"/>
      <c r="C207" s="140" t="s">
        <v>378</v>
      </c>
      <c r="D207" s="140" t="s">
        <v>173</v>
      </c>
      <c r="E207" s="141" t="s">
        <v>379</v>
      </c>
      <c r="F207" s="142" t="s">
        <v>380</v>
      </c>
      <c r="G207" s="143" t="s">
        <v>223</v>
      </c>
      <c r="H207" s="144">
        <v>255.9</v>
      </c>
      <c r="I207" s="145"/>
      <c r="J207" s="146">
        <f t="shared" si="30"/>
        <v>0</v>
      </c>
      <c r="K207" s="147"/>
      <c r="L207" s="28"/>
      <c r="M207" s="148" t="s">
        <v>1</v>
      </c>
      <c r="N207" s="149" t="s">
        <v>40</v>
      </c>
      <c r="P207" s="150">
        <f t="shared" si="31"/>
        <v>0</v>
      </c>
      <c r="Q207" s="150">
        <v>4.8999999999999998E-5</v>
      </c>
      <c r="R207" s="150">
        <f t="shared" si="32"/>
        <v>1.2539099999999999E-2</v>
      </c>
      <c r="S207" s="150">
        <v>0</v>
      </c>
      <c r="T207" s="151">
        <f t="shared" si="33"/>
        <v>0</v>
      </c>
      <c r="AR207" s="152" t="s">
        <v>177</v>
      </c>
      <c r="AT207" s="152" t="s">
        <v>173</v>
      </c>
      <c r="AU207" s="152" t="s">
        <v>87</v>
      </c>
      <c r="AY207" s="13" t="s">
        <v>171</v>
      </c>
      <c r="BE207" s="153">
        <f t="shared" si="34"/>
        <v>0</v>
      </c>
      <c r="BF207" s="153">
        <f t="shared" si="35"/>
        <v>0</v>
      </c>
      <c r="BG207" s="153">
        <f t="shared" si="36"/>
        <v>0</v>
      </c>
      <c r="BH207" s="153">
        <f t="shared" si="37"/>
        <v>0</v>
      </c>
      <c r="BI207" s="153">
        <f t="shared" si="38"/>
        <v>0</v>
      </c>
      <c r="BJ207" s="13" t="s">
        <v>87</v>
      </c>
      <c r="BK207" s="153">
        <f t="shared" si="39"/>
        <v>0</v>
      </c>
      <c r="BL207" s="13" t="s">
        <v>177</v>
      </c>
      <c r="BM207" s="152" t="s">
        <v>381</v>
      </c>
    </row>
    <row r="208" spans="2:65" s="1" customFormat="1" ht="16.5" customHeight="1">
      <c r="B208" s="139"/>
      <c r="C208" s="140" t="s">
        <v>281</v>
      </c>
      <c r="D208" s="140" t="s">
        <v>173</v>
      </c>
      <c r="E208" s="141" t="s">
        <v>382</v>
      </c>
      <c r="F208" s="142" t="s">
        <v>383</v>
      </c>
      <c r="G208" s="143" t="s">
        <v>228</v>
      </c>
      <c r="H208" s="144">
        <v>29</v>
      </c>
      <c r="I208" s="145"/>
      <c r="J208" s="146">
        <f t="shared" si="30"/>
        <v>0</v>
      </c>
      <c r="K208" s="147"/>
      <c r="L208" s="28"/>
      <c r="M208" s="148" t="s">
        <v>1</v>
      </c>
      <c r="N208" s="149" t="s">
        <v>40</v>
      </c>
      <c r="P208" s="150">
        <f t="shared" si="31"/>
        <v>0</v>
      </c>
      <c r="Q208" s="150">
        <v>2.9399999999999999E-4</v>
      </c>
      <c r="R208" s="150">
        <f t="shared" si="32"/>
        <v>8.5259999999999989E-3</v>
      </c>
      <c r="S208" s="150">
        <v>0</v>
      </c>
      <c r="T208" s="151">
        <f t="shared" si="33"/>
        <v>0</v>
      </c>
      <c r="AR208" s="152" t="s">
        <v>177</v>
      </c>
      <c r="AT208" s="152" t="s">
        <v>173</v>
      </c>
      <c r="AU208" s="152" t="s">
        <v>87</v>
      </c>
      <c r="AY208" s="13" t="s">
        <v>171</v>
      </c>
      <c r="BE208" s="153">
        <f t="shared" si="34"/>
        <v>0</v>
      </c>
      <c r="BF208" s="153">
        <f t="shared" si="35"/>
        <v>0</v>
      </c>
      <c r="BG208" s="153">
        <f t="shared" si="36"/>
        <v>0</v>
      </c>
      <c r="BH208" s="153">
        <f t="shared" si="37"/>
        <v>0</v>
      </c>
      <c r="BI208" s="153">
        <f t="shared" si="38"/>
        <v>0</v>
      </c>
      <c r="BJ208" s="13" t="s">
        <v>87</v>
      </c>
      <c r="BK208" s="153">
        <f t="shared" si="39"/>
        <v>0</v>
      </c>
      <c r="BL208" s="13" t="s">
        <v>177</v>
      </c>
      <c r="BM208" s="152" t="s">
        <v>384</v>
      </c>
    </row>
    <row r="209" spans="2:65" s="1" customFormat="1" ht="24.15" customHeight="1">
      <c r="B209" s="139"/>
      <c r="C209" s="140" t="s">
        <v>385</v>
      </c>
      <c r="D209" s="140" t="s">
        <v>173</v>
      </c>
      <c r="E209" s="141" t="s">
        <v>386</v>
      </c>
      <c r="F209" s="142" t="s">
        <v>387</v>
      </c>
      <c r="G209" s="143" t="s">
        <v>228</v>
      </c>
      <c r="H209" s="144">
        <v>78.45</v>
      </c>
      <c r="I209" s="145"/>
      <c r="J209" s="146">
        <f t="shared" si="30"/>
        <v>0</v>
      </c>
      <c r="K209" s="147"/>
      <c r="L209" s="28"/>
      <c r="M209" s="148" t="s">
        <v>1</v>
      </c>
      <c r="N209" s="149" t="s">
        <v>40</v>
      </c>
      <c r="P209" s="150">
        <f t="shared" si="31"/>
        <v>0</v>
      </c>
      <c r="Q209" s="150">
        <v>3.15E-5</v>
      </c>
      <c r="R209" s="150">
        <f t="shared" si="32"/>
        <v>2.4711749999999999E-3</v>
      </c>
      <c r="S209" s="150">
        <v>0</v>
      </c>
      <c r="T209" s="151">
        <f t="shared" si="33"/>
        <v>0</v>
      </c>
      <c r="AR209" s="152" t="s">
        <v>177</v>
      </c>
      <c r="AT209" s="152" t="s">
        <v>173</v>
      </c>
      <c r="AU209" s="152" t="s">
        <v>87</v>
      </c>
      <c r="AY209" s="13" t="s">
        <v>171</v>
      </c>
      <c r="BE209" s="153">
        <f t="shared" si="34"/>
        <v>0</v>
      </c>
      <c r="BF209" s="153">
        <f t="shared" si="35"/>
        <v>0</v>
      </c>
      <c r="BG209" s="153">
        <f t="shared" si="36"/>
        <v>0</v>
      </c>
      <c r="BH209" s="153">
        <f t="shared" si="37"/>
        <v>0</v>
      </c>
      <c r="BI209" s="153">
        <f t="shared" si="38"/>
        <v>0</v>
      </c>
      <c r="BJ209" s="13" t="s">
        <v>87</v>
      </c>
      <c r="BK209" s="153">
        <f t="shared" si="39"/>
        <v>0</v>
      </c>
      <c r="BL209" s="13" t="s">
        <v>177</v>
      </c>
      <c r="BM209" s="152" t="s">
        <v>388</v>
      </c>
    </row>
    <row r="210" spans="2:65" s="1" customFormat="1" ht="16.5" customHeight="1">
      <c r="B210" s="139"/>
      <c r="C210" s="140" t="s">
        <v>284</v>
      </c>
      <c r="D210" s="140" t="s">
        <v>173</v>
      </c>
      <c r="E210" s="141" t="s">
        <v>389</v>
      </c>
      <c r="F210" s="142" t="s">
        <v>390</v>
      </c>
      <c r="G210" s="143" t="s">
        <v>228</v>
      </c>
      <c r="H210" s="144">
        <v>44.05</v>
      </c>
      <c r="I210" s="145"/>
      <c r="J210" s="146">
        <f t="shared" si="30"/>
        <v>0</v>
      </c>
      <c r="K210" s="147"/>
      <c r="L210" s="28"/>
      <c r="M210" s="148" t="s">
        <v>1</v>
      </c>
      <c r="N210" s="149" t="s">
        <v>40</v>
      </c>
      <c r="P210" s="150">
        <f t="shared" si="31"/>
        <v>0</v>
      </c>
      <c r="Q210" s="150">
        <v>2.52E-4</v>
      </c>
      <c r="R210" s="150">
        <f t="shared" si="32"/>
        <v>1.1100599999999999E-2</v>
      </c>
      <c r="S210" s="150">
        <v>0</v>
      </c>
      <c r="T210" s="151">
        <f t="shared" si="33"/>
        <v>0</v>
      </c>
      <c r="AR210" s="152" t="s">
        <v>177</v>
      </c>
      <c r="AT210" s="152" t="s">
        <v>173</v>
      </c>
      <c r="AU210" s="152" t="s">
        <v>87</v>
      </c>
      <c r="AY210" s="13" t="s">
        <v>171</v>
      </c>
      <c r="BE210" s="153">
        <f t="shared" si="34"/>
        <v>0</v>
      </c>
      <c r="BF210" s="153">
        <f t="shared" si="35"/>
        <v>0</v>
      </c>
      <c r="BG210" s="153">
        <f t="shared" si="36"/>
        <v>0</v>
      </c>
      <c r="BH210" s="153">
        <f t="shared" si="37"/>
        <v>0</v>
      </c>
      <c r="BI210" s="153">
        <f t="shared" si="38"/>
        <v>0</v>
      </c>
      <c r="BJ210" s="13" t="s">
        <v>87</v>
      </c>
      <c r="BK210" s="153">
        <f t="shared" si="39"/>
        <v>0</v>
      </c>
      <c r="BL210" s="13" t="s">
        <v>177</v>
      </c>
      <c r="BM210" s="152" t="s">
        <v>391</v>
      </c>
    </row>
    <row r="211" spans="2:65" s="1" customFormat="1" ht="37.950000000000003" customHeight="1">
      <c r="B211" s="139"/>
      <c r="C211" s="140" t="s">
        <v>392</v>
      </c>
      <c r="D211" s="140" t="s">
        <v>173</v>
      </c>
      <c r="E211" s="141" t="s">
        <v>393</v>
      </c>
      <c r="F211" s="142" t="s">
        <v>394</v>
      </c>
      <c r="G211" s="143" t="s">
        <v>223</v>
      </c>
      <c r="H211" s="144">
        <v>64.271000000000001</v>
      </c>
      <c r="I211" s="145"/>
      <c r="J211" s="146">
        <f t="shared" si="30"/>
        <v>0</v>
      </c>
      <c r="K211" s="147"/>
      <c r="L211" s="28"/>
      <c r="M211" s="148" t="s">
        <v>1</v>
      </c>
      <c r="N211" s="149" t="s">
        <v>40</v>
      </c>
      <c r="P211" s="150">
        <f t="shared" si="31"/>
        <v>0</v>
      </c>
      <c r="Q211" s="150">
        <v>0</v>
      </c>
      <c r="R211" s="150">
        <f t="shared" si="32"/>
        <v>0</v>
      </c>
      <c r="S211" s="150">
        <v>0.19600000000000001</v>
      </c>
      <c r="T211" s="151">
        <f t="shared" si="33"/>
        <v>12.597116</v>
      </c>
      <c r="AR211" s="152" t="s">
        <v>177</v>
      </c>
      <c r="AT211" s="152" t="s">
        <v>173</v>
      </c>
      <c r="AU211" s="152" t="s">
        <v>87</v>
      </c>
      <c r="AY211" s="13" t="s">
        <v>171</v>
      </c>
      <c r="BE211" s="153">
        <f t="shared" si="34"/>
        <v>0</v>
      </c>
      <c r="BF211" s="153">
        <f t="shared" si="35"/>
        <v>0</v>
      </c>
      <c r="BG211" s="153">
        <f t="shared" si="36"/>
        <v>0</v>
      </c>
      <c r="BH211" s="153">
        <f t="shared" si="37"/>
        <v>0</v>
      </c>
      <c r="BI211" s="153">
        <f t="shared" si="38"/>
        <v>0</v>
      </c>
      <c r="BJ211" s="13" t="s">
        <v>87</v>
      </c>
      <c r="BK211" s="153">
        <f t="shared" si="39"/>
        <v>0</v>
      </c>
      <c r="BL211" s="13" t="s">
        <v>177</v>
      </c>
      <c r="BM211" s="152" t="s">
        <v>395</v>
      </c>
    </row>
    <row r="212" spans="2:65" s="1" customFormat="1" ht="44.25" customHeight="1">
      <c r="B212" s="139"/>
      <c r="C212" s="140" t="s">
        <v>288</v>
      </c>
      <c r="D212" s="140" t="s">
        <v>173</v>
      </c>
      <c r="E212" s="141" t="s">
        <v>396</v>
      </c>
      <c r="F212" s="142" t="s">
        <v>397</v>
      </c>
      <c r="G212" s="143" t="s">
        <v>176</v>
      </c>
      <c r="H212" s="144">
        <v>16.327000000000002</v>
      </c>
      <c r="I212" s="145"/>
      <c r="J212" s="146">
        <f t="shared" si="30"/>
        <v>0</v>
      </c>
      <c r="K212" s="147"/>
      <c r="L212" s="28"/>
      <c r="M212" s="148" t="s">
        <v>1</v>
      </c>
      <c r="N212" s="149" t="s">
        <v>40</v>
      </c>
      <c r="P212" s="150">
        <f t="shared" si="31"/>
        <v>0</v>
      </c>
      <c r="Q212" s="150">
        <v>0</v>
      </c>
      <c r="R212" s="150">
        <f t="shared" si="32"/>
        <v>0</v>
      </c>
      <c r="S212" s="150">
        <v>1.905</v>
      </c>
      <c r="T212" s="151">
        <f t="shared" si="33"/>
        <v>31.102935000000002</v>
      </c>
      <c r="AR212" s="152" t="s">
        <v>177</v>
      </c>
      <c r="AT212" s="152" t="s">
        <v>173</v>
      </c>
      <c r="AU212" s="152" t="s">
        <v>87</v>
      </c>
      <c r="AY212" s="13" t="s">
        <v>171</v>
      </c>
      <c r="BE212" s="153">
        <f t="shared" si="34"/>
        <v>0</v>
      </c>
      <c r="BF212" s="153">
        <f t="shared" si="35"/>
        <v>0</v>
      </c>
      <c r="BG212" s="153">
        <f t="shared" si="36"/>
        <v>0</v>
      </c>
      <c r="BH212" s="153">
        <f t="shared" si="37"/>
        <v>0</v>
      </c>
      <c r="BI212" s="153">
        <f t="shared" si="38"/>
        <v>0</v>
      </c>
      <c r="BJ212" s="13" t="s">
        <v>87</v>
      </c>
      <c r="BK212" s="153">
        <f t="shared" si="39"/>
        <v>0</v>
      </c>
      <c r="BL212" s="13" t="s">
        <v>177</v>
      </c>
      <c r="BM212" s="152" t="s">
        <v>398</v>
      </c>
    </row>
    <row r="213" spans="2:65" s="1" customFormat="1" ht="24.15" customHeight="1">
      <c r="B213" s="139"/>
      <c r="C213" s="140" t="s">
        <v>399</v>
      </c>
      <c r="D213" s="140" t="s">
        <v>173</v>
      </c>
      <c r="E213" s="141" t="s">
        <v>400</v>
      </c>
      <c r="F213" s="142" t="s">
        <v>401</v>
      </c>
      <c r="G213" s="143" t="s">
        <v>223</v>
      </c>
      <c r="H213" s="144">
        <v>10.199999999999999</v>
      </c>
      <c r="I213" s="145"/>
      <c r="J213" s="146">
        <f t="shared" si="30"/>
        <v>0</v>
      </c>
      <c r="K213" s="147"/>
      <c r="L213" s="28"/>
      <c r="M213" s="148" t="s">
        <v>1</v>
      </c>
      <c r="N213" s="149" t="s">
        <v>40</v>
      </c>
      <c r="P213" s="150">
        <f t="shared" si="31"/>
        <v>0</v>
      </c>
      <c r="Q213" s="150">
        <v>0</v>
      </c>
      <c r="R213" s="150">
        <f t="shared" si="32"/>
        <v>0</v>
      </c>
      <c r="S213" s="150">
        <v>8.2000000000000003E-2</v>
      </c>
      <c r="T213" s="151">
        <f t="shared" si="33"/>
        <v>0.83640000000000003</v>
      </c>
      <c r="AR213" s="152" t="s">
        <v>177</v>
      </c>
      <c r="AT213" s="152" t="s">
        <v>173</v>
      </c>
      <c r="AU213" s="152" t="s">
        <v>87</v>
      </c>
      <c r="AY213" s="13" t="s">
        <v>171</v>
      </c>
      <c r="BE213" s="153">
        <f t="shared" si="34"/>
        <v>0</v>
      </c>
      <c r="BF213" s="153">
        <f t="shared" si="35"/>
        <v>0</v>
      </c>
      <c r="BG213" s="153">
        <f t="shared" si="36"/>
        <v>0</v>
      </c>
      <c r="BH213" s="153">
        <f t="shared" si="37"/>
        <v>0</v>
      </c>
      <c r="BI213" s="153">
        <f t="shared" si="38"/>
        <v>0</v>
      </c>
      <c r="BJ213" s="13" t="s">
        <v>87</v>
      </c>
      <c r="BK213" s="153">
        <f t="shared" si="39"/>
        <v>0</v>
      </c>
      <c r="BL213" s="13" t="s">
        <v>177</v>
      </c>
      <c r="BM213" s="152" t="s">
        <v>402</v>
      </c>
    </row>
    <row r="214" spans="2:65" s="1" customFormat="1" ht="37.950000000000003" customHeight="1">
      <c r="B214" s="139"/>
      <c r="C214" s="140" t="s">
        <v>298</v>
      </c>
      <c r="D214" s="140" t="s">
        <v>173</v>
      </c>
      <c r="E214" s="141" t="s">
        <v>403</v>
      </c>
      <c r="F214" s="142" t="s">
        <v>404</v>
      </c>
      <c r="G214" s="143" t="s">
        <v>176</v>
      </c>
      <c r="H214" s="144">
        <v>19.844999999999999</v>
      </c>
      <c r="I214" s="145"/>
      <c r="J214" s="146">
        <f t="shared" si="30"/>
        <v>0</v>
      </c>
      <c r="K214" s="147"/>
      <c r="L214" s="28"/>
      <c r="M214" s="148" t="s">
        <v>1</v>
      </c>
      <c r="N214" s="149" t="s">
        <v>40</v>
      </c>
      <c r="P214" s="150">
        <f t="shared" si="31"/>
        <v>0</v>
      </c>
      <c r="Q214" s="150">
        <v>0</v>
      </c>
      <c r="R214" s="150">
        <f t="shared" si="32"/>
        <v>0</v>
      </c>
      <c r="S214" s="150">
        <v>2.2000000000000002</v>
      </c>
      <c r="T214" s="151">
        <f t="shared" si="33"/>
        <v>43.658999999999999</v>
      </c>
      <c r="AR214" s="152" t="s">
        <v>177</v>
      </c>
      <c r="AT214" s="152" t="s">
        <v>173</v>
      </c>
      <c r="AU214" s="152" t="s">
        <v>87</v>
      </c>
      <c r="AY214" s="13" t="s">
        <v>171</v>
      </c>
      <c r="BE214" s="153">
        <f t="shared" si="34"/>
        <v>0</v>
      </c>
      <c r="BF214" s="153">
        <f t="shared" si="35"/>
        <v>0</v>
      </c>
      <c r="BG214" s="153">
        <f t="shared" si="36"/>
        <v>0</v>
      </c>
      <c r="BH214" s="153">
        <f t="shared" si="37"/>
        <v>0</v>
      </c>
      <c r="BI214" s="153">
        <f t="shared" si="38"/>
        <v>0</v>
      </c>
      <c r="BJ214" s="13" t="s">
        <v>87</v>
      </c>
      <c r="BK214" s="153">
        <f t="shared" si="39"/>
        <v>0</v>
      </c>
      <c r="BL214" s="13" t="s">
        <v>177</v>
      </c>
      <c r="BM214" s="152" t="s">
        <v>405</v>
      </c>
    </row>
    <row r="215" spans="2:65" s="1" customFormat="1" ht="33" customHeight="1">
      <c r="B215" s="139"/>
      <c r="C215" s="140" t="s">
        <v>406</v>
      </c>
      <c r="D215" s="140" t="s">
        <v>173</v>
      </c>
      <c r="E215" s="141" t="s">
        <v>407</v>
      </c>
      <c r="F215" s="142" t="s">
        <v>408</v>
      </c>
      <c r="G215" s="143" t="s">
        <v>223</v>
      </c>
      <c r="H215" s="144">
        <v>44.17</v>
      </c>
      <c r="I215" s="145"/>
      <c r="J215" s="146">
        <f t="shared" si="30"/>
        <v>0</v>
      </c>
      <c r="K215" s="147"/>
      <c r="L215" s="28"/>
      <c r="M215" s="148" t="s">
        <v>1</v>
      </c>
      <c r="N215" s="149" t="s">
        <v>40</v>
      </c>
      <c r="P215" s="150">
        <f t="shared" si="31"/>
        <v>0</v>
      </c>
      <c r="Q215" s="150">
        <v>0</v>
      </c>
      <c r="R215" s="150">
        <f t="shared" si="32"/>
        <v>0</v>
      </c>
      <c r="S215" s="150">
        <v>0.02</v>
      </c>
      <c r="T215" s="151">
        <f t="shared" si="33"/>
        <v>0.88340000000000007</v>
      </c>
      <c r="AR215" s="152" t="s">
        <v>177</v>
      </c>
      <c r="AT215" s="152" t="s">
        <v>173</v>
      </c>
      <c r="AU215" s="152" t="s">
        <v>87</v>
      </c>
      <c r="AY215" s="13" t="s">
        <v>171</v>
      </c>
      <c r="BE215" s="153">
        <f t="shared" si="34"/>
        <v>0</v>
      </c>
      <c r="BF215" s="153">
        <f t="shared" si="35"/>
        <v>0</v>
      </c>
      <c r="BG215" s="153">
        <f t="shared" si="36"/>
        <v>0</v>
      </c>
      <c r="BH215" s="153">
        <f t="shared" si="37"/>
        <v>0</v>
      </c>
      <c r="BI215" s="153">
        <f t="shared" si="38"/>
        <v>0</v>
      </c>
      <c r="BJ215" s="13" t="s">
        <v>87</v>
      </c>
      <c r="BK215" s="153">
        <f t="shared" si="39"/>
        <v>0</v>
      </c>
      <c r="BL215" s="13" t="s">
        <v>177</v>
      </c>
      <c r="BM215" s="152" t="s">
        <v>409</v>
      </c>
    </row>
    <row r="216" spans="2:65" s="1" customFormat="1" ht="24.15" customHeight="1">
      <c r="B216" s="139"/>
      <c r="C216" s="140" t="s">
        <v>410</v>
      </c>
      <c r="D216" s="140" t="s">
        <v>173</v>
      </c>
      <c r="E216" s="141" t="s">
        <v>411</v>
      </c>
      <c r="F216" s="142" t="s">
        <v>412</v>
      </c>
      <c r="G216" s="143" t="s">
        <v>223</v>
      </c>
      <c r="H216" s="144">
        <v>7.56</v>
      </c>
      <c r="I216" s="145"/>
      <c r="J216" s="146">
        <f t="shared" si="30"/>
        <v>0</v>
      </c>
      <c r="K216" s="147"/>
      <c r="L216" s="28"/>
      <c r="M216" s="148" t="s">
        <v>1</v>
      </c>
      <c r="N216" s="149" t="s">
        <v>40</v>
      </c>
      <c r="P216" s="150">
        <f t="shared" si="31"/>
        <v>0</v>
      </c>
      <c r="Q216" s="150">
        <v>0</v>
      </c>
      <c r="R216" s="150">
        <f t="shared" si="32"/>
        <v>0</v>
      </c>
      <c r="S216" s="150">
        <v>4.1000000000000002E-2</v>
      </c>
      <c r="T216" s="151">
        <f t="shared" si="33"/>
        <v>0.30996000000000001</v>
      </c>
      <c r="AR216" s="152" t="s">
        <v>177</v>
      </c>
      <c r="AT216" s="152" t="s">
        <v>173</v>
      </c>
      <c r="AU216" s="152" t="s">
        <v>87</v>
      </c>
      <c r="AY216" s="13" t="s">
        <v>171</v>
      </c>
      <c r="BE216" s="153">
        <f t="shared" si="34"/>
        <v>0</v>
      </c>
      <c r="BF216" s="153">
        <f t="shared" si="35"/>
        <v>0</v>
      </c>
      <c r="BG216" s="153">
        <f t="shared" si="36"/>
        <v>0</v>
      </c>
      <c r="BH216" s="153">
        <f t="shared" si="37"/>
        <v>0</v>
      </c>
      <c r="BI216" s="153">
        <f t="shared" si="38"/>
        <v>0</v>
      </c>
      <c r="BJ216" s="13" t="s">
        <v>87</v>
      </c>
      <c r="BK216" s="153">
        <f t="shared" si="39"/>
        <v>0</v>
      </c>
      <c r="BL216" s="13" t="s">
        <v>177</v>
      </c>
      <c r="BM216" s="152" t="s">
        <v>413</v>
      </c>
    </row>
    <row r="217" spans="2:65" s="1" customFormat="1" ht="24.15" customHeight="1">
      <c r="B217" s="139"/>
      <c r="C217" s="140" t="s">
        <v>414</v>
      </c>
      <c r="D217" s="140" t="s">
        <v>173</v>
      </c>
      <c r="E217" s="141" t="s">
        <v>415</v>
      </c>
      <c r="F217" s="142" t="s">
        <v>416</v>
      </c>
      <c r="G217" s="143" t="s">
        <v>223</v>
      </c>
      <c r="H217" s="144">
        <v>2.88</v>
      </c>
      <c r="I217" s="145"/>
      <c r="J217" s="146">
        <f t="shared" si="30"/>
        <v>0</v>
      </c>
      <c r="K217" s="147"/>
      <c r="L217" s="28"/>
      <c r="M217" s="148" t="s">
        <v>1</v>
      </c>
      <c r="N217" s="149" t="s">
        <v>40</v>
      </c>
      <c r="P217" s="150">
        <f t="shared" si="31"/>
        <v>0</v>
      </c>
      <c r="Q217" s="150">
        <v>0</v>
      </c>
      <c r="R217" s="150">
        <f t="shared" si="32"/>
        <v>0</v>
      </c>
      <c r="S217" s="150">
        <v>3.1E-2</v>
      </c>
      <c r="T217" s="151">
        <f t="shared" si="33"/>
        <v>8.9279999999999998E-2</v>
      </c>
      <c r="AR217" s="152" t="s">
        <v>177</v>
      </c>
      <c r="AT217" s="152" t="s">
        <v>173</v>
      </c>
      <c r="AU217" s="152" t="s">
        <v>87</v>
      </c>
      <c r="AY217" s="13" t="s">
        <v>171</v>
      </c>
      <c r="BE217" s="153">
        <f t="shared" si="34"/>
        <v>0</v>
      </c>
      <c r="BF217" s="153">
        <f t="shared" si="35"/>
        <v>0</v>
      </c>
      <c r="BG217" s="153">
        <f t="shared" si="36"/>
        <v>0</v>
      </c>
      <c r="BH217" s="153">
        <f t="shared" si="37"/>
        <v>0</v>
      </c>
      <c r="BI217" s="153">
        <f t="shared" si="38"/>
        <v>0</v>
      </c>
      <c r="BJ217" s="13" t="s">
        <v>87</v>
      </c>
      <c r="BK217" s="153">
        <f t="shared" si="39"/>
        <v>0</v>
      </c>
      <c r="BL217" s="13" t="s">
        <v>177</v>
      </c>
      <c r="BM217" s="152" t="s">
        <v>417</v>
      </c>
    </row>
    <row r="218" spans="2:65" s="1" customFormat="1" ht="33" customHeight="1">
      <c r="B218" s="139"/>
      <c r="C218" s="140" t="s">
        <v>302</v>
      </c>
      <c r="D218" s="140" t="s">
        <v>173</v>
      </c>
      <c r="E218" s="141" t="s">
        <v>418</v>
      </c>
      <c r="F218" s="142" t="s">
        <v>419</v>
      </c>
      <c r="G218" s="143" t="s">
        <v>215</v>
      </c>
      <c r="H218" s="144">
        <v>22</v>
      </c>
      <c r="I218" s="145"/>
      <c r="J218" s="146">
        <f t="shared" si="30"/>
        <v>0</v>
      </c>
      <c r="K218" s="147"/>
      <c r="L218" s="28"/>
      <c r="M218" s="148" t="s">
        <v>1</v>
      </c>
      <c r="N218" s="149" t="s">
        <v>40</v>
      </c>
      <c r="P218" s="150">
        <f t="shared" si="31"/>
        <v>0</v>
      </c>
      <c r="Q218" s="150">
        <v>0</v>
      </c>
      <c r="R218" s="150">
        <f t="shared" si="32"/>
        <v>0</v>
      </c>
      <c r="S218" s="150">
        <v>0</v>
      </c>
      <c r="T218" s="151">
        <f t="shared" si="33"/>
        <v>0</v>
      </c>
      <c r="AR218" s="152" t="s">
        <v>177</v>
      </c>
      <c r="AT218" s="152" t="s">
        <v>173</v>
      </c>
      <c r="AU218" s="152" t="s">
        <v>87</v>
      </c>
      <c r="AY218" s="13" t="s">
        <v>171</v>
      </c>
      <c r="BE218" s="153">
        <f t="shared" si="34"/>
        <v>0</v>
      </c>
      <c r="BF218" s="153">
        <f t="shared" si="35"/>
        <v>0</v>
      </c>
      <c r="BG218" s="153">
        <f t="shared" si="36"/>
        <v>0</v>
      </c>
      <c r="BH218" s="153">
        <f t="shared" si="37"/>
        <v>0</v>
      </c>
      <c r="BI218" s="153">
        <f t="shared" si="38"/>
        <v>0</v>
      </c>
      <c r="BJ218" s="13" t="s">
        <v>87</v>
      </c>
      <c r="BK218" s="153">
        <f t="shared" si="39"/>
        <v>0</v>
      </c>
      <c r="BL218" s="13" t="s">
        <v>177</v>
      </c>
      <c r="BM218" s="152" t="s">
        <v>420</v>
      </c>
    </row>
    <row r="219" spans="2:65" s="1" customFormat="1" ht="33" customHeight="1">
      <c r="B219" s="139"/>
      <c r="C219" s="140" t="s">
        <v>421</v>
      </c>
      <c r="D219" s="140" t="s">
        <v>173</v>
      </c>
      <c r="E219" s="141" t="s">
        <v>422</v>
      </c>
      <c r="F219" s="142" t="s">
        <v>423</v>
      </c>
      <c r="G219" s="143" t="s">
        <v>215</v>
      </c>
      <c r="H219" s="144">
        <v>4</v>
      </c>
      <c r="I219" s="145"/>
      <c r="J219" s="146">
        <f t="shared" si="30"/>
        <v>0</v>
      </c>
      <c r="K219" s="147"/>
      <c r="L219" s="28"/>
      <c r="M219" s="148" t="s">
        <v>1</v>
      </c>
      <c r="N219" s="149" t="s">
        <v>40</v>
      </c>
      <c r="P219" s="150">
        <f t="shared" si="31"/>
        <v>0</v>
      </c>
      <c r="Q219" s="150">
        <v>0</v>
      </c>
      <c r="R219" s="150">
        <f t="shared" si="32"/>
        <v>0</v>
      </c>
      <c r="S219" s="150">
        <v>0</v>
      </c>
      <c r="T219" s="151">
        <f t="shared" si="33"/>
        <v>0</v>
      </c>
      <c r="AR219" s="152" t="s">
        <v>177</v>
      </c>
      <c r="AT219" s="152" t="s">
        <v>173</v>
      </c>
      <c r="AU219" s="152" t="s">
        <v>87</v>
      </c>
      <c r="AY219" s="13" t="s">
        <v>171</v>
      </c>
      <c r="BE219" s="153">
        <f t="shared" si="34"/>
        <v>0</v>
      </c>
      <c r="BF219" s="153">
        <f t="shared" si="35"/>
        <v>0</v>
      </c>
      <c r="BG219" s="153">
        <f t="shared" si="36"/>
        <v>0</v>
      </c>
      <c r="BH219" s="153">
        <f t="shared" si="37"/>
        <v>0</v>
      </c>
      <c r="BI219" s="153">
        <f t="shared" si="38"/>
        <v>0</v>
      </c>
      <c r="BJ219" s="13" t="s">
        <v>87</v>
      </c>
      <c r="BK219" s="153">
        <f t="shared" si="39"/>
        <v>0</v>
      </c>
      <c r="BL219" s="13" t="s">
        <v>177</v>
      </c>
      <c r="BM219" s="152" t="s">
        <v>424</v>
      </c>
    </row>
    <row r="220" spans="2:65" s="1" customFormat="1" ht="33" customHeight="1">
      <c r="B220" s="139"/>
      <c r="C220" s="140" t="s">
        <v>425</v>
      </c>
      <c r="D220" s="140" t="s">
        <v>173</v>
      </c>
      <c r="E220" s="141" t="s">
        <v>426</v>
      </c>
      <c r="F220" s="142" t="s">
        <v>427</v>
      </c>
      <c r="G220" s="143" t="s">
        <v>215</v>
      </c>
      <c r="H220" s="144">
        <v>4</v>
      </c>
      <c r="I220" s="145"/>
      <c r="J220" s="146">
        <f t="shared" si="30"/>
        <v>0</v>
      </c>
      <c r="K220" s="147"/>
      <c r="L220" s="28"/>
      <c r="M220" s="148" t="s">
        <v>1</v>
      </c>
      <c r="N220" s="149" t="s">
        <v>40</v>
      </c>
      <c r="P220" s="150">
        <f t="shared" si="31"/>
        <v>0</v>
      </c>
      <c r="Q220" s="150">
        <v>0</v>
      </c>
      <c r="R220" s="150">
        <f t="shared" si="32"/>
        <v>0</v>
      </c>
      <c r="S220" s="150">
        <v>0</v>
      </c>
      <c r="T220" s="151">
        <f t="shared" si="33"/>
        <v>0</v>
      </c>
      <c r="AR220" s="152" t="s">
        <v>177</v>
      </c>
      <c r="AT220" s="152" t="s">
        <v>173</v>
      </c>
      <c r="AU220" s="152" t="s">
        <v>87</v>
      </c>
      <c r="AY220" s="13" t="s">
        <v>171</v>
      </c>
      <c r="BE220" s="153">
        <f t="shared" si="34"/>
        <v>0</v>
      </c>
      <c r="BF220" s="153">
        <f t="shared" si="35"/>
        <v>0</v>
      </c>
      <c r="BG220" s="153">
        <f t="shared" si="36"/>
        <v>0</v>
      </c>
      <c r="BH220" s="153">
        <f t="shared" si="37"/>
        <v>0</v>
      </c>
      <c r="BI220" s="153">
        <f t="shared" si="38"/>
        <v>0</v>
      </c>
      <c r="BJ220" s="13" t="s">
        <v>87</v>
      </c>
      <c r="BK220" s="153">
        <f t="shared" si="39"/>
        <v>0</v>
      </c>
      <c r="BL220" s="13" t="s">
        <v>177</v>
      </c>
      <c r="BM220" s="152" t="s">
        <v>428</v>
      </c>
    </row>
    <row r="221" spans="2:65" s="1" customFormat="1" ht="24.15" customHeight="1">
      <c r="B221" s="139"/>
      <c r="C221" s="140" t="s">
        <v>429</v>
      </c>
      <c r="D221" s="140" t="s">
        <v>173</v>
      </c>
      <c r="E221" s="141" t="s">
        <v>430</v>
      </c>
      <c r="F221" s="142" t="s">
        <v>431</v>
      </c>
      <c r="G221" s="143" t="s">
        <v>223</v>
      </c>
      <c r="H221" s="144">
        <v>22.4</v>
      </c>
      <c r="I221" s="145"/>
      <c r="J221" s="146">
        <f t="shared" si="30"/>
        <v>0</v>
      </c>
      <c r="K221" s="147"/>
      <c r="L221" s="28"/>
      <c r="M221" s="148" t="s">
        <v>1</v>
      </c>
      <c r="N221" s="149" t="s">
        <v>40</v>
      </c>
      <c r="P221" s="150">
        <f t="shared" si="31"/>
        <v>0</v>
      </c>
      <c r="Q221" s="150">
        <v>0</v>
      </c>
      <c r="R221" s="150">
        <f t="shared" si="32"/>
        <v>0</v>
      </c>
      <c r="S221" s="150">
        <v>7.5999999999999998E-2</v>
      </c>
      <c r="T221" s="151">
        <f t="shared" si="33"/>
        <v>1.7023999999999999</v>
      </c>
      <c r="AR221" s="152" t="s">
        <v>177</v>
      </c>
      <c r="AT221" s="152" t="s">
        <v>173</v>
      </c>
      <c r="AU221" s="152" t="s">
        <v>87</v>
      </c>
      <c r="AY221" s="13" t="s">
        <v>171</v>
      </c>
      <c r="BE221" s="153">
        <f t="shared" si="34"/>
        <v>0</v>
      </c>
      <c r="BF221" s="153">
        <f t="shared" si="35"/>
        <v>0</v>
      </c>
      <c r="BG221" s="153">
        <f t="shared" si="36"/>
        <v>0</v>
      </c>
      <c r="BH221" s="153">
        <f t="shared" si="37"/>
        <v>0</v>
      </c>
      <c r="BI221" s="153">
        <f t="shared" si="38"/>
        <v>0</v>
      </c>
      <c r="BJ221" s="13" t="s">
        <v>87</v>
      </c>
      <c r="BK221" s="153">
        <f t="shared" si="39"/>
        <v>0</v>
      </c>
      <c r="BL221" s="13" t="s">
        <v>177</v>
      </c>
      <c r="BM221" s="152" t="s">
        <v>432</v>
      </c>
    </row>
    <row r="222" spans="2:65" s="1" customFormat="1" ht="24.15" customHeight="1">
      <c r="B222" s="139"/>
      <c r="C222" s="140" t="s">
        <v>305</v>
      </c>
      <c r="D222" s="140" t="s">
        <v>173</v>
      </c>
      <c r="E222" s="141" t="s">
        <v>433</v>
      </c>
      <c r="F222" s="142" t="s">
        <v>434</v>
      </c>
      <c r="G222" s="143" t="s">
        <v>223</v>
      </c>
      <c r="H222" s="144">
        <v>6</v>
      </c>
      <c r="I222" s="145"/>
      <c r="J222" s="146">
        <f t="shared" si="30"/>
        <v>0</v>
      </c>
      <c r="K222" s="147"/>
      <c r="L222" s="28"/>
      <c r="M222" s="148" t="s">
        <v>1</v>
      </c>
      <c r="N222" s="149" t="s">
        <v>40</v>
      </c>
      <c r="P222" s="150">
        <f t="shared" si="31"/>
        <v>0</v>
      </c>
      <c r="Q222" s="150">
        <v>0</v>
      </c>
      <c r="R222" s="150">
        <f t="shared" si="32"/>
        <v>0</v>
      </c>
      <c r="S222" s="150">
        <v>6.3E-2</v>
      </c>
      <c r="T222" s="151">
        <f t="shared" si="33"/>
        <v>0.378</v>
      </c>
      <c r="AR222" s="152" t="s">
        <v>177</v>
      </c>
      <c r="AT222" s="152" t="s">
        <v>173</v>
      </c>
      <c r="AU222" s="152" t="s">
        <v>87</v>
      </c>
      <c r="AY222" s="13" t="s">
        <v>171</v>
      </c>
      <c r="BE222" s="153">
        <f t="shared" si="34"/>
        <v>0</v>
      </c>
      <c r="BF222" s="153">
        <f t="shared" si="35"/>
        <v>0</v>
      </c>
      <c r="BG222" s="153">
        <f t="shared" si="36"/>
        <v>0</v>
      </c>
      <c r="BH222" s="153">
        <f t="shared" si="37"/>
        <v>0</v>
      </c>
      <c r="BI222" s="153">
        <f t="shared" si="38"/>
        <v>0</v>
      </c>
      <c r="BJ222" s="13" t="s">
        <v>87</v>
      </c>
      <c r="BK222" s="153">
        <f t="shared" si="39"/>
        <v>0</v>
      </c>
      <c r="BL222" s="13" t="s">
        <v>177</v>
      </c>
      <c r="BM222" s="152" t="s">
        <v>435</v>
      </c>
    </row>
    <row r="223" spans="2:65" s="1" customFormat="1" ht="21.75" customHeight="1">
      <c r="B223" s="139"/>
      <c r="C223" s="140" t="s">
        <v>436</v>
      </c>
      <c r="D223" s="140" t="s">
        <v>173</v>
      </c>
      <c r="E223" s="141" t="s">
        <v>437</v>
      </c>
      <c r="F223" s="142" t="s">
        <v>438</v>
      </c>
      <c r="G223" s="143" t="s">
        <v>223</v>
      </c>
      <c r="H223" s="144">
        <v>6.4</v>
      </c>
      <c r="I223" s="145"/>
      <c r="J223" s="146">
        <f t="shared" si="30"/>
        <v>0</v>
      </c>
      <c r="K223" s="147"/>
      <c r="L223" s="28"/>
      <c r="M223" s="148" t="s">
        <v>1</v>
      </c>
      <c r="N223" s="149" t="s">
        <v>40</v>
      </c>
      <c r="P223" s="150">
        <f t="shared" si="31"/>
        <v>0</v>
      </c>
      <c r="Q223" s="150">
        <v>0</v>
      </c>
      <c r="R223" s="150">
        <f t="shared" si="32"/>
        <v>0</v>
      </c>
      <c r="S223" s="150">
        <v>0.06</v>
      </c>
      <c r="T223" s="151">
        <f t="shared" si="33"/>
        <v>0.38400000000000001</v>
      </c>
      <c r="AR223" s="152" t="s">
        <v>177</v>
      </c>
      <c r="AT223" s="152" t="s">
        <v>173</v>
      </c>
      <c r="AU223" s="152" t="s">
        <v>87</v>
      </c>
      <c r="AY223" s="13" t="s">
        <v>171</v>
      </c>
      <c r="BE223" s="153">
        <f t="shared" si="34"/>
        <v>0</v>
      </c>
      <c r="BF223" s="153">
        <f t="shared" si="35"/>
        <v>0</v>
      </c>
      <c r="BG223" s="153">
        <f t="shared" si="36"/>
        <v>0</v>
      </c>
      <c r="BH223" s="153">
        <f t="shared" si="37"/>
        <v>0</v>
      </c>
      <c r="BI223" s="153">
        <f t="shared" si="38"/>
        <v>0</v>
      </c>
      <c r="BJ223" s="13" t="s">
        <v>87</v>
      </c>
      <c r="BK223" s="153">
        <f t="shared" si="39"/>
        <v>0</v>
      </c>
      <c r="BL223" s="13" t="s">
        <v>177</v>
      </c>
      <c r="BM223" s="152" t="s">
        <v>439</v>
      </c>
    </row>
    <row r="224" spans="2:65" s="1" customFormat="1" ht="21.75" customHeight="1">
      <c r="B224" s="139"/>
      <c r="C224" s="140" t="s">
        <v>309</v>
      </c>
      <c r="D224" s="140" t="s">
        <v>173</v>
      </c>
      <c r="E224" s="141" t="s">
        <v>440</v>
      </c>
      <c r="F224" s="142" t="s">
        <v>441</v>
      </c>
      <c r="G224" s="143" t="s">
        <v>223</v>
      </c>
      <c r="H224" s="144">
        <v>23.42</v>
      </c>
      <c r="I224" s="145"/>
      <c r="J224" s="146">
        <f t="shared" si="30"/>
        <v>0</v>
      </c>
      <c r="K224" s="147"/>
      <c r="L224" s="28"/>
      <c r="M224" s="148" t="s">
        <v>1</v>
      </c>
      <c r="N224" s="149" t="s">
        <v>40</v>
      </c>
      <c r="P224" s="150">
        <f t="shared" si="31"/>
        <v>0</v>
      </c>
      <c r="Q224" s="150">
        <v>0</v>
      </c>
      <c r="R224" s="150">
        <f t="shared" si="32"/>
        <v>0</v>
      </c>
      <c r="S224" s="150">
        <v>6.6000000000000003E-2</v>
      </c>
      <c r="T224" s="151">
        <f t="shared" si="33"/>
        <v>1.5457200000000002</v>
      </c>
      <c r="AR224" s="152" t="s">
        <v>177</v>
      </c>
      <c r="AT224" s="152" t="s">
        <v>173</v>
      </c>
      <c r="AU224" s="152" t="s">
        <v>87</v>
      </c>
      <c r="AY224" s="13" t="s">
        <v>171</v>
      </c>
      <c r="BE224" s="153">
        <f t="shared" si="34"/>
        <v>0</v>
      </c>
      <c r="BF224" s="153">
        <f t="shared" si="35"/>
        <v>0</v>
      </c>
      <c r="BG224" s="153">
        <f t="shared" si="36"/>
        <v>0</v>
      </c>
      <c r="BH224" s="153">
        <f t="shared" si="37"/>
        <v>0</v>
      </c>
      <c r="BI224" s="153">
        <f t="shared" si="38"/>
        <v>0</v>
      </c>
      <c r="BJ224" s="13" t="s">
        <v>87</v>
      </c>
      <c r="BK224" s="153">
        <f t="shared" si="39"/>
        <v>0</v>
      </c>
      <c r="BL224" s="13" t="s">
        <v>177</v>
      </c>
      <c r="BM224" s="152" t="s">
        <v>442</v>
      </c>
    </row>
    <row r="225" spans="2:65" s="1" customFormat="1" ht="33" customHeight="1">
      <c r="B225" s="139"/>
      <c r="C225" s="140" t="s">
        <v>443</v>
      </c>
      <c r="D225" s="140" t="s">
        <v>173</v>
      </c>
      <c r="E225" s="141" t="s">
        <v>444</v>
      </c>
      <c r="F225" s="142" t="s">
        <v>445</v>
      </c>
      <c r="G225" s="143" t="s">
        <v>223</v>
      </c>
      <c r="H225" s="144">
        <v>305.42399999999998</v>
      </c>
      <c r="I225" s="145"/>
      <c r="J225" s="146">
        <f t="shared" si="30"/>
        <v>0</v>
      </c>
      <c r="K225" s="147"/>
      <c r="L225" s="28"/>
      <c r="M225" s="148" t="s">
        <v>1</v>
      </c>
      <c r="N225" s="149" t="s">
        <v>40</v>
      </c>
      <c r="P225" s="150">
        <f t="shared" si="31"/>
        <v>0</v>
      </c>
      <c r="Q225" s="150">
        <v>0</v>
      </c>
      <c r="R225" s="150">
        <f t="shared" si="32"/>
        <v>0</v>
      </c>
      <c r="S225" s="150">
        <v>0.02</v>
      </c>
      <c r="T225" s="151">
        <f t="shared" si="33"/>
        <v>6.1084800000000001</v>
      </c>
      <c r="AR225" s="152" t="s">
        <v>177</v>
      </c>
      <c r="AT225" s="152" t="s">
        <v>173</v>
      </c>
      <c r="AU225" s="152" t="s">
        <v>87</v>
      </c>
      <c r="AY225" s="13" t="s">
        <v>171</v>
      </c>
      <c r="BE225" s="153">
        <f t="shared" si="34"/>
        <v>0</v>
      </c>
      <c r="BF225" s="153">
        <f t="shared" si="35"/>
        <v>0</v>
      </c>
      <c r="BG225" s="153">
        <f t="shared" si="36"/>
        <v>0</v>
      </c>
      <c r="BH225" s="153">
        <f t="shared" si="37"/>
        <v>0</v>
      </c>
      <c r="BI225" s="153">
        <f t="shared" si="38"/>
        <v>0</v>
      </c>
      <c r="BJ225" s="13" t="s">
        <v>87</v>
      </c>
      <c r="BK225" s="153">
        <f t="shared" si="39"/>
        <v>0</v>
      </c>
      <c r="BL225" s="13" t="s">
        <v>177</v>
      </c>
      <c r="BM225" s="152" t="s">
        <v>446</v>
      </c>
    </row>
    <row r="226" spans="2:65" s="1" customFormat="1" ht="37.950000000000003" customHeight="1">
      <c r="B226" s="139"/>
      <c r="C226" s="140" t="s">
        <v>312</v>
      </c>
      <c r="D226" s="140" t="s">
        <v>173</v>
      </c>
      <c r="E226" s="141" t="s">
        <v>447</v>
      </c>
      <c r="F226" s="142" t="s">
        <v>448</v>
      </c>
      <c r="G226" s="143" t="s">
        <v>223</v>
      </c>
      <c r="H226" s="144">
        <v>65.52</v>
      </c>
      <c r="I226" s="145"/>
      <c r="J226" s="146">
        <f t="shared" si="30"/>
        <v>0</v>
      </c>
      <c r="K226" s="147"/>
      <c r="L226" s="28"/>
      <c r="M226" s="148" t="s">
        <v>1</v>
      </c>
      <c r="N226" s="149" t="s">
        <v>40</v>
      </c>
      <c r="P226" s="150">
        <f t="shared" si="31"/>
        <v>0</v>
      </c>
      <c r="Q226" s="150">
        <v>0</v>
      </c>
      <c r="R226" s="150">
        <f t="shared" si="32"/>
        <v>0</v>
      </c>
      <c r="S226" s="150">
        <v>2.9000000000000001E-2</v>
      </c>
      <c r="T226" s="151">
        <f t="shared" si="33"/>
        <v>1.90008</v>
      </c>
      <c r="AR226" s="152" t="s">
        <v>177</v>
      </c>
      <c r="AT226" s="152" t="s">
        <v>173</v>
      </c>
      <c r="AU226" s="152" t="s">
        <v>87</v>
      </c>
      <c r="AY226" s="13" t="s">
        <v>171</v>
      </c>
      <c r="BE226" s="153">
        <f t="shared" si="34"/>
        <v>0</v>
      </c>
      <c r="BF226" s="153">
        <f t="shared" si="35"/>
        <v>0</v>
      </c>
      <c r="BG226" s="153">
        <f t="shared" si="36"/>
        <v>0</v>
      </c>
      <c r="BH226" s="153">
        <f t="shared" si="37"/>
        <v>0</v>
      </c>
      <c r="BI226" s="153">
        <f t="shared" si="38"/>
        <v>0</v>
      </c>
      <c r="BJ226" s="13" t="s">
        <v>87</v>
      </c>
      <c r="BK226" s="153">
        <f t="shared" si="39"/>
        <v>0</v>
      </c>
      <c r="BL226" s="13" t="s">
        <v>177</v>
      </c>
      <c r="BM226" s="152" t="s">
        <v>449</v>
      </c>
    </row>
    <row r="227" spans="2:65" s="1" customFormat="1" ht="21.75" customHeight="1">
      <c r="B227" s="139"/>
      <c r="C227" s="140" t="s">
        <v>450</v>
      </c>
      <c r="D227" s="140" t="s">
        <v>173</v>
      </c>
      <c r="E227" s="141" t="s">
        <v>451</v>
      </c>
      <c r="F227" s="142" t="s">
        <v>452</v>
      </c>
      <c r="G227" s="143" t="s">
        <v>197</v>
      </c>
      <c r="H227" s="144">
        <v>98.218000000000004</v>
      </c>
      <c r="I227" s="145"/>
      <c r="J227" s="146">
        <f t="shared" si="30"/>
        <v>0</v>
      </c>
      <c r="K227" s="147"/>
      <c r="L227" s="28"/>
      <c r="M227" s="148" t="s">
        <v>1</v>
      </c>
      <c r="N227" s="149" t="s">
        <v>40</v>
      </c>
      <c r="P227" s="150">
        <f t="shared" si="31"/>
        <v>0</v>
      </c>
      <c r="Q227" s="150">
        <v>0</v>
      </c>
      <c r="R227" s="150">
        <f t="shared" si="32"/>
        <v>0</v>
      </c>
      <c r="S227" s="150">
        <v>0</v>
      </c>
      <c r="T227" s="151">
        <f t="shared" si="33"/>
        <v>0</v>
      </c>
      <c r="AR227" s="152" t="s">
        <v>177</v>
      </c>
      <c r="AT227" s="152" t="s">
        <v>173</v>
      </c>
      <c r="AU227" s="152" t="s">
        <v>87</v>
      </c>
      <c r="AY227" s="13" t="s">
        <v>171</v>
      </c>
      <c r="BE227" s="153">
        <f t="shared" si="34"/>
        <v>0</v>
      </c>
      <c r="BF227" s="153">
        <f t="shared" si="35"/>
        <v>0</v>
      </c>
      <c r="BG227" s="153">
        <f t="shared" si="36"/>
        <v>0</v>
      </c>
      <c r="BH227" s="153">
        <f t="shared" si="37"/>
        <v>0</v>
      </c>
      <c r="BI227" s="153">
        <f t="shared" si="38"/>
        <v>0</v>
      </c>
      <c r="BJ227" s="13" t="s">
        <v>87</v>
      </c>
      <c r="BK227" s="153">
        <f t="shared" si="39"/>
        <v>0</v>
      </c>
      <c r="BL227" s="13" t="s">
        <v>177</v>
      </c>
      <c r="BM227" s="152" t="s">
        <v>453</v>
      </c>
    </row>
    <row r="228" spans="2:65" s="1" customFormat="1" ht="24.15" customHeight="1">
      <c r="B228" s="139"/>
      <c r="C228" s="140" t="s">
        <v>317</v>
      </c>
      <c r="D228" s="140" t="s">
        <v>173</v>
      </c>
      <c r="E228" s="141" t="s">
        <v>454</v>
      </c>
      <c r="F228" s="142" t="s">
        <v>455</v>
      </c>
      <c r="G228" s="143" t="s">
        <v>197</v>
      </c>
      <c r="H228" s="144">
        <v>2946.54</v>
      </c>
      <c r="I228" s="145"/>
      <c r="J228" s="146">
        <f t="shared" si="30"/>
        <v>0</v>
      </c>
      <c r="K228" s="147"/>
      <c r="L228" s="28"/>
      <c r="M228" s="148" t="s">
        <v>1</v>
      </c>
      <c r="N228" s="149" t="s">
        <v>40</v>
      </c>
      <c r="P228" s="150">
        <f t="shared" si="31"/>
        <v>0</v>
      </c>
      <c r="Q228" s="150">
        <v>0</v>
      </c>
      <c r="R228" s="150">
        <f t="shared" si="32"/>
        <v>0</v>
      </c>
      <c r="S228" s="150">
        <v>0</v>
      </c>
      <c r="T228" s="151">
        <f t="shared" si="33"/>
        <v>0</v>
      </c>
      <c r="AR228" s="152" t="s">
        <v>177</v>
      </c>
      <c r="AT228" s="152" t="s">
        <v>173</v>
      </c>
      <c r="AU228" s="152" t="s">
        <v>87</v>
      </c>
      <c r="AY228" s="13" t="s">
        <v>171</v>
      </c>
      <c r="BE228" s="153">
        <f t="shared" si="34"/>
        <v>0</v>
      </c>
      <c r="BF228" s="153">
        <f t="shared" si="35"/>
        <v>0</v>
      </c>
      <c r="BG228" s="153">
        <f t="shared" si="36"/>
        <v>0</v>
      </c>
      <c r="BH228" s="153">
        <f t="shared" si="37"/>
        <v>0</v>
      </c>
      <c r="BI228" s="153">
        <f t="shared" si="38"/>
        <v>0</v>
      </c>
      <c r="BJ228" s="13" t="s">
        <v>87</v>
      </c>
      <c r="BK228" s="153">
        <f t="shared" si="39"/>
        <v>0</v>
      </c>
      <c r="BL228" s="13" t="s">
        <v>177</v>
      </c>
      <c r="BM228" s="152" t="s">
        <v>456</v>
      </c>
    </row>
    <row r="229" spans="2:65" s="1" customFormat="1" ht="24.15" customHeight="1">
      <c r="B229" s="139"/>
      <c r="C229" s="140" t="s">
        <v>457</v>
      </c>
      <c r="D229" s="140" t="s">
        <v>173</v>
      </c>
      <c r="E229" s="141" t="s">
        <v>458</v>
      </c>
      <c r="F229" s="142" t="s">
        <v>459</v>
      </c>
      <c r="G229" s="143" t="s">
        <v>197</v>
      </c>
      <c r="H229" s="144">
        <v>98.218000000000004</v>
      </c>
      <c r="I229" s="145"/>
      <c r="J229" s="146">
        <f t="shared" si="30"/>
        <v>0</v>
      </c>
      <c r="K229" s="147"/>
      <c r="L229" s="28"/>
      <c r="M229" s="148" t="s">
        <v>1</v>
      </c>
      <c r="N229" s="149" t="s">
        <v>40</v>
      </c>
      <c r="P229" s="150">
        <f t="shared" si="31"/>
        <v>0</v>
      </c>
      <c r="Q229" s="150">
        <v>0</v>
      </c>
      <c r="R229" s="150">
        <f t="shared" si="32"/>
        <v>0</v>
      </c>
      <c r="S229" s="150">
        <v>0</v>
      </c>
      <c r="T229" s="151">
        <f t="shared" si="33"/>
        <v>0</v>
      </c>
      <c r="AR229" s="152" t="s">
        <v>177</v>
      </c>
      <c r="AT229" s="152" t="s">
        <v>173</v>
      </c>
      <c r="AU229" s="152" t="s">
        <v>87</v>
      </c>
      <c r="AY229" s="13" t="s">
        <v>171</v>
      </c>
      <c r="BE229" s="153">
        <f t="shared" si="34"/>
        <v>0</v>
      </c>
      <c r="BF229" s="153">
        <f t="shared" si="35"/>
        <v>0</v>
      </c>
      <c r="BG229" s="153">
        <f t="shared" si="36"/>
        <v>0</v>
      </c>
      <c r="BH229" s="153">
        <f t="shared" si="37"/>
        <v>0</v>
      </c>
      <c r="BI229" s="153">
        <f t="shared" si="38"/>
        <v>0</v>
      </c>
      <c r="BJ229" s="13" t="s">
        <v>87</v>
      </c>
      <c r="BK229" s="153">
        <f t="shared" si="39"/>
        <v>0</v>
      </c>
      <c r="BL229" s="13" t="s">
        <v>177</v>
      </c>
      <c r="BM229" s="152" t="s">
        <v>460</v>
      </c>
    </row>
    <row r="230" spans="2:65" s="1" customFormat="1" ht="24.15" customHeight="1">
      <c r="B230" s="139"/>
      <c r="C230" s="140" t="s">
        <v>320</v>
      </c>
      <c r="D230" s="140" t="s">
        <v>173</v>
      </c>
      <c r="E230" s="141" t="s">
        <v>461</v>
      </c>
      <c r="F230" s="142" t="s">
        <v>462</v>
      </c>
      <c r="G230" s="143" t="s">
        <v>197</v>
      </c>
      <c r="H230" s="144">
        <v>491.09</v>
      </c>
      <c r="I230" s="145"/>
      <c r="J230" s="146">
        <f t="shared" si="30"/>
        <v>0</v>
      </c>
      <c r="K230" s="147"/>
      <c r="L230" s="28"/>
      <c r="M230" s="148" t="s">
        <v>1</v>
      </c>
      <c r="N230" s="149" t="s">
        <v>40</v>
      </c>
      <c r="P230" s="150">
        <f t="shared" si="31"/>
        <v>0</v>
      </c>
      <c r="Q230" s="150">
        <v>0</v>
      </c>
      <c r="R230" s="150">
        <f t="shared" si="32"/>
        <v>0</v>
      </c>
      <c r="S230" s="150">
        <v>0</v>
      </c>
      <c r="T230" s="151">
        <f t="shared" si="33"/>
        <v>0</v>
      </c>
      <c r="AR230" s="152" t="s">
        <v>177</v>
      </c>
      <c r="AT230" s="152" t="s">
        <v>173</v>
      </c>
      <c r="AU230" s="152" t="s">
        <v>87</v>
      </c>
      <c r="AY230" s="13" t="s">
        <v>171</v>
      </c>
      <c r="BE230" s="153">
        <f t="shared" si="34"/>
        <v>0</v>
      </c>
      <c r="BF230" s="153">
        <f t="shared" si="35"/>
        <v>0</v>
      </c>
      <c r="BG230" s="153">
        <f t="shared" si="36"/>
        <v>0</v>
      </c>
      <c r="BH230" s="153">
        <f t="shared" si="37"/>
        <v>0</v>
      </c>
      <c r="BI230" s="153">
        <f t="shared" si="38"/>
        <v>0</v>
      </c>
      <c r="BJ230" s="13" t="s">
        <v>87</v>
      </c>
      <c r="BK230" s="153">
        <f t="shared" si="39"/>
        <v>0</v>
      </c>
      <c r="BL230" s="13" t="s">
        <v>177</v>
      </c>
      <c r="BM230" s="152" t="s">
        <v>463</v>
      </c>
    </row>
    <row r="231" spans="2:65" s="1" customFormat="1" ht="24.15" customHeight="1">
      <c r="B231" s="139"/>
      <c r="C231" s="140" t="s">
        <v>464</v>
      </c>
      <c r="D231" s="140" t="s">
        <v>173</v>
      </c>
      <c r="E231" s="141" t="s">
        <v>465</v>
      </c>
      <c r="F231" s="142" t="s">
        <v>466</v>
      </c>
      <c r="G231" s="143" t="s">
        <v>197</v>
      </c>
      <c r="H231" s="144">
        <v>98.218000000000004</v>
      </c>
      <c r="I231" s="145"/>
      <c r="J231" s="146">
        <f t="shared" si="30"/>
        <v>0</v>
      </c>
      <c r="K231" s="147"/>
      <c r="L231" s="28"/>
      <c r="M231" s="148" t="s">
        <v>1</v>
      </c>
      <c r="N231" s="149" t="s">
        <v>40</v>
      </c>
      <c r="P231" s="150">
        <f t="shared" si="31"/>
        <v>0</v>
      </c>
      <c r="Q231" s="150">
        <v>0</v>
      </c>
      <c r="R231" s="150">
        <f t="shared" si="32"/>
        <v>0</v>
      </c>
      <c r="S231" s="150">
        <v>0</v>
      </c>
      <c r="T231" s="151">
        <f t="shared" si="33"/>
        <v>0</v>
      </c>
      <c r="AR231" s="152" t="s">
        <v>177</v>
      </c>
      <c r="AT231" s="152" t="s">
        <v>173</v>
      </c>
      <c r="AU231" s="152" t="s">
        <v>87</v>
      </c>
      <c r="AY231" s="13" t="s">
        <v>171</v>
      </c>
      <c r="BE231" s="153">
        <f t="shared" si="34"/>
        <v>0</v>
      </c>
      <c r="BF231" s="153">
        <f t="shared" si="35"/>
        <v>0</v>
      </c>
      <c r="BG231" s="153">
        <f t="shared" si="36"/>
        <v>0</v>
      </c>
      <c r="BH231" s="153">
        <f t="shared" si="37"/>
        <v>0</v>
      </c>
      <c r="BI231" s="153">
        <f t="shared" si="38"/>
        <v>0</v>
      </c>
      <c r="BJ231" s="13" t="s">
        <v>87</v>
      </c>
      <c r="BK231" s="153">
        <f t="shared" si="39"/>
        <v>0</v>
      </c>
      <c r="BL231" s="13" t="s">
        <v>177</v>
      </c>
      <c r="BM231" s="152" t="s">
        <v>467</v>
      </c>
    </row>
    <row r="232" spans="2:65" s="1" customFormat="1" ht="24.15" customHeight="1">
      <c r="B232" s="139"/>
      <c r="C232" s="140" t="s">
        <v>324</v>
      </c>
      <c r="D232" s="140" t="s">
        <v>173</v>
      </c>
      <c r="E232" s="141" t="s">
        <v>468</v>
      </c>
      <c r="F232" s="142" t="s">
        <v>469</v>
      </c>
      <c r="G232" s="143" t="s">
        <v>197</v>
      </c>
      <c r="H232" s="144">
        <v>239.773</v>
      </c>
      <c r="I232" s="145"/>
      <c r="J232" s="146">
        <f t="shared" si="30"/>
        <v>0</v>
      </c>
      <c r="K232" s="147"/>
      <c r="L232" s="28"/>
      <c r="M232" s="148" t="s">
        <v>1</v>
      </c>
      <c r="N232" s="149" t="s">
        <v>40</v>
      </c>
      <c r="P232" s="150">
        <f t="shared" si="31"/>
        <v>0</v>
      </c>
      <c r="Q232" s="150">
        <v>0</v>
      </c>
      <c r="R232" s="150">
        <f t="shared" si="32"/>
        <v>0</v>
      </c>
      <c r="S232" s="150">
        <v>0</v>
      </c>
      <c r="T232" s="151">
        <f t="shared" si="33"/>
        <v>0</v>
      </c>
      <c r="AR232" s="152" t="s">
        <v>177</v>
      </c>
      <c r="AT232" s="152" t="s">
        <v>173</v>
      </c>
      <c r="AU232" s="152" t="s">
        <v>87</v>
      </c>
      <c r="AY232" s="13" t="s">
        <v>171</v>
      </c>
      <c r="BE232" s="153">
        <f t="shared" si="34"/>
        <v>0</v>
      </c>
      <c r="BF232" s="153">
        <f t="shared" si="35"/>
        <v>0</v>
      </c>
      <c r="BG232" s="153">
        <f t="shared" si="36"/>
        <v>0</v>
      </c>
      <c r="BH232" s="153">
        <f t="shared" si="37"/>
        <v>0</v>
      </c>
      <c r="BI232" s="153">
        <f t="shared" si="38"/>
        <v>0</v>
      </c>
      <c r="BJ232" s="13" t="s">
        <v>87</v>
      </c>
      <c r="BK232" s="153">
        <f t="shared" si="39"/>
        <v>0</v>
      </c>
      <c r="BL232" s="13" t="s">
        <v>177</v>
      </c>
      <c r="BM232" s="152" t="s">
        <v>470</v>
      </c>
    </row>
    <row r="233" spans="2:65" s="11" customFormat="1" ht="25.95" customHeight="1">
      <c r="B233" s="127"/>
      <c r="D233" s="128" t="s">
        <v>73</v>
      </c>
      <c r="E233" s="129" t="s">
        <v>471</v>
      </c>
      <c r="F233" s="129" t="s">
        <v>472</v>
      </c>
      <c r="I233" s="130"/>
      <c r="J233" s="131">
        <f>BK233</f>
        <v>0</v>
      </c>
      <c r="L233" s="127"/>
      <c r="M233" s="132"/>
      <c r="P233" s="133">
        <f>P234+P242+P249+P254+P260+P264+P279+P290+P316+P321+P325+P329+P335+P337</f>
        <v>0</v>
      </c>
      <c r="R233" s="133">
        <f>R234+R242+R249+R254+R260+R264+R279+R290+R316+R321+R325+R329+R335+R337</f>
        <v>31.495206701845003</v>
      </c>
      <c r="T233" s="134">
        <f>T234+T242+T249+T254+T260+T264+T279+T290+T316+T321+T325+T329+T335+T337</f>
        <v>2.75545792</v>
      </c>
      <c r="AR233" s="128" t="s">
        <v>81</v>
      </c>
      <c r="AT233" s="135" t="s">
        <v>73</v>
      </c>
      <c r="AU233" s="135" t="s">
        <v>74</v>
      </c>
      <c r="AY233" s="128" t="s">
        <v>171</v>
      </c>
      <c r="BK233" s="136">
        <f>BK234+BK242+BK249+BK254+BK260+BK264+BK279+BK290+BK316+BK321+BK325+BK329+BK335+BK337</f>
        <v>0</v>
      </c>
    </row>
    <row r="234" spans="2:65" s="11" customFormat="1" ht="22.95" customHeight="1">
      <c r="B234" s="127"/>
      <c r="D234" s="128" t="s">
        <v>73</v>
      </c>
      <c r="E234" s="137" t="s">
        <v>473</v>
      </c>
      <c r="F234" s="137" t="s">
        <v>474</v>
      </c>
      <c r="I234" s="130"/>
      <c r="J234" s="138">
        <f>BK234</f>
        <v>0</v>
      </c>
      <c r="L234" s="127"/>
      <c r="M234" s="132"/>
      <c r="P234" s="133">
        <f>SUM(P235:P241)</f>
        <v>0</v>
      </c>
      <c r="R234" s="133">
        <f>SUM(R235:R241)</f>
        <v>1.9225502247999999</v>
      </c>
      <c r="T234" s="134">
        <f>SUM(T235:T241)</f>
        <v>0</v>
      </c>
      <c r="AR234" s="128" t="s">
        <v>87</v>
      </c>
      <c r="AT234" s="135" t="s">
        <v>73</v>
      </c>
      <c r="AU234" s="135" t="s">
        <v>81</v>
      </c>
      <c r="AY234" s="128" t="s">
        <v>171</v>
      </c>
      <c r="BK234" s="136">
        <f>SUM(BK235:BK241)</f>
        <v>0</v>
      </c>
    </row>
    <row r="235" spans="2:65" s="1" customFormat="1" ht="24.15" customHeight="1">
      <c r="B235" s="139"/>
      <c r="C235" s="140" t="s">
        <v>475</v>
      </c>
      <c r="D235" s="140" t="s">
        <v>173</v>
      </c>
      <c r="E235" s="141" t="s">
        <v>476</v>
      </c>
      <c r="F235" s="142" t="s">
        <v>477</v>
      </c>
      <c r="G235" s="143" t="s">
        <v>223</v>
      </c>
      <c r="H235" s="144">
        <v>255.9</v>
      </c>
      <c r="I235" s="145"/>
      <c r="J235" s="146">
        <f t="shared" ref="J235:J241" si="40">ROUND(I235*H235,2)</f>
        <v>0</v>
      </c>
      <c r="K235" s="147"/>
      <c r="L235" s="28"/>
      <c r="M235" s="148" t="s">
        <v>1</v>
      </c>
      <c r="N235" s="149" t="s">
        <v>40</v>
      </c>
      <c r="P235" s="150">
        <f t="shared" ref="P235:P241" si="41">O235*H235</f>
        <v>0</v>
      </c>
      <c r="Q235" s="150">
        <v>0</v>
      </c>
      <c r="R235" s="150">
        <f t="shared" ref="R235:R241" si="42">Q235*H235</f>
        <v>0</v>
      </c>
      <c r="S235" s="150">
        <v>0</v>
      </c>
      <c r="T235" s="151">
        <f t="shared" ref="T235:T241" si="43">S235*H235</f>
        <v>0</v>
      </c>
      <c r="AR235" s="152" t="s">
        <v>202</v>
      </c>
      <c r="AT235" s="152" t="s">
        <v>173</v>
      </c>
      <c r="AU235" s="152" t="s">
        <v>87</v>
      </c>
      <c r="AY235" s="13" t="s">
        <v>171</v>
      </c>
      <c r="BE235" s="153">
        <f t="shared" ref="BE235:BE241" si="44">IF(N235="základná",J235,0)</f>
        <v>0</v>
      </c>
      <c r="BF235" s="153">
        <f t="shared" ref="BF235:BF241" si="45">IF(N235="znížená",J235,0)</f>
        <v>0</v>
      </c>
      <c r="BG235" s="153">
        <f t="shared" ref="BG235:BG241" si="46">IF(N235="zákl. prenesená",J235,0)</f>
        <v>0</v>
      </c>
      <c r="BH235" s="153">
        <f t="shared" ref="BH235:BH241" si="47">IF(N235="zníž. prenesená",J235,0)</f>
        <v>0</v>
      </c>
      <c r="BI235" s="153">
        <f t="shared" ref="BI235:BI241" si="48">IF(N235="nulová",J235,0)</f>
        <v>0</v>
      </c>
      <c r="BJ235" s="13" t="s">
        <v>87</v>
      </c>
      <c r="BK235" s="153">
        <f t="shared" ref="BK235:BK241" si="49">ROUND(I235*H235,2)</f>
        <v>0</v>
      </c>
      <c r="BL235" s="13" t="s">
        <v>202</v>
      </c>
      <c r="BM235" s="152" t="s">
        <v>478</v>
      </c>
    </row>
    <row r="236" spans="2:65" s="1" customFormat="1" ht="24.15" customHeight="1">
      <c r="B236" s="139"/>
      <c r="C236" s="140" t="s">
        <v>327</v>
      </c>
      <c r="D236" s="140" t="s">
        <v>173</v>
      </c>
      <c r="E236" s="141" t="s">
        <v>479</v>
      </c>
      <c r="F236" s="142" t="s">
        <v>480</v>
      </c>
      <c r="G236" s="143" t="s">
        <v>223</v>
      </c>
      <c r="H236" s="144">
        <v>63.58</v>
      </c>
      <c r="I236" s="145"/>
      <c r="J236" s="146">
        <f t="shared" si="40"/>
        <v>0</v>
      </c>
      <c r="K236" s="147"/>
      <c r="L236" s="28"/>
      <c r="M236" s="148" t="s">
        <v>1</v>
      </c>
      <c r="N236" s="149" t="s">
        <v>40</v>
      </c>
      <c r="P236" s="150">
        <f t="shared" si="41"/>
        <v>0</v>
      </c>
      <c r="Q236" s="150">
        <v>0</v>
      </c>
      <c r="R236" s="150">
        <f t="shared" si="42"/>
        <v>0</v>
      </c>
      <c r="S236" s="150">
        <v>0</v>
      </c>
      <c r="T236" s="151">
        <f t="shared" si="43"/>
        <v>0</v>
      </c>
      <c r="AR236" s="152" t="s">
        <v>202</v>
      </c>
      <c r="AT236" s="152" t="s">
        <v>173</v>
      </c>
      <c r="AU236" s="152" t="s">
        <v>87</v>
      </c>
      <c r="AY236" s="13" t="s">
        <v>171</v>
      </c>
      <c r="BE236" s="153">
        <f t="shared" si="44"/>
        <v>0</v>
      </c>
      <c r="BF236" s="153">
        <f t="shared" si="45"/>
        <v>0</v>
      </c>
      <c r="BG236" s="153">
        <f t="shared" si="46"/>
        <v>0</v>
      </c>
      <c r="BH236" s="153">
        <f t="shared" si="47"/>
        <v>0</v>
      </c>
      <c r="BI236" s="153">
        <f t="shared" si="48"/>
        <v>0</v>
      </c>
      <c r="BJ236" s="13" t="s">
        <v>87</v>
      </c>
      <c r="BK236" s="153">
        <f t="shared" si="49"/>
        <v>0</v>
      </c>
      <c r="BL236" s="13" t="s">
        <v>202</v>
      </c>
      <c r="BM236" s="152" t="s">
        <v>481</v>
      </c>
    </row>
    <row r="237" spans="2:65" s="1" customFormat="1" ht="16.5" customHeight="1">
      <c r="B237" s="139"/>
      <c r="C237" s="154" t="s">
        <v>482</v>
      </c>
      <c r="D237" s="154" t="s">
        <v>242</v>
      </c>
      <c r="E237" s="155" t="s">
        <v>483</v>
      </c>
      <c r="F237" s="156" t="s">
        <v>484</v>
      </c>
      <c r="G237" s="157" t="s">
        <v>197</v>
      </c>
      <c r="H237" s="158">
        <v>9.6000000000000002E-2</v>
      </c>
      <c r="I237" s="159"/>
      <c r="J237" s="160">
        <f t="shared" si="40"/>
        <v>0</v>
      </c>
      <c r="K237" s="161"/>
      <c r="L237" s="162"/>
      <c r="M237" s="163" t="s">
        <v>1</v>
      </c>
      <c r="N237" s="164" t="s">
        <v>40</v>
      </c>
      <c r="P237" s="150">
        <f t="shared" si="41"/>
        <v>0</v>
      </c>
      <c r="Q237" s="150">
        <v>1</v>
      </c>
      <c r="R237" s="150">
        <f t="shared" si="42"/>
        <v>9.6000000000000002E-2</v>
      </c>
      <c r="S237" s="150">
        <v>0</v>
      </c>
      <c r="T237" s="151">
        <f t="shared" si="43"/>
        <v>0</v>
      </c>
      <c r="AR237" s="152" t="s">
        <v>233</v>
      </c>
      <c r="AT237" s="152" t="s">
        <v>242</v>
      </c>
      <c r="AU237" s="152" t="s">
        <v>87</v>
      </c>
      <c r="AY237" s="13" t="s">
        <v>171</v>
      </c>
      <c r="BE237" s="153">
        <f t="shared" si="44"/>
        <v>0</v>
      </c>
      <c r="BF237" s="153">
        <f t="shared" si="45"/>
        <v>0</v>
      </c>
      <c r="BG237" s="153">
        <f t="shared" si="46"/>
        <v>0</v>
      </c>
      <c r="BH237" s="153">
        <f t="shared" si="47"/>
        <v>0</v>
      </c>
      <c r="BI237" s="153">
        <f t="shared" si="48"/>
        <v>0</v>
      </c>
      <c r="BJ237" s="13" t="s">
        <v>87</v>
      </c>
      <c r="BK237" s="153">
        <f t="shared" si="49"/>
        <v>0</v>
      </c>
      <c r="BL237" s="13" t="s">
        <v>202</v>
      </c>
      <c r="BM237" s="152" t="s">
        <v>485</v>
      </c>
    </row>
    <row r="238" spans="2:65" s="1" customFormat="1" ht="24.15" customHeight="1">
      <c r="B238" s="139"/>
      <c r="C238" s="140" t="s">
        <v>331</v>
      </c>
      <c r="D238" s="140" t="s">
        <v>173</v>
      </c>
      <c r="E238" s="141" t="s">
        <v>486</v>
      </c>
      <c r="F238" s="142" t="s">
        <v>487</v>
      </c>
      <c r="G238" s="143" t="s">
        <v>223</v>
      </c>
      <c r="H238" s="144">
        <v>255.9</v>
      </c>
      <c r="I238" s="145"/>
      <c r="J238" s="146">
        <f t="shared" si="40"/>
        <v>0</v>
      </c>
      <c r="K238" s="147"/>
      <c r="L238" s="28"/>
      <c r="M238" s="148" t="s">
        <v>1</v>
      </c>
      <c r="N238" s="149" t="s">
        <v>40</v>
      </c>
      <c r="P238" s="150">
        <f t="shared" si="41"/>
        <v>0</v>
      </c>
      <c r="Q238" s="150">
        <v>5.4226000000000003E-4</v>
      </c>
      <c r="R238" s="150">
        <f t="shared" si="42"/>
        <v>0.13876433400000002</v>
      </c>
      <c r="S238" s="150">
        <v>0</v>
      </c>
      <c r="T238" s="151">
        <f t="shared" si="43"/>
        <v>0</v>
      </c>
      <c r="AR238" s="152" t="s">
        <v>202</v>
      </c>
      <c r="AT238" s="152" t="s">
        <v>173</v>
      </c>
      <c r="AU238" s="152" t="s">
        <v>87</v>
      </c>
      <c r="AY238" s="13" t="s">
        <v>171</v>
      </c>
      <c r="BE238" s="153">
        <f t="shared" si="44"/>
        <v>0</v>
      </c>
      <c r="BF238" s="153">
        <f t="shared" si="45"/>
        <v>0</v>
      </c>
      <c r="BG238" s="153">
        <f t="shared" si="46"/>
        <v>0</v>
      </c>
      <c r="BH238" s="153">
        <f t="shared" si="47"/>
        <v>0</v>
      </c>
      <c r="BI238" s="153">
        <f t="shared" si="48"/>
        <v>0</v>
      </c>
      <c r="BJ238" s="13" t="s">
        <v>87</v>
      </c>
      <c r="BK238" s="153">
        <f t="shared" si="49"/>
        <v>0</v>
      </c>
      <c r="BL238" s="13" t="s">
        <v>202</v>
      </c>
      <c r="BM238" s="152" t="s">
        <v>488</v>
      </c>
    </row>
    <row r="239" spans="2:65" s="1" customFormat="1" ht="24.15" customHeight="1">
      <c r="B239" s="139"/>
      <c r="C239" s="140" t="s">
        <v>489</v>
      </c>
      <c r="D239" s="140" t="s">
        <v>173</v>
      </c>
      <c r="E239" s="141" t="s">
        <v>490</v>
      </c>
      <c r="F239" s="142" t="s">
        <v>491</v>
      </c>
      <c r="G239" s="143" t="s">
        <v>223</v>
      </c>
      <c r="H239" s="144">
        <v>63.58</v>
      </c>
      <c r="I239" s="145"/>
      <c r="J239" s="146">
        <f t="shared" si="40"/>
        <v>0</v>
      </c>
      <c r="K239" s="147"/>
      <c r="L239" s="28"/>
      <c r="M239" s="148" t="s">
        <v>1</v>
      </c>
      <c r="N239" s="149" t="s">
        <v>40</v>
      </c>
      <c r="P239" s="150">
        <f t="shared" si="41"/>
        <v>0</v>
      </c>
      <c r="Q239" s="150">
        <v>5.4226000000000003E-4</v>
      </c>
      <c r="R239" s="150">
        <f t="shared" si="42"/>
        <v>3.44768908E-2</v>
      </c>
      <c r="S239" s="150">
        <v>0</v>
      </c>
      <c r="T239" s="151">
        <f t="shared" si="43"/>
        <v>0</v>
      </c>
      <c r="AR239" s="152" t="s">
        <v>202</v>
      </c>
      <c r="AT239" s="152" t="s">
        <v>173</v>
      </c>
      <c r="AU239" s="152" t="s">
        <v>87</v>
      </c>
      <c r="AY239" s="13" t="s">
        <v>171</v>
      </c>
      <c r="BE239" s="153">
        <f t="shared" si="44"/>
        <v>0</v>
      </c>
      <c r="BF239" s="153">
        <f t="shared" si="45"/>
        <v>0</v>
      </c>
      <c r="BG239" s="153">
        <f t="shared" si="46"/>
        <v>0</v>
      </c>
      <c r="BH239" s="153">
        <f t="shared" si="47"/>
        <v>0</v>
      </c>
      <c r="BI239" s="153">
        <f t="shared" si="48"/>
        <v>0</v>
      </c>
      <c r="BJ239" s="13" t="s">
        <v>87</v>
      </c>
      <c r="BK239" s="153">
        <f t="shared" si="49"/>
        <v>0</v>
      </c>
      <c r="BL239" s="13" t="s">
        <v>202</v>
      </c>
      <c r="BM239" s="152" t="s">
        <v>492</v>
      </c>
    </row>
    <row r="240" spans="2:65" s="1" customFormat="1" ht="37.950000000000003" customHeight="1">
      <c r="B240" s="139"/>
      <c r="C240" s="154" t="s">
        <v>334</v>
      </c>
      <c r="D240" s="154" t="s">
        <v>242</v>
      </c>
      <c r="E240" s="155" t="s">
        <v>493</v>
      </c>
      <c r="F240" s="156" t="s">
        <v>494</v>
      </c>
      <c r="G240" s="157" t="s">
        <v>223</v>
      </c>
      <c r="H240" s="158">
        <v>367.40199999999999</v>
      </c>
      <c r="I240" s="159"/>
      <c r="J240" s="160">
        <f t="shared" si="40"/>
        <v>0</v>
      </c>
      <c r="K240" s="161"/>
      <c r="L240" s="162"/>
      <c r="M240" s="163" t="s">
        <v>1</v>
      </c>
      <c r="N240" s="164" t="s">
        <v>40</v>
      </c>
      <c r="P240" s="150">
        <f t="shared" si="41"/>
        <v>0</v>
      </c>
      <c r="Q240" s="150">
        <v>4.4999999999999997E-3</v>
      </c>
      <c r="R240" s="150">
        <f t="shared" si="42"/>
        <v>1.6533089999999999</v>
      </c>
      <c r="S240" s="150">
        <v>0</v>
      </c>
      <c r="T240" s="151">
        <f t="shared" si="43"/>
        <v>0</v>
      </c>
      <c r="AR240" s="152" t="s">
        <v>233</v>
      </c>
      <c r="AT240" s="152" t="s">
        <v>242</v>
      </c>
      <c r="AU240" s="152" t="s">
        <v>87</v>
      </c>
      <c r="AY240" s="13" t="s">
        <v>171</v>
      </c>
      <c r="BE240" s="153">
        <f t="shared" si="44"/>
        <v>0</v>
      </c>
      <c r="BF240" s="153">
        <f t="shared" si="45"/>
        <v>0</v>
      </c>
      <c r="BG240" s="153">
        <f t="shared" si="46"/>
        <v>0</v>
      </c>
      <c r="BH240" s="153">
        <f t="shared" si="47"/>
        <v>0</v>
      </c>
      <c r="BI240" s="153">
        <f t="shared" si="48"/>
        <v>0</v>
      </c>
      <c r="BJ240" s="13" t="s">
        <v>87</v>
      </c>
      <c r="BK240" s="153">
        <f t="shared" si="49"/>
        <v>0</v>
      </c>
      <c r="BL240" s="13" t="s">
        <v>202</v>
      </c>
      <c r="BM240" s="152" t="s">
        <v>495</v>
      </c>
    </row>
    <row r="241" spans="2:65" s="1" customFormat="1" ht="24.15" customHeight="1">
      <c r="B241" s="139"/>
      <c r="C241" s="140" t="s">
        <v>496</v>
      </c>
      <c r="D241" s="140" t="s">
        <v>173</v>
      </c>
      <c r="E241" s="141" t="s">
        <v>497</v>
      </c>
      <c r="F241" s="142" t="s">
        <v>498</v>
      </c>
      <c r="G241" s="143" t="s">
        <v>499</v>
      </c>
      <c r="H241" s="165"/>
      <c r="I241" s="145"/>
      <c r="J241" s="146">
        <f t="shared" si="40"/>
        <v>0</v>
      </c>
      <c r="K241" s="147"/>
      <c r="L241" s="28"/>
      <c r="M241" s="148" t="s">
        <v>1</v>
      </c>
      <c r="N241" s="149" t="s">
        <v>40</v>
      </c>
      <c r="P241" s="150">
        <f t="shared" si="41"/>
        <v>0</v>
      </c>
      <c r="Q241" s="150">
        <v>0</v>
      </c>
      <c r="R241" s="150">
        <f t="shared" si="42"/>
        <v>0</v>
      </c>
      <c r="S241" s="150">
        <v>0</v>
      </c>
      <c r="T241" s="151">
        <f t="shared" si="43"/>
        <v>0</v>
      </c>
      <c r="AR241" s="152" t="s">
        <v>202</v>
      </c>
      <c r="AT241" s="152" t="s">
        <v>173</v>
      </c>
      <c r="AU241" s="152" t="s">
        <v>87</v>
      </c>
      <c r="AY241" s="13" t="s">
        <v>171</v>
      </c>
      <c r="BE241" s="153">
        <f t="shared" si="44"/>
        <v>0</v>
      </c>
      <c r="BF241" s="153">
        <f t="shared" si="45"/>
        <v>0</v>
      </c>
      <c r="BG241" s="153">
        <f t="shared" si="46"/>
        <v>0</v>
      </c>
      <c r="BH241" s="153">
        <f t="shared" si="47"/>
        <v>0</v>
      </c>
      <c r="BI241" s="153">
        <f t="shared" si="48"/>
        <v>0</v>
      </c>
      <c r="BJ241" s="13" t="s">
        <v>87</v>
      </c>
      <c r="BK241" s="153">
        <f t="shared" si="49"/>
        <v>0</v>
      </c>
      <c r="BL241" s="13" t="s">
        <v>202</v>
      </c>
      <c r="BM241" s="152" t="s">
        <v>500</v>
      </c>
    </row>
    <row r="242" spans="2:65" s="11" customFormat="1" ht="22.95" customHeight="1">
      <c r="B242" s="127"/>
      <c r="D242" s="128" t="s">
        <v>73</v>
      </c>
      <c r="E242" s="137" t="s">
        <v>501</v>
      </c>
      <c r="F242" s="137" t="s">
        <v>502</v>
      </c>
      <c r="I242" s="130"/>
      <c r="J242" s="138">
        <f>BK242</f>
        <v>0</v>
      </c>
      <c r="L242" s="127"/>
      <c r="M242" s="132"/>
      <c r="P242" s="133">
        <f>SUM(P243:P248)</f>
        <v>0</v>
      </c>
      <c r="R242" s="133">
        <f>SUM(R243:R248)</f>
        <v>1.1489279999999999</v>
      </c>
      <c r="T242" s="134">
        <f>SUM(T243:T248)</f>
        <v>0</v>
      </c>
      <c r="AR242" s="128" t="s">
        <v>87</v>
      </c>
      <c r="AT242" s="135" t="s">
        <v>73</v>
      </c>
      <c r="AU242" s="135" t="s">
        <v>81</v>
      </c>
      <c r="AY242" s="128" t="s">
        <v>171</v>
      </c>
      <c r="BK242" s="136">
        <f>SUM(BK243:BK248)</f>
        <v>0</v>
      </c>
    </row>
    <row r="243" spans="2:65" s="1" customFormat="1" ht="33" customHeight="1">
      <c r="B243" s="139"/>
      <c r="C243" s="140" t="s">
        <v>338</v>
      </c>
      <c r="D243" s="140" t="s">
        <v>173</v>
      </c>
      <c r="E243" s="141" t="s">
        <v>503</v>
      </c>
      <c r="F243" s="142" t="s">
        <v>504</v>
      </c>
      <c r="G243" s="143" t="s">
        <v>223</v>
      </c>
      <c r="H243" s="144">
        <v>44.55</v>
      </c>
      <c r="I243" s="145"/>
      <c r="J243" s="146">
        <f t="shared" ref="J243:J248" si="50">ROUND(I243*H243,2)</f>
        <v>0</v>
      </c>
      <c r="K243" s="147"/>
      <c r="L243" s="28"/>
      <c r="M243" s="148" t="s">
        <v>1</v>
      </c>
      <c r="N243" s="149" t="s">
        <v>40</v>
      </c>
      <c r="P243" s="150">
        <f t="shared" ref="P243:P248" si="51">O243*H243</f>
        <v>0</v>
      </c>
      <c r="Q243" s="150">
        <v>2.9999999999999997E-4</v>
      </c>
      <c r="R243" s="150">
        <f t="shared" ref="R243:R248" si="52">Q243*H243</f>
        <v>1.3364999999999998E-2</v>
      </c>
      <c r="S243" s="150">
        <v>0</v>
      </c>
      <c r="T243" s="151">
        <f t="shared" ref="T243:T248" si="53">S243*H243</f>
        <v>0</v>
      </c>
      <c r="AR243" s="152" t="s">
        <v>202</v>
      </c>
      <c r="AT243" s="152" t="s">
        <v>173</v>
      </c>
      <c r="AU243" s="152" t="s">
        <v>87</v>
      </c>
      <c r="AY243" s="13" t="s">
        <v>171</v>
      </c>
      <c r="BE243" s="153">
        <f t="shared" ref="BE243:BE248" si="54">IF(N243="základná",J243,0)</f>
        <v>0</v>
      </c>
      <c r="BF243" s="153">
        <f t="shared" ref="BF243:BF248" si="55">IF(N243="znížená",J243,0)</f>
        <v>0</v>
      </c>
      <c r="BG243" s="153">
        <f t="shared" ref="BG243:BG248" si="56">IF(N243="zákl. prenesená",J243,0)</f>
        <v>0</v>
      </c>
      <c r="BH243" s="153">
        <f t="shared" ref="BH243:BH248" si="57">IF(N243="zníž. prenesená",J243,0)</f>
        <v>0</v>
      </c>
      <c r="BI243" s="153">
        <f t="shared" ref="BI243:BI248" si="58">IF(N243="nulová",J243,0)</f>
        <v>0</v>
      </c>
      <c r="BJ243" s="13" t="s">
        <v>87</v>
      </c>
      <c r="BK243" s="153">
        <f t="shared" ref="BK243:BK248" si="59">ROUND(I243*H243,2)</f>
        <v>0</v>
      </c>
      <c r="BL243" s="13" t="s">
        <v>202</v>
      </c>
      <c r="BM243" s="152" t="s">
        <v>505</v>
      </c>
    </row>
    <row r="244" spans="2:65" s="1" customFormat="1" ht="21.75" customHeight="1">
      <c r="B244" s="139"/>
      <c r="C244" s="154" t="s">
        <v>506</v>
      </c>
      <c r="D244" s="154" t="s">
        <v>242</v>
      </c>
      <c r="E244" s="155" t="s">
        <v>507</v>
      </c>
      <c r="F244" s="156" t="s">
        <v>508</v>
      </c>
      <c r="G244" s="157" t="s">
        <v>223</v>
      </c>
      <c r="H244" s="158">
        <v>93.555000000000007</v>
      </c>
      <c r="I244" s="159"/>
      <c r="J244" s="160">
        <f t="shared" si="50"/>
        <v>0</v>
      </c>
      <c r="K244" s="161"/>
      <c r="L244" s="162"/>
      <c r="M244" s="163" t="s">
        <v>1</v>
      </c>
      <c r="N244" s="164" t="s">
        <v>40</v>
      </c>
      <c r="P244" s="150">
        <f t="shared" si="51"/>
        <v>0</v>
      </c>
      <c r="Q244" s="150">
        <v>3.5999999999999999E-3</v>
      </c>
      <c r="R244" s="150">
        <f t="shared" si="52"/>
        <v>0.33679800000000004</v>
      </c>
      <c r="S244" s="150">
        <v>0</v>
      </c>
      <c r="T244" s="151">
        <f t="shared" si="53"/>
        <v>0</v>
      </c>
      <c r="AR244" s="152" t="s">
        <v>233</v>
      </c>
      <c r="AT244" s="152" t="s">
        <v>242</v>
      </c>
      <c r="AU244" s="152" t="s">
        <v>87</v>
      </c>
      <c r="AY244" s="13" t="s">
        <v>171</v>
      </c>
      <c r="BE244" s="153">
        <f t="shared" si="54"/>
        <v>0</v>
      </c>
      <c r="BF244" s="153">
        <f t="shared" si="55"/>
        <v>0</v>
      </c>
      <c r="BG244" s="153">
        <f t="shared" si="56"/>
        <v>0</v>
      </c>
      <c r="BH244" s="153">
        <f t="shared" si="57"/>
        <v>0</v>
      </c>
      <c r="BI244" s="153">
        <f t="shared" si="58"/>
        <v>0</v>
      </c>
      <c r="BJ244" s="13" t="s">
        <v>87</v>
      </c>
      <c r="BK244" s="153">
        <f t="shared" si="59"/>
        <v>0</v>
      </c>
      <c r="BL244" s="13" t="s">
        <v>202</v>
      </c>
      <c r="BM244" s="152" t="s">
        <v>509</v>
      </c>
    </row>
    <row r="245" spans="2:65" s="1" customFormat="1" ht="24.15" customHeight="1">
      <c r="B245" s="139"/>
      <c r="C245" s="140" t="s">
        <v>342</v>
      </c>
      <c r="D245" s="140" t="s">
        <v>173</v>
      </c>
      <c r="E245" s="141" t="s">
        <v>510</v>
      </c>
      <c r="F245" s="142" t="s">
        <v>511</v>
      </c>
      <c r="G245" s="143" t="s">
        <v>223</v>
      </c>
      <c r="H245" s="144">
        <v>87.8</v>
      </c>
      <c r="I245" s="145"/>
      <c r="J245" s="146">
        <f t="shared" si="50"/>
        <v>0</v>
      </c>
      <c r="K245" s="147"/>
      <c r="L245" s="28"/>
      <c r="M245" s="148" t="s">
        <v>1</v>
      </c>
      <c r="N245" s="149" t="s">
        <v>40</v>
      </c>
      <c r="P245" s="150">
        <f t="shared" si="51"/>
        <v>0</v>
      </c>
      <c r="Q245" s="150">
        <v>0</v>
      </c>
      <c r="R245" s="150">
        <f t="shared" si="52"/>
        <v>0</v>
      </c>
      <c r="S245" s="150">
        <v>0</v>
      </c>
      <c r="T245" s="151">
        <f t="shared" si="53"/>
        <v>0</v>
      </c>
      <c r="AR245" s="152" t="s">
        <v>202</v>
      </c>
      <c r="AT245" s="152" t="s">
        <v>173</v>
      </c>
      <c r="AU245" s="152" t="s">
        <v>87</v>
      </c>
      <c r="AY245" s="13" t="s">
        <v>171</v>
      </c>
      <c r="BE245" s="153">
        <f t="shared" si="54"/>
        <v>0</v>
      </c>
      <c r="BF245" s="153">
        <f t="shared" si="55"/>
        <v>0</v>
      </c>
      <c r="BG245" s="153">
        <f t="shared" si="56"/>
        <v>0</v>
      </c>
      <c r="BH245" s="153">
        <f t="shared" si="57"/>
        <v>0</v>
      </c>
      <c r="BI245" s="153">
        <f t="shared" si="58"/>
        <v>0</v>
      </c>
      <c r="BJ245" s="13" t="s">
        <v>87</v>
      </c>
      <c r="BK245" s="153">
        <f t="shared" si="59"/>
        <v>0</v>
      </c>
      <c r="BL245" s="13" t="s">
        <v>202</v>
      </c>
      <c r="BM245" s="152" t="s">
        <v>512</v>
      </c>
    </row>
    <row r="246" spans="2:65" s="1" customFormat="1" ht="24.15" customHeight="1">
      <c r="B246" s="139"/>
      <c r="C246" s="154" t="s">
        <v>513</v>
      </c>
      <c r="D246" s="154" t="s">
        <v>242</v>
      </c>
      <c r="E246" s="155" t="s">
        <v>514</v>
      </c>
      <c r="F246" s="156" t="s">
        <v>515</v>
      </c>
      <c r="G246" s="157" t="s">
        <v>223</v>
      </c>
      <c r="H246" s="158">
        <v>92.19</v>
      </c>
      <c r="I246" s="159"/>
      <c r="J246" s="160">
        <f t="shared" si="50"/>
        <v>0</v>
      </c>
      <c r="K246" s="161"/>
      <c r="L246" s="162"/>
      <c r="M246" s="163" t="s">
        <v>1</v>
      </c>
      <c r="N246" s="164" t="s">
        <v>40</v>
      </c>
      <c r="P246" s="150">
        <f t="shared" si="51"/>
        <v>0</v>
      </c>
      <c r="Q246" s="150">
        <v>1.5E-3</v>
      </c>
      <c r="R246" s="150">
        <f t="shared" si="52"/>
        <v>0.13828499999999999</v>
      </c>
      <c r="S246" s="150">
        <v>0</v>
      </c>
      <c r="T246" s="151">
        <f t="shared" si="53"/>
        <v>0</v>
      </c>
      <c r="AR246" s="152" t="s">
        <v>233</v>
      </c>
      <c r="AT246" s="152" t="s">
        <v>242</v>
      </c>
      <c r="AU246" s="152" t="s">
        <v>87</v>
      </c>
      <c r="AY246" s="13" t="s">
        <v>171</v>
      </c>
      <c r="BE246" s="153">
        <f t="shared" si="54"/>
        <v>0</v>
      </c>
      <c r="BF246" s="153">
        <f t="shared" si="55"/>
        <v>0</v>
      </c>
      <c r="BG246" s="153">
        <f t="shared" si="56"/>
        <v>0</v>
      </c>
      <c r="BH246" s="153">
        <f t="shared" si="57"/>
        <v>0</v>
      </c>
      <c r="BI246" s="153">
        <f t="shared" si="58"/>
        <v>0</v>
      </c>
      <c r="BJ246" s="13" t="s">
        <v>87</v>
      </c>
      <c r="BK246" s="153">
        <f t="shared" si="59"/>
        <v>0</v>
      </c>
      <c r="BL246" s="13" t="s">
        <v>202</v>
      </c>
      <c r="BM246" s="152" t="s">
        <v>516</v>
      </c>
    </row>
    <row r="247" spans="2:65" s="1" customFormat="1" ht="24.15" customHeight="1">
      <c r="B247" s="139"/>
      <c r="C247" s="140" t="s">
        <v>346</v>
      </c>
      <c r="D247" s="140" t="s">
        <v>173</v>
      </c>
      <c r="E247" s="141" t="s">
        <v>517</v>
      </c>
      <c r="F247" s="142" t="s">
        <v>518</v>
      </c>
      <c r="G247" s="143" t="s">
        <v>223</v>
      </c>
      <c r="H247" s="144">
        <v>55.04</v>
      </c>
      <c r="I247" s="145"/>
      <c r="J247" s="146">
        <f t="shared" si="50"/>
        <v>0</v>
      </c>
      <c r="K247" s="147"/>
      <c r="L247" s="28"/>
      <c r="M247" s="148" t="s">
        <v>1</v>
      </c>
      <c r="N247" s="149" t="s">
        <v>40</v>
      </c>
      <c r="P247" s="150">
        <f t="shared" si="51"/>
        <v>0</v>
      </c>
      <c r="Q247" s="150">
        <v>1.2E-2</v>
      </c>
      <c r="R247" s="150">
        <f t="shared" si="52"/>
        <v>0.66047999999999996</v>
      </c>
      <c r="S247" s="150">
        <v>0</v>
      </c>
      <c r="T247" s="151">
        <f t="shared" si="53"/>
        <v>0</v>
      </c>
      <c r="AR247" s="152" t="s">
        <v>202</v>
      </c>
      <c r="AT247" s="152" t="s">
        <v>173</v>
      </c>
      <c r="AU247" s="152" t="s">
        <v>87</v>
      </c>
      <c r="AY247" s="13" t="s">
        <v>171</v>
      </c>
      <c r="BE247" s="153">
        <f t="shared" si="54"/>
        <v>0</v>
      </c>
      <c r="BF247" s="153">
        <f t="shared" si="55"/>
        <v>0</v>
      </c>
      <c r="BG247" s="153">
        <f t="shared" si="56"/>
        <v>0</v>
      </c>
      <c r="BH247" s="153">
        <f t="shared" si="57"/>
        <v>0</v>
      </c>
      <c r="BI247" s="153">
        <f t="shared" si="58"/>
        <v>0</v>
      </c>
      <c r="BJ247" s="13" t="s">
        <v>87</v>
      </c>
      <c r="BK247" s="153">
        <f t="shared" si="59"/>
        <v>0</v>
      </c>
      <c r="BL247" s="13" t="s">
        <v>202</v>
      </c>
      <c r="BM247" s="152" t="s">
        <v>519</v>
      </c>
    </row>
    <row r="248" spans="2:65" s="1" customFormat="1" ht="24.15" customHeight="1">
      <c r="B248" s="139"/>
      <c r="C248" s="140" t="s">
        <v>520</v>
      </c>
      <c r="D248" s="140" t="s">
        <v>173</v>
      </c>
      <c r="E248" s="141" t="s">
        <v>521</v>
      </c>
      <c r="F248" s="142" t="s">
        <v>522</v>
      </c>
      <c r="G248" s="143" t="s">
        <v>499</v>
      </c>
      <c r="H248" s="165"/>
      <c r="I248" s="145"/>
      <c r="J248" s="146">
        <f t="shared" si="50"/>
        <v>0</v>
      </c>
      <c r="K248" s="147"/>
      <c r="L248" s="28"/>
      <c r="M248" s="148" t="s">
        <v>1</v>
      </c>
      <c r="N248" s="149" t="s">
        <v>40</v>
      </c>
      <c r="P248" s="150">
        <f t="shared" si="51"/>
        <v>0</v>
      </c>
      <c r="Q248" s="150">
        <v>0</v>
      </c>
      <c r="R248" s="150">
        <f t="shared" si="52"/>
        <v>0</v>
      </c>
      <c r="S248" s="150">
        <v>0</v>
      </c>
      <c r="T248" s="151">
        <f t="shared" si="53"/>
        <v>0</v>
      </c>
      <c r="AR248" s="152" t="s">
        <v>202</v>
      </c>
      <c r="AT248" s="152" t="s">
        <v>173</v>
      </c>
      <c r="AU248" s="152" t="s">
        <v>87</v>
      </c>
      <c r="AY248" s="13" t="s">
        <v>171</v>
      </c>
      <c r="BE248" s="153">
        <f t="shared" si="54"/>
        <v>0</v>
      </c>
      <c r="BF248" s="153">
        <f t="shared" si="55"/>
        <v>0</v>
      </c>
      <c r="BG248" s="153">
        <f t="shared" si="56"/>
        <v>0</v>
      </c>
      <c r="BH248" s="153">
        <f t="shared" si="57"/>
        <v>0</v>
      </c>
      <c r="BI248" s="153">
        <f t="shared" si="58"/>
        <v>0</v>
      </c>
      <c r="BJ248" s="13" t="s">
        <v>87</v>
      </c>
      <c r="BK248" s="153">
        <f t="shared" si="59"/>
        <v>0</v>
      </c>
      <c r="BL248" s="13" t="s">
        <v>202</v>
      </c>
      <c r="BM248" s="152" t="s">
        <v>523</v>
      </c>
    </row>
    <row r="249" spans="2:65" s="11" customFormat="1" ht="22.95" customHeight="1">
      <c r="B249" s="127"/>
      <c r="D249" s="128" t="s">
        <v>73</v>
      </c>
      <c r="E249" s="137" t="s">
        <v>524</v>
      </c>
      <c r="F249" s="137" t="s">
        <v>525</v>
      </c>
      <c r="I249" s="130"/>
      <c r="J249" s="138">
        <f>BK249</f>
        <v>0</v>
      </c>
      <c r="L249" s="127"/>
      <c r="M249" s="132"/>
      <c r="P249" s="133">
        <f>SUM(P250:P253)</f>
        <v>0</v>
      </c>
      <c r="R249" s="133">
        <f>SUM(R250:R253)</f>
        <v>0</v>
      </c>
      <c r="T249" s="134">
        <f>SUM(T250:T253)</f>
        <v>8.2780000000000006E-2</v>
      </c>
      <c r="AR249" s="128" t="s">
        <v>87</v>
      </c>
      <c r="AT249" s="135" t="s">
        <v>73</v>
      </c>
      <c r="AU249" s="135" t="s">
        <v>81</v>
      </c>
      <c r="AY249" s="128" t="s">
        <v>171</v>
      </c>
      <c r="BK249" s="136">
        <f>SUM(BK250:BK253)</f>
        <v>0</v>
      </c>
    </row>
    <row r="250" spans="2:65" s="1" customFormat="1" ht="24.15" customHeight="1">
      <c r="B250" s="139"/>
      <c r="C250" s="140" t="s">
        <v>349</v>
      </c>
      <c r="D250" s="140" t="s">
        <v>173</v>
      </c>
      <c r="E250" s="141" t="s">
        <v>526</v>
      </c>
      <c r="F250" s="142" t="s">
        <v>527</v>
      </c>
      <c r="G250" s="143" t="s">
        <v>528</v>
      </c>
      <c r="H250" s="144">
        <v>2</v>
      </c>
      <c r="I250" s="145"/>
      <c r="J250" s="146">
        <f>ROUND(I250*H250,2)</f>
        <v>0</v>
      </c>
      <c r="K250" s="147"/>
      <c r="L250" s="28"/>
      <c r="M250" s="148" t="s">
        <v>1</v>
      </c>
      <c r="N250" s="149" t="s">
        <v>40</v>
      </c>
      <c r="P250" s="150">
        <f>O250*H250</f>
        <v>0</v>
      </c>
      <c r="Q250" s="150">
        <v>0</v>
      </c>
      <c r="R250" s="150">
        <f>Q250*H250</f>
        <v>0</v>
      </c>
      <c r="S250" s="150">
        <v>1.933E-2</v>
      </c>
      <c r="T250" s="151">
        <f>S250*H250</f>
        <v>3.866E-2</v>
      </c>
      <c r="AR250" s="152" t="s">
        <v>202</v>
      </c>
      <c r="AT250" s="152" t="s">
        <v>173</v>
      </c>
      <c r="AU250" s="152" t="s">
        <v>87</v>
      </c>
      <c r="AY250" s="13" t="s">
        <v>171</v>
      </c>
      <c r="BE250" s="153">
        <f>IF(N250="základná",J250,0)</f>
        <v>0</v>
      </c>
      <c r="BF250" s="153">
        <f>IF(N250="znížená",J250,0)</f>
        <v>0</v>
      </c>
      <c r="BG250" s="153">
        <f>IF(N250="zákl. prenesená",J250,0)</f>
        <v>0</v>
      </c>
      <c r="BH250" s="153">
        <f>IF(N250="zníž. prenesená",J250,0)</f>
        <v>0</v>
      </c>
      <c r="BI250" s="153">
        <f>IF(N250="nulová",J250,0)</f>
        <v>0</v>
      </c>
      <c r="BJ250" s="13" t="s">
        <v>87</v>
      </c>
      <c r="BK250" s="153">
        <f>ROUND(I250*H250,2)</f>
        <v>0</v>
      </c>
      <c r="BL250" s="13" t="s">
        <v>202</v>
      </c>
      <c r="BM250" s="152" t="s">
        <v>529</v>
      </c>
    </row>
    <row r="251" spans="2:65" s="1" customFormat="1" ht="24.15" customHeight="1">
      <c r="B251" s="139"/>
      <c r="C251" s="140" t="s">
        <v>530</v>
      </c>
      <c r="D251" s="140" t="s">
        <v>173</v>
      </c>
      <c r="E251" s="141" t="s">
        <v>531</v>
      </c>
      <c r="F251" s="142" t="s">
        <v>532</v>
      </c>
      <c r="G251" s="143" t="s">
        <v>528</v>
      </c>
      <c r="H251" s="144">
        <v>2</v>
      </c>
      <c r="I251" s="145"/>
      <c r="J251" s="146">
        <f>ROUND(I251*H251,2)</f>
        <v>0</v>
      </c>
      <c r="K251" s="147"/>
      <c r="L251" s="28"/>
      <c r="M251" s="148" t="s">
        <v>1</v>
      </c>
      <c r="N251" s="149" t="s">
        <v>40</v>
      </c>
      <c r="P251" s="150">
        <f>O251*H251</f>
        <v>0</v>
      </c>
      <c r="Q251" s="150">
        <v>0</v>
      </c>
      <c r="R251" s="150">
        <f>Q251*H251</f>
        <v>0</v>
      </c>
      <c r="S251" s="150">
        <v>1.9460000000000002E-2</v>
      </c>
      <c r="T251" s="151">
        <f>S251*H251</f>
        <v>3.8920000000000003E-2</v>
      </c>
      <c r="AR251" s="152" t="s">
        <v>202</v>
      </c>
      <c r="AT251" s="152" t="s">
        <v>173</v>
      </c>
      <c r="AU251" s="152" t="s">
        <v>87</v>
      </c>
      <c r="AY251" s="13" t="s">
        <v>171</v>
      </c>
      <c r="BE251" s="153">
        <f>IF(N251="základná",J251,0)</f>
        <v>0</v>
      </c>
      <c r="BF251" s="153">
        <f>IF(N251="znížená",J251,0)</f>
        <v>0</v>
      </c>
      <c r="BG251" s="153">
        <f>IF(N251="zákl. prenesená",J251,0)</f>
        <v>0</v>
      </c>
      <c r="BH251" s="153">
        <f>IF(N251="zníž. prenesená",J251,0)</f>
        <v>0</v>
      </c>
      <c r="BI251" s="153">
        <f>IF(N251="nulová",J251,0)</f>
        <v>0</v>
      </c>
      <c r="BJ251" s="13" t="s">
        <v>87</v>
      </c>
      <c r="BK251" s="153">
        <f>ROUND(I251*H251,2)</f>
        <v>0</v>
      </c>
      <c r="BL251" s="13" t="s">
        <v>202</v>
      </c>
      <c r="BM251" s="152" t="s">
        <v>533</v>
      </c>
    </row>
    <row r="252" spans="2:65" s="1" customFormat="1" ht="24.15" customHeight="1">
      <c r="B252" s="139"/>
      <c r="C252" s="140" t="s">
        <v>353</v>
      </c>
      <c r="D252" s="140" t="s">
        <v>173</v>
      </c>
      <c r="E252" s="141" t="s">
        <v>534</v>
      </c>
      <c r="F252" s="142" t="s">
        <v>535</v>
      </c>
      <c r="G252" s="143" t="s">
        <v>528</v>
      </c>
      <c r="H252" s="144">
        <v>2</v>
      </c>
      <c r="I252" s="145"/>
      <c r="J252" s="146">
        <f>ROUND(I252*H252,2)</f>
        <v>0</v>
      </c>
      <c r="K252" s="147"/>
      <c r="L252" s="28"/>
      <c r="M252" s="148" t="s">
        <v>1</v>
      </c>
      <c r="N252" s="149" t="s">
        <v>40</v>
      </c>
      <c r="P252" s="150">
        <f>O252*H252</f>
        <v>0</v>
      </c>
      <c r="Q252" s="150">
        <v>0</v>
      </c>
      <c r="R252" s="150">
        <f>Q252*H252</f>
        <v>0</v>
      </c>
      <c r="S252" s="150">
        <v>2.5999999999999999E-3</v>
      </c>
      <c r="T252" s="151">
        <f>S252*H252</f>
        <v>5.1999999999999998E-3</v>
      </c>
      <c r="AR252" s="152" t="s">
        <v>202</v>
      </c>
      <c r="AT252" s="152" t="s">
        <v>173</v>
      </c>
      <c r="AU252" s="152" t="s">
        <v>87</v>
      </c>
      <c r="AY252" s="13" t="s">
        <v>171</v>
      </c>
      <c r="BE252" s="153">
        <f>IF(N252="základná",J252,0)</f>
        <v>0</v>
      </c>
      <c r="BF252" s="153">
        <f>IF(N252="znížená",J252,0)</f>
        <v>0</v>
      </c>
      <c r="BG252" s="153">
        <f>IF(N252="zákl. prenesená",J252,0)</f>
        <v>0</v>
      </c>
      <c r="BH252" s="153">
        <f>IF(N252="zníž. prenesená",J252,0)</f>
        <v>0</v>
      </c>
      <c r="BI252" s="153">
        <f>IF(N252="nulová",J252,0)</f>
        <v>0</v>
      </c>
      <c r="BJ252" s="13" t="s">
        <v>87</v>
      </c>
      <c r="BK252" s="153">
        <f>ROUND(I252*H252,2)</f>
        <v>0</v>
      </c>
      <c r="BL252" s="13" t="s">
        <v>202</v>
      </c>
      <c r="BM252" s="152" t="s">
        <v>536</v>
      </c>
    </row>
    <row r="253" spans="2:65" s="1" customFormat="1" ht="24.15" customHeight="1">
      <c r="B253" s="139"/>
      <c r="C253" s="140" t="s">
        <v>537</v>
      </c>
      <c r="D253" s="140" t="s">
        <v>173</v>
      </c>
      <c r="E253" s="141" t="s">
        <v>538</v>
      </c>
      <c r="F253" s="142" t="s">
        <v>539</v>
      </c>
      <c r="G253" s="143" t="s">
        <v>499</v>
      </c>
      <c r="H253" s="165"/>
      <c r="I253" s="145"/>
      <c r="J253" s="146">
        <f>ROUND(I253*H253,2)</f>
        <v>0</v>
      </c>
      <c r="K253" s="147"/>
      <c r="L253" s="28"/>
      <c r="M253" s="148" t="s">
        <v>1</v>
      </c>
      <c r="N253" s="149" t="s">
        <v>40</v>
      </c>
      <c r="P253" s="150">
        <f>O253*H253</f>
        <v>0</v>
      </c>
      <c r="Q253" s="150">
        <v>0</v>
      </c>
      <c r="R253" s="150">
        <f>Q253*H253</f>
        <v>0</v>
      </c>
      <c r="S253" s="150">
        <v>0</v>
      </c>
      <c r="T253" s="151">
        <f>S253*H253</f>
        <v>0</v>
      </c>
      <c r="AR253" s="152" t="s">
        <v>202</v>
      </c>
      <c r="AT253" s="152" t="s">
        <v>173</v>
      </c>
      <c r="AU253" s="152" t="s">
        <v>87</v>
      </c>
      <c r="AY253" s="13" t="s">
        <v>171</v>
      </c>
      <c r="BE253" s="153">
        <f>IF(N253="základná",J253,0)</f>
        <v>0</v>
      </c>
      <c r="BF253" s="153">
        <f>IF(N253="znížená",J253,0)</f>
        <v>0</v>
      </c>
      <c r="BG253" s="153">
        <f>IF(N253="zákl. prenesená",J253,0)</f>
        <v>0</v>
      </c>
      <c r="BH253" s="153">
        <f>IF(N253="zníž. prenesená",J253,0)</f>
        <v>0</v>
      </c>
      <c r="BI253" s="153">
        <f>IF(N253="nulová",J253,0)</f>
        <v>0</v>
      </c>
      <c r="BJ253" s="13" t="s">
        <v>87</v>
      </c>
      <c r="BK253" s="153">
        <f>ROUND(I253*H253,2)</f>
        <v>0</v>
      </c>
      <c r="BL253" s="13" t="s">
        <v>202</v>
      </c>
      <c r="BM253" s="152" t="s">
        <v>540</v>
      </c>
    </row>
    <row r="254" spans="2:65" s="11" customFormat="1" ht="22.95" customHeight="1">
      <c r="B254" s="127"/>
      <c r="D254" s="128" t="s">
        <v>73</v>
      </c>
      <c r="E254" s="137" t="s">
        <v>541</v>
      </c>
      <c r="F254" s="137" t="s">
        <v>542</v>
      </c>
      <c r="I254" s="130"/>
      <c r="J254" s="138">
        <f>BK254</f>
        <v>0</v>
      </c>
      <c r="L254" s="127"/>
      <c r="M254" s="132"/>
      <c r="P254" s="133">
        <f>SUM(P255:P259)</f>
        <v>0</v>
      </c>
      <c r="R254" s="133">
        <f>SUM(R255:R259)</f>
        <v>0.219308584</v>
      </c>
      <c r="T254" s="134">
        <f>SUM(T255:T259)</f>
        <v>0</v>
      </c>
      <c r="AR254" s="128" t="s">
        <v>87</v>
      </c>
      <c r="AT254" s="135" t="s">
        <v>73</v>
      </c>
      <c r="AU254" s="135" t="s">
        <v>81</v>
      </c>
      <c r="AY254" s="128" t="s">
        <v>171</v>
      </c>
      <c r="BK254" s="136">
        <f>SUM(BK255:BK259)</f>
        <v>0</v>
      </c>
    </row>
    <row r="255" spans="2:65" s="1" customFormat="1" ht="24.15" customHeight="1">
      <c r="B255" s="139"/>
      <c r="C255" s="140" t="s">
        <v>356</v>
      </c>
      <c r="D255" s="140" t="s">
        <v>173</v>
      </c>
      <c r="E255" s="141" t="s">
        <v>543</v>
      </c>
      <c r="F255" s="142" t="s">
        <v>544</v>
      </c>
      <c r="G255" s="143" t="s">
        <v>223</v>
      </c>
      <c r="H255" s="144">
        <v>27.521999999999998</v>
      </c>
      <c r="I255" s="145"/>
      <c r="J255" s="146">
        <f>ROUND(I255*H255,2)</f>
        <v>0</v>
      </c>
      <c r="K255" s="147"/>
      <c r="L255" s="28"/>
      <c r="M255" s="148" t="s">
        <v>1</v>
      </c>
      <c r="N255" s="149" t="s">
        <v>40</v>
      </c>
      <c r="P255" s="150">
        <f>O255*H255</f>
        <v>0</v>
      </c>
      <c r="Q255" s="150">
        <v>0</v>
      </c>
      <c r="R255" s="150">
        <f>Q255*H255</f>
        <v>0</v>
      </c>
      <c r="S255" s="150">
        <v>0</v>
      </c>
      <c r="T255" s="151">
        <f>S255*H255</f>
        <v>0</v>
      </c>
      <c r="AR255" s="152" t="s">
        <v>202</v>
      </c>
      <c r="AT255" s="152" t="s">
        <v>173</v>
      </c>
      <c r="AU255" s="152" t="s">
        <v>87</v>
      </c>
      <c r="AY255" s="13" t="s">
        <v>171</v>
      </c>
      <c r="BE255" s="153">
        <f>IF(N255="základná",J255,0)</f>
        <v>0</v>
      </c>
      <c r="BF255" s="153">
        <f>IF(N255="znížená",J255,0)</f>
        <v>0</v>
      </c>
      <c r="BG255" s="153">
        <f>IF(N255="zákl. prenesená",J255,0)</f>
        <v>0</v>
      </c>
      <c r="BH255" s="153">
        <f>IF(N255="zníž. prenesená",J255,0)</f>
        <v>0</v>
      </c>
      <c r="BI255" s="153">
        <f>IF(N255="nulová",J255,0)</f>
        <v>0</v>
      </c>
      <c r="BJ255" s="13" t="s">
        <v>87</v>
      </c>
      <c r="BK255" s="153">
        <f>ROUND(I255*H255,2)</f>
        <v>0</v>
      </c>
      <c r="BL255" s="13" t="s">
        <v>202</v>
      </c>
      <c r="BM255" s="152" t="s">
        <v>545</v>
      </c>
    </row>
    <row r="256" spans="2:65" s="1" customFormat="1" ht="24.15" customHeight="1">
      <c r="B256" s="139"/>
      <c r="C256" s="140" t="s">
        <v>546</v>
      </c>
      <c r="D256" s="140" t="s">
        <v>173</v>
      </c>
      <c r="E256" s="141" t="s">
        <v>547</v>
      </c>
      <c r="F256" s="142" t="s">
        <v>548</v>
      </c>
      <c r="G256" s="143" t="s">
        <v>228</v>
      </c>
      <c r="H256" s="144">
        <v>145.5</v>
      </c>
      <c r="I256" s="145"/>
      <c r="J256" s="146">
        <f>ROUND(I256*H256,2)</f>
        <v>0</v>
      </c>
      <c r="K256" s="147"/>
      <c r="L256" s="28"/>
      <c r="M256" s="148" t="s">
        <v>1</v>
      </c>
      <c r="N256" s="149" t="s">
        <v>40</v>
      </c>
      <c r="P256" s="150">
        <f>O256*H256</f>
        <v>0</v>
      </c>
      <c r="Q256" s="150">
        <v>2.1000000000000001E-4</v>
      </c>
      <c r="R256" s="150">
        <f>Q256*H256</f>
        <v>3.0555000000000002E-2</v>
      </c>
      <c r="S256" s="150">
        <v>0</v>
      </c>
      <c r="T256" s="151">
        <f>S256*H256</f>
        <v>0</v>
      </c>
      <c r="AR256" s="152" t="s">
        <v>202</v>
      </c>
      <c r="AT256" s="152" t="s">
        <v>173</v>
      </c>
      <c r="AU256" s="152" t="s">
        <v>87</v>
      </c>
      <c r="AY256" s="13" t="s">
        <v>171</v>
      </c>
      <c r="BE256" s="153">
        <f>IF(N256="základná",J256,0)</f>
        <v>0</v>
      </c>
      <c r="BF256" s="153">
        <f>IF(N256="znížená",J256,0)</f>
        <v>0</v>
      </c>
      <c r="BG256" s="153">
        <f>IF(N256="zákl. prenesená",J256,0)</f>
        <v>0</v>
      </c>
      <c r="BH256" s="153">
        <f>IF(N256="zníž. prenesená",J256,0)</f>
        <v>0</v>
      </c>
      <c r="BI256" s="153">
        <f>IF(N256="nulová",J256,0)</f>
        <v>0</v>
      </c>
      <c r="BJ256" s="13" t="s">
        <v>87</v>
      </c>
      <c r="BK256" s="153">
        <f>ROUND(I256*H256,2)</f>
        <v>0</v>
      </c>
      <c r="BL256" s="13" t="s">
        <v>202</v>
      </c>
      <c r="BM256" s="152" t="s">
        <v>549</v>
      </c>
    </row>
    <row r="257" spans="2:65" s="1" customFormat="1" ht="37.950000000000003" customHeight="1">
      <c r="B257" s="139"/>
      <c r="C257" s="154" t="s">
        <v>360</v>
      </c>
      <c r="D257" s="154" t="s">
        <v>242</v>
      </c>
      <c r="E257" s="155" t="s">
        <v>550</v>
      </c>
      <c r="F257" s="156" t="s">
        <v>551</v>
      </c>
      <c r="G257" s="157" t="s">
        <v>176</v>
      </c>
      <c r="H257" s="158">
        <v>0.35899999999999999</v>
      </c>
      <c r="I257" s="159"/>
      <c r="J257" s="160">
        <f>ROUND(I257*H257,2)</f>
        <v>0</v>
      </c>
      <c r="K257" s="161"/>
      <c r="L257" s="162"/>
      <c r="M257" s="163" t="s">
        <v>1</v>
      </c>
      <c r="N257" s="164" t="s">
        <v>40</v>
      </c>
      <c r="P257" s="150">
        <f>O257*H257</f>
        <v>0</v>
      </c>
      <c r="Q257" s="150">
        <v>0.5</v>
      </c>
      <c r="R257" s="150">
        <f>Q257*H257</f>
        <v>0.17949999999999999</v>
      </c>
      <c r="S257" s="150">
        <v>0</v>
      </c>
      <c r="T257" s="151">
        <f>S257*H257</f>
        <v>0</v>
      </c>
      <c r="AR257" s="152" t="s">
        <v>233</v>
      </c>
      <c r="AT257" s="152" t="s">
        <v>242</v>
      </c>
      <c r="AU257" s="152" t="s">
        <v>87</v>
      </c>
      <c r="AY257" s="13" t="s">
        <v>171</v>
      </c>
      <c r="BE257" s="153">
        <f>IF(N257="základná",J257,0)</f>
        <v>0</v>
      </c>
      <c r="BF257" s="153">
        <f>IF(N257="znížená",J257,0)</f>
        <v>0</v>
      </c>
      <c r="BG257" s="153">
        <f>IF(N257="zákl. prenesená",J257,0)</f>
        <v>0</v>
      </c>
      <c r="BH257" s="153">
        <f>IF(N257="zníž. prenesená",J257,0)</f>
        <v>0</v>
      </c>
      <c r="BI257" s="153">
        <f>IF(N257="nulová",J257,0)</f>
        <v>0</v>
      </c>
      <c r="BJ257" s="13" t="s">
        <v>87</v>
      </c>
      <c r="BK257" s="153">
        <f>ROUND(I257*H257,2)</f>
        <v>0</v>
      </c>
      <c r="BL257" s="13" t="s">
        <v>202</v>
      </c>
      <c r="BM257" s="152" t="s">
        <v>552</v>
      </c>
    </row>
    <row r="258" spans="2:65" s="1" customFormat="1" ht="24.15" customHeight="1">
      <c r="B258" s="139"/>
      <c r="C258" s="140" t="s">
        <v>553</v>
      </c>
      <c r="D258" s="140" t="s">
        <v>173</v>
      </c>
      <c r="E258" s="141" t="s">
        <v>554</v>
      </c>
      <c r="F258" s="142" t="s">
        <v>555</v>
      </c>
      <c r="G258" s="143" t="s">
        <v>176</v>
      </c>
      <c r="H258" s="144">
        <v>0.35899999999999999</v>
      </c>
      <c r="I258" s="145"/>
      <c r="J258" s="146">
        <f>ROUND(I258*H258,2)</f>
        <v>0</v>
      </c>
      <c r="K258" s="147"/>
      <c r="L258" s="28"/>
      <c r="M258" s="148" t="s">
        <v>1</v>
      </c>
      <c r="N258" s="149" t="s">
        <v>40</v>
      </c>
      <c r="P258" s="150">
        <f>O258*H258</f>
        <v>0</v>
      </c>
      <c r="Q258" s="150">
        <v>2.5776E-2</v>
      </c>
      <c r="R258" s="150">
        <f>Q258*H258</f>
        <v>9.2535840000000005E-3</v>
      </c>
      <c r="S258" s="150">
        <v>0</v>
      </c>
      <c r="T258" s="151">
        <f>S258*H258</f>
        <v>0</v>
      </c>
      <c r="AR258" s="152" t="s">
        <v>202</v>
      </c>
      <c r="AT258" s="152" t="s">
        <v>173</v>
      </c>
      <c r="AU258" s="152" t="s">
        <v>87</v>
      </c>
      <c r="AY258" s="13" t="s">
        <v>171</v>
      </c>
      <c r="BE258" s="153">
        <f>IF(N258="základná",J258,0)</f>
        <v>0</v>
      </c>
      <c r="BF258" s="153">
        <f>IF(N258="znížená",J258,0)</f>
        <v>0</v>
      </c>
      <c r="BG258" s="153">
        <f>IF(N258="zákl. prenesená",J258,0)</f>
        <v>0</v>
      </c>
      <c r="BH258" s="153">
        <f>IF(N258="zníž. prenesená",J258,0)</f>
        <v>0</v>
      </c>
      <c r="BI258" s="153">
        <f>IF(N258="nulová",J258,0)</f>
        <v>0</v>
      </c>
      <c r="BJ258" s="13" t="s">
        <v>87</v>
      </c>
      <c r="BK258" s="153">
        <f>ROUND(I258*H258,2)</f>
        <v>0</v>
      </c>
      <c r="BL258" s="13" t="s">
        <v>202</v>
      </c>
      <c r="BM258" s="152" t="s">
        <v>556</v>
      </c>
    </row>
    <row r="259" spans="2:65" s="1" customFormat="1" ht="24.15" customHeight="1">
      <c r="B259" s="139"/>
      <c r="C259" s="140" t="s">
        <v>363</v>
      </c>
      <c r="D259" s="140" t="s">
        <v>173</v>
      </c>
      <c r="E259" s="141" t="s">
        <v>557</v>
      </c>
      <c r="F259" s="142" t="s">
        <v>558</v>
      </c>
      <c r="G259" s="143" t="s">
        <v>499</v>
      </c>
      <c r="H259" s="165"/>
      <c r="I259" s="145"/>
      <c r="J259" s="146">
        <f>ROUND(I259*H259,2)</f>
        <v>0</v>
      </c>
      <c r="K259" s="147"/>
      <c r="L259" s="28"/>
      <c r="M259" s="148" t="s">
        <v>1</v>
      </c>
      <c r="N259" s="149" t="s">
        <v>40</v>
      </c>
      <c r="P259" s="150">
        <f>O259*H259</f>
        <v>0</v>
      </c>
      <c r="Q259" s="150">
        <v>0</v>
      </c>
      <c r="R259" s="150">
        <f>Q259*H259</f>
        <v>0</v>
      </c>
      <c r="S259" s="150">
        <v>0</v>
      </c>
      <c r="T259" s="151">
        <f>S259*H259</f>
        <v>0</v>
      </c>
      <c r="AR259" s="152" t="s">
        <v>202</v>
      </c>
      <c r="AT259" s="152" t="s">
        <v>173</v>
      </c>
      <c r="AU259" s="152" t="s">
        <v>87</v>
      </c>
      <c r="AY259" s="13" t="s">
        <v>171</v>
      </c>
      <c r="BE259" s="153">
        <f>IF(N259="základná",J259,0)</f>
        <v>0</v>
      </c>
      <c r="BF259" s="153">
        <f>IF(N259="znížená",J259,0)</f>
        <v>0</v>
      </c>
      <c r="BG259" s="153">
        <f>IF(N259="zákl. prenesená",J259,0)</f>
        <v>0</v>
      </c>
      <c r="BH259" s="153">
        <f>IF(N259="zníž. prenesená",J259,0)</f>
        <v>0</v>
      </c>
      <c r="BI259" s="153">
        <f>IF(N259="nulová",J259,0)</f>
        <v>0</v>
      </c>
      <c r="BJ259" s="13" t="s">
        <v>87</v>
      </c>
      <c r="BK259" s="153">
        <f>ROUND(I259*H259,2)</f>
        <v>0</v>
      </c>
      <c r="BL259" s="13" t="s">
        <v>202</v>
      </c>
      <c r="BM259" s="152" t="s">
        <v>559</v>
      </c>
    </row>
    <row r="260" spans="2:65" s="11" customFormat="1" ht="22.95" customHeight="1">
      <c r="B260" s="127"/>
      <c r="D260" s="128" t="s">
        <v>73</v>
      </c>
      <c r="E260" s="137" t="s">
        <v>560</v>
      </c>
      <c r="F260" s="137" t="s">
        <v>561</v>
      </c>
      <c r="I260" s="130"/>
      <c r="J260" s="138">
        <f>BK260</f>
        <v>0</v>
      </c>
      <c r="L260" s="127"/>
      <c r="M260" s="132"/>
      <c r="P260" s="133">
        <f>SUM(P261:P263)</f>
        <v>0</v>
      </c>
      <c r="R260" s="133">
        <f>SUM(R261:R263)</f>
        <v>1.22111487712</v>
      </c>
      <c r="T260" s="134">
        <f>SUM(T261:T263)</f>
        <v>0</v>
      </c>
      <c r="AR260" s="128" t="s">
        <v>87</v>
      </c>
      <c r="AT260" s="135" t="s">
        <v>73</v>
      </c>
      <c r="AU260" s="135" t="s">
        <v>81</v>
      </c>
      <c r="AY260" s="128" t="s">
        <v>171</v>
      </c>
      <c r="BK260" s="136">
        <f>SUM(BK261:BK263)</f>
        <v>0</v>
      </c>
    </row>
    <row r="261" spans="2:65" s="1" customFormat="1" ht="37.950000000000003" customHeight="1">
      <c r="B261" s="139"/>
      <c r="C261" s="140" t="s">
        <v>562</v>
      </c>
      <c r="D261" s="140" t="s">
        <v>173</v>
      </c>
      <c r="E261" s="141" t="s">
        <v>563</v>
      </c>
      <c r="F261" s="142" t="s">
        <v>564</v>
      </c>
      <c r="G261" s="143" t="s">
        <v>223</v>
      </c>
      <c r="H261" s="144">
        <v>5</v>
      </c>
      <c r="I261" s="145"/>
      <c r="J261" s="146">
        <f>ROUND(I261*H261,2)</f>
        <v>0</v>
      </c>
      <c r="K261" s="147"/>
      <c r="L261" s="28"/>
      <c r="M261" s="148" t="s">
        <v>1</v>
      </c>
      <c r="N261" s="149" t="s">
        <v>40</v>
      </c>
      <c r="P261" s="150">
        <f>O261*H261</f>
        <v>0</v>
      </c>
      <c r="Q261" s="150">
        <v>1.1864299999999999E-2</v>
      </c>
      <c r="R261" s="150">
        <f>Q261*H261</f>
        <v>5.9321499999999999E-2</v>
      </c>
      <c r="S261" s="150">
        <v>0</v>
      </c>
      <c r="T261" s="151">
        <f>S261*H261</f>
        <v>0</v>
      </c>
      <c r="AR261" s="152" t="s">
        <v>202</v>
      </c>
      <c r="AT261" s="152" t="s">
        <v>173</v>
      </c>
      <c r="AU261" s="152" t="s">
        <v>87</v>
      </c>
      <c r="AY261" s="13" t="s">
        <v>171</v>
      </c>
      <c r="BE261" s="153">
        <f>IF(N261="základná",J261,0)</f>
        <v>0</v>
      </c>
      <c r="BF261" s="153">
        <f>IF(N261="znížená",J261,0)</f>
        <v>0</v>
      </c>
      <c r="BG261" s="153">
        <f>IF(N261="zákl. prenesená",J261,0)</f>
        <v>0</v>
      </c>
      <c r="BH261" s="153">
        <f>IF(N261="zníž. prenesená",J261,0)</f>
        <v>0</v>
      </c>
      <c r="BI261" s="153">
        <f>IF(N261="nulová",J261,0)</f>
        <v>0</v>
      </c>
      <c r="BJ261" s="13" t="s">
        <v>87</v>
      </c>
      <c r="BK261" s="153">
        <f>ROUND(I261*H261,2)</f>
        <v>0</v>
      </c>
      <c r="BL261" s="13" t="s">
        <v>202</v>
      </c>
      <c r="BM261" s="152" t="s">
        <v>565</v>
      </c>
    </row>
    <row r="262" spans="2:65" s="1" customFormat="1" ht="37.950000000000003" customHeight="1">
      <c r="B262" s="139"/>
      <c r="C262" s="140" t="s">
        <v>367</v>
      </c>
      <c r="D262" s="140" t="s">
        <v>173</v>
      </c>
      <c r="E262" s="141" t="s">
        <v>566</v>
      </c>
      <c r="F262" s="142" t="s">
        <v>567</v>
      </c>
      <c r="G262" s="143" t="s">
        <v>223</v>
      </c>
      <c r="H262" s="144">
        <v>46.350999999999999</v>
      </c>
      <c r="I262" s="145"/>
      <c r="J262" s="146">
        <f>ROUND(I262*H262,2)</f>
        <v>0</v>
      </c>
      <c r="K262" s="147"/>
      <c r="L262" s="28"/>
      <c r="M262" s="148" t="s">
        <v>1</v>
      </c>
      <c r="N262" s="149" t="s">
        <v>40</v>
      </c>
      <c r="P262" s="150">
        <f>O262*H262</f>
        <v>0</v>
      </c>
      <c r="Q262" s="150">
        <v>2.506512E-2</v>
      </c>
      <c r="R262" s="150">
        <f>Q262*H262</f>
        <v>1.16179337712</v>
      </c>
      <c r="S262" s="150">
        <v>0</v>
      </c>
      <c r="T262" s="151">
        <f>S262*H262</f>
        <v>0</v>
      </c>
      <c r="AR262" s="152" t="s">
        <v>202</v>
      </c>
      <c r="AT262" s="152" t="s">
        <v>173</v>
      </c>
      <c r="AU262" s="152" t="s">
        <v>87</v>
      </c>
      <c r="AY262" s="13" t="s">
        <v>171</v>
      </c>
      <c r="BE262" s="153">
        <f>IF(N262="základná",J262,0)</f>
        <v>0</v>
      </c>
      <c r="BF262" s="153">
        <f>IF(N262="znížená",J262,0)</f>
        <v>0</v>
      </c>
      <c r="BG262" s="153">
        <f>IF(N262="zákl. prenesená",J262,0)</f>
        <v>0</v>
      </c>
      <c r="BH262" s="153">
        <f>IF(N262="zníž. prenesená",J262,0)</f>
        <v>0</v>
      </c>
      <c r="BI262" s="153">
        <f>IF(N262="nulová",J262,0)</f>
        <v>0</v>
      </c>
      <c r="BJ262" s="13" t="s">
        <v>87</v>
      </c>
      <c r="BK262" s="153">
        <f>ROUND(I262*H262,2)</f>
        <v>0</v>
      </c>
      <c r="BL262" s="13" t="s">
        <v>202</v>
      </c>
      <c r="BM262" s="152" t="s">
        <v>568</v>
      </c>
    </row>
    <row r="263" spans="2:65" s="1" customFormat="1" ht="21.75" customHeight="1">
      <c r="B263" s="139"/>
      <c r="C263" s="140" t="s">
        <v>569</v>
      </c>
      <c r="D263" s="140" t="s">
        <v>173</v>
      </c>
      <c r="E263" s="141" t="s">
        <v>570</v>
      </c>
      <c r="F263" s="142" t="s">
        <v>571</v>
      </c>
      <c r="G263" s="143" t="s">
        <v>499</v>
      </c>
      <c r="H263" s="165"/>
      <c r="I263" s="145"/>
      <c r="J263" s="146">
        <f>ROUND(I263*H263,2)</f>
        <v>0</v>
      </c>
      <c r="K263" s="147"/>
      <c r="L263" s="28"/>
      <c r="M263" s="148" t="s">
        <v>1</v>
      </c>
      <c r="N263" s="149" t="s">
        <v>40</v>
      </c>
      <c r="P263" s="150">
        <f>O263*H263</f>
        <v>0</v>
      </c>
      <c r="Q263" s="150">
        <v>0</v>
      </c>
      <c r="R263" s="150">
        <f>Q263*H263</f>
        <v>0</v>
      </c>
      <c r="S263" s="150">
        <v>0</v>
      </c>
      <c r="T263" s="151">
        <f>S263*H263</f>
        <v>0</v>
      </c>
      <c r="AR263" s="152" t="s">
        <v>202</v>
      </c>
      <c r="AT263" s="152" t="s">
        <v>173</v>
      </c>
      <c r="AU263" s="152" t="s">
        <v>87</v>
      </c>
      <c r="AY263" s="13" t="s">
        <v>171</v>
      </c>
      <c r="BE263" s="153">
        <f>IF(N263="základná",J263,0)</f>
        <v>0</v>
      </c>
      <c r="BF263" s="153">
        <f>IF(N263="znížená",J263,0)</f>
        <v>0</v>
      </c>
      <c r="BG263" s="153">
        <f>IF(N263="zákl. prenesená",J263,0)</f>
        <v>0</v>
      </c>
      <c r="BH263" s="153">
        <f>IF(N263="zníž. prenesená",J263,0)</f>
        <v>0</v>
      </c>
      <c r="BI263" s="153">
        <f>IF(N263="nulová",J263,0)</f>
        <v>0</v>
      </c>
      <c r="BJ263" s="13" t="s">
        <v>87</v>
      </c>
      <c r="BK263" s="153">
        <f>ROUND(I263*H263,2)</f>
        <v>0</v>
      </c>
      <c r="BL263" s="13" t="s">
        <v>202</v>
      </c>
      <c r="BM263" s="152" t="s">
        <v>572</v>
      </c>
    </row>
    <row r="264" spans="2:65" s="11" customFormat="1" ht="22.95" customHeight="1">
      <c r="B264" s="127"/>
      <c r="D264" s="128" t="s">
        <v>73</v>
      </c>
      <c r="E264" s="137" t="s">
        <v>573</v>
      </c>
      <c r="F264" s="137" t="s">
        <v>574</v>
      </c>
      <c r="I264" s="130"/>
      <c r="J264" s="138">
        <f>BK264</f>
        <v>0</v>
      </c>
      <c r="L264" s="127"/>
      <c r="M264" s="132"/>
      <c r="P264" s="133">
        <f>SUM(P265:P278)</f>
        <v>0</v>
      </c>
      <c r="R264" s="133">
        <f>SUM(R265:R278)</f>
        <v>0.35313165150000003</v>
      </c>
      <c r="T264" s="134">
        <f>SUM(T265:T278)</f>
        <v>2.6726779199999999</v>
      </c>
      <c r="AR264" s="128" t="s">
        <v>87</v>
      </c>
      <c r="AT264" s="135" t="s">
        <v>73</v>
      </c>
      <c r="AU264" s="135" t="s">
        <v>81</v>
      </c>
      <c r="AY264" s="128" t="s">
        <v>171</v>
      </c>
      <c r="BK264" s="136">
        <f>SUM(BK265:BK278)</f>
        <v>0</v>
      </c>
    </row>
    <row r="265" spans="2:65" s="1" customFormat="1" ht="21.75" customHeight="1">
      <c r="B265" s="139"/>
      <c r="C265" s="140" t="s">
        <v>370</v>
      </c>
      <c r="D265" s="140" t="s">
        <v>173</v>
      </c>
      <c r="E265" s="141" t="s">
        <v>575</v>
      </c>
      <c r="F265" s="142" t="s">
        <v>576</v>
      </c>
      <c r="G265" s="143" t="s">
        <v>223</v>
      </c>
      <c r="H265" s="144">
        <v>2.85</v>
      </c>
      <c r="I265" s="145"/>
      <c r="J265" s="146">
        <f t="shared" ref="J265:J278" si="60">ROUND(I265*H265,2)</f>
        <v>0</v>
      </c>
      <c r="K265" s="147"/>
      <c r="L265" s="28"/>
      <c r="M265" s="148" t="s">
        <v>1</v>
      </c>
      <c r="N265" s="149" t="s">
        <v>40</v>
      </c>
      <c r="P265" s="150">
        <f t="shared" ref="P265:P278" si="61">O265*H265</f>
        <v>0</v>
      </c>
      <c r="Q265" s="150">
        <v>1.03E-2</v>
      </c>
      <c r="R265" s="150">
        <f t="shared" ref="R265:R278" si="62">Q265*H265</f>
        <v>2.9355000000000003E-2</v>
      </c>
      <c r="S265" s="150">
        <v>0</v>
      </c>
      <c r="T265" s="151">
        <f t="shared" ref="T265:T278" si="63">S265*H265</f>
        <v>0</v>
      </c>
      <c r="AR265" s="152" t="s">
        <v>202</v>
      </c>
      <c r="AT265" s="152" t="s">
        <v>173</v>
      </c>
      <c r="AU265" s="152" t="s">
        <v>87</v>
      </c>
      <c r="AY265" s="13" t="s">
        <v>171</v>
      </c>
      <c r="BE265" s="153">
        <f t="shared" ref="BE265:BE278" si="64">IF(N265="základná",J265,0)</f>
        <v>0</v>
      </c>
      <c r="BF265" s="153">
        <f t="shared" ref="BF265:BF278" si="65">IF(N265="znížená",J265,0)</f>
        <v>0</v>
      </c>
      <c r="BG265" s="153">
        <f t="shared" ref="BG265:BG278" si="66">IF(N265="zákl. prenesená",J265,0)</f>
        <v>0</v>
      </c>
      <c r="BH265" s="153">
        <f t="shared" ref="BH265:BH278" si="67">IF(N265="zníž. prenesená",J265,0)</f>
        <v>0</v>
      </c>
      <c r="BI265" s="153">
        <f t="shared" ref="BI265:BI278" si="68">IF(N265="nulová",J265,0)</f>
        <v>0</v>
      </c>
      <c r="BJ265" s="13" t="s">
        <v>87</v>
      </c>
      <c r="BK265" s="153">
        <f t="shared" ref="BK265:BK278" si="69">ROUND(I265*H265,2)</f>
        <v>0</v>
      </c>
      <c r="BL265" s="13" t="s">
        <v>202</v>
      </c>
      <c r="BM265" s="152" t="s">
        <v>577</v>
      </c>
    </row>
    <row r="266" spans="2:65" s="1" customFormat="1" ht="24.15" customHeight="1">
      <c r="B266" s="139"/>
      <c r="C266" s="140" t="s">
        <v>578</v>
      </c>
      <c r="D266" s="140" t="s">
        <v>173</v>
      </c>
      <c r="E266" s="141" t="s">
        <v>579</v>
      </c>
      <c r="F266" s="142" t="s">
        <v>580</v>
      </c>
      <c r="G266" s="143" t="s">
        <v>223</v>
      </c>
      <c r="H266" s="144">
        <v>337.45600000000002</v>
      </c>
      <c r="I266" s="145"/>
      <c r="J266" s="146">
        <f t="shared" si="60"/>
        <v>0</v>
      </c>
      <c r="K266" s="147"/>
      <c r="L266" s="28"/>
      <c r="M266" s="148" t="s">
        <v>1</v>
      </c>
      <c r="N266" s="149" t="s">
        <v>40</v>
      </c>
      <c r="P266" s="150">
        <f t="shared" si="61"/>
        <v>0</v>
      </c>
      <c r="Q266" s="150">
        <v>0</v>
      </c>
      <c r="R266" s="150">
        <f t="shared" si="62"/>
        <v>0</v>
      </c>
      <c r="S266" s="150">
        <v>7.3200000000000001E-3</v>
      </c>
      <c r="T266" s="151">
        <f t="shared" si="63"/>
        <v>2.4701779200000002</v>
      </c>
      <c r="AR266" s="152" t="s">
        <v>202</v>
      </c>
      <c r="AT266" s="152" t="s">
        <v>173</v>
      </c>
      <c r="AU266" s="152" t="s">
        <v>87</v>
      </c>
      <c r="AY266" s="13" t="s">
        <v>171</v>
      </c>
      <c r="BE266" s="153">
        <f t="shared" si="64"/>
        <v>0</v>
      </c>
      <c r="BF266" s="153">
        <f t="shared" si="65"/>
        <v>0</v>
      </c>
      <c r="BG266" s="153">
        <f t="shared" si="66"/>
        <v>0</v>
      </c>
      <c r="BH266" s="153">
        <f t="shared" si="67"/>
        <v>0</v>
      </c>
      <c r="BI266" s="153">
        <f t="shared" si="68"/>
        <v>0</v>
      </c>
      <c r="BJ266" s="13" t="s">
        <v>87</v>
      </c>
      <c r="BK266" s="153">
        <f t="shared" si="69"/>
        <v>0</v>
      </c>
      <c r="BL266" s="13" t="s">
        <v>202</v>
      </c>
      <c r="BM266" s="152" t="s">
        <v>581</v>
      </c>
    </row>
    <row r="267" spans="2:65" s="1" customFormat="1" ht="24.15" customHeight="1">
      <c r="B267" s="139"/>
      <c r="C267" s="140" t="s">
        <v>374</v>
      </c>
      <c r="D267" s="140" t="s">
        <v>173</v>
      </c>
      <c r="E267" s="141" t="s">
        <v>582</v>
      </c>
      <c r="F267" s="142" t="s">
        <v>583</v>
      </c>
      <c r="G267" s="143" t="s">
        <v>228</v>
      </c>
      <c r="H267" s="144">
        <v>36.799999999999997</v>
      </c>
      <c r="I267" s="145"/>
      <c r="J267" s="146">
        <f t="shared" si="60"/>
        <v>0</v>
      </c>
      <c r="K267" s="147"/>
      <c r="L267" s="28"/>
      <c r="M267" s="148" t="s">
        <v>1</v>
      </c>
      <c r="N267" s="149" t="s">
        <v>40</v>
      </c>
      <c r="P267" s="150">
        <f t="shared" si="61"/>
        <v>0</v>
      </c>
      <c r="Q267" s="150">
        <v>0</v>
      </c>
      <c r="R267" s="150">
        <f t="shared" si="62"/>
        <v>0</v>
      </c>
      <c r="S267" s="150">
        <v>3.3E-3</v>
      </c>
      <c r="T267" s="151">
        <f t="shared" si="63"/>
        <v>0.12143999999999999</v>
      </c>
      <c r="AR267" s="152" t="s">
        <v>202</v>
      </c>
      <c r="AT267" s="152" t="s">
        <v>173</v>
      </c>
      <c r="AU267" s="152" t="s">
        <v>87</v>
      </c>
      <c r="AY267" s="13" t="s">
        <v>171</v>
      </c>
      <c r="BE267" s="153">
        <f t="shared" si="64"/>
        <v>0</v>
      </c>
      <c r="BF267" s="153">
        <f t="shared" si="65"/>
        <v>0</v>
      </c>
      <c r="BG267" s="153">
        <f t="shared" si="66"/>
        <v>0</v>
      </c>
      <c r="BH267" s="153">
        <f t="shared" si="67"/>
        <v>0</v>
      </c>
      <c r="BI267" s="153">
        <f t="shared" si="68"/>
        <v>0</v>
      </c>
      <c r="BJ267" s="13" t="s">
        <v>87</v>
      </c>
      <c r="BK267" s="153">
        <f t="shared" si="69"/>
        <v>0</v>
      </c>
      <c r="BL267" s="13" t="s">
        <v>202</v>
      </c>
      <c r="BM267" s="152" t="s">
        <v>584</v>
      </c>
    </row>
    <row r="268" spans="2:65" s="1" customFormat="1" ht="24.15" customHeight="1">
      <c r="B268" s="139"/>
      <c r="C268" s="140" t="s">
        <v>585</v>
      </c>
      <c r="D268" s="140" t="s">
        <v>173</v>
      </c>
      <c r="E268" s="141" t="s">
        <v>586</v>
      </c>
      <c r="F268" s="142" t="s">
        <v>587</v>
      </c>
      <c r="G268" s="143" t="s">
        <v>228</v>
      </c>
      <c r="H268" s="144">
        <v>28.8</v>
      </c>
      <c r="I268" s="145"/>
      <c r="J268" s="146">
        <f t="shared" si="60"/>
        <v>0</v>
      </c>
      <c r="K268" s="147"/>
      <c r="L268" s="28"/>
      <c r="M268" s="148" t="s">
        <v>1</v>
      </c>
      <c r="N268" s="149" t="s">
        <v>40</v>
      </c>
      <c r="P268" s="150">
        <f t="shared" si="61"/>
        <v>0</v>
      </c>
      <c r="Q268" s="150">
        <v>0</v>
      </c>
      <c r="R268" s="150">
        <f t="shared" si="62"/>
        <v>0</v>
      </c>
      <c r="S268" s="150">
        <v>1.3500000000000001E-3</v>
      </c>
      <c r="T268" s="151">
        <f t="shared" si="63"/>
        <v>3.8880000000000005E-2</v>
      </c>
      <c r="AR268" s="152" t="s">
        <v>202</v>
      </c>
      <c r="AT268" s="152" t="s">
        <v>173</v>
      </c>
      <c r="AU268" s="152" t="s">
        <v>87</v>
      </c>
      <c r="AY268" s="13" t="s">
        <v>171</v>
      </c>
      <c r="BE268" s="153">
        <f t="shared" si="64"/>
        <v>0</v>
      </c>
      <c r="BF268" s="153">
        <f t="shared" si="65"/>
        <v>0</v>
      </c>
      <c r="BG268" s="153">
        <f t="shared" si="66"/>
        <v>0</v>
      </c>
      <c r="BH268" s="153">
        <f t="shared" si="67"/>
        <v>0</v>
      </c>
      <c r="BI268" s="153">
        <f t="shared" si="68"/>
        <v>0</v>
      </c>
      <c r="BJ268" s="13" t="s">
        <v>87</v>
      </c>
      <c r="BK268" s="153">
        <f t="shared" si="69"/>
        <v>0</v>
      </c>
      <c r="BL268" s="13" t="s">
        <v>202</v>
      </c>
      <c r="BM268" s="152" t="s">
        <v>588</v>
      </c>
    </row>
    <row r="269" spans="2:65" s="1" customFormat="1" ht="24.15" customHeight="1">
      <c r="B269" s="139"/>
      <c r="C269" s="140" t="s">
        <v>377</v>
      </c>
      <c r="D269" s="140" t="s">
        <v>173</v>
      </c>
      <c r="E269" s="141" t="s">
        <v>589</v>
      </c>
      <c r="F269" s="142" t="s">
        <v>590</v>
      </c>
      <c r="G269" s="143" t="s">
        <v>228</v>
      </c>
      <c r="H269" s="144">
        <v>14.8</v>
      </c>
      <c r="I269" s="145"/>
      <c r="J269" s="146">
        <f t="shared" si="60"/>
        <v>0</v>
      </c>
      <c r="K269" s="147"/>
      <c r="L269" s="28"/>
      <c r="M269" s="148" t="s">
        <v>1</v>
      </c>
      <c r="N269" s="149" t="s">
        <v>40</v>
      </c>
      <c r="P269" s="150">
        <f t="shared" si="61"/>
        <v>0</v>
      </c>
      <c r="Q269" s="150">
        <v>0</v>
      </c>
      <c r="R269" s="150">
        <f t="shared" si="62"/>
        <v>0</v>
      </c>
      <c r="S269" s="150">
        <v>2.8500000000000001E-3</v>
      </c>
      <c r="T269" s="151">
        <f t="shared" si="63"/>
        <v>4.2180000000000002E-2</v>
      </c>
      <c r="AR269" s="152" t="s">
        <v>202</v>
      </c>
      <c r="AT269" s="152" t="s">
        <v>173</v>
      </c>
      <c r="AU269" s="152" t="s">
        <v>87</v>
      </c>
      <c r="AY269" s="13" t="s">
        <v>171</v>
      </c>
      <c r="BE269" s="153">
        <f t="shared" si="64"/>
        <v>0</v>
      </c>
      <c r="BF269" s="153">
        <f t="shared" si="65"/>
        <v>0</v>
      </c>
      <c r="BG269" s="153">
        <f t="shared" si="66"/>
        <v>0</v>
      </c>
      <c r="BH269" s="153">
        <f t="shared" si="67"/>
        <v>0</v>
      </c>
      <c r="BI269" s="153">
        <f t="shared" si="68"/>
        <v>0</v>
      </c>
      <c r="BJ269" s="13" t="s">
        <v>87</v>
      </c>
      <c r="BK269" s="153">
        <f t="shared" si="69"/>
        <v>0</v>
      </c>
      <c r="BL269" s="13" t="s">
        <v>202</v>
      </c>
      <c r="BM269" s="152" t="s">
        <v>591</v>
      </c>
    </row>
    <row r="270" spans="2:65" s="1" customFormat="1" ht="24.15" customHeight="1">
      <c r="B270" s="139"/>
      <c r="C270" s="140" t="s">
        <v>592</v>
      </c>
      <c r="D270" s="140" t="s">
        <v>173</v>
      </c>
      <c r="E270" s="141" t="s">
        <v>593</v>
      </c>
      <c r="F270" s="142" t="s">
        <v>594</v>
      </c>
      <c r="G270" s="143" t="s">
        <v>228</v>
      </c>
      <c r="H270" s="144">
        <v>8.75</v>
      </c>
      <c r="I270" s="145"/>
      <c r="J270" s="146">
        <f t="shared" si="60"/>
        <v>0</v>
      </c>
      <c r="K270" s="147"/>
      <c r="L270" s="28"/>
      <c r="M270" s="148" t="s">
        <v>1</v>
      </c>
      <c r="N270" s="149" t="s">
        <v>40</v>
      </c>
      <c r="P270" s="150">
        <f t="shared" si="61"/>
        <v>0</v>
      </c>
      <c r="Q270" s="150">
        <v>1.9181300000000001E-3</v>
      </c>
      <c r="R270" s="150">
        <f t="shared" si="62"/>
        <v>1.67836375E-2</v>
      </c>
      <c r="S270" s="150">
        <v>0</v>
      </c>
      <c r="T270" s="151">
        <f t="shared" si="63"/>
        <v>0</v>
      </c>
      <c r="AR270" s="152" t="s">
        <v>202</v>
      </c>
      <c r="AT270" s="152" t="s">
        <v>173</v>
      </c>
      <c r="AU270" s="152" t="s">
        <v>87</v>
      </c>
      <c r="AY270" s="13" t="s">
        <v>171</v>
      </c>
      <c r="BE270" s="153">
        <f t="shared" si="64"/>
        <v>0</v>
      </c>
      <c r="BF270" s="153">
        <f t="shared" si="65"/>
        <v>0</v>
      </c>
      <c r="BG270" s="153">
        <f t="shared" si="66"/>
        <v>0</v>
      </c>
      <c r="BH270" s="153">
        <f t="shared" si="67"/>
        <v>0</v>
      </c>
      <c r="BI270" s="153">
        <f t="shared" si="68"/>
        <v>0</v>
      </c>
      <c r="BJ270" s="13" t="s">
        <v>87</v>
      </c>
      <c r="BK270" s="153">
        <f t="shared" si="69"/>
        <v>0</v>
      </c>
      <c r="BL270" s="13" t="s">
        <v>202</v>
      </c>
      <c r="BM270" s="152" t="s">
        <v>595</v>
      </c>
    </row>
    <row r="271" spans="2:65" s="1" customFormat="1" ht="24.15" customHeight="1">
      <c r="B271" s="139"/>
      <c r="C271" s="140" t="s">
        <v>381</v>
      </c>
      <c r="D271" s="140" t="s">
        <v>173</v>
      </c>
      <c r="E271" s="141" t="s">
        <v>596</v>
      </c>
      <c r="F271" s="142" t="s">
        <v>597</v>
      </c>
      <c r="G271" s="143" t="s">
        <v>228</v>
      </c>
      <c r="H271" s="144">
        <v>50.2</v>
      </c>
      <c r="I271" s="145"/>
      <c r="J271" s="146">
        <f t="shared" si="60"/>
        <v>0</v>
      </c>
      <c r="K271" s="147"/>
      <c r="L271" s="28"/>
      <c r="M271" s="148" t="s">
        <v>1</v>
      </c>
      <c r="N271" s="149" t="s">
        <v>40</v>
      </c>
      <c r="P271" s="150">
        <f t="shared" si="61"/>
        <v>0</v>
      </c>
      <c r="Q271" s="150">
        <v>4.3508000000000002E-3</v>
      </c>
      <c r="R271" s="150">
        <f t="shared" si="62"/>
        <v>0.21841016000000002</v>
      </c>
      <c r="S271" s="150">
        <v>0</v>
      </c>
      <c r="T271" s="151">
        <f t="shared" si="63"/>
        <v>0</v>
      </c>
      <c r="AR271" s="152" t="s">
        <v>202</v>
      </c>
      <c r="AT271" s="152" t="s">
        <v>173</v>
      </c>
      <c r="AU271" s="152" t="s">
        <v>87</v>
      </c>
      <c r="AY271" s="13" t="s">
        <v>171</v>
      </c>
      <c r="BE271" s="153">
        <f t="shared" si="64"/>
        <v>0</v>
      </c>
      <c r="BF271" s="153">
        <f t="shared" si="65"/>
        <v>0</v>
      </c>
      <c r="BG271" s="153">
        <f t="shared" si="66"/>
        <v>0</v>
      </c>
      <c r="BH271" s="153">
        <f t="shared" si="67"/>
        <v>0</v>
      </c>
      <c r="BI271" s="153">
        <f t="shared" si="68"/>
        <v>0</v>
      </c>
      <c r="BJ271" s="13" t="s">
        <v>87</v>
      </c>
      <c r="BK271" s="153">
        <f t="shared" si="69"/>
        <v>0</v>
      </c>
      <c r="BL271" s="13" t="s">
        <v>202</v>
      </c>
      <c r="BM271" s="152" t="s">
        <v>598</v>
      </c>
    </row>
    <row r="272" spans="2:65" s="1" customFormat="1" ht="24.15" customHeight="1">
      <c r="B272" s="139"/>
      <c r="C272" s="140" t="s">
        <v>599</v>
      </c>
      <c r="D272" s="140" t="s">
        <v>173</v>
      </c>
      <c r="E272" s="141" t="s">
        <v>600</v>
      </c>
      <c r="F272" s="142" t="s">
        <v>601</v>
      </c>
      <c r="G272" s="143" t="s">
        <v>228</v>
      </c>
      <c r="H272" s="144">
        <v>8.1999999999999993</v>
      </c>
      <c r="I272" s="145"/>
      <c r="J272" s="146">
        <f t="shared" si="60"/>
        <v>0</v>
      </c>
      <c r="K272" s="147"/>
      <c r="L272" s="28"/>
      <c r="M272" s="148" t="s">
        <v>1</v>
      </c>
      <c r="N272" s="149" t="s">
        <v>40</v>
      </c>
      <c r="P272" s="150">
        <f t="shared" si="61"/>
        <v>0</v>
      </c>
      <c r="Q272" s="150">
        <v>2.1007999999999999E-3</v>
      </c>
      <c r="R272" s="150">
        <f t="shared" si="62"/>
        <v>1.7226559999999998E-2</v>
      </c>
      <c r="S272" s="150">
        <v>0</v>
      </c>
      <c r="T272" s="151">
        <f t="shared" si="63"/>
        <v>0</v>
      </c>
      <c r="AR272" s="152" t="s">
        <v>202</v>
      </c>
      <c r="AT272" s="152" t="s">
        <v>173</v>
      </c>
      <c r="AU272" s="152" t="s">
        <v>87</v>
      </c>
      <c r="AY272" s="13" t="s">
        <v>171</v>
      </c>
      <c r="BE272" s="153">
        <f t="shared" si="64"/>
        <v>0</v>
      </c>
      <c r="BF272" s="153">
        <f t="shared" si="65"/>
        <v>0</v>
      </c>
      <c r="BG272" s="153">
        <f t="shared" si="66"/>
        <v>0</v>
      </c>
      <c r="BH272" s="153">
        <f t="shared" si="67"/>
        <v>0</v>
      </c>
      <c r="BI272" s="153">
        <f t="shared" si="68"/>
        <v>0</v>
      </c>
      <c r="BJ272" s="13" t="s">
        <v>87</v>
      </c>
      <c r="BK272" s="153">
        <f t="shared" si="69"/>
        <v>0</v>
      </c>
      <c r="BL272" s="13" t="s">
        <v>202</v>
      </c>
      <c r="BM272" s="152" t="s">
        <v>602</v>
      </c>
    </row>
    <row r="273" spans="2:65" s="1" customFormat="1" ht="21.75" customHeight="1">
      <c r="B273" s="139"/>
      <c r="C273" s="140" t="s">
        <v>384</v>
      </c>
      <c r="D273" s="140" t="s">
        <v>173</v>
      </c>
      <c r="E273" s="141" t="s">
        <v>603</v>
      </c>
      <c r="F273" s="142" t="s">
        <v>604</v>
      </c>
      <c r="G273" s="143" t="s">
        <v>215</v>
      </c>
      <c r="H273" s="144">
        <v>8</v>
      </c>
      <c r="I273" s="145"/>
      <c r="J273" s="146">
        <f t="shared" si="60"/>
        <v>0</v>
      </c>
      <c r="K273" s="147"/>
      <c r="L273" s="28"/>
      <c r="M273" s="148" t="s">
        <v>1</v>
      </c>
      <c r="N273" s="149" t="s">
        <v>40</v>
      </c>
      <c r="P273" s="150">
        <f t="shared" si="61"/>
        <v>0</v>
      </c>
      <c r="Q273" s="150">
        <v>4.1599999999999997E-4</v>
      </c>
      <c r="R273" s="150">
        <f t="shared" si="62"/>
        <v>3.3279999999999998E-3</v>
      </c>
      <c r="S273" s="150">
        <v>0</v>
      </c>
      <c r="T273" s="151">
        <f t="shared" si="63"/>
        <v>0</v>
      </c>
      <c r="AR273" s="152" t="s">
        <v>202</v>
      </c>
      <c r="AT273" s="152" t="s">
        <v>173</v>
      </c>
      <c r="AU273" s="152" t="s">
        <v>87</v>
      </c>
      <c r="AY273" s="13" t="s">
        <v>171</v>
      </c>
      <c r="BE273" s="153">
        <f t="shared" si="64"/>
        <v>0</v>
      </c>
      <c r="BF273" s="153">
        <f t="shared" si="65"/>
        <v>0</v>
      </c>
      <c r="BG273" s="153">
        <f t="shared" si="66"/>
        <v>0</v>
      </c>
      <c r="BH273" s="153">
        <f t="shared" si="67"/>
        <v>0</v>
      </c>
      <c r="BI273" s="153">
        <f t="shared" si="68"/>
        <v>0</v>
      </c>
      <c r="BJ273" s="13" t="s">
        <v>87</v>
      </c>
      <c r="BK273" s="153">
        <f t="shared" si="69"/>
        <v>0</v>
      </c>
      <c r="BL273" s="13" t="s">
        <v>202</v>
      </c>
      <c r="BM273" s="152" t="s">
        <v>605</v>
      </c>
    </row>
    <row r="274" spans="2:65" s="1" customFormat="1" ht="24.15" customHeight="1">
      <c r="B274" s="139"/>
      <c r="C274" s="140" t="s">
        <v>606</v>
      </c>
      <c r="D274" s="140" t="s">
        <v>173</v>
      </c>
      <c r="E274" s="141" t="s">
        <v>607</v>
      </c>
      <c r="F274" s="142" t="s">
        <v>608</v>
      </c>
      <c r="G274" s="143" t="s">
        <v>215</v>
      </c>
      <c r="H274" s="144">
        <v>4</v>
      </c>
      <c r="I274" s="145"/>
      <c r="J274" s="146">
        <f t="shared" si="60"/>
        <v>0</v>
      </c>
      <c r="K274" s="147"/>
      <c r="L274" s="28"/>
      <c r="M274" s="148" t="s">
        <v>1</v>
      </c>
      <c r="N274" s="149" t="s">
        <v>40</v>
      </c>
      <c r="P274" s="150">
        <f t="shared" si="61"/>
        <v>0</v>
      </c>
      <c r="Q274" s="150">
        <v>4.1599999999999997E-4</v>
      </c>
      <c r="R274" s="150">
        <f t="shared" si="62"/>
        <v>1.6639999999999999E-3</v>
      </c>
      <c r="S274" s="150">
        <v>0</v>
      </c>
      <c r="T274" s="151">
        <f t="shared" si="63"/>
        <v>0</v>
      </c>
      <c r="AR274" s="152" t="s">
        <v>202</v>
      </c>
      <c r="AT274" s="152" t="s">
        <v>173</v>
      </c>
      <c r="AU274" s="152" t="s">
        <v>87</v>
      </c>
      <c r="AY274" s="13" t="s">
        <v>171</v>
      </c>
      <c r="BE274" s="153">
        <f t="shared" si="64"/>
        <v>0</v>
      </c>
      <c r="BF274" s="153">
        <f t="shared" si="65"/>
        <v>0</v>
      </c>
      <c r="BG274" s="153">
        <f t="shared" si="66"/>
        <v>0</v>
      </c>
      <c r="BH274" s="153">
        <f t="shared" si="67"/>
        <v>0</v>
      </c>
      <c r="BI274" s="153">
        <f t="shared" si="68"/>
        <v>0</v>
      </c>
      <c r="BJ274" s="13" t="s">
        <v>87</v>
      </c>
      <c r="BK274" s="153">
        <f t="shared" si="69"/>
        <v>0</v>
      </c>
      <c r="BL274" s="13" t="s">
        <v>202</v>
      </c>
      <c r="BM274" s="152" t="s">
        <v>609</v>
      </c>
    </row>
    <row r="275" spans="2:65" s="1" customFormat="1" ht="24.15" customHeight="1">
      <c r="B275" s="139"/>
      <c r="C275" s="140" t="s">
        <v>388</v>
      </c>
      <c r="D275" s="140" t="s">
        <v>173</v>
      </c>
      <c r="E275" s="141" t="s">
        <v>610</v>
      </c>
      <c r="F275" s="142" t="s">
        <v>611</v>
      </c>
      <c r="G275" s="143" t="s">
        <v>215</v>
      </c>
      <c r="H275" s="144">
        <v>4</v>
      </c>
      <c r="I275" s="145"/>
      <c r="J275" s="146">
        <f t="shared" si="60"/>
        <v>0</v>
      </c>
      <c r="K275" s="147"/>
      <c r="L275" s="28"/>
      <c r="M275" s="148" t="s">
        <v>1</v>
      </c>
      <c r="N275" s="149" t="s">
        <v>40</v>
      </c>
      <c r="P275" s="150">
        <f t="shared" si="61"/>
        <v>0</v>
      </c>
      <c r="Q275" s="150">
        <v>3.1599999999999998E-4</v>
      </c>
      <c r="R275" s="150">
        <f t="shared" si="62"/>
        <v>1.2639999999999999E-3</v>
      </c>
      <c r="S275" s="150">
        <v>0</v>
      </c>
      <c r="T275" s="151">
        <f t="shared" si="63"/>
        <v>0</v>
      </c>
      <c r="AR275" s="152" t="s">
        <v>202</v>
      </c>
      <c r="AT275" s="152" t="s">
        <v>173</v>
      </c>
      <c r="AU275" s="152" t="s">
        <v>87</v>
      </c>
      <c r="AY275" s="13" t="s">
        <v>171</v>
      </c>
      <c r="BE275" s="153">
        <f t="shared" si="64"/>
        <v>0</v>
      </c>
      <c r="BF275" s="153">
        <f t="shared" si="65"/>
        <v>0</v>
      </c>
      <c r="BG275" s="153">
        <f t="shared" si="66"/>
        <v>0</v>
      </c>
      <c r="BH275" s="153">
        <f t="shared" si="67"/>
        <v>0</v>
      </c>
      <c r="BI275" s="153">
        <f t="shared" si="68"/>
        <v>0</v>
      </c>
      <c r="BJ275" s="13" t="s">
        <v>87</v>
      </c>
      <c r="BK275" s="153">
        <f t="shared" si="69"/>
        <v>0</v>
      </c>
      <c r="BL275" s="13" t="s">
        <v>202</v>
      </c>
      <c r="BM275" s="152" t="s">
        <v>612</v>
      </c>
    </row>
    <row r="276" spans="2:65" s="1" customFormat="1" ht="24.15" customHeight="1">
      <c r="B276" s="139"/>
      <c r="C276" s="140" t="s">
        <v>613</v>
      </c>
      <c r="D276" s="140" t="s">
        <v>173</v>
      </c>
      <c r="E276" s="141" t="s">
        <v>614</v>
      </c>
      <c r="F276" s="142" t="s">
        <v>615</v>
      </c>
      <c r="G276" s="143" t="s">
        <v>228</v>
      </c>
      <c r="H276" s="144">
        <v>35.799999999999997</v>
      </c>
      <c r="I276" s="145"/>
      <c r="J276" s="146">
        <f t="shared" si="60"/>
        <v>0</v>
      </c>
      <c r="K276" s="147"/>
      <c r="L276" s="28"/>
      <c r="M276" s="148" t="s">
        <v>1</v>
      </c>
      <c r="N276" s="149" t="s">
        <v>40</v>
      </c>
      <c r="P276" s="150">
        <f t="shared" si="61"/>
        <v>0</v>
      </c>
      <c r="Q276" s="150">
        <v>1.77793E-3</v>
      </c>
      <c r="R276" s="150">
        <f t="shared" si="62"/>
        <v>6.3649893999999999E-2</v>
      </c>
      <c r="S276" s="150">
        <v>0</v>
      </c>
      <c r="T276" s="151">
        <f t="shared" si="63"/>
        <v>0</v>
      </c>
      <c r="AR276" s="152" t="s">
        <v>202</v>
      </c>
      <c r="AT276" s="152" t="s">
        <v>173</v>
      </c>
      <c r="AU276" s="152" t="s">
        <v>87</v>
      </c>
      <c r="AY276" s="13" t="s">
        <v>171</v>
      </c>
      <c r="BE276" s="153">
        <f t="shared" si="64"/>
        <v>0</v>
      </c>
      <c r="BF276" s="153">
        <f t="shared" si="65"/>
        <v>0</v>
      </c>
      <c r="BG276" s="153">
        <f t="shared" si="66"/>
        <v>0</v>
      </c>
      <c r="BH276" s="153">
        <f t="shared" si="67"/>
        <v>0</v>
      </c>
      <c r="BI276" s="153">
        <f t="shared" si="68"/>
        <v>0</v>
      </c>
      <c r="BJ276" s="13" t="s">
        <v>87</v>
      </c>
      <c r="BK276" s="153">
        <f t="shared" si="69"/>
        <v>0</v>
      </c>
      <c r="BL276" s="13" t="s">
        <v>202</v>
      </c>
      <c r="BM276" s="152" t="s">
        <v>616</v>
      </c>
    </row>
    <row r="277" spans="2:65" s="1" customFormat="1" ht="24.15" customHeight="1">
      <c r="B277" s="139"/>
      <c r="C277" s="140" t="s">
        <v>391</v>
      </c>
      <c r="D277" s="140" t="s">
        <v>173</v>
      </c>
      <c r="E277" s="141" t="s">
        <v>617</v>
      </c>
      <c r="F277" s="142" t="s">
        <v>618</v>
      </c>
      <c r="G277" s="143" t="s">
        <v>215</v>
      </c>
      <c r="H277" s="144">
        <v>4</v>
      </c>
      <c r="I277" s="145"/>
      <c r="J277" s="146">
        <f t="shared" si="60"/>
        <v>0</v>
      </c>
      <c r="K277" s="147"/>
      <c r="L277" s="28"/>
      <c r="M277" s="148" t="s">
        <v>1</v>
      </c>
      <c r="N277" s="149" t="s">
        <v>40</v>
      </c>
      <c r="P277" s="150">
        <f t="shared" si="61"/>
        <v>0</v>
      </c>
      <c r="Q277" s="150">
        <v>3.6259999999999998E-4</v>
      </c>
      <c r="R277" s="150">
        <f t="shared" si="62"/>
        <v>1.4503999999999999E-3</v>
      </c>
      <c r="S277" s="150">
        <v>0</v>
      </c>
      <c r="T277" s="151">
        <f t="shared" si="63"/>
        <v>0</v>
      </c>
      <c r="AR277" s="152" t="s">
        <v>202</v>
      </c>
      <c r="AT277" s="152" t="s">
        <v>173</v>
      </c>
      <c r="AU277" s="152" t="s">
        <v>87</v>
      </c>
      <c r="AY277" s="13" t="s">
        <v>171</v>
      </c>
      <c r="BE277" s="153">
        <f t="shared" si="64"/>
        <v>0</v>
      </c>
      <c r="BF277" s="153">
        <f t="shared" si="65"/>
        <v>0</v>
      </c>
      <c r="BG277" s="153">
        <f t="shared" si="66"/>
        <v>0</v>
      </c>
      <c r="BH277" s="153">
        <f t="shared" si="67"/>
        <v>0</v>
      </c>
      <c r="BI277" s="153">
        <f t="shared" si="68"/>
        <v>0</v>
      </c>
      <c r="BJ277" s="13" t="s">
        <v>87</v>
      </c>
      <c r="BK277" s="153">
        <f t="shared" si="69"/>
        <v>0</v>
      </c>
      <c r="BL277" s="13" t="s">
        <v>202</v>
      </c>
      <c r="BM277" s="152" t="s">
        <v>619</v>
      </c>
    </row>
    <row r="278" spans="2:65" s="1" customFormat="1" ht="24.15" customHeight="1">
      <c r="B278" s="139"/>
      <c r="C278" s="140" t="s">
        <v>620</v>
      </c>
      <c r="D278" s="140" t="s">
        <v>173</v>
      </c>
      <c r="E278" s="141" t="s">
        <v>621</v>
      </c>
      <c r="F278" s="142" t="s">
        <v>622</v>
      </c>
      <c r="G278" s="143" t="s">
        <v>499</v>
      </c>
      <c r="H278" s="165"/>
      <c r="I278" s="145"/>
      <c r="J278" s="146">
        <f t="shared" si="60"/>
        <v>0</v>
      </c>
      <c r="K278" s="147"/>
      <c r="L278" s="28"/>
      <c r="M278" s="148" t="s">
        <v>1</v>
      </c>
      <c r="N278" s="149" t="s">
        <v>40</v>
      </c>
      <c r="P278" s="150">
        <f t="shared" si="61"/>
        <v>0</v>
      </c>
      <c r="Q278" s="150">
        <v>0</v>
      </c>
      <c r="R278" s="150">
        <f t="shared" si="62"/>
        <v>0</v>
      </c>
      <c r="S278" s="150">
        <v>0</v>
      </c>
      <c r="T278" s="151">
        <f t="shared" si="63"/>
        <v>0</v>
      </c>
      <c r="AR278" s="152" t="s">
        <v>202</v>
      </c>
      <c r="AT278" s="152" t="s">
        <v>173</v>
      </c>
      <c r="AU278" s="152" t="s">
        <v>87</v>
      </c>
      <c r="AY278" s="13" t="s">
        <v>171</v>
      </c>
      <c r="BE278" s="153">
        <f t="shared" si="64"/>
        <v>0</v>
      </c>
      <c r="BF278" s="153">
        <f t="shared" si="65"/>
        <v>0</v>
      </c>
      <c r="BG278" s="153">
        <f t="shared" si="66"/>
        <v>0</v>
      </c>
      <c r="BH278" s="153">
        <f t="shared" si="67"/>
        <v>0</v>
      </c>
      <c r="BI278" s="153">
        <f t="shared" si="68"/>
        <v>0</v>
      </c>
      <c r="BJ278" s="13" t="s">
        <v>87</v>
      </c>
      <c r="BK278" s="153">
        <f t="shared" si="69"/>
        <v>0</v>
      </c>
      <c r="BL278" s="13" t="s">
        <v>202</v>
      </c>
      <c r="BM278" s="152" t="s">
        <v>623</v>
      </c>
    </row>
    <row r="279" spans="2:65" s="11" customFormat="1" ht="22.95" customHeight="1">
      <c r="B279" s="127"/>
      <c r="D279" s="128" t="s">
        <v>73</v>
      </c>
      <c r="E279" s="137" t="s">
        <v>624</v>
      </c>
      <c r="F279" s="137" t="s">
        <v>625</v>
      </c>
      <c r="I279" s="130"/>
      <c r="J279" s="138">
        <f>BK279</f>
        <v>0</v>
      </c>
      <c r="L279" s="127"/>
      <c r="M279" s="132"/>
      <c r="P279" s="133">
        <f>SUM(P280:P289)</f>
        <v>0</v>
      </c>
      <c r="R279" s="133">
        <f>SUM(R280:R289)</f>
        <v>0.17330000000000001</v>
      </c>
      <c r="T279" s="134">
        <f>SUM(T280:T289)</f>
        <v>0</v>
      </c>
      <c r="AR279" s="128" t="s">
        <v>87</v>
      </c>
      <c r="AT279" s="135" t="s">
        <v>73</v>
      </c>
      <c r="AU279" s="135" t="s">
        <v>81</v>
      </c>
      <c r="AY279" s="128" t="s">
        <v>171</v>
      </c>
      <c r="BK279" s="136">
        <f>SUM(BK280:BK289)</f>
        <v>0</v>
      </c>
    </row>
    <row r="280" spans="2:65" s="1" customFormat="1" ht="24.15" customHeight="1">
      <c r="B280" s="139"/>
      <c r="C280" s="140" t="s">
        <v>395</v>
      </c>
      <c r="D280" s="140" t="s">
        <v>173</v>
      </c>
      <c r="E280" s="141" t="s">
        <v>626</v>
      </c>
      <c r="F280" s="142" t="s">
        <v>627</v>
      </c>
      <c r="G280" s="143" t="s">
        <v>316</v>
      </c>
      <c r="H280" s="144">
        <v>4</v>
      </c>
      <c r="I280" s="145"/>
      <c r="J280" s="146">
        <f t="shared" ref="J280:J289" si="70">ROUND(I280*H280,2)</f>
        <v>0</v>
      </c>
      <c r="K280" s="147"/>
      <c r="L280" s="28"/>
      <c r="M280" s="148" t="s">
        <v>1</v>
      </c>
      <c r="N280" s="149" t="s">
        <v>40</v>
      </c>
      <c r="P280" s="150">
        <f t="shared" ref="P280:P289" si="71">O280*H280</f>
        <v>0</v>
      </c>
      <c r="Q280" s="150">
        <v>1.1999999999999999E-3</v>
      </c>
      <c r="R280" s="150">
        <f t="shared" ref="R280:R289" si="72">Q280*H280</f>
        <v>4.7999999999999996E-3</v>
      </c>
      <c r="S280" s="150">
        <v>0</v>
      </c>
      <c r="T280" s="151">
        <f t="shared" ref="T280:T289" si="73">S280*H280</f>
        <v>0</v>
      </c>
      <c r="AR280" s="152" t="s">
        <v>202</v>
      </c>
      <c r="AT280" s="152" t="s">
        <v>173</v>
      </c>
      <c r="AU280" s="152" t="s">
        <v>87</v>
      </c>
      <c r="AY280" s="13" t="s">
        <v>171</v>
      </c>
      <c r="BE280" s="153">
        <f t="shared" ref="BE280:BE289" si="74">IF(N280="základná",J280,0)</f>
        <v>0</v>
      </c>
      <c r="BF280" s="153">
        <f t="shared" ref="BF280:BF289" si="75">IF(N280="znížená",J280,0)</f>
        <v>0</v>
      </c>
      <c r="BG280" s="153">
        <f t="shared" ref="BG280:BG289" si="76">IF(N280="zákl. prenesená",J280,0)</f>
        <v>0</v>
      </c>
      <c r="BH280" s="153">
        <f t="shared" ref="BH280:BH289" si="77">IF(N280="zníž. prenesená",J280,0)</f>
        <v>0</v>
      </c>
      <c r="BI280" s="153">
        <f t="shared" ref="BI280:BI289" si="78">IF(N280="nulová",J280,0)</f>
        <v>0</v>
      </c>
      <c r="BJ280" s="13" t="s">
        <v>87</v>
      </c>
      <c r="BK280" s="153">
        <f t="shared" ref="BK280:BK289" si="79">ROUND(I280*H280,2)</f>
        <v>0</v>
      </c>
      <c r="BL280" s="13" t="s">
        <v>202</v>
      </c>
      <c r="BM280" s="152" t="s">
        <v>628</v>
      </c>
    </row>
    <row r="281" spans="2:65" s="1" customFormat="1" ht="16.5" customHeight="1">
      <c r="B281" s="139"/>
      <c r="C281" s="154" t="s">
        <v>629</v>
      </c>
      <c r="D281" s="154" t="s">
        <v>242</v>
      </c>
      <c r="E281" s="155" t="s">
        <v>630</v>
      </c>
      <c r="F281" s="156" t="s">
        <v>631</v>
      </c>
      <c r="G281" s="157" t="s">
        <v>316</v>
      </c>
      <c r="H281" s="158">
        <v>2</v>
      </c>
      <c r="I281" s="159"/>
      <c r="J281" s="160">
        <f t="shared" si="70"/>
        <v>0</v>
      </c>
      <c r="K281" s="161"/>
      <c r="L281" s="162"/>
      <c r="M281" s="163" t="s">
        <v>1</v>
      </c>
      <c r="N281" s="164" t="s">
        <v>40</v>
      </c>
      <c r="P281" s="150">
        <f t="shared" si="71"/>
        <v>0</v>
      </c>
      <c r="Q281" s="150">
        <v>1.7999999999999999E-2</v>
      </c>
      <c r="R281" s="150">
        <f t="shared" si="72"/>
        <v>3.5999999999999997E-2</v>
      </c>
      <c r="S281" s="150">
        <v>0</v>
      </c>
      <c r="T281" s="151">
        <f t="shared" si="73"/>
        <v>0</v>
      </c>
      <c r="AR281" s="152" t="s">
        <v>233</v>
      </c>
      <c r="AT281" s="152" t="s">
        <v>242</v>
      </c>
      <c r="AU281" s="152" t="s">
        <v>87</v>
      </c>
      <c r="AY281" s="13" t="s">
        <v>171</v>
      </c>
      <c r="BE281" s="153">
        <f t="shared" si="74"/>
        <v>0</v>
      </c>
      <c r="BF281" s="153">
        <f t="shared" si="75"/>
        <v>0</v>
      </c>
      <c r="BG281" s="153">
        <f t="shared" si="76"/>
        <v>0</v>
      </c>
      <c r="BH281" s="153">
        <f t="shared" si="77"/>
        <v>0</v>
      </c>
      <c r="BI281" s="153">
        <f t="shared" si="78"/>
        <v>0</v>
      </c>
      <c r="BJ281" s="13" t="s">
        <v>87</v>
      </c>
      <c r="BK281" s="153">
        <f t="shared" si="79"/>
        <v>0</v>
      </c>
      <c r="BL281" s="13" t="s">
        <v>202</v>
      </c>
      <c r="BM281" s="152" t="s">
        <v>632</v>
      </c>
    </row>
    <row r="282" spans="2:65" s="1" customFormat="1" ht="16.5" customHeight="1">
      <c r="B282" s="139"/>
      <c r="C282" s="154" t="s">
        <v>398</v>
      </c>
      <c r="D282" s="154" t="s">
        <v>242</v>
      </c>
      <c r="E282" s="155" t="s">
        <v>633</v>
      </c>
      <c r="F282" s="156" t="s">
        <v>634</v>
      </c>
      <c r="G282" s="157" t="s">
        <v>316</v>
      </c>
      <c r="H282" s="158">
        <v>2</v>
      </c>
      <c r="I282" s="159"/>
      <c r="J282" s="160">
        <f t="shared" si="70"/>
        <v>0</v>
      </c>
      <c r="K282" s="161"/>
      <c r="L282" s="162"/>
      <c r="M282" s="163" t="s">
        <v>1</v>
      </c>
      <c r="N282" s="164" t="s">
        <v>40</v>
      </c>
      <c r="P282" s="150">
        <f t="shared" si="71"/>
        <v>0</v>
      </c>
      <c r="Q282" s="150">
        <v>2.0500000000000001E-2</v>
      </c>
      <c r="R282" s="150">
        <f t="shared" si="72"/>
        <v>4.1000000000000002E-2</v>
      </c>
      <c r="S282" s="150">
        <v>0</v>
      </c>
      <c r="T282" s="151">
        <f t="shared" si="73"/>
        <v>0</v>
      </c>
      <c r="AR282" s="152" t="s">
        <v>233</v>
      </c>
      <c r="AT282" s="152" t="s">
        <v>242</v>
      </c>
      <c r="AU282" s="152" t="s">
        <v>87</v>
      </c>
      <c r="AY282" s="13" t="s">
        <v>171</v>
      </c>
      <c r="BE282" s="153">
        <f t="shared" si="74"/>
        <v>0</v>
      </c>
      <c r="BF282" s="153">
        <f t="shared" si="75"/>
        <v>0</v>
      </c>
      <c r="BG282" s="153">
        <f t="shared" si="76"/>
        <v>0</v>
      </c>
      <c r="BH282" s="153">
        <f t="shared" si="77"/>
        <v>0</v>
      </c>
      <c r="BI282" s="153">
        <f t="shared" si="78"/>
        <v>0</v>
      </c>
      <c r="BJ282" s="13" t="s">
        <v>87</v>
      </c>
      <c r="BK282" s="153">
        <f t="shared" si="79"/>
        <v>0</v>
      </c>
      <c r="BL282" s="13" t="s">
        <v>202</v>
      </c>
      <c r="BM282" s="152" t="s">
        <v>635</v>
      </c>
    </row>
    <row r="283" spans="2:65" s="1" customFormat="1" ht="24.15" customHeight="1">
      <c r="B283" s="139"/>
      <c r="C283" s="140" t="s">
        <v>636</v>
      </c>
      <c r="D283" s="140" t="s">
        <v>173</v>
      </c>
      <c r="E283" s="141" t="s">
        <v>637</v>
      </c>
      <c r="F283" s="142" t="s">
        <v>638</v>
      </c>
      <c r="G283" s="143" t="s">
        <v>316</v>
      </c>
      <c r="H283" s="144">
        <v>3</v>
      </c>
      <c r="I283" s="145"/>
      <c r="J283" s="146">
        <f t="shared" si="70"/>
        <v>0</v>
      </c>
      <c r="K283" s="147"/>
      <c r="L283" s="28"/>
      <c r="M283" s="148" t="s">
        <v>1</v>
      </c>
      <c r="N283" s="149" t="s">
        <v>40</v>
      </c>
      <c r="P283" s="150">
        <f t="shared" si="71"/>
        <v>0</v>
      </c>
      <c r="Q283" s="150">
        <v>0</v>
      </c>
      <c r="R283" s="150">
        <f t="shared" si="72"/>
        <v>0</v>
      </c>
      <c r="S283" s="150">
        <v>0</v>
      </c>
      <c r="T283" s="151">
        <f t="shared" si="73"/>
        <v>0</v>
      </c>
      <c r="AR283" s="152" t="s">
        <v>202</v>
      </c>
      <c r="AT283" s="152" t="s">
        <v>173</v>
      </c>
      <c r="AU283" s="152" t="s">
        <v>87</v>
      </c>
      <c r="AY283" s="13" t="s">
        <v>171</v>
      </c>
      <c r="BE283" s="153">
        <f t="shared" si="74"/>
        <v>0</v>
      </c>
      <c r="BF283" s="153">
        <f t="shared" si="75"/>
        <v>0</v>
      </c>
      <c r="BG283" s="153">
        <f t="shared" si="76"/>
        <v>0</v>
      </c>
      <c r="BH283" s="153">
        <f t="shared" si="77"/>
        <v>0</v>
      </c>
      <c r="BI283" s="153">
        <f t="shared" si="78"/>
        <v>0</v>
      </c>
      <c r="BJ283" s="13" t="s">
        <v>87</v>
      </c>
      <c r="BK283" s="153">
        <f t="shared" si="79"/>
        <v>0</v>
      </c>
      <c r="BL283" s="13" t="s">
        <v>202</v>
      </c>
      <c r="BM283" s="152" t="s">
        <v>639</v>
      </c>
    </row>
    <row r="284" spans="2:65" s="1" customFormat="1" ht="24.15" customHeight="1">
      <c r="B284" s="139"/>
      <c r="C284" s="154" t="s">
        <v>402</v>
      </c>
      <c r="D284" s="154" t="s">
        <v>242</v>
      </c>
      <c r="E284" s="155" t="s">
        <v>640</v>
      </c>
      <c r="F284" s="156" t="s">
        <v>641</v>
      </c>
      <c r="G284" s="157" t="s">
        <v>316</v>
      </c>
      <c r="H284" s="158">
        <v>6</v>
      </c>
      <c r="I284" s="159"/>
      <c r="J284" s="160">
        <f t="shared" si="70"/>
        <v>0</v>
      </c>
      <c r="K284" s="161"/>
      <c r="L284" s="162"/>
      <c r="M284" s="163" t="s">
        <v>1</v>
      </c>
      <c r="N284" s="164" t="s">
        <v>40</v>
      </c>
      <c r="P284" s="150">
        <f t="shared" si="71"/>
        <v>0</v>
      </c>
      <c r="Q284" s="150">
        <v>0</v>
      </c>
      <c r="R284" s="150">
        <f t="shared" si="72"/>
        <v>0</v>
      </c>
      <c r="S284" s="150">
        <v>0</v>
      </c>
      <c r="T284" s="151">
        <f t="shared" si="73"/>
        <v>0</v>
      </c>
      <c r="AR284" s="152" t="s">
        <v>233</v>
      </c>
      <c r="AT284" s="152" t="s">
        <v>242</v>
      </c>
      <c r="AU284" s="152" t="s">
        <v>87</v>
      </c>
      <c r="AY284" s="13" t="s">
        <v>171</v>
      </c>
      <c r="BE284" s="153">
        <f t="shared" si="74"/>
        <v>0</v>
      </c>
      <c r="BF284" s="153">
        <f t="shared" si="75"/>
        <v>0</v>
      </c>
      <c r="BG284" s="153">
        <f t="shared" si="76"/>
        <v>0</v>
      </c>
      <c r="BH284" s="153">
        <f t="shared" si="77"/>
        <v>0</v>
      </c>
      <c r="BI284" s="153">
        <f t="shared" si="78"/>
        <v>0</v>
      </c>
      <c r="BJ284" s="13" t="s">
        <v>87</v>
      </c>
      <c r="BK284" s="153">
        <f t="shared" si="79"/>
        <v>0</v>
      </c>
      <c r="BL284" s="13" t="s">
        <v>202</v>
      </c>
      <c r="BM284" s="152" t="s">
        <v>642</v>
      </c>
    </row>
    <row r="285" spans="2:65" s="1" customFormat="1" ht="16.5" customHeight="1">
      <c r="B285" s="139"/>
      <c r="C285" s="154" t="s">
        <v>643</v>
      </c>
      <c r="D285" s="154" t="s">
        <v>242</v>
      </c>
      <c r="E285" s="155" t="s">
        <v>644</v>
      </c>
      <c r="F285" s="156" t="s">
        <v>645</v>
      </c>
      <c r="G285" s="157" t="s">
        <v>316</v>
      </c>
      <c r="H285" s="158">
        <v>1</v>
      </c>
      <c r="I285" s="159"/>
      <c r="J285" s="160">
        <f t="shared" si="70"/>
        <v>0</v>
      </c>
      <c r="K285" s="161"/>
      <c r="L285" s="162"/>
      <c r="M285" s="163" t="s">
        <v>1</v>
      </c>
      <c r="N285" s="164" t="s">
        <v>40</v>
      </c>
      <c r="P285" s="150">
        <f t="shared" si="71"/>
        <v>0</v>
      </c>
      <c r="Q285" s="150">
        <v>2.1999999999999999E-2</v>
      </c>
      <c r="R285" s="150">
        <f t="shared" si="72"/>
        <v>2.1999999999999999E-2</v>
      </c>
      <c r="S285" s="150">
        <v>0</v>
      </c>
      <c r="T285" s="151">
        <f t="shared" si="73"/>
        <v>0</v>
      </c>
      <c r="AR285" s="152" t="s">
        <v>233</v>
      </c>
      <c r="AT285" s="152" t="s">
        <v>242</v>
      </c>
      <c r="AU285" s="152" t="s">
        <v>87</v>
      </c>
      <c r="AY285" s="13" t="s">
        <v>171</v>
      </c>
      <c r="BE285" s="153">
        <f t="shared" si="74"/>
        <v>0</v>
      </c>
      <c r="BF285" s="153">
        <f t="shared" si="75"/>
        <v>0</v>
      </c>
      <c r="BG285" s="153">
        <f t="shared" si="76"/>
        <v>0</v>
      </c>
      <c r="BH285" s="153">
        <f t="shared" si="77"/>
        <v>0</v>
      </c>
      <c r="BI285" s="153">
        <f t="shared" si="78"/>
        <v>0</v>
      </c>
      <c r="BJ285" s="13" t="s">
        <v>87</v>
      </c>
      <c r="BK285" s="153">
        <f t="shared" si="79"/>
        <v>0</v>
      </c>
      <c r="BL285" s="13" t="s">
        <v>202</v>
      </c>
      <c r="BM285" s="152" t="s">
        <v>646</v>
      </c>
    </row>
    <row r="286" spans="2:65" s="1" customFormat="1" ht="16.5" customHeight="1">
      <c r="B286" s="139"/>
      <c r="C286" s="154" t="s">
        <v>405</v>
      </c>
      <c r="D286" s="154" t="s">
        <v>242</v>
      </c>
      <c r="E286" s="155" t="s">
        <v>647</v>
      </c>
      <c r="F286" s="156" t="s">
        <v>648</v>
      </c>
      <c r="G286" s="157" t="s">
        <v>316</v>
      </c>
      <c r="H286" s="158">
        <v>1</v>
      </c>
      <c r="I286" s="159"/>
      <c r="J286" s="160">
        <f t="shared" si="70"/>
        <v>0</v>
      </c>
      <c r="K286" s="161"/>
      <c r="L286" s="162"/>
      <c r="M286" s="163" t="s">
        <v>1</v>
      </c>
      <c r="N286" s="164" t="s">
        <v>40</v>
      </c>
      <c r="P286" s="150">
        <f t="shared" si="71"/>
        <v>0</v>
      </c>
      <c r="Q286" s="150">
        <v>2.8500000000000001E-2</v>
      </c>
      <c r="R286" s="150">
        <f t="shared" si="72"/>
        <v>2.8500000000000001E-2</v>
      </c>
      <c r="S286" s="150">
        <v>0</v>
      </c>
      <c r="T286" s="151">
        <f t="shared" si="73"/>
        <v>0</v>
      </c>
      <c r="AR286" s="152" t="s">
        <v>233</v>
      </c>
      <c r="AT286" s="152" t="s">
        <v>242</v>
      </c>
      <c r="AU286" s="152" t="s">
        <v>87</v>
      </c>
      <c r="AY286" s="13" t="s">
        <v>171</v>
      </c>
      <c r="BE286" s="153">
        <f t="shared" si="74"/>
        <v>0</v>
      </c>
      <c r="BF286" s="153">
        <f t="shared" si="75"/>
        <v>0</v>
      </c>
      <c r="BG286" s="153">
        <f t="shared" si="76"/>
        <v>0</v>
      </c>
      <c r="BH286" s="153">
        <f t="shared" si="77"/>
        <v>0</v>
      </c>
      <c r="BI286" s="153">
        <f t="shared" si="78"/>
        <v>0</v>
      </c>
      <c r="BJ286" s="13" t="s">
        <v>87</v>
      </c>
      <c r="BK286" s="153">
        <f t="shared" si="79"/>
        <v>0</v>
      </c>
      <c r="BL286" s="13" t="s">
        <v>202</v>
      </c>
      <c r="BM286" s="152" t="s">
        <v>649</v>
      </c>
    </row>
    <row r="287" spans="2:65" s="1" customFormat="1" ht="16.5" customHeight="1">
      <c r="B287" s="139"/>
      <c r="C287" s="154" t="s">
        <v>650</v>
      </c>
      <c r="D287" s="154" t="s">
        <v>242</v>
      </c>
      <c r="E287" s="155" t="s">
        <v>651</v>
      </c>
      <c r="F287" s="156" t="s">
        <v>652</v>
      </c>
      <c r="G287" s="157" t="s">
        <v>316</v>
      </c>
      <c r="H287" s="158">
        <v>1</v>
      </c>
      <c r="I287" s="159"/>
      <c r="J287" s="160">
        <f t="shared" si="70"/>
        <v>0</v>
      </c>
      <c r="K287" s="161"/>
      <c r="L287" s="162"/>
      <c r="M287" s="163" t="s">
        <v>1</v>
      </c>
      <c r="N287" s="164" t="s">
        <v>40</v>
      </c>
      <c r="P287" s="150">
        <f t="shared" si="71"/>
        <v>0</v>
      </c>
      <c r="Q287" s="150">
        <v>4.1000000000000002E-2</v>
      </c>
      <c r="R287" s="150">
        <f t="shared" si="72"/>
        <v>4.1000000000000002E-2</v>
      </c>
      <c r="S287" s="150">
        <v>0</v>
      </c>
      <c r="T287" s="151">
        <f t="shared" si="73"/>
        <v>0</v>
      </c>
      <c r="AR287" s="152" t="s">
        <v>233</v>
      </c>
      <c r="AT287" s="152" t="s">
        <v>242</v>
      </c>
      <c r="AU287" s="152" t="s">
        <v>87</v>
      </c>
      <c r="AY287" s="13" t="s">
        <v>171</v>
      </c>
      <c r="BE287" s="153">
        <f t="shared" si="74"/>
        <v>0</v>
      </c>
      <c r="BF287" s="153">
        <f t="shared" si="75"/>
        <v>0</v>
      </c>
      <c r="BG287" s="153">
        <f t="shared" si="76"/>
        <v>0</v>
      </c>
      <c r="BH287" s="153">
        <f t="shared" si="77"/>
        <v>0</v>
      </c>
      <c r="BI287" s="153">
        <f t="shared" si="78"/>
        <v>0</v>
      </c>
      <c r="BJ287" s="13" t="s">
        <v>87</v>
      </c>
      <c r="BK287" s="153">
        <f t="shared" si="79"/>
        <v>0</v>
      </c>
      <c r="BL287" s="13" t="s">
        <v>202</v>
      </c>
      <c r="BM287" s="152" t="s">
        <v>653</v>
      </c>
    </row>
    <row r="288" spans="2:65" s="1" customFormat="1" ht="33" customHeight="1">
      <c r="B288" s="139"/>
      <c r="C288" s="140" t="s">
        <v>409</v>
      </c>
      <c r="D288" s="140" t="s">
        <v>173</v>
      </c>
      <c r="E288" s="141" t="s">
        <v>654</v>
      </c>
      <c r="F288" s="142" t="s">
        <v>655</v>
      </c>
      <c r="G288" s="143" t="s">
        <v>215</v>
      </c>
      <c r="H288" s="144">
        <v>18</v>
      </c>
      <c r="I288" s="145"/>
      <c r="J288" s="146">
        <f t="shared" si="70"/>
        <v>0</v>
      </c>
      <c r="K288" s="147"/>
      <c r="L288" s="28"/>
      <c r="M288" s="148" t="s">
        <v>1</v>
      </c>
      <c r="N288" s="149" t="s">
        <v>40</v>
      </c>
      <c r="P288" s="150">
        <f t="shared" si="71"/>
        <v>0</v>
      </c>
      <c r="Q288" s="150">
        <v>0</v>
      </c>
      <c r="R288" s="150">
        <f t="shared" si="72"/>
        <v>0</v>
      </c>
      <c r="S288" s="150">
        <v>0</v>
      </c>
      <c r="T288" s="151">
        <f t="shared" si="73"/>
        <v>0</v>
      </c>
      <c r="AR288" s="152" t="s">
        <v>202</v>
      </c>
      <c r="AT288" s="152" t="s">
        <v>173</v>
      </c>
      <c r="AU288" s="152" t="s">
        <v>87</v>
      </c>
      <c r="AY288" s="13" t="s">
        <v>171</v>
      </c>
      <c r="BE288" s="153">
        <f t="shared" si="74"/>
        <v>0</v>
      </c>
      <c r="BF288" s="153">
        <f t="shared" si="75"/>
        <v>0</v>
      </c>
      <c r="BG288" s="153">
        <f t="shared" si="76"/>
        <v>0</v>
      </c>
      <c r="BH288" s="153">
        <f t="shared" si="77"/>
        <v>0</v>
      </c>
      <c r="BI288" s="153">
        <f t="shared" si="78"/>
        <v>0</v>
      </c>
      <c r="BJ288" s="13" t="s">
        <v>87</v>
      </c>
      <c r="BK288" s="153">
        <f t="shared" si="79"/>
        <v>0</v>
      </c>
      <c r="BL288" s="13" t="s">
        <v>202</v>
      </c>
      <c r="BM288" s="152" t="s">
        <v>656</v>
      </c>
    </row>
    <row r="289" spans="2:65" s="1" customFormat="1" ht="24.15" customHeight="1">
      <c r="B289" s="139"/>
      <c r="C289" s="140" t="s">
        <v>657</v>
      </c>
      <c r="D289" s="140" t="s">
        <v>173</v>
      </c>
      <c r="E289" s="141" t="s">
        <v>658</v>
      </c>
      <c r="F289" s="142" t="s">
        <v>659</v>
      </c>
      <c r="G289" s="143" t="s">
        <v>499</v>
      </c>
      <c r="H289" s="165"/>
      <c r="I289" s="145"/>
      <c r="J289" s="146">
        <f t="shared" si="70"/>
        <v>0</v>
      </c>
      <c r="K289" s="147"/>
      <c r="L289" s="28"/>
      <c r="M289" s="148" t="s">
        <v>1</v>
      </c>
      <c r="N289" s="149" t="s">
        <v>40</v>
      </c>
      <c r="P289" s="150">
        <f t="shared" si="71"/>
        <v>0</v>
      </c>
      <c r="Q289" s="150">
        <v>0</v>
      </c>
      <c r="R289" s="150">
        <f t="shared" si="72"/>
        <v>0</v>
      </c>
      <c r="S289" s="150">
        <v>0</v>
      </c>
      <c r="T289" s="151">
        <f t="shared" si="73"/>
        <v>0</v>
      </c>
      <c r="AR289" s="152" t="s">
        <v>202</v>
      </c>
      <c r="AT289" s="152" t="s">
        <v>173</v>
      </c>
      <c r="AU289" s="152" t="s">
        <v>87</v>
      </c>
      <c r="AY289" s="13" t="s">
        <v>171</v>
      </c>
      <c r="BE289" s="153">
        <f t="shared" si="74"/>
        <v>0</v>
      </c>
      <c r="BF289" s="153">
        <f t="shared" si="75"/>
        <v>0</v>
      </c>
      <c r="BG289" s="153">
        <f t="shared" si="76"/>
        <v>0</v>
      </c>
      <c r="BH289" s="153">
        <f t="shared" si="77"/>
        <v>0</v>
      </c>
      <c r="BI289" s="153">
        <f t="shared" si="78"/>
        <v>0</v>
      </c>
      <c r="BJ289" s="13" t="s">
        <v>87</v>
      </c>
      <c r="BK289" s="153">
        <f t="shared" si="79"/>
        <v>0</v>
      </c>
      <c r="BL289" s="13" t="s">
        <v>202</v>
      </c>
      <c r="BM289" s="152" t="s">
        <v>660</v>
      </c>
    </row>
    <row r="290" spans="2:65" s="11" customFormat="1" ht="22.95" customHeight="1">
      <c r="B290" s="127"/>
      <c r="D290" s="128" t="s">
        <v>73</v>
      </c>
      <c r="E290" s="137" t="s">
        <v>661</v>
      </c>
      <c r="F290" s="137" t="s">
        <v>662</v>
      </c>
      <c r="I290" s="130"/>
      <c r="J290" s="138">
        <f>BK290</f>
        <v>0</v>
      </c>
      <c r="L290" s="127"/>
      <c r="M290" s="132"/>
      <c r="P290" s="133">
        <f>SUM(P291:P315)</f>
        <v>0</v>
      </c>
      <c r="R290" s="133">
        <f>SUM(R291:R315)</f>
        <v>15.568389100305001</v>
      </c>
      <c r="T290" s="134">
        <f>SUM(T291:T315)</f>
        <v>0</v>
      </c>
      <c r="AR290" s="128" t="s">
        <v>87</v>
      </c>
      <c r="AT290" s="135" t="s">
        <v>73</v>
      </c>
      <c r="AU290" s="135" t="s">
        <v>81</v>
      </c>
      <c r="AY290" s="128" t="s">
        <v>171</v>
      </c>
      <c r="BK290" s="136">
        <f>SUM(BK291:BK315)</f>
        <v>0</v>
      </c>
    </row>
    <row r="291" spans="2:65" s="1" customFormat="1" ht="37.950000000000003" customHeight="1">
      <c r="B291" s="139"/>
      <c r="C291" s="140" t="s">
        <v>413</v>
      </c>
      <c r="D291" s="140" t="s">
        <v>173</v>
      </c>
      <c r="E291" s="141" t="s">
        <v>663</v>
      </c>
      <c r="F291" s="142" t="s">
        <v>664</v>
      </c>
      <c r="G291" s="143" t="s">
        <v>223</v>
      </c>
      <c r="H291" s="144">
        <v>158.16499999999999</v>
      </c>
      <c r="I291" s="145"/>
      <c r="J291" s="146">
        <f t="shared" ref="J291:J315" si="80">ROUND(I291*H291,2)</f>
        <v>0</v>
      </c>
      <c r="K291" s="147"/>
      <c r="L291" s="28"/>
      <c r="M291" s="148" t="s">
        <v>1</v>
      </c>
      <c r="N291" s="149" t="s">
        <v>40</v>
      </c>
      <c r="P291" s="150">
        <f t="shared" ref="P291:P315" si="81">O291*H291</f>
        <v>0</v>
      </c>
      <c r="Q291" s="150">
        <v>2.0359999999999999E-4</v>
      </c>
      <c r="R291" s="150">
        <f t="shared" ref="R291:R315" si="82">Q291*H291</f>
        <v>3.2202393999999995E-2</v>
      </c>
      <c r="S291" s="150">
        <v>0</v>
      </c>
      <c r="T291" s="151">
        <f t="shared" ref="T291:T315" si="83">S291*H291</f>
        <v>0</v>
      </c>
      <c r="AR291" s="152" t="s">
        <v>202</v>
      </c>
      <c r="AT291" s="152" t="s">
        <v>173</v>
      </c>
      <c r="AU291" s="152" t="s">
        <v>87</v>
      </c>
      <c r="AY291" s="13" t="s">
        <v>171</v>
      </c>
      <c r="BE291" s="153">
        <f t="shared" ref="BE291:BE315" si="84">IF(N291="základná",J291,0)</f>
        <v>0</v>
      </c>
      <c r="BF291" s="153">
        <f t="shared" ref="BF291:BF315" si="85">IF(N291="znížená",J291,0)</f>
        <v>0</v>
      </c>
      <c r="BG291" s="153">
        <f t="shared" ref="BG291:BG315" si="86">IF(N291="zákl. prenesená",J291,0)</f>
        <v>0</v>
      </c>
      <c r="BH291" s="153">
        <f t="shared" ref="BH291:BH315" si="87">IF(N291="zníž. prenesená",J291,0)</f>
        <v>0</v>
      </c>
      <c r="BI291" s="153">
        <f t="shared" ref="BI291:BI315" si="88">IF(N291="nulová",J291,0)</f>
        <v>0</v>
      </c>
      <c r="BJ291" s="13" t="s">
        <v>87</v>
      </c>
      <c r="BK291" s="153">
        <f t="shared" ref="BK291:BK315" si="89">ROUND(I291*H291,2)</f>
        <v>0</v>
      </c>
      <c r="BL291" s="13" t="s">
        <v>202</v>
      </c>
      <c r="BM291" s="152" t="s">
        <v>665</v>
      </c>
    </row>
    <row r="292" spans="2:65" s="1" customFormat="1" ht="44.25" customHeight="1">
      <c r="B292" s="139"/>
      <c r="C292" s="154" t="s">
        <v>666</v>
      </c>
      <c r="D292" s="154" t="s">
        <v>242</v>
      </c>
      <c r="E292" s="155" t="s">
        <v>667</v>
      </c>
      <c r="F292" s="156" t="s">
        <v>668</v>
      </c>
      <c r="G292" s="157" t="s">
        <v>223</v>
      </c>
      <c r="H292" s="158">
        <v>166.07300000000001</v>
      </c>
      <c r="I292" s="159"/>
      <c r="J292" s="160">
        <f t="shared" si="80"/>
        <v>0</v>
      </c>
      <c r="K292" s="161"/>
      <c r="L292" s="162"/>
      <c r="M292" s="163" t="s">
        <v>1</v>
      </c>
      <c r="N292" s="164" t="s">
        <v>40</v>
      </c>
      <c r="P292" s="150">
        <f t="shared" si="81"/>
        <v>0</v>
      </c>
      <c r="Q292" s="150">
        <v>1.2869999999999999E-2</v>
      </c>
      <c r="R292" s="150">
        <f t="shared" si="82"/>
        <v>2.13735951</v>
      </c>
      <c r="S292" s="150">
        <v>0</v>
      </c>
      <c r="T292" s="151">
        <f t="shared" si="83"/>
        <v>0</v>
      </c>
      <c r="AR292" s="152" t="s">
        <v>233</v>
      </c>
      <c r="AT292" s="152" t="s">
        <v>242</v>
      </c>
      <c r="AU292" s="152" t="s">
        <v>87</v>
      </c>
      <c r="AY292" s="13" t="s">
        <v>171</v>
      </c>
      <c r="BE292" s="153">
        <f t="shared" si="84"/>
        <v>0</v>
      </c>
      <c r="BF292" s="153">
        <f t="shared" si="85"/>
        <v>0</v>
      </c>
      <c r="BG292" s="153">
        <f t="shared" si="86"/>
        <v>0</v>
      </c>
      <c r="BH292" s="153">
        <f t="shared" si="87"/>
        <v>0</v>
      </c>
      <c r="BI292" s="153">
        <f t="shared" si="88"/>
        <v>0</v>
      </c>
      <c r="BJ292" s="13" t="s">
        <v>87</v>
      </c>
      <c r="BK292" s="153">
        <f t="shared" si="89"/>
        <v>0</v>
      </c>
      <c r="BL292" s="13" t="s">
        <v>202</v>
      </c>
      <c r="BM292" s="152" t="s">
        <v>669</v>
      </c>
    </row>
    <row r="293" spans="2:65" s="1" customFormat="1" ht="37.950000000000003" customHeight="1">
      <c r="B293" s="139"/>
      <c r="C293" s="140" t="s">
        <v>417</v>
      </c>
      <c r="D293" s="140" t="s">
        <v>173</v>
      </c>
      <c r="E293" s="141" t="s">
        <v>670</v>
      </c>
      <c r="F293" s="142" t="s">
        <v>671</v>
      </c>
      <c r="G293" s="143" t="s">
        <v>223</v>
      </c>
      <c r="H293" s="144">
        <v>215.4</v>
      </c>
      <c r="I293" s="145"/>
      <c r="J293" s="146">
        <f t="shared" si="80"/>
        <v>0</v>
      </c>
      <c r="K293" s="147"/>
      <c r="L293" s="28"/>
      <c r="M293" s="148" t="s">
        <v>1</v>
      </c>
      <c r="N293" s="149" t="s">
        <v>40</v>
      </c>
      <c r="P293" s="150">
        <f t="shared" si="81"/>
        <v>0</v>
      </c>
      <c r="Q293" s="150">
        <v>3.9740000000000001E-4</v>
      </c>
      <c r="R293" s="150">
        <f t="shared" si="82"/>
        <v>8.5599960000000003E-2</v>
      </c>
      <c r="S293" s="150">
        <v>0</v>
      </c>
      <c r="T293" s="151">
        <f t="shared" si="83"/>
        <v>0</v>
      </c>
      <c r="AR293" s="152" t="s">
        <v>202</v>
      </c>
      <c r="AT293" s="152" t="s">
        <v>173</v>
      </c>
      <c r="AU293" s="152" t="s">
        <v>87</v>
      </c>
      <c r="AY293" s="13" t="s">
        <v>171</v>
      </c>
      <c r="BE293" s="153">
        <f t="shared" si="84"/>
        <v>0</v>
      </c>
      <c r="BF293" s="153">
        <f t="shared" si="85"/>
        <v>0</v>
      </c>
      <c r="BG293" s="153">
        <f t="shared" si="86"/>
        <v>0</v>
      </c>
      <c r="BH293" s="153">
        <f t="shared" si="87"/>
        <v>0</v>
      </c>
      <c r="BI293" s="153">
        <f t="shared" si="88"/>
        <v>0</v>
      </c>
      <c r="BJ293" s="13" t="s">
        <v>87</v>
      </c>
      <c r="BK293" s="153">
        <f t="shared" si="89"/>
        <v>0</v>
      </c>
      <c r="BL293" s="13" t="s">
        <v>202</v>
      </c>
      <c r="BM293" s="152" t="s">
        <v>672</v>
      </c>
    </row>
    <row r="294" spans="2:65" s="1" customFormat="1" ht="44.25" customHeight="1">
      <c r="B294" s="139"/>
      <c r="C294" s="154" t="s">
        <v>673</v>
      </c>
      <c r="D294" s="154" t="s">
        <v>242</v>
      </c>
      <c r="E294" s="155" t="s">
        <v>674</v>
      </c>
      <c r="F294" s="156" t="s">
        <v>675</v>
      </c>
      <c r="G294" s="157" t="s">
        <v>223</v>
      </c>
      <c r="H294" s="158">
        <v>226.17</v>
      </c>
      <c r="I294" s="159"/>
      <c r="J294" s="160">
        <f t="shared" si="80"/>
        <v>0</v>
      </c>
      <c r="K294" s="161"/>
      <c r="L294" s="162"/>
      <c r="M294" s="163" t="s">
        <v>1</v>
      </c>
      <c r="N294" s="164" t="s">
        <v>40</v>
      </c>
      <c r="P294" s="150">
        <f t="shared" si="81"/>
        <v>0</v>
      </c>
      <c r="Q294" s="150">
        <v>1.2869999999999999E-2</v>
      </c>
      <c r="R294" s="150">
        <f t="shared" si="82"/>
        <v>2.9108078999999996</v>
      </c>
      <c r="S294" s="150">
        <v>0</v>
      </c>
      <c r="T294" s="151">
        <f t="shared" si="83"/>
        <v>0</v>
      </c>
      <c r="AR294" s="152" t="s">
        <v>233</v>
      </c>
      <c r="AT294" s="152" t="s">
        <v>242</v>
      </c>
      <c r="AU294" s="152" t="s">
        <v>87</v>
      </c>
      <c r="AY294" s="13" t="s">
        <v>171</v>
      </c>
      <c r="BE294" s="153">
        <f t="shared" si="84"/>
        <v>0</v>
      </c>
      <c r="BF294" s="153">
        <f t="shared" si="85"/>
        <v>0</v>
      </c>
      <c r="BG294" s="153">
        <f t="shared" si="86"/>
        <v>0</v>
      </c>
      <c r="BH294" s="153">
        <f t="shared" si="87"/>
        <v>0</v>
      </c>
      <c r="BI294" s="153">
        <f t="shared" si="88"/>
        <v>0</v>
      </c>
      <c r="BJ294" s="13" t="s">
        <v>87</v>
      </c>
      <c r="BK294" s="153">
        <f t="shared" si="89"/>
        <v>0</v>
      </c>
      <c r="BL294" s="13" t="s">
        <v>202</v>
      </c>
      <c r="BM294" s="152" t="s">
        <v>676</v>
      </c>
    </row>
    <row r="295" spans="2:65" s="1" customFormat="1" ht="24.15" customHeight="1">
      <c r="B295" s="139"/>
      <c r="C295" s="140" t="s">
        <v>420</v>
      </c>
      <c r="D295" s="140" t="s">
        <v>173</v>
      </c>
      <c r="E295" s="141" t="s">
        <v>677</v>
      </c>
      <c r="F295" s="142" t="s">
        <v>678</v>
      </c>
      <c r="G295" s="143" t="s">
        <v>223</v>
      </c>
      <c r="H295" s="144">
        <v>311</v>
      </c>
      <c r="I295" s="145"/>
      <c r="J295" s="146">
        <f t="shared" si="80"/>
        <v>0</v>
      </c>
      <c r="K295" s="147"/>
      <c r="L295" s="28"/>
      <c r="M295" s="148" t="s">
        <v>1</v>
      </c>
      <c r="N295" s="149" t="s">
        <v>40</v>
      </c>
      <c r="P295" s="150">
        <f t="shared" si="81"/>
        <v>0</v>
      </c>
      <c r="Q295" s="150">
        <v>4.6579999999999999E-4</v>
      </c>
      <c r="R295" s="150">
        <f t="shared" si="82"/>
        <v>0.14486379999999999</v>
      </c>
      <c r="S295" s="150">
        <v>0</v>
      </c>
      <c r="T295" s="151">
        <f t="shared" si="83"/>
        <v>0</v>
      </c>
      <c r="AR295" s="152" t="s">
        <v>202</v>
      </c>
      <c r="AT295" s="152" t="s">
        <v>173</v>
      </c>
      <c r="AU295" s="152" t="s">
        <v>87</v>
      </c>
      <c r="AY295" s="13" t="s">
        <v>171</v>
      </c>
      <c r="BE295" s="153">
        <f t="shared" si="84"/>
        <v>0</v>
      </c>
      <c r="BF295" s="153">
        <f t="shared" si="85"/>
        <v>0</v>
      </c>
      <c r="BG295" s="153">
        <f t="shared" si="86"/>
        <v>0</v>
      </c>
      <c r="BH295" s="153">
        <f t="shared" si="87"/>
        <v>0</v>
      </c>
      <c r="BI295" s="153">
        <f t="shared" si="88"/>
        <v>0</v>
      </c>
      <c r="BJ295" s="13" t="s">
        <v>87</v>
      </c>
      <c r="BK295" s="153">
        <f t="shared" si="89"/>
        <v>0</v>
      </c>
      <c r="BL295" s="13" t="s">
        <v>202</v>
      </c>
      <c r="BM295" s="152" t="s">
        <v>679</v>
      </c>
    </row>
    <row r="296" spans="2:65" s="1" customFormat="1" ht="37.950000000000003" customHeight="1">
      <c r="B296" s="139"/>
      <c r="C296" s="154" t="s">
        <v>680</v>
      </c>
      <c r="D296" s="154" t="s">
        <v>242</v>
      </c>
      <c r="E296" s="155" t="s">
        <v>681</v>
      </c>
      <c r="F296" s="156" t="s">
        <v>682</v>
      </c>
      <c r="G296" s="157" t="s">
        <v>223</v>
      </c>
      <c r="H296" s="158">
        <v>326.55</v>
      </c>
      <c r="I296" s="159"/>
      <c r="J296" s="160">
        <f t="shared" si="80"/>
        <v>0</v>
      </c>
      <c r="K296" s="161"/>
      <c r="L296" s="162"/>
      <c r="M296" s="163" t="s">
        <v>1</v>
      </c>
      <c r="N296" s="164" t="s">
        <v>40</v>
      </c>
      <c r="P296" s="150">
        <f t="shared" si="81"/>
        <v>0</v>
      </c>
      <c r="Q296" s="150">
        <v>2.5600000000000001E-2</v>
      </c>
      <c r="R296" s="150">
        <f t="shared" si="82"/>
        <v>8.3596800000000009</v>
      </c>
      <c r="S296" s="150">
        <v>0</v>
      </c>
      <c r="T296" s="151">
        <f t="shared" si="83"/>
        <v>0</v>
      </c>
      <c r="AR296" s="152" t="s">
        <v>233</v>
      </c>
      <c r="AT296" s="152" t="s">
        <v>242</v>
      </c>
      <c r="AU296" s="152" t="s">
        <v>87</v>
      </c>
      <c r="AY296" s="13" t="s">
        <v>171</v>
      </c>
      <c r="BE296" s="153">
        <f t="shared" si="84"/>
        <v>0</v>
      </c>
      <c r="BF296" s="153">
        <f t="shared" si="85"/>
        <v>0</v>
      </c>
      <c r="BG296" s="153">
        <f t="shared" si="86"/>
        <v>0</v>
      </c>
      <c r="BH296" s="153">
        <f t="shared" si="87"/>
        <v>0</v>
      </c>
      <c r="BI296" s="153">
        <f t="shared" si="88"/>
        <v>0</v>
      </c>
      <c r="BJ296" s="13" t="s">
        <v>87</v>
      </c>
      <c r="BK296" s="153">
        <f t="shared" si="89"/>
        <v>0</v>
      </c>
      <c r="BL296" s="13" t="s">
        <v>202</v>
      </c>
      <c r="BM296" s="152" t="s">
        <v>683</v>
      </c>
    </row>
    <row r="297" spans="2:65" s="1" customFormat="1" ht="37.950000000000003" customHeight="1">
      <c r="B297" s="139"/>
      <c r="C297" s="140" t="s">
        <v>424</v>
      </c>
      <c r="D297" s="140" t="s">
        <v>173</v>
      </c>
      <c r="E297" s="141" t="s">
        <v>684</v>
      </c>
      <c r="F297" s="142" t="s">
        <v>685</v>
      </c>
      <c r="G297" s="143" t="s">
        <v>228</v>
      </c>
      <c r="H297" s="144">
        <v>27.9</v>
      </c>
      <c r="I297" s="145"/>
      <c r="J297" s="146">
        <f t="shared" si="80"/>
        <v>0</v>
      </c>
      <c r="K297" s="147"/>
      <c r="L297" s="28"/>
      <c r="M297" s="148" t="s">
        <v>1</v>
      </c>
      <c r="N297" s="149" t="s">
        <v>40</v>
      </c>
      <c r="P297" s="150">
        <f t="shared" si="81"/>
        <v>0</v>
      </c>
      <c r="Q297" s="150">
        <v>2.1499999999999999E-4</v>
      </c>
      <c r="R297" s="150">
        <f t="shared" si="82"/>
        <v>5.9984999999999995E-3</v>
      </c>
      <c r="S297" s="150">
        <v>0</v>
      </c>
      <c r="T297" s="151">
        <f t="shared" si="83"/>
        <v>0</v>
      </c>
      <c r="AR297" s="152" t="s">
        <v>202</v>
      </c>
      <c r="AT297" s="152" t="s">
        <v>173</v>
      </c>
      <c r="AU297" s="152" t="s">
        <v>87</v>
      </c>
      <c r="AY297" s="13" t="s">
        <v>171</v>
      </c>
      <c r="BE297" s="153">
        <f t="shared" si="84"/>
        <v>0</v>
      </c>
      <c r="BF297" s="153">
        <f t="shared" si="85"/>
        <v>0</v>
      </c>
      <c r="BG297" s="153">
        <f t="shared" si="86"/>
        <v>0</v>
      </c>
      <c r="BH297" s="153">
        <f t="shared" si="87"/>
        <v>0</v>
      </c>
      <c r="BI297" s="153">
        <f t="shared" si="88"/>
        <v>0</v>
      </c>
      <c r="BJ297" s="13" t="s">
        <v>87</v>
      </c>
      <c r="BK297" s="153">
        <f t="shared" si="89"/>
        <v>0</v>
      </c>
      <c r="BL297" s="13" t="s">
        <v>202</v>
      </c>
      <c r="BM297" s="152" t="s">
        <v>686</v>
      </c>
    </row>
    <row r="298" spans="2:65" s="1" customFormat="1" ht="16.5" customHeight="1">
      <c r="B298" s="139"/>
      <c r="C298" s="154" t="s">
        <v>687</v>
      </c>
      <c r="D298" s="154" t="s">
        <v>242</v>
      </c>
      <c r="E298" s="155" t="s">
        <v>688</v>
      </c>
      <c r="F298" s="156" t="s">
        <v>689</v>
      </c>
      <c r="G298" s="157" t="s">
        <v>316</v>
      </c>
      <c r="H298" s="158">
        <v>5</v>
      </c>
      <c r="I298" s="159"/>
      <c r="J298" s="160">
        <f t="shared" si="80"/>
        <v>0</v>
      </c>
      <c r="K298" s="161"/>
      <c r="L298" s="162"/>
      <c r="M298" s="163" t="s">
        <v>1</v>
      </c>
      <c r="N298" s="164" t="s">
        <v>40</v>
      </c>
      <c r="P298" s="150">
        <f t="shared" si="81"/>
        <v>0</v>
      </c>
      <c r="Q298" s="150">
        <v>5.1999999999999998E-2</v>
      </c>
      <c r="R298" s="150">
        <f t="shared" si="82"/>
        <v>0.26</v>
      </c>
      <c r="S298" s="150">
        <v>0</v>
      </c>
      <c r="T298" s="151">
        <f t="shared" si="83"/>
        <v>0</v>
      </c>
      <c r="AR298" s="152" t="s">
        <v>233</v>
      </c>
      <c r="AT298" s="152" t="s">
        <v>242</v>
      </c>
      <c r="AU298" s="152" t="s">
        <v>87</v>
      </c>
      <c r="AY298" s="13" t="s">
        <v>171</v>
      </c>
      <c r="BE298" s="153">
        <f t="shared" si="84"/>
        <v>0</v>
      </c>
      <c r="BF298" s="153">
        <f t="shared" si="85"/>
        <v>0</v>
      </c>
      <c r="BG298" s="153">
        <f t="shared" si="86"/>
        <v>0</v>
      </c>
      <c r="BH298" s="153">
        <f t="shared" si="87"/>
        <v>0</v>
      </c>
      <c r="BI298" s="153">
        <f t="shared" si="88"/>
        <v>0</v>
      </c>
      <c r="BJ298" s="13" t="s">
        <v>87</v>
      </c>
      <c r="BK298" s="153">
        <f t="shared" si="89"/>
        <v>0</v>
      </c>
      <c r="BL298" s="13" t="s">
        <v>202</v>
      </c>
      <c r="BM298" s="152" t="s">
        <v>690</v>
      </c>
    </row>
    <row r="299" spans="2:65" s="1" customFormat="1" ht="16.5" customHeight="1">
      <c r="B299" s="139"/>
      <c r="C299" s="154" t="s">
        <v>428</v>
      </c>
      <c r="D299" s="154" t="s">
        <v>242</v>
      </c>
      <c r="E299" s="155" t="s">
        <v>691</v>
      </c>
      <c r="F299" s="156" t="s">
        <v>692</v>
      </c>
      <c r="G299" s="157" t="s">
        <v>316</v>
      </c>
      <c r="H299" s="158">
        <v>1</v>
      </c>
      <c r="I299" s="159"/>
      <c r="J299" s="160">
        <f t="shared" si="80"/>
        <v>0</v>
      </c>
      <c r="K299" s="161"/>
      <c r="L299" s="162"/>
      <c r="M299" s="163" t="s">
        <v>1</v>
      </c>
      <c r="N299" s="164" t="s">
        <v>40</v>
      </c>
      <c r="P299" s="150">
        <f t="shared" si="81"/>
        <v>0</v>
      </c>
      <c r="Q299" s="150">
        <v>3.5999999999999997E-2</v>
      </c>
      <c r="R299" s="150">
        <f t="shared" si="82"/>
        <v>3.5999999999999997E-2</v>
      </c>
      <c r="S299" s="150">
        <v>0</v>
      </c>
      <c r="T299" s="151">
        <f t="shared" si="83"/>
        <v>0</v>
      </c>
      <c r="AR299" s="152" t="s">
        <v>233</v>
      </c>
      <c r="AT299" s="152" t="s">
        <v>242</v>
      </c>
      <c r="AU299" s="152" t="s">
        <v>87</v>
      </c>
      <c r="AY299" s="13" t="s">
        <v>171</v>
      </c>
      <c r="BE299" s="153">
        <f t="shared" si="84"/>
        <v>0</v>
      </c>
      <c r="BF299" s="153">
        <f t="shared" si="85"/>
        <v>0</v>
      </c>
      <c r="BG299" s="153">
        <f t="shared" si="86"/>
        <v>0</v>
      </c>
      <c r="BH299" s="153">
        <f t="shared" si="87"/>
        <v>0</v>
      </c>
      <c r="BI299" s="153">
        <f t="shared" si="88"/>
        <v>0</v>
      </c>
      <c r="BJ299" s="13" t="s">
        <v>87</v>
      </c>
      <c r="BK299" s="153">
        <f t="shared" si="89"/>
        <v>0</v>
      </c>
      <c r="BL299" s="13" t="s">
        <v>202</v>
      </c>
      <c r="BM299" s="152" t="s">
        <v>693</v>
      </c>
    </row>
    <row r="300" spans="2:65" s="1" customFormat="1" ht="16.5" customHeight="1">
      <c r="B300" s="139"/>
      <c r="C300" s="154" t="s">
        <v>694</v>
      </c>
      <c r="D300" s="154" t="s">
        <v>242</v>
      </c>
      <c r="E300" s="155" t="s">
        <v>695</v>
      </c>
      <c r="F300" s="156" t="s">
        <v>696</v>
      </c>
      <c r="G300" s="157" t="s">
        <v>316</v>
      </c>
      <c r="H300" s="158">
        <v>1</v>
      </c>
      <c r="I300" s="159"/>
      <c r="J300" s="160">
        <f t="shared" si="80"/>
        <v>0</v>
      </c>
      <c r="K300" s="161"/>
      <c r="L300" s="162"/>
      <c r="M300" s="163" t="s">
        <v>1</v>
      </c>
      <c r="N300" s="164" t="s">
        <v>40</v>
      </c>
      <c r="P300" s="150">
        <f t="shared" si="81"/>
        <v>0</v>
      </c>
      <c r="Q300" s="150">
        <v>5.1999999999999998E-2</v>
      </c>
      <c r="R300" s="150">
        <f t="shared" si="82"/>
        <v>5.1999999999999998E-2</v>
      </c>
      <c r="S300" s="150">
        <v>0</v>
      </c>
      <c r="T300" s="151">
        <f t="shared" si="83"/>
        <v>0</v>
      </c>
      <c r="AR300" s="152" t="s">
        <v>233</v>
      </c>
      <c r="AT300" s="152" t="s">
        <v>242</v>
      </c>
      <c r="AU300" s="152" t="s">
        <v>87</v>
      </c>
      <c r="AY300" s="13" t="s">
        <v>171</v>
      </c>
      <c r="BE300" s="153">
        <f t="shared" si="84"/>
        <v>0</v>
      </c>
      <c r="BF300" s="153">
        <f t="shared" si="85"/>
        <v>0</v>
      </c>
      <c r="BG300" s="153">
        <f t="shared" si="86"/>
        <v>0</v>
      </c>
      <c r="BH300" s="153">
        <f t="shared" si="87"/>
        <v>0</v>
      </c>
      <c r="BI300" s="153">
        <f t="shared" si="88"/>
        <v>0</v>
      </c>
      <c r="BJ300" s="13" t="s">
        <v>87</v>
      </c>
      <c r="BK300" s="153">
        <f t="shared" si="89"/>
        <v>0</v>
      </c>
      <c r="BL300" s="13" t="s">
        <v>202</v>
      </c>
      <c r="BM300" s="152" t="s">
        <v>697</v>
      </c>
    </row>
    <row r="301" spans="2:65" s="1" customFormat="1" ht="37.950000000000003" customHeight="1">
      <c r="B301" s="139"/>
      <c r="C301" s="140" t="s">
        <v>432</v>
      </c>
      <c r="D301" s="140" t="s">
        <v>173</v>
      </c>
      <c r="E301" s="141" t="s">
        <v>698</v>
      </c>
      <c r="F301" s="142" t="s">
        <v>699</v>
      </c>
      <c r="G301" s="143" t="s">
        <v>228</v>
      </c>
      <c r="H301" s="144">
        <v>33.9</v>
      </c>
      <c r="I301" s="145"/>
      <c r="J301" s="146">
        <f t="shared" si="80"/>
        <v>0</v>
      </c>
      <c r="K301" s="147"/>
      <c r="L301" s="28"/>
      <c r="M301" s="148" t="s">
        <v>1</v>
      </c>
      <c r="N301" s="149" t="s">
        <v>40</v>
      </c>
      <c r="P301" s="150">
        <f t="shared" si="81"/>
        <v>0</v>
      </c>
      <c r="Q301" s="150">
        <v>2.1499999999999999E-4</v>
      </c>
      <c r="R301" s="150">
        <f t="shared" si="82"/>
        <v>7.2884999999999998E-3</v>
      </c>
      <c r="S301" s="150">
        <v>0</v>
      </c>
      <c r="T301" s="151">
        <f t="shared" si="83"/>
        <v>0</v>
      </c>
      <c r="AR301" s="152" t="s">
        <v>202</v>
      </c>
      <c r="AT301" s="152" t="s">
        <v>173</v>
      </c>
      <c r="AU301" s="152" t="s">
        <v>87</v>
      </c>
      <c r="AY301" s="13" t="s">
        <v>171</v>
      </c>
      <c r="BE301" s="153">
        <f t="shared" si="84"/>
        <v>0</v>
      </c>
      <c r="BF301" s="153">
        <f t="shared" si="85"/>
        <v>0</v>
      </c>
      <c r="BG301" s="153">
        <f t="shared" si="86"/>
        <v>0</v>
      </c>
      <c r="BH301" s="153">
        <f t="shared" si="87"/>
        <v>0</v>
      </c>
      <c r="BI301" s="153">
        <f t="shared" si="88"/>
        <v>0</v>
      </c>
      <c r="BJ301" s="13" t="s">
        <v>87</v>
      </c>
      <c r="BK301" s="153">
        <f t="shared" si="89"/>
        <v>0</v>
      </c>
      <c r="BL301" s="13" t="s">
        <v>202</v>
      </c>
      <c r="BM301" s="152" t="s">
        <v>700</v>
      </c>
    </row>
    <row r="302" spans="2:65" s="1" customFormat="1" ht="24.15" customHeight="1">
      <c r="B302" s="139"/>
      <c r="C302" s="154" t="s">
        <v>701</v>
      </c>
      <c r="D302" s="154" t="s">
        <v>242</v>
      </c>
      <c r="E302" s="155" t="s">
        <v>702</v>
      </c>
      <c r="F302" s="156" t="s">
        <v>703</v>
      </c>
      <c r="G302" s="157" t="s">
        <v>316</v>
      </c>
      <c r="H302" s="158">
        <v>1</v>
      </c>
      <c r="I302" s="159"/>
      <c r="J302" s="160">
        <f t="shared" si="80"/>
        <v>0</v>
      </c>
      <c r="K302" s="161"/>
      <c r="L302" s="162"/>
      <c r="M302" s="163" t="s">
        <v>1</v>
      </c>
      <c r="N302" s="164" t="s">
        <v>40</v>
      </c>
      <c r="P302" s="150">
        <f t="shared" si="81"/>
        <v>0</v>
      </c>
      <c r="Q302" s="150">
        <v>0</v>
      </c>
      <c r="R302" s="150">
        <f t="shared" si="82"/>
        <v>0</v>
      </c>
      <c r="S302" s="150">
        <v>0</v>
      </c>
      <c r="T302" s="151">
        <f t="shared" si="83"/>
        <v>0</v>
      </c>
      <c r="AR302" s="152" t="s">
        <v>233</v>
      </c>
      <c r="AT302" s="152" t="s">
        <v>242</v>
      </c>
      <c r="AU302" s="152" t="s">
        <v>87</v>
      </c>
      <c r="AY302" s="13" t="s">
        <v>171</v>
      </c>
      <c r="BE302" s="153">
        <f t="shared" si="84"/>
        <v>0</v>
      </c>
      <c r="BF302" s="153">
        <f t="shared" si="85"/>
        <v>0</v>
      </c>
      <c r="BG302" s="153">
        <f t="shared" si="86"/>
        <v>0</v>
      </c>
      <c r="BH302" s="153">
        <f t="shared" si="87"/>
        <v>0</v>
      </c>
      <c r="BI302" s="153">
        <f t="shared" si="88"/>
        <v>0</v>
      </c>
      <c r="BJ302" s="13" t="s">
        <v>87</v>
      </c>
      <c r="BK302" s="153">
        <f t="shared" si="89"/>
        <v>0</v>
      </c>
      <c r="BL302" s="13" t="s">
        <v>202</v>
      </c>
      <c r="BM302" s="152" t="s">
        <v>704</v>
      </c>
    </row>
    <row r="303" spans="2:65" s="1" customFormat="1" ht="24.15" customHeight="1">
      <c r="B303" s="139"/>
      <c r="C303" s="154" t="s">
        <v>435</v>
      </c>
      <c r="D303" s="154" t="s">
        <v>242</v>
      </c>
      <c r="E303" s="155" t="s">
        <v>705</v>
      </c>
      <c r="F303" s="156" t="s">
        <v>706</v>
      </c>
      <c r="G303" s="157" t="s">
        <v>316</v>
      </c>
      <c r="H303" s="158">
        <v>1</v>
      </c>
      <c r="I303" s="159"/>
      <c r="J303" s="160">
        <f t="shared" si="80"/>
        <v>0</v>
      </c>
      <c r="K303" s="161"/>
      <c r="L303" s="162"/>
      <c r="M303" s="163" t="s">
        <v>1</v>
      </c>
      <c r="N303" s="164" t="s">
        <v>40</v>
      </c>
      <c r="P303" s="150">
        <f t="shared" si="81"/>
        <v>0</v>
      </c>
      <c r="Q303" s="150">
        <v>0</v>
      </c>
      <c r="R303" s="150">
        <f t="shared" si="82"/>
        <v>0</v>
      </c>
      <c r="S303" s="150">
        <v>0</v>
      </c>
      <c r="T303" s="151">
        <f t="shared" si="83"/>
        <v>0</v>
      </c>
      <c r="AR303" s="152" t="s">
        <v>233</v>
      </c>
      <c r="AT303" s="152" t="s">
        <v>242</v>
      </c>
      <c r="AU303" s="152" t="s">
        <v>87</v>
      </c>
      <c r="AY303" s="13" t="s">
        <v>171</v>
      </c>
      <c r="BE303" s="153">
        <f t="shared" si="84"/>
        <v>0</v>
      </c>
      <c r="BF303" s="153">
        <f t="shared" si="85"/>
        <v>0</v>
      </c>
      <c r="BG303" s="153">
        <f t="shared" si="86"/>
        <v>0</v>
      </c>
      <c r="BH303" s="153">
        <f t="shared" si="87"/>
        <v>0</v>
      </c>
      <c r="BI303" s="153">
        <f t="shared" si="88"/>
        <v>0</v>
      </c>
      <c r="BJ303" s="13" t="s">
        <v>87</v>
      </c>
      <c r="BK303" s="153">
        <f t="shared" si="89"/>
        <v>0</v>
      </c>
      <c r="BL303" s="13" t="s">
        <v>202</v>
      </c>
      <c r="BM303" s="152" t="s">
        <v>707</v>
      </c>
    </row>
    <row r="304" spans="2:65" s="1" customFormat="1" ht="24.15" customHeight="1">
      <c r="B304" s="139"/>
      <c r="C304" s="154" t="s">
        <v>708</v>
      </c>
      <c r="D304" s="154" t="s">
        <v>242</v>
      </c>
      <c r="E304" s="155" t="s">
        <v>709</v>
      </c>
      <c r="F304" s="156" t="s">
        <v>710</v>
      </c>
      <c r="G304" s="157" t="s">
        <v>316</v>
      </c>
      <c r="H304" s="158">
        <v>1</v>
      </c>
      <c r="I304" s="159"/>
      <c r="J304" s="160">
        <f t="shared" si="80"/>
        <v>0</v>
      </c>
      <c r="K304" s="161"/>
      <c r="L304" s="162"/>
      <c r="M304" s="163" t="s">
        <v>1</v>
      </c>
      <c r="N304" s="164" t="s">
        <v>40</v>
      </c>
      <c r="P304" s="150">
        <f t="shared" si="81"/>
        <v>0</v>
      </c>
      <c r="Q304" s="150">
        <v>0</v>
      </c>
      <c r="R304" s="150">
        <f t="shared" si="82"/>
        <v>0</v>
      </c>
      <c r="S304" s="150">
        <v>0</v>
      </c>
      <c r="T304" s="151">
        <f t="shared" si="83"/>
        <v>0</v>
      </c>
      <c r="AR304" s="152" t="s">
        <v>233</v>
      </c>
      <c r="AT304" s="152" t="s">
        <v>242</v>
      </c>
      <c r="AU304" s="152" t="s">
        <v>87</v>
      </c>
      <c r="AY304" s="13" t="s">
        <v>171</v>
      </c>
      <c r="BE304" s="153">
        <f t="shared" si="84"/>
        <v>0</v>
      </c>
      <c r="BF304" s="153">
        <f t="shared" si="85"/>
        <v>0</v>
      </c>
      <c r="BG304" s="153">
        <f t="shared" si="86"/>
        <v>0</v>
      </c>
      <c r="BH304" s="153">
        <f t="shared" si="87"/>
        <v>0</v>
      </c>
      <c r="BI304" s="153">
        <f t="shared" si="88"/>
        <v>0</v>
      </c>
      <c r="BJ304" s="13" t="s">
        <v>87</v>
      </c>
      <c r="BK304" s="153">
        <f t="shared" si="89"/>
        <v>0</v>
      </c>
      <c r="BL304" s="13" t="s">
        <v>202</v>
      </c>
      <c r="BM304" s="152" t="s">
        <v>711</v>
      </c>
    </row>
    <row r="305" spans="2:65" s="1" customFormat="1" ht="24.15" customHeight="1">
      <c r="B305" s="139"/>
      <c r="C305" s="140" t="s">
        <v>439</v>
      </c>
      <c r="D305" s="140" t="s">
        <v>173</v>
      </c>
      <c r="E305" s="141" t="s">
        <v>712</v>
      </c>
      <c r="F305" s="142" t="s">
        <v>713</v>
      </c>
      <c r="G305" s="143" t="s">
        <v>316</v>
      </c>
      <c r="H305" s="144">
        <v>2</v>
      </c>
      <c r="I305" s="145"/>
      <c r="J305" s="146">
        <f t="shared" si="80"/>
        <v>0</v>
      </c>
      <c r="K305" s="147"/>
      <c r="L305" s="28"/>
      <c r="M305" s="148" t="s">
        <v>1</v>
      </c>
      <c r="N305" s="149" t="s">
        <v>40</v>
      </c>
      <c r="P305" s="150">
        <f t="shared" si="81"/>
        <v>0</v>
      </c>
      <c r="Q305" s="150">
        <v>1.3999999999999999E-4</v>
      </c>
      <c r="R305" s="150">
        <f t="shared" si="82"/>
        <v>2.7999999999999998E-4</v>
      </c>
      <c r="S305" s="150">
        <v>0</v>
      </c>
      <c r="T305" s="151">
        <f t="shared" si="83"/>
        <v>0</v>
      </c>
      <c r="AR305" s="152" t="s">
        <v>202</v>
      </c>
      <c r="AT305" s="152" t="s">
        <v>173</v>
      </c>
      <c r="AU305" s="152" t="s">
        <v>87</v>
      </c>
      <c r="AY305" s="13" t="s">
        <v>171</v>
      </c>
      <c r="BE305" s="153">
        <f t="shared" si="84"/>
        <v>0</v>
      </c>
      <c r="BF305" s="153">
        <f t="shared" si="85"/>
        <v>0</v>
      </c>
      <c r="BG305" s="153">
        <f t="shared" si="86"/>
        <v>0</v>
      </c>
      <c r="BH305" s="153">
        <f t="shared" si="87"/>
        <v>0</v>
      </c>
      <c r="BI305" s="153">
        <f t="shared" si="88"/>
        <v>0</v>
      </c>
      <c r="BJ305" s="13" t="s">
        <v>87</v>
      </c>
      <c r="BK305" s="153">
        <f t="shared" si="89"/>
        <v>0</v>
      </c>
      <c r="BL305" s="13" t="s">
        <v>202</v>
      </c>
      <c r="BM305" s="152" t="s">
        <v>714</v>
      </c>
    </row>
    <row r="306" spans="2:65" s="1" customFormat="1" ht="24.15" customHeight="1">
      <c r="B306" s="139"/>
      <c r="C306" s="154" t="s">
        <v>715</v>
      </c>
      <c r="D306" s="154" t="s">
        <v>242</v>
      </c>
      <c r="E306" s="155" t="s">
        <v>716</v>
      </c>
      <c r="F306" s="156" t="s">
        <v>717</v>
      </c>
      <c r="G306" s="157" t="s">
        <v>316</v>
      </c>
      <c r="H306" s="158">
        <v>2</v>
      </c>
      <c r="I306" s="159"/>
      <c r="J306" s="160">
        <f t="shared" si="80"/>
        <v>0</v>
      </c>
      <c r="K306" s="161"/>
      <c r="L306" s="162"/>
      <c r="M306" s="163" t="s">
        <v>1</v>
      </c>
      <c r="N306" s="164" t="s">
        <v>40</v>
      </c>
      <c r="P306" s="150">
        <f t="shared" si="81"/>
        <v>0</v>
      </c>
      <c r="Q306" s="150">
        <v>0.24399999999999999</v>
      </c>
      <c r="R306" s="150">
        <f t="shared" si="82"/>
        <v>0.48799999999999999</v>
      </c>
      <c r="S306" s="150">
        <v>0</v>
      </c>
      <c r="T306" s="151">
        <f t="shared" si="83"/>
        <v>0</v>
      </c>
      <c r="AR306" s="152" t="s">
        <v>233</v>
      </c>
      <c r="AT306" s="152" t="s">
        <v>242</v>
      </c>
      <c r="AU306" s="152" t="s">
        <v>87</v>
      </c>
      <c r="AY306" s="13" t="s">
        <v>171</v>
      </c>
      <c r="BE306" s="153">
        <f t="shared" si="84"/>
        <v>0</v>
      </c>
      <c r="BF306" s="153">
        <f t="shared" si="85"/>
        <v>0</v>
      </c>
      <c r="BG306" s="153">
        <f t="shared" si="86"/>
        <v>0</v>
      </c>
      <c r="BH306" s="153">
        <f t="shared" si="87"/>
        <v>0</v>
      </c>
      <c r="BI306" s="153">
        <f t="shared" si="88"/>
        <v>0</v>
      </c>
      <c r="BJ306" s="13" t="s">
        <v>87</v>
      </c>
      <c r="BK306" s="153">
        <f t="shared" si="89"/>
        <v>0</v>
      </c>
      <c r="BL306" s="13" t="s">
        <v>202</v>
      </c>
      <c r="BM306" s="152" t="s">
        <v>718</v>
      </c>
    </row>
    <row r="307" spans="2:65" s="1" customFormat="1" ht="24.15" customHeight="1">
      <c r="B307" s="139"/>
      <c r="C307" s="140" t="s">
        <v>442</v>
      </c>
      <c r="D307" s="140" t="s">
        <v>173</v>
      </c>
      <c r="E307" s="141" t="s">
        <v>719</v>
      </c>
      <c r="F307" s="142" t="s">
        <v>720</v>
      </c>
      <c r="G307" s="143" t="s">
        <v>223</v>
      </c>
      <c r="H307" s="144">
        <v>18.125</v>
      </c>
      <c r="I307" s="145"/>
      <c r="J307" s="146">
        <f t="shared" si="80"/>
        <v>0</v>
      </c>
      <c r="K307" s="147"/>
      <c r="L307" s="28"/>
      <c r="M307" s="148" t="s">
        <v>1</v>
      </c>
      <c r="N307" s="149" t="s">
        <v>40</v>
      </c>
      <c r="P307" s="150">
        <f t="shared" si="81"/>
        <v>0</v>
      </c>
      <c r="Q307" s="150">
        <v>1.6416E-4</v>
      </c>
      <c r="R307" s="150">
        <f t="shared" si="82"/>
        <v>2.9754E-3</v>
      </c>
      <c r="S307" s="150">
        <v>0</v>
      </c>
      <c r="T307" s="151">
        <f t="shared" si="83"/>
        <v>0</v>
      </c>
      <c r="AR307" s="152" t="s">
        <v>202</v>
      </c>
      <c r="AT307" s="152" t="s">
        <v>173</v>
      </c>
      <c r="AU307" s="152" t="s">
        <v>87</v>
      </c>
      <c r="AY307" s="13" t="s">
        <v>171</v>
      </c>
      <c r="BE307" s="153">
        <f t="shared" si="84"/>
        <v>0</v>
      </c>
      <c r="BF307" s="153">
        <f t="shared" si="85"/>
        <v>0</v>
      </c>
      <c r="BG307" s="153">
        <f t="shared" si="86"/>
        <v>0</v>
      </c>
      <c r="BH307" s="153">
        <f t="shared" si="87"/>
        <v>0</v>
      </c>
      <c r="BI307" s="153">
        <f t="shared" si="88"/>
        <v>0</v>
      </c>
      <c r="BJ307" s="13" t="s">
        <v>87</v>
      </c>
      <c r="BK307" s="153">
        <f t="shared" si="89"/>
        <v>0</v>
      </c>
      <c r="BL307" s="13" t="s">
        <v>202</v>
      </c>
      <c r="BM307" s="152" t="s">
        <v>721</v>
      </c>
    </row>
    <row r="308" spans="2:65" s="1" customFormat="1" ht="24.15" customHeight="1">
      <c r="B308" s="139"/>
      <c r="C308" s="154" t="s">
        <v>722</v>
      </c>
      <c r="D308" s="154" t="s">
        <v>242</v>
      </c>
      <c r="E308" s="155" t="s">
        <v>723</v>
      </c>
      <c r="F308" s="156" t="s">
        <v>724</v>
      </c>
      <c r="G308" s="157" t="s">
        <v>316</v>
      </c>
      <c r="H308" s="158">
        <v>1</v>
      </c>
      <c r="I308" s="159"/>
      <c r="J308" s="160">
        <f t="shared" si="80"/>
        <v>0</v>
      </c>
      <c r="K308" s="161"/>
      <c r="L308" s="162"/>
      <c r="M308" s="163" t="s">
        <v>1</v>
      </c>
      <c r="N308" s="164" t="s">
        <v>40</v>
      </c>
      <c r="P308" s="150">
        <f t="shared" si="81"/>
        <v>0</v>
      </c>
      <c r="Q308" s="150">
        <v>3.5499999999999997E-2</v>
      </c>
      <c r="R308" s="150">
        <f t="shared" si="82"/>
        <v>3.5499999999999997E-2</v>
      </c>
      <c r="S308" s="150">
        <v>0</v>
      </c>
      <c r="T308" s="151">
        <f t="shared" si="83"/>
        <v>0</v>
      </c>
      <c r="AR308" s="152" t="s">
        <v>233</v>
      </c>
      <c r="AT308" s="152" t="s">
        <v>242</v>
      </c>
      <c r="AU308" s="152" t="s">
        <v>87</v>
      </c>
      <c r="AY308" s="13" t="s">
        <v>171</v>
      </c>
      <c r="BE308" s="153">
        <f t="shared" si="84"/>
        <v>0</v>
      </c>
      <c r="BF308" s="153">
        <f t="shared" si="85"/>
        <v>0</v>
      </c>
      <c r="BG308" s="153">
        <f t="shared" si="86"/>
        <v>0</v>
      </c>
      <c r="BH308" s="153">
        <f t="shared" si="87"/>
        <v>0</v>
      </c>
      <c r="BI308" s="153">
        <f t="shared" si="88"/>
        <v>0</v>
      </c>
      <c r="BJ308" s="13" t="s">
        <v>87</v>
      </c>
      <c r="BK308" s="153">
        <f t="shared" si="89"/>
        <v>0</v>
      </c>
      <c r="BL308" s="13" t="s">
        <v>202</v>
      </c>
      <c r="BM308" s="152" t="s">
        <v>725</v>
      </c>
    </row>
    <row r="309" spans="2:65" s="1" customFormat="1" ht="24.15" customHeight="1">
      <c r="B309" s="139"/>
      <c r="C309" s="140" t="s">
        <v>446</v>
      </c>
      <c r="D309" s="140" t="s">
        <v>173</v>
      </c>
      <c r="E309" s="141" t="s">
        <v>726</v>
      </c>
      <c r="F309" s="142" t="s">
        <v>727</v>
      </c>
      <c r="G309" s="143" t="s">
        <v>728</v>
      </c>
      <c r="H309" s="144">
        <v>90.683999999999997</v>
      </c>
      <c r="I309" s="145"/>
      <c r="J309" s="146">
        <f t="shared" si="80"/>
        <v>0</v>
      </c>
      <c r="K309" s="147"/>
      <c r="L309" s="28"/>
      <c r="M309" s="148" t="s">
        <v>1</v>
      </c>
      <c r="N309" s="149" t="s">
        <v>40</v>
      </c>
      <c r="P309" s="150">
        <f t="shared" si="81"/>
        <v>0</v>
      </c>
      <c r="Q309" s="150">
        <v>7.2854099999999998E-5</v>
      </c>
      <c r="R309" s="150">
        <f t="shared" si="82"/>
        <v>6.6067012043999999E-3</v>
      </c>
      <c r="S309" s="150">
        <v>0</v>
      </c>
      <c r="T309" s="151">
        <f t="shared" si="83"/>
        <v>0</v>
      </c>
      <c r="AR309" s="152" t="s">
        <v>202</v>
      </c>
      <c r="AT309" s="152" t="s">
        <v>173</v>
      </c>
      <c r="AU309" s="152" t="s">
        <v>87</v>
      </c>
      <c r="AY309" s="13" t="s">
        <v>171</v>
      </c>
      <c r="BE309" s="153">
        <f t="shared" si="84"/>
        <v>0</v>
      </c>
      <c r="BF309" s="153">
        <f t="shared" si="85"/>
        <v>0</v>
      </c>
      <c r="BG309" s="153">
        <f t="shared" si="86"/>
        <v>0</v>
      </c>
      <c r="BH309" s="153">
        <f t="shared" si="87"/>
        <v>0</v>
      </c>
      <c r="BI309" s="153">
        <f t="shared" si="88"/>
        <v>0</v>
      </c>
      <c r="BJ309" s="13" t="s">
        <v>87</v>
      </c>
      <c r="BK309" s="153">
        <f t="shared" si="89"/>
        <v>0</v>
      </c>
      <c r="BL309" s="13" t="s">
        <v>202</v>
      </c>
      <c r="BM309" s="152" t="s">
        <v>729</v>
      </c>
    </row>
    <row r="310" spans="2:65" s="1" customFormat="1" ht="16.5" customHeight="1">
      <c r="B310" s="139"/>
      <c r="C310" s="154" t="s">
        <v>730</v>
      </c>
      <c r="D310" s="154" t="s">
        <v>242</v>
      </c>
      <c r="E310" s="155" t="s">
        <v>731</v>
      </c>
      <c r="F310" s="156" t="s">
        <v>732</v>
      </c>
      <c r="G310" s="157" t="s">
        <v>728</v>
      </c>
      <c r="H310" s="158">
        <v>95</v>
      </c>
      <c r="I310" s="159"/>
      <c r="J310" s="160">
        <f t="shared" si="80"/>
        <v>0</v>
      </c>
      <c r="K310" s="161"/>
      <c r="L310" s="162"/>
      <c r="M310" s="163" t="s">
        <v>1</v>
      </c>
      <c r="N310" s="164" t="s">
        <v>40</v>
      </c>
      <c r="P310" s="150">
        <f t="shared" si="81"/>
        <v>0</v>
      </c>
      <c r="Q310" s="150">
        <v>1E-3</v>
      </c>
      <c r="R310" s="150">
        <f t="shared" si="82"/>
        <v>9.5000000000000001E-2</v>
      </c>
      <c r="S310" s="150">
        <v>0</v>
      </c>
      <c r="T310" s="151">
        <f t="shared" si="83"/>
        <v>0</v>
      </c>
      <c r="AR310" s="152" t="s">
        <v>233</v>
      </c>
      <c r="AT310" s="152" t="s">
        <v>242</v>
      </c>
      <c r="AU310" s="152" t="s">
        <v>87</v>
      </c>
      <c r="AY310" s="13" t="s">
        <v>171</v>
      </c>
      <c r="BE310" s="153">
        <f t="shared" si="84"/>
        <v>0</v>
      </c>
      <c r="BF310" s="153">
        <f t="shared" si="85"/>
        <v>0</v>
      </c>
      <c r="BG310" s="153">
        <f t="shared" si="86"/>
        <v>0</v>
      </c>
      <c r="BH310" s="153">
        <f t="shared" si="87"/>
        <v>0</v>
      </c>
      <c r="BI310" s="153">
        <f t="shared" si="88"/>
        <v>0</v>
      </c>
      <c r="BJ310" s="13" t="s">
        <v>87</v>
      </c>
      <c r="BK310" s="153">
        <f t="shared" si="89"/>
        <v>0</v>
      </c>
      <c r="BL310" s="13" t="s">
        <v>202</v>
      </c>
      <c r="BM310" s="152" t="s">
        <v>733</v>
      </c>
    </row>
    <row r="311" spans="2:65" s="1" customFormat="1" ht="24.15" customHeight="1">
      <c r="B311" s="139"/>
      <c r="C311" s="140" t="s">
        <v>449</v>
      </c>
      <c r="D311" s="140" t="s">
        <v>173</v>
      </c>
      <c r="E311" s="141" t="s">
        <v>734</v>
      </c>
      <c r="F311" s="142" t="s">
        <v>735</v>
      </c>
      <c r="G311" s="143" t="s">
        <v>728</v>
      </c>
      <c r="H311" s="144">
        <v>66.599999999999994</v>
      </c>
      <c r="I311" s="145"/>
      <c r="J311" s="146">
        <f t="shared" si="80"/>
        <v>0</v>
      </c>
      <c r="K311" s="147"/>
      <c r="L311" s="28"/>
      <c r="M311" s="148" t="s">
        <v>1</v>
      </c>
      <c r="N311" s="149" t="s">
        <v>40</v>
      </c>
      <c r="P311" s="150">
        <f t="shared" si="81"/>
        <v>0</v>
      </c>
      <c r="Q311" s="150">
        <v>6.3809100000000005E-5</v>
      </c>
      <c r="R311" s="150">
        <f t="shared" si="82"/>
        <v>4.2496860599999997E-3</v>
      </c>
      <c r="S311" s="150">
        <v>0</v>
      </c>
      <c r="T311" s="151">
        <f t="shared" si="83"/>
        <v>0</v>
      </c>
      <c r="AR311" s="152" t="s">
        <v>202</v>
      </c>
      <c r="AT311" s="152" t="s">
        <v>173</v>
      </c>
      <c r="AU311" s="152" t="s">
        <v>87</v>
      </c>
      <c r="AY311" s="13" t="s">
        <v>171</v>
      </c>
      <c r="BE311" s="153">
        <f t="shared" si="84"/>
        <v>0</v>
      </c>
      <c r="BF311" s="153">
        <f t="shared" si="85"/>
        <v>0</v>
      </c>
      <c r="BG311" s="153">
        <f t="shared" si="86"/>
        <v>0</v>
      </c>
      <c r="BH311" s="153">
        <f t="shared" si="87"/>
        <v>0</v>
      </c>
      <c r="BI311" s="153">
        <f t="shared" si="88"/>
        <v>0</v>
      </c>
      <c r="BJ311" s="13" t="s">
        <v>87</v>
      </c>
      <c r="BK311" s="153">
        <f t="shared" si="89"/>
        <v>0</v>
      </c>
      <c r="BL311" s="13" t="s">
        <v>202</v>
      </c>
      <c r="BM311" s="152" t="s">
        <v>736</v>
      </c>
    </row>
    <row r="312" spans="2:65" s="1" customFormat="1" ht="16.5" customHeight="1">
      <c r="B312" s="139"/>
      <c r="C312" s="154" t="s">
        <v>737</v>
      </c>
      <c r="D312" s="154" t="s">
        <v>242</v>
      </c>
      <c r="E312" s="155" t="s">
        <v>738</v>
      </c>
      <c r="F312" s="156" t="s">
        <v>732</v>
      </c>
      <c r="G312" s="157" t="s">
        <v>728</v>
      </c>
      <c r="H312" s="158">
        <v>70</v>
      </c>
      <c r="I312" s="159"/>
      <c r="J312" s="160">
        <f t="shared" si="80"/>
        <v>0</v>
      </c>
      <c r="K312" s="161"/>
      <c r="L312" s="162"/>
      <c r="M312" s="163" t="s">
        <v>1</v>
      </c>
      <c r="N312" s="164" t="s">
        <v>40</v>
      </c>
      <c r="P312" s="150">
        <f t="shared" si="81"/>
        <v>0</v>
      </c>
      <c r="Q312" s="150">
        <v>1E-3</v>
      </c>
      <c r="R312" s="150">
        <f t="shared" si="82"/>
        <v>7.0000000000000007E-2</v>
      </c>
      <c r="S312" s="150">
        <v>0</v>
      </c>
      <c r="T312" s="151">
        <f t="shared" si="83"/>
        <v>0</v>
      </c>
      <c r="AR312" s="152" t="s">
        <v>233</v>
      </c>
      <c r="AT312" s="152" t="s">
        <v>242</v>
      </c>
      <c r="AU312" s="152" t="s">
        <v>87</v>
      </c>
      <c r="AY312" s="13" t="s">
        <v>171</v>
      </c>
      <c r="BE312" s="153">
        <f t="shared" si="84"/>
        <v>0</v>
      </c>
      <c r="BF312" s="153">
        <f t="shared" si="85"/>
        <v>0</v>
      </c>
      <c r="BG312" s="153">
        <f t="shared" si="86"/>
        <v>0</v>
      </c>
      <c r="BH312" s="153">
        <f t="shared" si="87"/>
        <v>0</v>
      </c>
      <c r="BI312" s="153">
        <f t="shared" si="88"/>
        <v>0</v>
      </c>
      <c r="BJ312" s="13" t="s">
        <v>87</v>
      </c>
      <c r="BK312" s="153">
        <f t="shared" si="89"/>
        <v>0</v>
      </c>
      <c r="BL312" s="13" t="s">
        <v>202</v>
      </c>
      <c r="BM312" s="152" t="s">
        <v>739</v>
      </c>
    </row>
    <row r="313" spans="2:65" s="1" customFormat="1" ht="24.15" customHeight="1">
      <c r="B313" s="139"/>
      <c r="C313" s="140" t="s">
        <v>453</v>
      </c>
      <c r="D313" s="140" t="s">
        <v>173</v>
      </c>
      <c r="E313" s="141" t="s">
        <v>740</v>
      </c>
      <c r="F313" s="142" t="s">
        <v>741</v>
      </c>
      <c r="G313" s="143" t="s">
        <v>728</v>
      </c>
      <c r="H313" s="144">
        <v>756.71400000000006</v>
      </c>
      <c r="I313" s="145"/>
      <c r="J313" s="146">
        <f t="shared" si="80"/>
        <v>0</v>
      </c>
      <c r="K313" s="147"/>
      <c r="L313" s="28"/>
      <c r="M313" s="148" t="s">
        <v>1</v>
      </c>
      <c r="N313" s="149" t="s">
        <v>40</v>
      </c>
      <c r="P313" s="150">
        <f t="shared" si="81"/>
        <v>0</v>
      </c>
      <c r="Q313" s="150">
        <v>5.1507900000000002E-5</v>
      </c>
      <c r="R313" s="150">
        <f t="shared" si="82"/>
        <v>3.8976749040600008E-2</v>
      </c>
      <c r="S313" s="150">
        <v>0</v>
      </c>
      <c r="T313" s="151">
        <f t="shared" si="83"/>
        <v>0</v>
      </c>
      <c r="AR313" s="152" t="s">
        <v>202</v>
      </c>
      <c r="AT313" s="152" t="s">
        <v>173</v>
      </c>
      <c r="AU313" s="152" t="s">
        <v>87</v>
      </c>
      <c r="AY313" s="13" t="s">
        <v>171</v>
      </c>
      <c r="BE313" s="153">
        <f t="shared" si="84"/>
        <v>0</v>
      </c>
      <c r="BF313" s="153">
        <f t="shared" si="85"/>
        <v>0</v>
      </c>
      <c r="BG313" s="153">
        <f t="shared" si="86"/>
        <v>0</v>
      </c>
      <c r="BH313" s="153">
        <f t="shared" si="87"/>
        <v>0</v>
      </c>
      <c r="BI313" s="153">
        <f t="shared" si="88"/>
        <v>0</v>
      </c>
      <c r="BJ313" s="13" t="s">
        <v>87</v>
      </c>
      <c r="BK313" s="153">
        <f t="shared" si="89"/>
        <v>0</v>
      </c>
      <c r="BL313" s="13" t="s">
        <v>202</v>
      </c>
      <c r="BM313" s="152" t="s">
        <v>742</v>
      </c>
    </row>
    <row r="314" spans="2:65" s="1" customFormat="1" ht="16.5" customHeight="1">
      <c r="B314" s="139"/>
      <c r="C314" s="154" t="s">
        <v>743</v>
      </c>
      <c r="D314" s="154" t="s">
        <v>242</v>
      </c>
      <c r="E314" s="155" t="s">
        <v>744</v>
      </c>
      <c r="F314" s="156" t="s">
        <v>745</v>
      </c>
      <c r="G314" s="157" t="s">
        <v>728</v>
      </c>
      <c r="H314" s="158">
        <v>795</v>
      </c>
      <c r="I314" s="159"/>
      <c r="J314" s="160">
        <f t="shared" si="80"/>
        <v>0</v>
      </c>
      <c r="K314" s="161"/>
      <c r="L314" s="162"/>
      <c r="M314" s="163" t="s">
        <v>1</v>
      </c>
      <c r="N314" s="164" t="s">
        <v>40</v>
      </c>
      <c r="P314" s="150">
        <f t="shared" si="81"/>
        <v>0</v>
      </c>
      <c r="Q314" s="150">
        <v>1E-3</v>
      </c>
      <c r="R314" s="150">
        <f t="shared" si="82"/>
        <v>0.79500000000000004</v>
      </c>
      <c r="S314" s="150">
        <v>0</v>
      </c>
      <c r="T314" s="151">
        <f t="shared" si="83"/>
        <v>0</v>
      </c>
      <c r="AR314" s="152" t="s">
        <v>233</v>
      </c>
      <c r="AT314" s="152" t="s">
        <v>242</v>
      </c>
      <c r="AU314" s="152" t="s">
        <v>87</v>
      </c>
      <c r="AY314" s="13" t="s">
        <v>171</v>
      </c>
      <c r="BE314" s="153">
        <f t="shared" si="84"/>
        <v>0</v>
      </c>
      <c r="BF314" s="153">
        <f t="shared" si="85"/>
        <v>0</v>
      </c>
      <c r="BG314" s="153">
        <f t="shared" si="86"/>
        <v>0</v>
      </c>
      <c r="BH314" s="153">
        <f t="shared" si="87"/>
        <v>0</v>
      </c>
      <c r="BI314" s="153">
        <f t="shared" si="88"/>
        <v>0</v>
      </c>
      <c r="BJ314" s="13" t="s">
        <v>87</v>
      </c>
      <c r="BK314" s="153">
        <f t="shared" si="89"/>
        <v>0</v>
      </c>
      <c r="BL314" s="13" t="s">
        <v>202</v>
      </c>
      <c r="BM314" s="152" t="s">
        <v>746</v>
      </c>
    </row>
    <row r="315" spans="2:65" s="1" customFormat="1" ht="24.15" customHeight="1">
      <c r="B315" s="139"/>
      <c r="C315" s="140" t="s">
        <v>456</v>
      </c>
      <c r="D315" s="140" t="s">
        <v>173</v>
      </c>
      <c r="E315" s="141" t="s">
        <v>747</v>
      </c>
      <c r="F315" s="142" t="s">
        <v>748</v>
      </c>
      <c r="G315" s="143" t="s">
        <v>499</v>
      </c>
      <c r="H315" s="165"/>
      <c r="I315" s="145"/>
      <c r="J315" s="146">
        <f t="shared" si="80"/>
        <v>0</v>
      </c>
      <c r="K315" s="147"/>
      <c r="L315" s="28"/>
      <c r="M315" s="148" t="s">
        <v>1</v>
      </c>
      <c r="N315" s="149" t="s">
        <v>40</v>
      </c>
      <c r="P315" s="150">
        <f t="shared" si="81"/>
        <v>0</v>
      </c>
      <c r="Q315" s="150">
        <v>0</v>
      </c>
      <c r="R315" s="150">
        <f t="shared" si="82"/>
        <v>0</v>
      </c>
      <c r="S315" s="150">
        <v>0</v>
      </c>
      <c r="T315" s="151">
        <f t="shared" si="83"/>
        <v>0</v>
      </c>
      <c r="AR315" s="152" t="s">
        <v>202</v>
      </c>
      <c r="AT315" s="152" t="s">
        <v>173</v>
      </c>
      <c r="AU315" s="152" t="s">
        <v>87</v>
      </c>
      <c r="AY315" s="13" t="s">
        <v>171</v>
      </c>
      <c r="BE315" s="153">
        <f t="shared" si="84"/>
        <v>0</v>
      </c>
      <c r="BF315" s="153">
        <f t="shared" si="85"/>
        <v>0</v>
      </c>
      <c r="BG315" s="153">
        <f t="shared" si="86"/>
        <v>0</v>
      </c>
      <c r="BH315" s="153">
        <f t="shared" si="87"/>
        <v>0</v>
      </c>
      <c r="BI315" s="153">
        <f t="shared" si="88"/>
        <v>0</v>
      </c>
      <c r="BJ315" s="13" t="s">
        <v>87</v>
      </c>
      <c r="BK315" s="153">
        <f t="shared" si="89"/>
        <v>0</v>
      </c>
      <c r="BL315" s="13" t="s">
        <v>202</v>
      </c>
      <c r="BM315" s="152" t="s">
        <v>749</v>
      </c>
    </row>
    <row r="316" spans="2:65" s="11" customFormat="1" ht="22.95" customHeight="1">
      <c r="B316" s="127"/>
      <c r="D316" s="128" t="s">
        <v>73</v>
      </c>
      <c r="E316" s="137" t="s">
        <v>750</v>
      </c>
      <c r="F316" s="137" t="s">
        <v>751</v>
      </c>
      <c r="I316" s="130"/>
      <c r="J316" s="138">
        <f>BK316</f>
        <v>0</v>
      </c>
      <c r="L316" s="127"/>
      <c r="M316" s="132"/>
      <c r="P316" s="133">
        <f>SUM(P317:P320)</f>
        <v>0</v>
      </c>
      <c r="R316" s="133">
        <f>SUM(R317:R320)</f>
        <v>1.9605255380000002</v>
      </c>
      <c r="T316" s="134">
        <f>SUM(T317:T320)</f>
        <v>0</v>
      </c>
      <c r="AR316" s="128" t="s">
        <v>87</v>
      </c>
      <c r="AT316" s="135" t="s">
        <v>73</v>
      </c>
      <c r="AU316" s="135" t="s">
        <v>81</v>
      </c>
      <c r="AY316" s="128" t="s">
        <v>171</v>
      </c>
      <c r="BK316" s="136">
        <f>SUM(BK317:BK320)</f>
        <v>0</v>
      </c>
    </row>
    <row r="317" spans="2:65" s="1" customFormat="1" ht="16.5" customHeight="1">
      <c r="B317" s="139"/>
      <c r="C317" s="140" t="s">
        <v>752</v>
      </c>
      <c r="D317" s="140" t="s">
        <v>173</v>
      </c>
      <c r="E317" s="141" t="s">
        <v>753</v>
      </c>
      <c r="F317" s="142" t="s">
        <v>754</v>
      </c>
      <c r="G317" s="143" t="s">
        <v>228</v>
      </c>
      <c r="H317" s="144">
        <v>47.12</v>
      </c>
      <c r="I317" s="145"/>
      <c r="J317" s="146">
        <f>ROUND(I317*H317,2)</f>
        <v>0</v>
      </c>
      <c r="K317" s="147"/>
      <c r="L317" s="28"/>
      <c r="M317" s="148" t="s">
        <v>1</v>
      </c>
      <c r="N317" s="149" t="s">
        <v>40</v>
      </c>
      <c r="P317" s="150">
        <f>O317*H317</f>
        <v>0</v>
      </c>
      <c r="Q317" s="150">
        <v>3.4323999999999999E-3</v>
      </c>
      <c r="R317" s="150">
        <f>Q317*H317</f>
        <v>0.16173468799999999</v>
      </c>
      <c r="S317" s="150">
        <v>0</v>
      </c>
      <c r="T317" s="151">
        <f>S317*H317</f>
        <v>0</v>
      </c>
      <c r="AR317" s="152" t="s">
        <v>202</v>
      </c>
      <c r="AT317" s="152" t="s">
        <v>173</v>
      </c>
      <c r="AU317" s="152" t="s">
        <v>87</v>
      </c>
      <c r="AY317" s="13" t="s">
        <v>171</v>
      </c>
      <c r="BE317" s="153">
        <f>IF(N317="základná",J317,0)</f>
        <v>0</v>
      </c>
      <c r="BF317" s="153">
        <f>IF(N317="znížená",J317,0)</f>
        <v>0</v>
      </c>
      <c r="BG317" s="153">
        <f>IF(N317="zákl. prenesená",J317,0)</f>
        <v>0</v>
      </c>
      <c r="BH317" s="153">
        <f>IF(N317="zníž. prenesená",J317,0)</f>
        <v>0</v>
      </c>
      <c r="BI317" s="153">
        <f>IF(N317="nulová",J317,0)</f>
        <v>0</v>
      </c>
      <c r="BJ317" s="13" t="s">
        <v>87</v>
      </c>
      <c r="BK317" s="153">
        <f>ROUND(I317*H317,2)</f>
        <v>0</v>
      </c>
      <c r="BL317" s="13" t="s">
        <v>202</v>
      </c>
      <c r="BM317" s="152" t="s">
        <v>755</v>
      </c>
    </row>
    <row r="318" spans="2:65" s="1" customFormat="1" ht="24.15" customHeight="1">
      <c r="B318" s="139"/>
      <c r="C318" s="140" t="s">
        <v>460</v>
      </c>
      <c r="D318" s="140" t="s">
        <v>173</v>
      </c>
      <c r="E318" s="141" t="s">
        <v>756</v>
      </c>
      <c r="F318" s="142" t="s">
        <v>757</v>
      </c>
      <c r="G318" s="143" t="s">
        <v>223</v>
      </c>
      <c r="H318" s="144">
        <v>58.9</v>
      </c>
      <c r="I318" s="145"/>
      <c r="J318" s="146">
        <f>ROUND(I318*H318,2)</f>
        <v>0</v>
      </c>
      <c r="K318" s="147"/>
      <c r="L318" s="28"/>
      <c r="M318" s="148" t="s">
        <v>1</v>
      </c>
      <c r="N318" s="149" t="s">
        <v>40</v>
      </c>
      <c r="P318" s="150">
        <f>O318*H318</f>
        <v>0</v>
      </c>
      <c r="Q318" s="150">
        <v>3.5469999999999998E-3</v>
      </c>
      <c r="R318" s="150">
        <f>Q318*H318</f>
        <v>0.20891829999999997</v>
      </c>
      <c r="S318" s="150">
        <v>0</v>
      </c>
      <c r="T318" s="151">
        <f>S318*H318</f>
        <v>0</v>
      </c>
      <c r="AR318" s="152" t="s">
        <v>202</v>
      </c>
      <c r="AT318" s="152" t="s">
        <v>173</v>
      </c>
      <c r="AU318" s="152" t="s">
        <v>87</v>
      </c>
      <c r="AY318" s="13" t="s">
        <v>171</v>
      </c>
      <c r="BE318" s="153">
        <f>IF(N318="základná",J318,0)</f>
        <v>0</v>
      </c>
      <c r="BF318" s="153">
        <f>IF(N318="znížená",J318,0)</f>
        <v>0</v>
      </c>
      <c r="BG318" s="153">
        <f>IF(N318="zákl. prenesená",J318,0)</f>
        <v>0</v>
      </c>
      <c r="BH318" s="153">
        <f>IF(N318="zníž. prenesená",J318,0)</f>
        <v>0</v>
      </c>
      <c r="BI318" s="153">
        <f>IF(N318="nulová",J318,0)</f>
        <v>0</v>
      </c>
      <c r="BJ318" s="13" t="s">
        <v>87</v>
      </c>
      <c r="BK318" s="153">
        <f>ROUND(I318*H318,2)</f>
        <v>0</v>
      </c>
      <c r="BL318" s="13" t="s">
        <v>202</v>
      </c>
      <c r="BM318" s="152" t="s">
        <v>758</v>
      </c>
    </row>
    <row r="319" spans="2:65" s="1" customFormat="1" ht="24.15" customHeight="1">
      <c r="B319" s="139"/>
      <c r="C319" s="154" t="s">
        <v>759</v>
      </c>
      <c r="D319" s="154" t="s">
        <v>242</v>
      </c>
      <c r="E319" s="155" t="s">
        <v>760</v>
      </c>
      <c r="F319" s="156" t="s">
        <v>761</v>
      </c>
      <c r="G319" s="157" t="s">
        <v>223</v>
      </c>
      <c r="H319" s="158">
        <v>68.677000000000007</v>
      </c>
      <c r="I319" s="159"/>
      <c r="J319" s="160">
        <f>ROUND(I319*H319,2)</f>
        <v>0</v>
      </c>
      <c r="K319" s="161"/>
      <c r="L319" s="162"/>
      <c r="M319" s="163" t="s">
        <v>1</v>
      </c>
      <c r="N319" s="164" t="s">
        <v>40</v>
      </c>
      <c r="P319" s="150">
        <f>O319*H319</f>
        <v>0</v>
      </c>
      <c r="Q319" s="150">
        <v>2.315E-2</v>
      </c>
      <c r="R319" s="150">
        <f>Q319*H319</f>
        <v>1.5898725500000002</v>
      </c>
      <c r="S319" s="150">
        <v>0</v>
      </c>
      <c r="T319" s="151">
        <f>S319*H319</f>
        <v>0</v>
      </c>
      <c r="AR319" s="152" t="s">
        <v>233</v>
      </c>
      <c r="AT319" s="152" t="s">
        <v>242</v>
      </c>
      <c r="AU319" s="152" t="s">
        <v>87</v>
      </c>
      <c r="AY319" s="13" t="s">
        <v>171</v>
      </c>
      <c r="BE319" s="153">
        <f>IF(N319="základná",J319,0)</f>
        <v>0</v>
      </c>
      <c r="BF319" s="153">
        <f>IF(N319="znížená",J319,0)</f>
        <v>0</v>
      </c>
      <c r="BG319" s="153">
        <f>IF(N319="zákl. prenesená",J319,0)</f>
        <v>0</v>
      </c>
      <c r="BH319" s="153">
        <f>IF(N319="zníž. prenesená",J319,0)</f>
        <v>0</v>
      </c>
      <c r="BI319" s="153">
        <f>IF(N319="nulová",J319,0)</f>
        <v>0</v>
      </c>
      <c r="BJ319" s="13" t="s">
        <v>87</v>
      </c>
      <c r="BK319" s="153">
        <f>ROUND(I319*H319,2)</f>
        <v>0</v>
      </c>
      <c r="BL319" s="13" t="s">
        <v>202</v>
      </c>
      <c r="BM319" s="152" t="s">
        <v>762</v>
      </c>
    </row>
    <row r="320" spans="2:65" s="1" customFormat="1" ht="24.15" customHeight="1">
      <c r="B320" s="139"/>
      <c r="C320" s="140" t="s">
        <v>463</v>
      </c>
      <c r="D320" s="140" t="s">
        <v>173</v>
      </c>
      <c r="E320" s="141" t="s">
        <v>763</v>
      </c>
      <c r="F320" s="142" t="s">
        <v>764</v>
      </c>
      <c r="G320" s="143" t="s">
        <v>499</v>
      </c>
      <c r="H320" s="165"/>
      <c r="I320" s="145"/>
      <c r="J320" s="146">
        <f>ROUND(I320*H320,2)</f>
        <v>0</v>
      </c>
      <c r="K320" s="147"/>
      <c r="L320" s="28"/>
      <c r="M320" s="148" t="s">
        <v>1</v>
      </c>
      <c r="N320" s="149" t="s">
        <v>40</v>
      </c>
      <c r="P320" s="150">
        <f>O320*H320</f>
        <v>0</v>
      </c>
      <c r="Q320" s="150">
        <v>0</v>
      </c>
      <c r="R320" s="150">
        <f>Q320*H320</f>
        <v>0</v>
      </c>
      <c r="S320" s="150">
        <v>0</v>
      </c>
      <c r="T320" s="151">
        <f>S320*H320</f>
        <v>0</v>
      </c>
      <c r="AR320" s="152" t="s">
        <v>202</v>
      </c>
      <c r="AT320" s="152" t="s">
        <v>173</v>
      </c>
      <c r="AU320" s="152" t="s">
        <v>87</v>
      </c>
      <c r="AY320" s="13" t="s">
        <v>171</v>
      </c>
      <c r="BE320" s="153">
        <f>IF(N320="základná",J320,0)</f>
        <v>0</v>
      </c>
      <c r="BF320" s="153">
        <f>IF(N320="znížená",J320,0)</f>
        <v>0</v>
      </c>
      <c r="BG320" s="153">
        <f>IF(N320="zákl. prenesená",J320,0)</f>
        <v>0</v>
      </c>
      <c r="BH320" s="153">
        <f>IF(N320="zníž. prenesená",J320,0)</f>
        <v>0</v>
      </c>
      <c r="BI320" s="153">
        <f>IF(N320="nulová",J320,0)</f>
        <v>0</v>
      </c>
      <c r="BJ320" s="13" t="s">
        <v>87</v>
      </c>
      <c r="BK320" s="153">
        <f>ROUND(I320*H320,2)</f>
        <v>0</v>
      </c>
      <c r="BL320" s="13" t="s">
        <v>202</v>
      </c>
      <c r="BM320" s="152" t="s">
        <v>765</v>
      </c>
    </row>
    <row r="321" spans="2:65" s="11" customFormat="1" ht="22.95" customHeight="1">
      <c r="B321" s="127"/>
      <c r="D321" s="128" t="s">
        <v>73</v>
      </c>
      <c r="E321" s="137" t="s">
        <v>766</v>
      </c>
      <c r="F321" s="137" t="s">
        <v>767</v>
      </c>
      <c r="I321" s="130"/>
      <c r="J321" s="138">
        <f>BK321</f>
        <v>0</v>
      </c>
      <c r="L321" s="127"/>
      <c r="M321" s="132"/>
      <c r="P321" s="133">
        <f>SUM(P322:P324)</f>
        <v>0</v>
      </c>
      <c r="R321" s="133">
        <f>SUM(R322:R324)</f>
        <v>4.2669699999999997</v>
      </c>
      <c r="T321" s="134">
        <f>SUM(T322:T324)</f>
        <v>0</v>
      </c>
      <c r="AR321" s="128" t="s">
        <v>87</v>
      </c>
      <c r="AT321" s="135" t="s">
        <v>73</v>
      </c>
      <c r="AU321" s="135" t="s">
        <v>81</v>
      </c>
      <c r="AY321" s="128" t="s">
        <v>171</v>
      </c>
      <c r="BK321" s="136">
        <f>SUM(BK322:BK324)</f>
        <v>0</v>
      </c>
    </row>
    <row r="322" spans="2:65" s="1" customFormat="1" ht="16.5" customHeight="1">
      <c r="B322" s="139"/>
      <c r="C322" s="140" t="s">
        <v>768</v>
      </c>
      <c r="D322" s="140" t="s">
        <v>173</v>
      </c>
      <c r="E322" s="141" t="s">
        <v>769</v>
      </c>
      <c r="F322" s="142" t="s">
        <v>770</v>
      </c>
      <c r="G322" s="143" t="s">
        <v>223</v>
      </c>
      <c r="H322" s="144">
        <v>197</v>
      </c>
      <c r="I322" s="145"/>
      <c r="J322" s="146">
        <f>ROUND(I322*H322,2)</f>
        <v>0</v>
      </c>
      <c r="K322" s="147"/>
      <c r="L322" s="28"/>
      <c r="M322" s="148" t="s">
        <v>1</v>
      </c>
      <c r="N322" s="149" t="s">
        <v>40</v>
      </c>
      <c r="P322" s="150">
        <f>O322*H322</f>
        <v>0</v>
      </c>
      <c r="Q322" s="150">
        <v>2.1049999999999999E-2</v>
      </c>
      <c r="R322" s="150">
        <f>Q322*H322</f>
        <v>4.1468499999999997</v>
      </c>
      <c r="S322" s="150">
        <v>0</v>
      </c>
      <c r="T322" s="151">
        <f>S322*H322</f>
        <v>0</v>
      </c>
      <c r="AR322" s="152" t="s">
        <v>202</v>
      </c>
      <c r="AT322" s="152" t="s">
        <v>173</v>
      </c>
      <c r="AU322" s="152" t="s">
        <v>87</v>
      </c>
      <c r="AY322" s="13" t="s">
        <v>171</v>
      </c>
      <c r="BE322" s="153">
        <f>IF(N322="základná",J322,0)</f>
        <v>0</v>
      </c>
      <c r="BF322" s="153">
        <f>IF(N322="znížená",J322,0)</f>
        <v>0</v>
      </c>
      <c r="BG322" s="153">
        <f>IF(N322="zákl. prenesená",J322,0)</f>
        <v>0</v>
      </c>
      <c r="BH322" s="153">
        <f>IF(N322="zníž. prenesená",J322,0)</f>
        <v>0</v>
      </c>
      <c r="BI322" s="153">
        <f>IF(N322="nulová",J322,0)</f>
        <v>0</v>
      </c>
      <c r="BJ322" s="13" t="s">
        <v>87</v>
      </c>
      <c r="BK322" s="153">
        <f>ROUND(I322*H322,2)</f>
        <v>0</v>
      </c>
      <c r="BL322" s="13" t="s">
        <v>202</v>
      </c>
      <c r="BM322" s="152" t="s">
        <v>771</v>
      </c>
    </row>
    <row r="323" spans="2:65" s="1" customFormat="1" ht="21.75" customHeight="1">
      <c r="B323" s="139"/>
      <c r="C323" s="140" t="s">
        <v>467</v>
      </c>
      <c r="D323" s="140" t="s">
        <v>173</v>
      </c>
      <c r="E323" s="141" t="s">
        <v>772</v>
      </c>
      <c r="F323" s="142" t="s">
        <v>773</v>
      </c>
      <c r="G323" s="143" t="s">
        <v>228</v>
      </c>
      <c r="H323" s="144">
        <v>143</v>
      </c>
      <c r="I323" s="145"/>
      <c r="J323" s="146">
        <f>ROUND(I323*H323,2)</f>
        <v>0</v>
      </c>
      <c r="K323" s="147"/>
      <c r="L323" s="28"/>
      <c r="M323" s="148" t="s">
        <v>1</v>
      </c>
      <c r="N323" s="149" t="s">
        <v>40</v>
      </c>
      <c r="P323" s="150">
        <f>O323*H323</f>
        <v>0</v>
      </c>
      <c r="Q323" s="150">
        <v>8.4000000000000003E-4</v>
      </c>
      <c r="R323" s="150">
        <f>Q323*H323</f>
        <v>0.12012</v>
      </c>
      <c r="S323" s="150">
        <v>0</v>
      </c>
      <c r="T323" s="151">
        <f>S323*H323</f>
        <v>0</v>
      </c>
      <c r="AR323" s="152" t="s">
        <v>202</v>
      </c>
      <c r="AT323" s="152" t="s">
        <v>173</v>
      </c>
      <c r="AU323" s="152" t="s">
        <v>87</v>
      </c>
      <c r="AY323" s="13" t="s">
        <v>171</v>
      </c>
      <c r="BE323" s="153">
        <f>IF(N323="základná",J323,0)</f>
        <v>0</v>
      </c>
      <c r="BF323" s="153">
        <f>IF(N323="znížená",J323,0)</f>
        <v>0</v>
      </c>
      <c r="BG323" s="153">
        <f>IF(N323="zákl. prenesená",J323,0)</f>
        <v>0</v>
      </c>
      <c r="BH323" s="153">
        <f>IF(N323="zníž. prenesená",J323,0)</f>
        <v>0</v>
      </c>
      <c r="BI323" s="153">
        <f>IF(N323="nulová",J323,0)</f>
        <v>0</v>
      </c>
      <c r="BJ323" s="13" t="s">
        <v>87</v>
      </c>
      <c r="BK323" s="153">
        <f>ROUND(I323*H323,2)</f>
        <v>0</v>
      </c>
      <c r="BL323" s="13" t="s">
        <v>202</v>
      </c>
      <c r="BM323" s="152" t="s">
        <v>774</v>
      </c>
    </row>
    <row r="324" spans="2:65" s="1" customFormat="1" ht="24.15" customHeight="1">
      <c r="B324" s="139"/>
      <c r="C324" s="140" t="s">
        <v>775</v>
      </c>
      <c r="D324" s="140" t="s">
        <v>173</v>
      </c>
      <c r="E324" s="141" t="s">
        <v>776</v>
      </c>
      <c r="F324" s="142" t="s">
        <v>777</v>
      </c>
      <c r="G324" s="143" t="s">
        <v>499</v>
      </c>
      <c r="H324" s="165"/>
      <c r="I324" s="145"/>
      <c r="J324" s="146">
        <f>ROUND(I324*H324,2)</f>
        <v>0</v>
      </c>
      <c r="K324" s="147"/>
      <c r="L324" s="28"/>
      <c r="M324" s="148" t="s">
        <v>1</v>
      </c>
      <c r="N324" s="149" t="s">
        <v>40</v>
      </c>
      <c r="P324" s="150">
        <f>O324*H324</f>
        <v>0</v>
      </c>
      <c r="Q324" s="150">
        <v>0</v>
      </c>
      <c r="R324" s="150">
        <f>Q324*H324</f>
        <v>0</v>
      </c>
      <c r="S324" s="150">
        <v>0</v>
      </c>
      <c r="T324" s="151">
        <f>S324*H324</f>
        <v>0</v>
      </c>
      <c r="AR324" s="152" t="s">
        <v>202</v>
      </c>
      <c r="AT324" s="152" t="s">
        <v>173</v>
      </c>
      <c r="AU324" s="152" t="s">
        <v>87</v>
      </c>
      <c r="AY324" s="13" t="s">
        <v>171</v>
      </c>
      <c r="BE324" s="153">
        <f>IF(N324="základná",J324,0)</f>
        <v>0</v>
      </c>
      <c r="BF324" s="153">
        <f>IF(N324="znížená",J324,0)</f>
        <v>0</v>
      </c>
      <c r="BG324" s="153">
        <f>IF(N324="zákl. prenesená",J324,0)</f>
        <v>0</v>
      </c>
      <c r="BH324" s="153">
        <f>IF(N324="zníž. prenesená",J324,0)</f>
        <v>0</v>
      </c>
      <c r="BI324" s="153">
        <f>IF(N324="nulová",J324,0)</f>
        <v>0</v>
      </c>
      <c r="BJ324" s="13" t="s">
        <v>87</v>
      </c>
      <c r="BK324" s="153">
        <f>ROUND(I324*H324,2)</f>
        <v>0</v>
      </c>
      <c r="BL324" s="13" t="s">
        <v>202</v>
      </c>
      <c r="BM324" s="152" t="s">
        <v>778</v>
      </c>
    </row>
    <row r="325" spans="2:65" s="11" customFormat="1" ht="22.95" customHeight="1">
      <c r="B325" s="127"/>
      <c r="D325" s="128" t="s">
        <v>73</v>
      </c>
      <c r="E325" s="137" t="s">
        <v>779</v>
      </c>
      <c r="F325" s="137" t="s">
        <v>780</v>
      </c>
      <c r="I325" s="130"/>
      <c r="J325" s="138">
        <f>BK325</f>
        <v>0</v>
      </c>
      <c r="L325" s="127"/>
      <c r="M325" s="132"/>
      <c r="P325" s="133">
        <f>SUM(P326:P328)</f>
        <v>0</v>
      </c>
      <c r="R325" s="133">
        <f>SUM(R326:R328)</f>
        <v>4.1971308049999996</v>
      </c>
      <c r="T325" s="134">
        <f>SUM(T326:T328)</f>
        <v>0</v>
      </c>
      <c r="AR325" s="128" t="s">
        <v>87</v>
      </c>
      <c r="AT325" s="135" t="s">
        <v>73</v>
      </c>
      <c r="AU325" s="135" t="s">
        <v>81</v>
      </c>
      <c r="AY325" s="128" t="s">
        <v>171</v>
      </c>
      <c r="BK325" s="136">
        <f>SUM(BK326:BK328)</f>
        <v>0</v>
      </c>
    </row>
    <row r="326" spans="2:65" s="1" customFormat="1" ht="33" customHeight="1">
      <c r="B326" s="139"/>
      <c r="C326" s="140" t="s">
        <v>470</v>
      </c>
      <c r="D326" s="140" t="s">
        <v>173</v>
      </c>
      <c r="E326" s="141" t="s">
        <v>781</v>
      </c>
      <c r="F326" s="142" t="s">
        <v>782</v>
      </c>
      <c r="G326" s="143" t="s">
        <v>223</v>
      </c>
      <c r="H326" s="144">
        <v>182.77500000000001</v>
      </c>
      <c r="I326" s="145"/>
      <c r="J326" s="146">
        <f>ROUND(I326*H326,2)</f>
        <v>0</v>
      </c>
      <c r="K326" s="147"/>
      <c r="L326" s="28"/>
      <c r="M326" s="148" t="s">
        <v>1</v>
      </c>
      <c r="N326" s="149" t="s">
        <v>40</v>
      </c>
      <c r="P326" s="150">
        <f>O326*H326</f>
        <v>0</v>
      </c>
      <c r="Q326" s="150">
        <v>3.1470000000000001E-3</v>
      </c>
      <c r="R326" s="150">
        <f>Q326*H326</f>
        <v>0.57519292500000008</v>
      </c>
      <c r="S326" s="150">
        <v>0</v>
      </c>
      <c r="T326" s="151">
        <f>S326*H326</f>
        <v>0</v>
      </c>
      <c r="AR326" s="152" t="s">
        <v>202</v>
      </c>
      <c r="AT326" s="152" t="s">
        <v>173</v>
      </c>
      <c r="AU326" s="152" t="s">
        <v>87</v>
      </c>
      <c r="AY326" s="13" t="s">
        <v>171</v>
      </c>
      <c r="BE326" s="153">
        <f>IF(N326="základná",J326,0)</f>
        <v>0</v>
      </c>
      <c r="BF326" s="153">
        <f>IF(N326="znížená",J326,0)</f>
        <v>0</v>
      </c>
      <c r="BG326" s="153">
        <f>IF(N326="zákl. prenesená",J326,0)</f>
        <v>0</v>
      </c>
      <c r="BH326" s="153">
        <f>IF(N326="zníž. prenesená",J326,0)</f>
        <v>0</v>
      </c>
      <c r="BI326" s="153">
        <f>IF(N326="nulová",J326,0)</f>
        <v>0</v>
      </c>
      <c r="BJ326" s="13" t="s">
        <v>87</v>
      </c>
      <c r="BK326" s="153">
        <f>ROUND(I326*H326,2)</f>
        <v>0</v>
      </c>
      <c r="BL326" s="13" t="s">
        <v>202</v>
      </c>
      <c r="BM326" s="152" t="s">
        <v>783</v>
      </c>
    </row>
    <row r="327" spans="2:65" s="1" customFormat="1" ht="21.75" customHeight="1">
      <c r="B327" s="139"/>
      <c r="C327" s="154" t="s">
        <v>784</v>
      </c>
      <c r="D327" s="154" t="s">
        <v>242</v>
      </c>
      <c r="E327" s="155" t="s">
        <v>785</v>
      </c>
      <c r="F327" s="156" t="s">
        <v>786</v>
      </c>
      <c r="G327" s="157" t="s">
        <v>223</v>
      </c>
      <c r="H327" s="158">
        <v>195.56899999999999</v>
      </c>
      <c r="I327" s="159"/>
      <c r="J327" s="160">
        <f>ROUND(I327*H327,2)</f>
        <v>0</v>
      </c>
      <c r="K327" s="161"/>
      <c r="L327" s="162"/>
      <c r="M327" s="163" t="s">
        <v>1</v>
      </c>
      <c r="N327" s="164" t="s">
        <v>40</v>
      </c>
      <c r="P327" s="150">
        <f>O327*H327</f>
        <v>0</v>
      </c>
      <c r="Q327" s="150">
        <v>1.8519999999999998E-2</v>
      </c>
      <c r="R327" s="150">
        <f>Q327*H327</f>
        <v>3.6219378799999995</v>
      </c>
      <c r="S327" s="150">
        <v>0</v>
      </c>
      <c r="T327" s="151">
        <f>S327*H327</f>
        <v>0</v>
      </c>
      <c r="AR327" s="152" t="s">
        <v>233</v>
      </c>
      <c r="AT327" s="152" t="s">
        <v>242</v>
      </c>
      <c r="AU327" s="152" t="s">
        <v>87</v>
      </c>
      <c r="AY327" s="13" t="s">
        <v>171</v>
      </c>
      <c r="BE327" s="153">
        <f>IF(N327="základná",J327,0)</f>
        <v>0</v>
      </c>
      <c r="BF327" s="153">
        <f>IF(N327="znížená",J327,0)</f>
        <v>0</v>
      </c>
      <c r="BG327" s="153">
        <f>IF(N327="zákl. prenesená",J327,0)</f>
        <v>0</v>
      </c>
      <c r="BH327" s="153">
        <f>IF(N327="zníž. prenesená",J327,0)</f>
        <v>0</v>
      </c>
      <c r="BI327" s="153">
        <f>IF(N327="nulová",J327,0)</f>
        <v>0</v>
      </c>
      <c r="BJ327" s="13" t="s">
        <v>87</v>
      </c>
      <c r="BK327" s="153">
        <f>ROUND(I327*H327,2)</f>
        <v>0</v>
      </c>
      <c r="BL327" s="13" t="s">
        <v>202</v>
      </c>
      <c r="BM327" s="152" t="s">
        <v>787</v>
      </c>
    </row>
    <row r="328" spans="2:65" s="1" customFormat="1" ht="24.15" customHeight="1">
      <c r="B328" s="139"/>
      <c r="C328" s="140" t="s">
        <v>478</v>
      </c>
      <c r="D328" s="140" t="s">
        <v>173</v>
      </c>
      <c r="E328" s="141" t="s">
        <v>788</v>
      </c>
      <c r="F328" s="142" t="s">
        <v>789</v>
      </c>
      <c r="G328" s="143" t="s">
        <v>499</v>
      </c>
      <c r="H328" s="165"/>
      <c r="I328" s="145"/>
      <c r="J328" s="146">
        <f>ROUND(I328*H328,2)</f>
        <v>0</v>
      </c>
      <c r="K328" s="147"/>
      <c r="L328" s="28"/>
      <c r="M328" s="148" t="s">
        <v>1</v>
      </c>
      <c r="N328" s="149" t="s">
        <v>40</v>
      </c>
      <c r="P328" s="150">
        <f>O328*H328</f>
        <v>0</v>
      </c>
      <c r="Q328" s="150">
        <v>0</v>
      </c>
      <c r="R328" s="150">
        <f>Q328*H328</f>
        <v>0</v>
      </c>
      <c r="S328" s="150">
        <v>0</v>
      </c>
      <c r="T328" s="151">
        <f>S328*H328</f>
        <v>0</v>
      </c>
      <c r="AR328" s="152" t="s">
        <v>202</v>
      </c>
      <c r="AT328" s="152" t="s">
        <v>173</v>
      </c>
      <c r="AU328" s="152" t="s">
        <v>87</v>
      </c>
      <c r="AY328" s="13" t="s">
        <v>171</v>
      </c>
      <c r="BE328" s="153">
        <f>IF(N328="základná",J328,0)</f>
        <v>0</v>
      </c>
      <c r="BF328" s="153">
        <f>IF(N328="znížená",J328,0)</f>
        <v>0</v>
      </c>
      <c r="BG328" s="153">
        <f>IF(N328="zákl. prenesená",J328,0)</f>
        <v>0</v>
      </c>
      <c r="BH328" s="153">
        <f>IF(N328="zníž. prenesená",J328,0)</f>
        <v>0</v>
      </c>
      <c r="BI328" s="153">
        <f>IF(N328="nulová",J328,0)</f>
        <v>0</v>
      </c>
      <c r="BJ328" s="13" t="s">
        <v>87</v>
      </c>
      <c r="BK328" s="153">
        <f>ROUND(I328*H328,2)</f>
        <v>0</v>
      </c>
      <c r="BL328" s="13" t="s">
        <v>202</v>
      </c>
      <c r="BM328" s="152" t="s">
        <v>790</v>
      </c>
    </row>
    <row r="329" spans="2:65" s="11" customFormat="1" ht="22.95" customHeight="1">
      <c r="B329" s="127"/>
      <c r="D329" s="128" t="s">
        <v>73</v>
      </c>
      <c r="E329" s="137" t="s">
        <v>791</v>
      </c>
      <c r="F329" s="137" t="s">
        <v>792</v>
      </c>
      <c r="I329" s="130"/>
      <c r="J329" s="138">
        <f>BK329</f>
        <v>0</v>
      </c>
      <c r="L329" s="127"/>
      <c r="M329" s="132"/>
      <c r="P329" s="133">
        <f>SUM(P330:P334)</f>
        <v>0</v>
      </c>
      <c r="R329" s="133">
        <f>SUM(R330:R334)</f>
        <v>9.4287622319999986E-2</v>
      </c>
      <c r="T329" s="134">
        <f>SUM(T330:T334)</f>
        <v>0</v>
      </c>
      <c r="AR329" s="128" t="s">
        <v>87</v>
      </c>
      <c r="AT329" s="135" t="s">
        <v>73</v>
      </c>
      <c r="AU329" s="135" t="s">
        <v>81</v>
      </c>
      <c r="AY329" s="128" t="s">
        <v>171</v>
      </c>
      <c r="BK329" s="136">
        <f>SUM(BK330:BK334)</f>
        <v>0</v>
      </c>
    </row>
    <row r="330" spans="2:65" s="1" customFormat="1" ht="33" customHeight="1">
      <c r="B330" s="139"/>
      <c r="C330" s="140" t="s">
        <v>793</v>
      </c>
      <c r="D330" s="140" t="s">
        <v>173</v>
      </c>
      <c r="E330" s="141" t="s">
        <v>794</v>
      </c>
      <c r="F330" s="142" t="s">
        <v>795</v>
      </c>
      <c r="G330" s="143" t="s">
        <v>223</v>
      </c>
      <c r="H330" s="144">
        <v>49.1</v>
      </c>
      <c r="I330" s="145"/>
      <c r="J330" s="146">
        <f>ROUND(I330*H330,2)</f>
        <v>0</v>
      </c>
      <c r="K330" s="147"/>
      <c r="L330" s="28"/>
      <c r="M330" s="148" t="s">
        <v>1</v>
      </c>
      <c r="N330" s="149" t="s">
        <v>40</v>
      </c>
      <c r="P330" s="150">
        <f>O330*H330</f>
        <v>0</v>
      </c>
      <c r="Q330" s="150">
        <v>1.5E-6</v>
      </c>
      <c r="R330" s="150">
        <f>Q330*H330</f>
        <v>7.3650000000000001E-5</v>
      </c>
      <c r="S330" s="150">
        <v>0</v>
      </c>
      <c r="T330" s="151">
        <f>S330*H330</f>
        <v>0</v>
      </c>
      <c r="AR330" s="152" t="s">
        <v>202</v>
      </c>
      <c r="AT330" s="152" t="s">
        <v>173</v>
      </c>
      <c r="AU330" s="152" t="s">
        <v>87</v>
      </c>
      <c r="AY330" s="13" t="s">
        <v>171</v>
      </c>
      <c r="BE330" s="153">
        <f>IF(N330="základná",J330,0)</f>
        <v>0</v>
      </c>
      <c r="BF330" s="153">
        <f>IF(N330="znížená",J330,0)</f>
        <v>0</v>
      </c>
      <c r="BG330" s="153">
        <f>IF(N330="zákl. prenesená",J330,0)</f>
        <v>0</v>
      </c>
      <c r="BH330" s="153">
        <f>IF(N330="zníž. prenesená",J330,0)</f>
        <v>0</v>
      </c>
      <c r="BI330" s="153">
        <f>IF(N330="nulová",J330,0)</f>
        <v>0</v>
      </c>
      <c r="BJ330" s="13" t="s">
        <v>87</v>
      </c>
      <c r="BK330" s="153">
        <f>ROUND(I330*H330,2)</f>
        <v>0</v>
      </c>
      <c r="BL330" s="13" t="s">
        <v>202</v>
      </c>
      <c r="BM330" s="152" t="s">
        <v>796</v>
      </c>
    </row>
    <row r="331" spans="2:65" s="1" customFormat="1" ht="24.15" customHeight="1">
      <c r="B331" s="139"/>
      <c r="C331" s="140" t="s">
        <v>481</v>
      </c>
      <c r="D331" s="140" t="s">
        <v>173</v>
      </c>
      <c r="E331" s="141" t="s">
        <v>797</v>
      </c>
      <c r="F331" s="142" t="s">
        <v>798</v>
      </c>
      <c r="G331" s="143" t="s">
        <v>223</v>
      </c>
      <c r="H331" s="144">
        <v>17.597999999999999</v>
      </c>
      <c r="I331" s="145"/>
      <c r="J331" s="146">
        <f>ROUND(I331*H331,2)</f>
        <v>0</v>
      </c>
      <c r="K331" s="147"/>
      <c r="L331" s="28"/>
      <c r="M331" s="148" t="s">
        <v>1</v>
      </c>
      <c r="N331" s="149" t="s">
        <v>40</v>
      </c>
      <c r="P331" s="150">
        <f>O331*H331</f>
        <v>0</v>
      </c>
      <c r="Q331" s="150">
        <v>1.6184000000000001E-4</v>
      </c>
      <c r="R331" s="150">
        <f>Q331*H331</f>
        <v>2.8480603199999999E-3</v>
      </c>
      <c r="S331" s="150">
        <v>0</v>
      </c>
      <c r="T331" s="151">
        <f>S331*H331</f>
        <v>0</v>
      </c>
      <c r="AR331" s="152" t="s">
        <v>202</v>
      </c>
      <c r="AT331" s="152" t="s">
        <v>173</v>
      </c>
      <c r="AU331" s="152" t="s">
        <v>87</v>
      </c>
      <c r="AY331" s="13" t="s">
        <v>171</v>
      </c>
      <c r="BE331" s="153">
        <f>IF(N331="základná",J331,0)</f>
        <v>0</v>
      </c>
      <c r="BF331" s="153">
        <f>IF(N331="znížená",J331,0)</f>
        <v>0</v>
      </c>
      <c r="BG331" s="153">
        <f>IF(N331="zákl. prenesená",J331,0)</f>
        <v>0</v>
      </c>
      <c r="BH331" s="153">
        <f>IF(N331="zníž. prenesená",J331,0)</f>
        <v>0</v>
      </c>
      <c r="BI331" s="153">
        <f>IF(N331="nulová",J331,0)</f>
        <v>0</v>
      </c>
      <c r="BJ331" s="13" t="s">
        <v>87</v>
      </c>
      <c r="BK331" s="153">
        <f>ROUND(I331*H331,2)</f>
        <v>0</v>
      </c>
      <c r="BL331" s="13" t="s">
        <v>202</v>
      </c>
      <c r="BM331" s="152" t="s">
        <v>799</v>
      </c>
    </row>
    <row r="332" spans="2:65" s="1" customFormat="1" ht="33" customHeight="1">
      <c r="B332" s="139"/>
      <c r="C332" s="140" t="s">
        <v>800</v>
      </c>
      <c r="D332" s="140" t="s">
        <v>173</v>
      </c>
      <c r="E332" s="141" t="s">
        <v>801</v>
      </c>
      <c r="F332" s="142" t="s">
        <v>802</v>
      </c>
      <c r="G332" s="143" t="s">
        <v>223</v>
      </c>
      <c r="H332" s="144">
        <v>27.521999999999998</v>
      </c>
      <c r="I332" s="145"/>
      <c r="J332" s="146">
        <f>ROUND(I332*H332,2)</f>
        <v>0</v>
      </c>
      <c r="K332" s="147"/>
      <c r="L332" s="28"/>
      <c r="M332" s="148" t="s">
        <v>1</v>
      </c>
      <c r="N332" s="149" t="s">
        <v>40</v>
      </c>
      <c r="P332" s="150">
        <f>O332*H332</f>
        <v>0</v>
      </c>
      <c r="Q332" s="150">
        <v>3.2000000000000003E-4</v>
      </c>
      <c r="R332" s="150">
        <f>Q332*H332</f>
        <v>8.8070400000000004E-3</v>
      </c>
      <c r="S332" s="150">
        <v>0</v>
      </c>
      <c r="T332" s="151">
        <f>S332*H332</f>
        <v>0</v>
      </c>
      <c r="AR332" s="152" t="s">
        <v>202</v>
      </c>
      <c r="AT332" s="152" t="s">
        <v>173</v>
      </c>
      <c r="AU332" s="152" t="s">
        <v>87</v>
      </c>
      <c r="AY332" s="13" t="s">
        <v>171</v>
      </c>
      <c r="BE332" s="153">
        <f>IF(N332="základná",J332,0)</f>
        <v>0</v>
      </c>
      <c r="BF332" s="153">
        <f>IF(N332="znížená",J332,0)</f>
        <v>0</v>
      </c>
      <c r="BG332" s="153">
        <f>IF(N332="zákl. prenesená",J332,0)</f>
        <v>0</v>
      </c>
      <c r="BH332" s="153">
        <f>IF(N332="zníž. prenesená",J332,0)</f>
        <v>0</v>
      </c>
      <c r="BI332" s="153">
        <f>IF(N332="nulová",J332,0)</f>
        <v>0</v>
      </c>
      <c r="BJ332" s="13" t="s">
        <v>87</v>
      </c>
      <c r="BK332" s="153">
        <f>ROUND(I332*H332,2)</f>
        <v>0</v>
      </c>
      <c r="BL332" s="13" t="s">
        <v>202</v>
      </c>
      <c r="BM332" s="152" t="s">
        <v>803</v>
      </c>
    </row>
    <row r="333" spans="2:65" s="1" customFormat="1" ht="24.15" customHeight="1">
      <c r="B333" s="139"/>
      <c r="C333" s="140" t="s">
        <v>485</v>
      </c>
      <c r="D333" s="140" t="s">
        <v>173</v>
      </c>
      <c r="E333" s="141" t="s">
        <v>804</v>
      </c>
      <c r="F333" s="142" t="s">
        <v>805</v>
      </c>
      <c r="G333" s="143" t="s">
        <v>223</v>
      </c>
      <c r="H333" s="144">
        <v>154.85</v>
      </c>
      <c r="I333" s="145"/>
      <c r="J333" s="146">
        <f>ROUND(I333*H333,2)</f>
        <v>0</v>
      </c>
      <c r="K333" s="147"/>
      <c r="L333" s="28"/>
      <c r="M333" s="148" t="s">
        <v>1</v>
      </c>
      <c r="N333" s="149" t="s">
        <v>40</v>
      </c>
      <c r="P333" s="150">
        <f>O333*H333</f>
        <v>0</v>
      </c>
      <c r="Q333" s="150">
        <v>4.2371999999999999E-4</v>
      </c>
      <c r="R333" s="150">
        <f>Q333*H333</f>
        <v>6.5613041999999996E-2</v>
      </c>
      <c r="S333" s="150">
        <v>0</v>
      </c>
      <c r="T333" s="151">
        <f>S333*H333</f>
        <v>0</v>
      </c>
      <c r="AR333" s="152" t="s">
        <v>202</v>
      </c>
      <c r="AT333" s="152" t="s">
        <v>173</v>
      </c>
      <c r="AU333" s="152" t="s">
        <v>87</v>
      </c>
      <c r="AY333" s="13" t="s">
        <v>171</v>
      </c>
      <c r="BE333" s="153">
        <f>IF(N333="základná",J333,0)</f>
        <v>0</v>
      </c>
      <c r="BF333" s="153">
        <f>IF(N333="znížená",J333,0)</f>
        <v>0</v>
      </c>
      <c r="BG333" s="153">
        <f>IF(N333="zákl. prenesená",J333,0)</f>
        <v>0</v>
      </c>
      <c r="BH333" s="153">
        <f>IF(N333="zníž. prenesená",J333,0)</f>
        <v>0</v>
      </c>
      <c r="BI333" s="153">
        <f>IF(N333="nulová",J333,0)</f>
        <v>0</v>
      </c>
      <c r="BJ333" s="13" t="s">
        <v>87</v>
      </c>
      <c r="BK333" s="153">
        <f>ROUND(I333*H333,2)</f>
        <v>0</v>
      </c>
      <c r="BL333" s="13" t="s">
        <v>202</v>
      </c>
      <c r="BM333" s="152" t="s">
        <v>806</v>
      </c>
    </row>
    <row r="334" spans="2:65" s="1" customFormat="1" ht="33" customHeight="1">
      <c r="B334" s="139"/>
      <c r="C334" s="140" t="s">
        <v>807</v>
      </c>
      <c r="D334" s="140" t="s">
        <v>173</v>
      </c>
      <c r="E334" s="141" t="s">
        <v>808</v>
      </c>
      <c r="F334" s="142" t="s">
        <v>809</v>
      </c>
      <c r="G334" s="143" t="s">
        <v>223</v>
      </c>
      <c r="H334" s="144">
        <v>51.350999999999999</v>
      </c>
      <c r="I334" s="145"/>
      <c r="J334" s="146">
        <f>ROUND(I334*H334,2)</f>
        <v>0</v>
      </c>
      <c r="K334" s="147"/>
      <c r="L334" s="28"/>
      <c r="M334" s="148" t="s">
        <v>1</v>
      </c>
      <c r="N334" s="149" t="s">
        <v>40</v>
      </c>
      <c r="P334" s="150">
        <f>O334*H334</f>
        <v>0</v>
      </c>
      <c r="Q334" s="150">
        <v>3.3E-4</v>
      </c>
      <c r="R334" s="150">
        <f>Q334*H334</f>
        <v>1.6945829999999999E-2</v>
      </c>
      <c r="S334" s="150">
        <v>0</v>
      </c>
      <c r="T334" s="151">
        <f>S334*H334</f>
        <v>0</v>
      </c>
      <c r="AR334" s="152" t="s">
        <v>202</v>
      </c>
      <c r="AT334" s="152" t="s">
        <v>173</v>
      </c>
      <c r="AU334" s="152" t="s">
        <v>87</v>
      </c>
      <c r="AY334" s="13" t="s">
        <v>171</v>
      </c>
      <c r="BE334" s="153">
        <f>IF(N334="základná",J334,0)</f>
        <v>0</v>
      </c>
      <c r="BF334" s="153">
        <f>IF(N334="znížená",J334,0)</f>
        <v>0</v>
      </c>
      <c r="BG334" s="153">
        <f>IF(N334="zákl. prenesená",J334,0)</f>
        <v>0</v>
      </c>
      <c r="BH334" s="153">
        <f>IF(N334="zníž. prenesená",J334,0)</f>
        <v>0</v>
      </c>
      <c r="BI334" s="153">
        <f>IF(N334="nulová",J334,0)</f>
        <v>0</v>
      </c>
      <c r="BJ334" s="13" t="s">
        <v>87</v>
      </c>
      <c r="BK334" s="153">
        <f>ROUND(I334*H334,2)</f>
        <v>0</v>
      </c>
      <c r="BL334" s="13" t="s">
        <v>202</v>
      </c>
      <c r="BM334" s="152" t="s">
        <v>810</v>
      </c>
    </row>
    <row r="335" spans="2:65" s="11" customFormat="1" ht="22.95" customHeight="1">
      <c r="B335" s="127"/>
      <c r="D335" s="128" t="s">
        <v>73</v>
      </c>
      <c r="E335" s="137" t="s">
        <v>811</v>
      </c>
      <c r="F335" s="137" t="s">
        <v>812</v>
      </c>
      <c r="I335" s="130"/>
      <c r="J335" s="138">
        <f>BK335</f>
        <v>0</v>
      </c>
      <c r="L335" s="127"/>
      <c r="M335" s="132"/>
      <c r="P335" s="133">
        <f>P336</f>
        <v>0</v>
      </c>
      <c r="R335" s="133">
        <f>R336</f>
        <v>8.1191658799999997E-2</v>
      </c>
      <c r="T335" s="134">
        <f>T336</f>
        <v>0</v>
      </c>
      <c r="AR335" s="128" t="s">
        <v>87</v>
      </c>
      <c r="AT335" s="135" t="s">
        <v>73</v>
      </c>
      <c r="AU335" s="135" t="s">
        <v>81</v>
      </c>
      <c r="AY335" s="128" t="s">
        <v>171</v>
      </c>
      <c r="BK335" s="136">
        <f>BK336</f>
        <v>0</v>
      </c>
    </row>
    <row r="336" spans="2:65" s="1" customFormat="1" ht="33" customHeight="1">
      <c r="B336" s="139"/>
      <c r="C336" s="140" t="s">
        <v>488</v>
      </c>
      <c r="D336" s="140" t="s">
        <v>173</v>
      </c>
      <c r="E336" s="141" t="s">
        <v>813</v>
      </c>
      <c r="F336" s="142" t="s">
        <v>814</v>
      </c>
      <c r="G336" s="143" t="s">
        <v>223</v>
      </c>
      <c r="H336" s="144">
        <v>294.38600000000002</v>
      </c>
      <c r="I336" s="145"/>
      <c r="J336" s="146">
        <f>ROUND(I336*H336,2)</f>
        <v>0</v>
      </c>
      <c r="K336" s="147"/>
      <c r="L336" s="28"/>
      <c r="M336" s="148" t="s">
        <v>1</v>
      </c>
      <c r="N336" s="149" t="s">
        <v>40</v>
      </c>
      <c r="P336" s="150">
        <f>O336*H336</f>
        <v>0</v>
      </c>
      <c r="Q336" s="150">
        <v>2.7579999999999998E-4</v>
      </c>
      <c r="R336" s="150">
        <f>Q336*H336</f>
        <v>8.1191658799999997E-2</v>
      </c>
      <c r="S336" s="150">
        <v>0</v>
      </c>
      <c r="T336" s="151">
        <f>S336*H336</f>
        <v>0</v>
      </c>
      <c r="AR336" s="152" t="s">
        <v>202</v>
      </c>
      <c r="AT336" s="152" t="s">
        <v>173</v>
      </c>
      <c r="AU336" s="152" t="s">
        <v>87</v>
      </c>
      <c r="AY336" s="13" t="s">
        <v>171</v>
      </c>
      <c r="BE336" s="153">
        <f>IF(N336="základná",J336,0)</f>
        <v>0</v>
      </c>
      <c r="BF336" s="153">
        <f>IF(N336="znížená",J336,0)</f>
        <v>0</v>
      </c>
      <c r="BG336" s="153">
        <f>IF(N336="zákl. prenesená",J336,0)</f>
        <v>0</v>
      </c>
      <c r="BH336" s="153">
        <f>IF(N336="zníž. prenesená",J336,0)</f>
        <v>0</v>
      </c>
      <c r="BI336" s="153">
        <f>IF(N336="nulová",J336,0)</f>
        <v>0</v>
      </c>
      <c r="BJ336" s="13" t="s">
        <v>87</v>
      </c>
      <c r="BK336" s="153">
        <f>ROUND(I336*H336,2)</f>
        <v>0</v>
      </c>
      <c r="BL336" s="13" t="s">
        <v>202</v>
      </c>
      <c r="BM336" s="152" t="s">
        <v>815</v>
      </c>
    </row>
    <row r="337" spans="2:65" s="11" customFormat="1" ht="22.95" customHeight="1">
      <c r="B337" s="127"/>
      <c r="D337" s="128" t="s">
        <v>73</v>
      </c>
      <c r="E337" s="137" t="s">
        <v>816</v>
      </c>
      <c r="F337" s="137" t="s">
        <v>817</v>
      </c>
      <c r="I337" s="130"/>
      <c r="J337" s="138">
        <f>BK337</f>
        <v>0</v>
      </c>
      <c r="L337" s="127"/>
      <c r="M337" s="132"/>
      <c r="P337" s="133">
        <f>SUM(P338:P340)</f>
        <v>0</v>
      </c>
      <c r="R337" s="133">
        <f>SUM(R338:R340)</f>
        <v>0.28837863999999996</v>
      </c>
      <c r="T337" s="134">
        <f>SUM(T338:T340)</f>
        <v>0</v>
      </c>
      <c r="AR337" s="128" t="s">
        <v>87</v>
      </c>
      <c r="AT337" s="135" t="s">
        <v>73</v>
      </c>
      <c r="AU337" s="135" t="s">
        <v>81</v>
      </c>
      <c r="AY337" s="128" t="s">
        <v>171</v>
      </c>
      <c r="BK337" s="136">
        <f>SUM(BK338:BK340)</f>
        <v>0</v>
      </c>
    </row>
    <row r="338" spans="2:65" s="1" customFormat="1" ht="37.950000000000003" customHeight="1">
      <c r="B338" s="139"/>
      <c r="C338" s="140" t="s">
        <v>818</v>
      </c>
      <c r="D338" s="140" t="s">
        <v>173</v>
      </c>
      <c r="E338" s="141" t="s">
        <v>819</v>
      </c>
      <c r="F338" s="142" t="s">
        <v>820</v>
      </c>
      <c r="G338" s="143" t="s">
        <v>223</v>
      </c>
      <c r="H338" s="144">
        <v>13.41</v>
      </c>
      <c r="I338" s="145"/>
      <c r="J338" s="146">
        <f>ROUND(I338*H338,2)</f>
        <v>0</v>
      </c>
      <c r="K338" s="147"/>
      <c r="L338" s="28"/>
      <c r="M338" s="148" t="s">
        <v>1</v>
      </c>
      <c r="N338" s="149" t="s">
        <v>40</v>
      </c>
      <c r="P338" s="150">
        <f>O338*H338</f>
        <v>0</v>
      </c>
      <c r="Q338" s="150">
        <v>5.04E-4</v>
      </c>
      <c r="R338" s="150">
        <f>Q338*H338</f>
        <v>6.7586399999999998E-3</v>
      </c>
      <c r="S338" s="150">
        <v>0</v>
      </c>
      <c r="T338" s="151">
        <f>S338*H338</f>
        <v>0</v>
      </c>
      <c r="AR338" s="152" t="s">
        <v>202</v>
      </c>
      <c r="AT338" s="152" t="s">
        <v>173</v>
      </c>
      <c r="AU338" s="152" t="s">
        <v>87</v>
      </c>
      <c r="AY338" s="13" t="s">
        <v>171</v>
      </c>
      <c r="BE338" s="153">
        <f>IF(N338="základná",J338,0)</f>
        <v>0</v>
      </c>
      <c r="BF338" s="153">
        <f>IF(N338="znížená",J338,0)</f>
        <v>0</v>
      </c>
      <c r="BG338" s="153">
        <f>IF(N338="zákl. prenesená",J338,0)</f>
        <v>0</v>
      </c>
      <c r="BH338" s="153">
        <f>IF(N338="zníž. prenesená",J338,0)</f>
        <v>0</v>
      </c>
      <c r="BI338" s="153">
        <f>IF(N338="nulová",J338,0)</f>
        <v>0</v>
      </c>
      <c r="BJ338" s="13" t="s">
        <v>87</v>
      </c>
      <c r="BK338" s="153">
        <f>ROUND(I338*H338,2)</f>
        <v>0</v>
      </c>
      <c r="BL338" s="13" t="s">
        <v>202</v>
      </c>
      <c r="BM338" s="152" t="s">
        <v>821</v>
      </c>
    </row>
    <row r="339" spans="2:65" s="1" customFormat="1" ht="16.5" customHeight="1">
      <c r="B339" s="139"/>
      <c r="C339" s="154" t="s">
        <v>492</v>
      </c>
      <c r="D339" s="154" t="s">
        <v>242</v>
      </c>
      <c r="E339" s="155" t="s">
        <v>822</v>
      </c>
      <c r="F339" s="156" t="s">
        <v>823</v>
      </c>
      <c r="G339" s="157" t="s">
        <v>223</v>
      </c>
      <c r="H339" s="158">
        <v>14.081</v>
      </c>
      <c r="I339" s="159"/>
      <c r="J339" s="160">
        <f>ROUND(I339*H339,2)</f>
        <v>0</v>
      </c>
      <c r="K339" s="161"/>
      <c r="L339" s="162"/>
      <c r="M339" s="163" t="s">
        <v>1</v>
      </c>
      <c r="N339" s="164" t="s">
        <v>40</v>
      </c>
      <c r="P339" s="150">
        <f>O339*H339</f>
        <v>0</v>
      </c>
      <c r="Q339" s="150">
        <v>0.02</v>
      </c>
      <c r="R339" s="150">
        <f>Q339*H339</f>
        <v>0.28161999999999998</v>
      </c>
      <c r="S339" s="150">
        <v>0</v>
      </c>
      <c r="T339" s="151">
        <f>S339*H339</f>
        <v>0</v>
      </c>
      <c r="AR339" s="152" t="s">
        <v>233</v>
      </c>
      <c r="AT339" s="152" t="s">
        <v>242</v>
      </c>
      <c r="AU339" s="152" t="s">
        <v>87</v>
      </c>
      <c r="AY339" s="13" t="s">
        <v>171</v>
      </c>
      <c r="BE339" s="153">
        <f>IF(N339="základná",J339,0)</f>
        <v>0</v>
      </c>
      <c r="BF339" s="153">
        <f>IF(N339="znížená",J339,0)</f>
        <v>0</v>
      </c>
      <c r="BG339" s="153">
        <f>IF(N339="zákl. prenesená",J339,0)</f>
        <v>0</v>
      </c>
      <c r="BH339" s="153">
        <f>IF(N339="zníž. prenesená",J339,0)</f>
        <v>0</v>
      </c>
      <c r="BI339" s="153">
        <f>IF(N339="nulová",J339,0)</f>
        <v>0</v>
      </c>
      <c r="BJ339" s="13" t="s">
        <v>87</v>
      </c>
      <c r="BK339" s="153">
        <f>ROUND(I339*H339,2)</f>
        <v>0</v>
      </c>
      <c r="BL339" s="13" t="s">
        <v>202</v>
      </c>
      <c r="BM339" s="152" t="s">
        <v>824</v>
      </c>
    </row>
    <row r="340" spans="2:65" s="1" customFormat="1" ht="21.75" customHeight="1">
      <c r="B340" s="139"/>
      <c r="C340" s="140" t="s">
        <v>825</v>
      </c>
      <c r="D340" s="140" t="s">
        <v>173</v>
      </c>
      <c r="E340" s="141" t="s">
        <v>826</v>
      </c>
      <c r="F340" s="142" t="s">
        <v>827</v>
      </c>
      <c r="G340" s="143" t="s">
        <v>499</v>
      </c>
      <c r="H340" s="165"/>
      <c r="I340" s="145"/>
      <c r="J340" s="146">
        <f>ROUND(I340*H340,2)</f>
        <v>0</v>
      </c>
      <c r="K340" s="147"/>
      <c r="L340" s="28"/>
      <c r="M340" s="148" t="s">
        <v>1</v>
      </c>
      <c r="N340" s="149" t="s">
        <v>40</v>
      </c>
      <c r="P340" s="150">
        <f>O340*H340</f>
        <v>0</v>
      </c>
      <c r="Q340" s="150">
        <v>0</v>
      </c>
      <c r="R340" s="150">
        <f>Q340*H340</f>
        <v>0</v>
      </c>
      <c r="S340" s="150">
        <v>0</v>
      </c>
      <c r="T340" s="151">
        <f>S340*H340</f>
        <v>0</v>
      </c>
      <c r="AR340" s="152" t="s">
        <v>202</v>
      </c>
      <c r="AT340" s="152" t="s">
        <v>173</v>
      </c>
      <c r="AU340" s="152" t="s">
        <v>87</v>
      </c>
      <c r="AY340" s="13" t="s">
        <v>171</v>
      </c>
      <c r="BE340" s="153">
        <f>IF(N340="základná",J340,0)</f>
        <v>0</v>
      </c>
      <c r="BF340" s="153">
        <f>IF(N340="znížená",J340,0)</f>
        <v>0</v>
      </c>
      <c r="BG340" s="153">
        <f>IF(N340="zákl. prenesená",J340,0)</f>
        <v>0</v>
      </c>
      <c r="BH340" s="153">
        <f>IF(N340="zníž. prenesená",J340,0)</f>
        <v>0</v>
      </c>
      <c r="BI340" s="153">
        <f>IF(N340="nulová",J340,0)</f>
        <v>0</v>
      </c>
      <c r="BJ340" s="13" t="s">
        <v>87</v>
      </c>
      <c r="BK340" s="153">
        <f>ROUND(I340*H340,2)</f>
        <v>0</v>
      </c>
      <c r="BL340" s="13" t="s">
        <v>202</v>
      </c>
      <c r="BM340" s="152" t="s">
        <v>828</v>
      </c>
    </row>
    <row r="341" spans="2:65" s="11" customFormat="1" ht="25.95" customHeight="1">
      <c r="B341" s="127"/>
      <c r="D341" s="128" t="s">
        <v>73</v>
      </c>
      <c r="E341" s="129" t="s">
        <v>829</v>
      </c>
      <c r="F341" s="129" t="s">
        <v>830</v>
      </c>
      <c r="I341" s="130"/>
      <c r="J341" s="131">
        <f>BK341</f>
        <v>0</v>
      </c>
      <c r="L341" s="127"/>
      <c r="M341" s="132"/>
      <c r="P341" s="133">
        <f>P342</f>
        <v>0</v>
      </c>
      <c r="R341" s="133">
        <f>R342</f>
        <v>0</v>
      </c>
      <c r="T341" s="134">
        <f>T342</f>
        <v>0</v>
      </c>
      <c r="AR341" s="128" t="s">
        <v>177</v>
      </c>
      <c r="AT341" s="135" t="s">
        <v>73</v>
      </c>
      <c r="AU341" s="135" t="s">
        <v>74</v>
      </c>
      <c r="AY341" s="128" t="s">
        <v>171</v>
      </c>
      <c r="BK341" s="136">
        <f>BK342</f>
        <v>0</v>
      </c>
    </row>
    <row r="342" spans="2:65" s="1" customFormat="1" ht="16.5" customHeight="1">
      <c r="B342" s="139"/>
      <c r="C342" s="140" t="s">
        <v>495</v>
      </c>
      <c r="D342" s="140" t="s">
        <v>173</v>
      </c>
      <c r="E342" s="141" t="s">
        <v>831</v>
      </c>
      <c r="F342" s="142" t="s">
        <v>832</v>
      </c>
      <c r="G342" s="143" t="s">
        <v>528</v>
      </c>
      <c r="H342" s="144">
        <v>1</v>
      </c>
      <c r="I342" s="145"/>
      <c r="J342" s="146">
        <f>ROUND(I342*H342,2)</f>
        <v>0</v>
      </c>
      <c r="K342" s="147"/>
      <c r="L342" s="28"/>
      <c r="M342" s="166" t="s">
        <v>1</v>
      </c>
      <c r="N342" s="167" t="s">
        <v>40</v>
      </c>
      <c r="O342" s="168"/>
      <c r="P342" s="169">
        <f>O342*H342</f>
        <v>0</v>
      </c>
      <c r="Q342" s="169">
        <v>0</v>
      </c>
      <c r="R342" s="169">
        <f>Q342*H342</f>
        <v>0</v>
      </c>
      <c r="S342" s="169">
        <v>0</v>
      </c>
      <c r="T342" s="170">
        <f>S342*H342</f>
        <v>0</v>
      </c>
      <c r="AR342" s="152" t="s">
        <v>833</v>
      </c>
      <c r="AT342" s="152" t="s">
        <v>173</v>
      </c>
      <c r="AU342" s="152" t="s">
        <v>81</v>
      </c>
      <c r="AY342" s="13" t="s">
        <v>171</v>
      </c>
      <c r="BE342" s="153">
        <f>IF(N342="základná",J342,0)</f>
        <v>0</v>
      </c>
      <c r="BF342" s="153">
        <f>IF(N342="znížená",J342,0)</f>
        <v>0</v>
      </c>
      <c r="BG342" s="153">
        <f>IF(N342="zákl. prenesená",J342,0)</f>
        <v>0</v>
      </c>
      <c r="BH342" s="153">
        <f>IF(N342="zníž. prenesená",J342,0)</f>
        <v>0</v>
      </c>
      <c r="BI342" s="153">
        <f>IF(N342="nulová",J342,0)</f>
        <v>0</v>
      </c>
      <c r="BJ342" s="13" t="s">
        <v>87</v>
      </c>
      <c r="BK342" s="153">
        <f>ROUND(I342*H342,2)</f>
        <v>0</v>
      </c>
      <c r="BL342" s="13" t="s">
        <v>833</v>
      </c>
      <c r="BM342" s="152" t="s">
        <v>834</v>
      </c>
    </row>
    <row r="343" spans="2:65" s="1" customFormat="1" ht="6.9" customHeight="1">
      <c r="B343" s="43"/>
      <c r="C343" s="44"/>
      <c r="D343" s="44"/>
      <c r="E343" s="44"/>
      <c r="F343" s="44"/>
      <c r="G343" s="44"/>
      <c r="H343" s="44"/>
      <c r="I343" s="44"/>
      <c r="J343" s="44"/>
      <c r="K343" s="44"/>
      <c r="L343" s="28"/>
    </row>
  </sheetData>
  <autoFilter ref="C142:K342" xr:uid="{00000000-0009-0000-0000-000001000000}"/>
  <mergeCells count="12">
    <mergeCell ref="E135:H135"/>
    <mergeCell ref="L2:V2"/>
    <mergeCell ref="E85:H85"/>
    <mergeCell ref="E87:H87"/>
    <mergeCell ref="E89:H89"/>
    <mergeCell ref="E131:H131"/>
    <mergeCell ref="E133:H13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29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85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3" t="s">
        <v>96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" customHeight="1">
      <c r="B4" s="16"/>
      <c r="D4" s="17" t="s">
        <v>124</v>
      </c>
      <c r="L4" s="16"/>
      <c r="M4" s="92" t="s">
        <v>9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20" t="str">
        <f>'Rekapitulácia stavby'!K6</f>
        <v>Sklady - Showroom, rekonštrukcia</v>
      </c>
      <c r="F7" s="221"/>
      <c r="G7" s="221"/>
      <c r="H7" s="221"/>
      <c r="L7" s="16"/>
    </row>
    <row r="8" spans="2:46" ht="13.2">
      <c r="B8" s="16"/>
      <c r="D8" s="23" t="s">
        <v>125</v>
      </c>
      <c r="L8" s="16"/>
    </row>
    <row r="9" spans="2:46" ht="16.5" customHeight="1">
      <c r="B9" s="16"/>
      <c r="E9" s="220" t="s">
        <v>126</v>
      </c>
      <c r="F9" s="186"/>
      <c r="G9" s="186"/>
      <c r="H9" s="186"/>
      <c r="L9" s="16"/>
    </row>
    <row r="10" spans="2:46" ht="12" customHeight="1">
      <c r="B10" s="16"/>
      <c r="D10" s="23" t="s">
        <v>127</v>
      </c>
      <c r="L10" s="16"/>
    </row>
    <row r="11" spans="2:46" s="1" customFormat="1" ht="16.5" customHeight="1">
      <c r="B11" s="28"/>
      <c r="E11" s="180" t="s">
        <v>835</v>
      </c>
      <c r="F11" s="219"/>
      <c r="G11" s="219"/>
      <c r="H11" s="219"/>
      <c r="L11" s="28"/>
    </row>
    <row r="12" spans="2:46" s="1" customFormat="1" ht="12" customHeight="1">
      <c r="B12" s="28"/>
      <c r="D12" s="23" t="s">
        <v>836</v>
      </c>
      <c r="L12" s="28"/>
    </row>
    <row r="13" spans="2:46" s="1" customFormat="1" ht="16.5" customHeight="1">
      <c r="B13" s="28"/>
      <c r="E13" s="215" t="s">
        <v>837</v>
      </c>
      <c r="F13" s="219"/>
      <c r="G13" s="219"/>
      <c r="H13" s="219"/>
      <c r="L13" s="28"/>
    </row>
    <row r="14" spans="2:46" s="1" customFormat="1">
      <c r="B14" s="28"/>
      <c r="L14" s="28"/>
    </row>
    <row r="15" spans="2:46" s="1" customFormat="1" ht="12" customHeight="1">
      <c r="B15" s="28"/>
      <c r="D15" s="23" t="s">
        <v>17</v>
      </c>
      <c r="F15" s="21" t="s">
        <v>89</v>
      </c>
      <c r="I15" s="23" t="s">
        <v>18</v>
      </c>
      <c r="J15" s="21" t="s">
        <v>1</v>
      </c>
      <c r="L15" s="28"/>
    </row>
    <row r="16" spans="2:46" s="1" customFormat="1" ht="12" customHeight="1">
      <c r="B16" s="28"/>
      <c r="D16" s="23" t="s">
        <v>19</v>
      </c>
      <c r="F16" s="21" t="s">
        <v>20</v>
      </c>
      <c r="I16" s="23" t="s">
        <v>21</v>
      </c>
      <c r="J16" s="51">
        <f>'Rekapitulácia stavby'!AN8</f>
        <v>0</v>
      </c>
      <c r="L16" s="28"/>
    </row>
    <row r="17" spans="2:12" s="1" customFormat="1" ht="10.95" customHeight="1">
      <c r="B17" s="28"/>
      <c r="L17" s="28"/>
    </row>
    <row r="18" spans="2:12" s="1" customFormat="1" ht="12" customHeight="1">
      <c r="B18" s="28"/>
      <c r="D18" s="23" t="s">
        <v>22</v>
      </c>
      <c r="I18" s="23" t="s">
        <v>23</v>
      </c>
      <c r="J18" s="21" t="s">
        <v>1</v>
      </c>
      <c r="L18" s="28"/>
    </row>
    <row r="19" spans="2:12" s="1" customFormat="1" ht="18" customHeight="1">
      <c r="B19" s="28"/>
      <c r="E19" s="21" t="s">
        <v>24</v>
      </c>
      <c r="I19" s="23" t="s">
        <v>25</v>
      </c>
      <c r="J19" s="21" t="s">
        <v>1</v>
      </c>
      <c r="L19" s="28"/>
    </row>
    <row r="20" spans="2:12" s="1" customFormat="1" ht="6.9" customHeight="1">
      <c r="B20" s="28"/>
      <c r="L20" s="28"/>
    </row>
    <row r="21" spans="2:12" s="1" customFormat="1" ht="12" customHeight="1">
      <c r="B21" s="28"/>
      <c r="D21" s="23" t="s">
        <v>26</v>
      </c>
      <c r="I21" s="23" t="s">
        <v>23</v>
      </c>
      <c r="J21" s="24" t="str">
        <f>'Rekapitulácia stavby'!AN13</f>
        <v>Vyplň údaj</v>
      </c>
      <c r="L21" s="28"/>
    </row>
    <row r="22" spans="2:12" s="1" customFormat="1" ht="18" customHeight="1">
      <c r="B22" s="28"/>
      <c r="E22" s="222" t="str">
        <f>'Rekapitulácia stavby'!E14</f>
        <v>Vyplň údaj</v>
      </c>
      <c r="F22" s="207"/>
      <c r="G22" s="207"/>
      <c r="H22" s="207"/>
      <c r="I22" s="23" t="s">
        <v>25</v>
      </c>
      <c r="J22" s="24" t="str">
        <f>'Rekapitulácia stavby'!AN14</f>
        <v>Vyplň údaj</v>
      </c>
      <c r="L22" s="28"/>
    </row>
    <row r="23" spans="2:12" s="1" customFormat="1" ht="6.9" customHeight="1">
      <c r="B23" s="28"/>
      <c r="L23" s="28"/>
    </row>
    <row r="24" spans="2:12" s="1" customFormat="1" ht="12" customHeight="1">
      <c r="B24" s="28"/>
      <c r="D24" s="23" t="s">
        <v>28</v>
      </c>
      <c r="I24" s="23" t="s">
        <v>23</v>
      </c>
      <c r="J24" s="21" t="s">
        <v>1</v>
      </c>
      <c r="L24" s="28"/>
    </row>
    <row r="25" spans="2:12" s="1" customFormat="1" ht="18" customHeight="1">
      <c r="B25" s="28"/>
      <c r="E25" s="21" t="s">
        <v>29</v>
      </c>
      <c r="I25" s="23" t="s">
        <v>25</v>
      </c>
      <c r="J25" s="21" t="s">
        <v>1</v>
      </c>
      <c r="L25" s="28"/>
    </row>
    <row r="26" spans="2:12" s="1" customFormat="1" ht="6.9" customHeight="1">
      <c r="B26" s="28"/>
      <c r="L26" s="28"/>
    </row>
    <row r="27" spans="2:12" s="1" customFormat="1" ht="12" customHeight="1">
      <c r="B27" s="28"/>
      <c r="D27" s="23" t="s">
        <v>31</v>
      </c>
      <c r="I27" s="23" t="s">
        <v>23</v>
      </c>
      <c r="J27" s="21" t="s">
        <v>1</v>
      </c>
      <c r="L27" s="28"/>
    </row>
    <row r="28" spans="2:12" s="1" customFormat="1" ht="18" customHeight="1">
      <c r="B28" s="28"/>
      <c r="E28" s="21" t="s">
        <v>32</v>
      </c>
      <c r="I28" s="23" t="s">
        <v>25</v>
      </c>
      <c r="J28" s="21" t="s">
        <v>1</v>
      </c>
      <c r="L28" s="28"/>
    </row>
    <row r="29" spans="2:12" s="1" customFormat="1" ht="6.9" customHeight="1">
      <c r="B29" s="28"/>
      <c r="L29" s="28"/>
    </row>
    <row r="30" spans="2:12" s="1" customFormat="1" ht="12" customHeight="1">
      <c r="B30" s="28"/>
      <c r="D30" s="23" t="s">
        <v>33</v>
      </c>
      <c r="L30" s="28"/>
    </row>
    <row r="31" spans="2:12" s="7" customFormat="1" ht="16.5" customHeight="1">
      <c r="B31" s="93"/>
      <c r="E31" s="211" t="s">
        <v>1</v>
      </c>
      <c r="F31" s="211"/>
      <c r="G31" s="211"/>
      <c r="H31" s="211"/>
      <c r="L31" s="93"/>
    </row>
    <row r="32" spans="2:12" s="1" customFormat="1" ht="6.9" customHeight="1">
      <c r="B32" s="28"/>
      <c r="L32" s="28"/>
    </row>
    <row r="33" spans="2:12" s="1" customFormat="1" ht="6.9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25.35" customHeight="1">
      <c r="B34" s="28"/>
      <c r="D34" s="94" t="s">
        <v>34</v>
      </c>
      <c r="J34" s="65">
        <f>ROUND(J125, 2)</f>
        <v>0</v>
      </c>
      <c r="L34" s="28"/>
    </row>
    <row r="35" spans="2:12" s="1" customFormat="1" ht="6.9" customHeight="1">
      <c r="B35" s="28"/>
      <c r="D35" s="52"/>
      <c r="E35" s="52"/>
      <c r="F35" s="52"/>
      <c r="G35" s="52"/>
      <c r="H35" s="52"/>
      <c r="I35" s="52"/>
      <c r="J35" s="52"/>
      <c r="K35" s="52"/>
      <c r="L35" s="28"/>
    </row>
    <row r="36" spans="2:12" s="1" customFormat="1" ht="14.4" customHeight="1">
      <c r="B36" s="28"/>
      <c r="F36" s="31" t="s">
        <v>36</v>
      </c>
      <c r="I36" s="31" t="s">
        <v>35</v>
      </c>
      <c r="J36" s="31" t="s">
        <v>37</v>
      </c>
      <c r="L36" s="28"/>
    </row>
    <row r="37" spans="2:12" s="1" customFormat="1" ht="14.4" customHeight="1">
      <c r="B37" s="28"/>
      <c r="D37" s="54" t="s">
        <v>38</v>
      </c>
      <c r="E37" s="33" t="s">
        <v>39</v>
      </c>
      <c r="F37" s="95">
        <f>ROUND((SUM(BE125:BE128)),  2)</f>
        <v>0</v>
      </c>
      <c r="G37" s="96"/>
      <c r="H37" s="96"/>
      <c r="I37" s="97">
        <v>0.2</v>
      </c>
      <c r="J37" s="95">
        <f>ROUND(((SUM(BE125:BE128))*I37),  2)</f>
        <v>0</v>
      </c>
      <c r="L37" s="28"/>
    </row>
    <row r="38" spans="2:12" s="1" customFormat="1" ht="14.4" customHeight="1">
      <c r="B38" s="28"/>
      <c r="E38" s="33" t="s">
        <v>40</v>
      </c>
      <c r="F38" s="95">
        <f>ROUND((SUM(BF125:BF128)),  2)</f>
        <v>0</v>
      </c>
      <c r="G38" s="96"/>
      <c r="H38" s="96"/>
      <c r="I38" s="97">
        <v>0.2</v>
      </c>
      <c r="J38" s="95">
        <f>ROUND(((SUM(BF125:BF128))*I38),  2)</f>
        <v>0</v>
      </c>
      <c r="L38" s="28"/>
    </row>
    <row r="39" spans="2:12" s="1" customFormat="1" ht="14.4" hidden="1" customHeight="1">
      <c r="B39" s="28"/>
      <c r="E39" s="23" t="s">
        <v>41</v>
      </c>
      <c r="F39" s="85">
        <f>ROUND((SUM(BG125:BG128)),  2)</f>
        <v>0</v>
      </c>
      <c r="I39" s="98">
        <v>0.2</v>
      </c>
      <c r="J39" s="85">
        <f>0</f>
        <v>0</v>
      </c>
      <c r="L39" s="28"/>
    </row>
    <row r="40" spans="2:12" s="1" customFormat="1" ht="14.4" hidden="1" customHeight="1">
      <c r="B40" s="28"/>
      <c r="E40" s="23" t="s">
        <v>42</v>
      </c>
      <c r="F40" s="85">
        <f>ROUND((SUM(BH125:BH128)),  2)</f>
        <v>0</v>
      </c>
      <c r="I40" s="98">
        <v>0.2</v>
      </c>
      <c r="J40" s="85">
        <f>0</f>
        <v>0</v>
      </c>
      <c r="L40" s="28"/>
    </row>
    <row r="41" spans="2:12" s="1" customFormat="1" ht="14.4" hidden="1" customHeight="1">
      <c r="B41" s="28"/>
      <c r="E41" s="33" t="s">
        <v>43</v>
      </c>
      <c r="F41" s="95">
        <f>ROUND((SUM(BI125:BI128)),  2)</f>
        <v>0</v>
      </c>
      <c r="G41" s="96"/>
      <c r="H41" s="96"/>
      <c r="I41" s="97">
        <v>0</v>
      </c>
      <c r="J41" s="95">
        <f>0</f>
        <v>0</v>
      </c>
      <c r="L41" s="28"/>
    </row>
    <row r="42" spans="2:12" s="1" customFormat="1" ht="6.9" customHeight="1">
      <c r="B42" s="28"/>
      <c r="L42" s="28"/>
    </row>
    <row r="43" spans="2:12" s="1" customFormat="1" ht="25.35" customHeight="1">
      <c r="B43" s="28"/>
      <c r="C43" s="99"/>
      <c r="D43" s="100" t="s">
        <v>44</v>
      </c>
      <c r="E43" s="56"/>
      <c r="F43" s="56"/>
      <c r="G43" s="101" t="s">
        <v>45</v>
      </c>
      <c r="H43" s="102" t="s">
        <v>46</v>
      </c>
      <c r="I43" s="56"/>
      <c r="J43" s="103">
        <f>SUM(J34:J41)</f>
        <v>0</v>
      </c>
      <c r="K43" s="104"/>
      <c r="L43" s="28"/>
    </row>
    <row r="44" spans="2:12" s="1" customFormat="1" ht="14.4" customHeight="1">
      <c r="B44" s="28"/>
      <c r="L44" s="28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4.9" customHeight="1">
      <c r="B82" s="28"/>
      <c r="C82" s="17" t="s">
        <v>129</v>
      </c>
      <c r="L82" s="28"/>
    </row>
    <row r="83" spans="2:12" s="1" customFormat="1" ht="6.9" customHeight="1">
      <c r="B83" s="28"/>
      <c r="L83" s="28"/>
    </row>
    <row r="84" spans="2:12" s="1" customFormat="1" ht="12" customHeight="1">
      <c r="B84" s="28"/>
      <c r="C84" s="23" t="s">
        <v>15</v>
      </c>
      <c r="L84" s="28"/>
    </row>
    <row r="85" spans="2:12" s="1" customFormat="1" ht="16.5" customHeight="1">
      <c r="B85" s="28"/>
      <c r="E85" s="220" t="str">
        <f>E7</f>
        <v>Sklady - Showroom, rekonštrukcia</v>
      </c>
      <c r="F85" s="221"/>
      <c r="G85" s="221"/>
      <c r="H85" s="221"/>
      <c r="L85" s="28"/>
    </row>
    <row r="86" spans="2:12" ht="12" customHeight="1">
      <c r="B86" s="16"/>
      <c r="C86" s="23" t="s">
        <v>125</v>
      </c>
      <c r="L86" s="16"/>
    </row>
    <row r="87" spans="2:12" ht="16.5" customHeight="1">
      <c r="B87" s="16"/>
      <c r="E87" s="220" t="s">
        <v>126</v>
      </c>
      <c r="F87" s="186"/>
      <c r="G87" s="186"/>
      <c r="H87" s="186"/>
      <c r="L87" s="16"/>
    </row>
    <row r="88" spans="2:12" ht="12" customHeight="1">
      <c r="B88" s="16"/>
      <c r="C88" s="23" t="s">
        <v>127</v>
      </c>
      <c r="L88" s="16"/>
    </row>
    <row r="89" spans="2:12" s="1" customFormat="1" ht="16.5" customHeight="1">
      <c r="B89" s="28"/>
      <c r="E89" s="180" t="s">
        <v>835</v>
      </c>
      <c r="F89" s="219"/>
      <c r="G89" s="219"/>
      <c r="H89" s="219"/>
      <c r="L89" s="28"/>
    </row>
    <row r="90" spans="2:12" s="1" customFormat="1" ht="12" customHeight="1">
      <c r="B90" s="28"/>
      <c r="C90" s="23" t="s">
        <v>836</v>
      </c>
      <c r="L90" s="28"/>
    </row>
    <row r="91" spans="2:12" s="1" customFormat="1" ht="16.5" customHeight="1">
      <c r="B91" s="28"/>
      <c r="E91" s="215" t="str">
        <f>E13</f>
        <v>DSO 01.4a - Chladenie zariadenia</v>
      </c>
      <c r="F91" s="219"/>
      <c r="G91" s="219"/>
      <c r="H91" s="219"/>
      <c r="L91" s="28"/>
    </row>
    <row r="92" spans="2:12" s="1" customFormat="1" ht="6.9" customHeight="1">
      <c r="B92" s="28"/>
      <c r="L92" s="28"/>
    </row>
    <row r="93" spans="2:12" s="1" customFormat="1" ht="12" customHeight="1">
      <c r="B93" s="28"/>
      <c r="C93" s="23" t="s">
        <v>19</v>
      </c>
      <c r="F93" s="21" t="str">
        <f>F16</f>
        <v>Važec, p.č. 2467/6</v>
      </c>
      <c r="I93" s="23" t="s">
        <v>21</v>
      </c>
      <c r="J93" s="51">
        <f>IF(J16="","",J16)</f>
        <v>0</v>
      </c>
      <c r="L93" s="28"/>
    </row>
    <row r="94" spans="2:12" s="1" customFormat="1" ht="6.9" customHeight="1">
      <c r="B94" s="28"/>
      <c r="L94" s="28"/>
    </row>
    <row r="95" spans="2:12" s="1" customFormat="1" ht="54.45" customHeight="1">
      <c r="B95" s="28"/>
      <c r="C95" s="23" t="s">
        <v>22</v>
      </c>
      <c r="F95" s="21" t="str">
        <f>E19</f>
        <v>PD Važec, Urbárska 72, Važec</v>
      </c>
      <c r="I95" s="23" t="s">
        <v>28</v>
      </c>
      <c r="J95" s="26" t="str">
        <f>E25</f>
        <v>Ing.arch.Ondrej Kurek, Ing.arch.Tomáš Krištek</v>
      </c>
      <c r="L95" s="28"/>
    </row>
    <row r="96" spans="2:12" s="1" customFormat="1" ht="25.65" customHeight="1">
      <c r="B96" s="28"/>
      <c r="C96" s="23" t="s">
        <v>26</v>
      </c>
      <c r="F96" s="21" t="str">
        <f>IF(E22="","",E22)</f>
        <v>Vyplň údaj</v>
      </c>
      <c r="I96" s="23" t="s">
        <v>31</v>
      </c>
      <c r="J96" s="26" t="str">
        <f>E28</f>
        <v>Caban - aktualizácia cien 2023</v>
      </c>
      <c r="L96" s="28"/>
    </row>
    <row r="97" spans="2:47" s="1" customFormat="1" ht="10.35" customHeight="1">
      <c r="B97" s="28"/>
      <c r="L97" s="28"/>
    </row>
    <row r="98" spans="2:47" s="1" customFormat="1" ht="29.25" customHeight="1">
      <c r="B98" s="28"/>
      <c r="C98" s="107" t="s">
        <v>130</v>
      </c>
      <c r="D98" s="99"/>
      <c r="E98" s="99"/>
      <c r="F98" s="99"/>
      <c r="G98" s="99"/>
      <c r="H98" s="99"/>
      <c r="I98" s="99"/>
      <c r="J98" s="108" t="s">
        <v>131</v>
      </c>
      <c r="K98" s="99"/>
      <c r="L98" s="28"/>
    </row>
    <row r="99" spans="2:47" s="1" customFormat="1" ht="10.35" customHeight="1">
      <c r="B99" s="28"/>
      <c r="L99" s="28"/>
    </row>
    <row r="100" spans="2:47" s="1" customFormat="1" ht="22.95" customHeight="1">
      <c r="B100" s="28"/>
      <c r="C100" s="109" t="s">
        <v>132</v>
      </c>
      <c r="J100" s="65">
        <f>J125</f>
        <v>0</v>
      </c>
      <c r="L100" s="28"/>
      <c r="AU100" s="13" t="s">
        <v>133</v>
      </c>
    </row>
    <row r="101" spans="2:47" s="8" customFormat="1" ht="24.9" customHeight="1">
      <c r="B101" s="110"/>
      <c r="D101" s="111" t="s">
        <v>838</v>
      </c>
      <c r="E101" s="112"/>
      <c r="F101" s="112"/>
      <c r="G101" s="112"/>
      <c r="H101" s="112"/>
      <c r="I101" s="112"/>
      <c r="J101" s="113">
        <f>J126</f>
        <v>0</v>
      </c>
      <c r="L101" s="110"/>
    </row>
    <row r="102" spans="2:47" s="1" customFormat="1" ht="21.75" customHeight="1">
      <c r="B102" s="28"/>
      <c r="L102" s="28"/>
    </row>
    <row r="103" spans="2:47" s="1" customFormat="1" ht="6.9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28"/>
    </row>
    <row r="107" spans="2:47" s="1" customFormat="1" ht="6.9" customHeight="1"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28"/>
    </row>
    <row r="108" spans="2:47" s="1" customFormat="1" ht="24.9" customHeight="1">
      <c r="B108" s="28"/>
      <c r="C108" s="17" t="s">
        <v>157</v>
      </c>
      <c r="L108" s="28"/>
    </row>
    <row r="109" spans="2:47" s="1" customFormat="1" ht="6.9" customHeight="1">
      <c r="B109" s="28"/>
      <c r="L109" s="28"/>
    </row>
    <row r="110" spans="2:47" s="1" customFormat="1" ht="12" customHeight="1">
      <c r="B110" s="28"/>
      <c r="C110" s="23" t="s">
        <v>15</v>
      </c>
      <c r="L110" s="28"/>
    </row>
    <row r="111" spans="2:47" s="1" customFormat="1" ht="16.5" customHeight="1">
      <c r="B111" s="28"/>
      <c r="E111" s="220" t="str">
        <f>E7</f>
        <v>Sklady - Showroom, rekonštrukcia</v>
      </c>
      <c r="F111" s="221"/>
      <c r="G111" s="221"/>
      <c r="H111" s="221"/>
      <c r="L111" s="28"/>
    </row>
    <row r="112" spans="2:47" ht="12" customHeight="1">
      <c r="B112" s="16"/>
      <c r="C112" s="23" t="s">
        <v>125</v>
      </c>
      <c r="L112" s="16"/>
    </row>
    <row r="113" spans="2:65" ht="16.5" customHeight="1">
      <c r="B113" s="16"/>
      <c r="E113" s="220" t="s">
        <v>126</v>
      </c>
      <c r="F113" s="186"/>
      <c r="G113" s="186"/>
      <c r="H113" s="186"/>
      <c r="L113" s="16"/>
    </row>
    <row r="114" spans="2:65" ht="12" customHeight="1">
      <c r="B114" s="16"/>
      <c r="C114" s="23" t="s">
        <v>127</v>
      </c>
      <c r="L114" s="16"/>
    </row>
    <row r="115" spans="2:65" s="1" customFormat="1" ht="16.5" customHeight="1">
      <c r="B115" s="28"/>
      <c r="E115" s="180" t="s">
        <v>835</v>
      </c>
      <c r="F115" s="219"/>
      <c r="G115" s="219"/>
      <c r="H115" s="219"/>
      <c r="L115" s="28"/>
    </row>
    <row r="116" spans="2:65" s="1" customFormat="1" ht="12" customHeight="1">
      <c r="B116" s="28"/>
      <c r="C116" s="23" t="s">
        <v>836</v>
      </c>
      <c r="L116" s="28"/>
    </row>
    <row r="117" spans="2:65" s="1" customFormat="1" ht="16.5" customHeight="1">
      <c r="B117" s="28"/>
      <c r="E117" s="215" t="str">
        <f>E13</f>
        <v>DSO 01.4a - Chladenie zariadenia</v>
      </c>
      <c r="F117" s="219"/>
      <c r="G117" s="219"/>
      <c r="H117" s="219"/>
      <c r="L117" s="28"/>
    </row>
    <row r="118" spans="2:65" s="1" customFormat="1" ht="6.9" customHeight="1">
      <c r="B118" s="28"/>
      <c r="L118" s="28"/>
    </row>
    <row r="119" spans="2:65" s="1" customFormat="1" ht="12" customHeight="1">
      <c r="B119" s="28"/>
      <c r="C119" s="23" t="s">
        <v>19</v>
      </c>
      <c r="F119" s="21" t="str">
        <f>F16</f>
        <v>Važec, p.č. 2467/6</v>
      </c>
      <c r="I119" s="23" t="s">
        <v>21</v>
      </c>
      <c r="J119" s="51">
        <f>IF(J16="","",J16)</f>
        <v>0</v>
      </c>
      <c r="L119" s="28"/>
    </row>
    <row r="120" spans="2:65" s="1" customFormat="1" ht="6.9" customHeight="1">
      <c r="B120" s="28"/>
      <c r="L120" s="28"/>
    </row>
    <row r="121" spans="2:65" s="1" customFormat="1" ht="54.45" customHeight="1">
      <c r="B121" s="28"/>
      <c r="C121" s="23" t="s">
        <v>22</v>
      </c>
      <c r="F121" s="21" t="str">
        <f>E19</f>
        <v>PD Važec, Urbárska 72, Važec</v>
      </c>
      <c r="I121" s="23" t="s">
        <v>28</v>
      </c>
      <c r="J121" s="26" t="str">
        <f>E25</f>
        <v>Ing.arch.Ondrej Kurek, Ing.arch.Tomáš Krištek</v>
      </c>
      <c r="L121" s="28"/>
    </row>
    <row r="122" spans="2:65" s="1" customFormat="1" ht="25.65" customHeight="1">
      <c r="B122" s="28"/>
      <c r="C122" s="23" t="s">
        <v>26</v>
      </c>
      <c r="F122" s="21" t="str">
        <f>IF(E22="","",E22)</f>
        <v>Vyplň údaj</v>
      </c>
      <c r="I122" s="23" t="s">
        <v>31</v>
      </c>
      <c r="J122" s="26" t="str">
        <f>E28</f>
        <v>Caban - aktualizácia cien 2023</v>
      </c>
      <c r="L122" s="28"/>
    </row>
    <row r="123" spans="2:65" s="1" customFormat="1" ht="10.35" customHeight="1">
      <c r="B123" s="28"/>
      <c r="L123" s="28"/>
    </row>
    <row r="124" spans="2:65" s="10" customFormat="1" ht="29.25" customHeight="1">
      <c r="B124" s="118"/>
      <c r="C124" s="119" t="s">
        <v>158</v>
      </c>
      <c r="D124" s="120" t="s">
        <v>59</v>
      </c>
      <c r="E124" s="120" t="s">
        <v>55</v>
      </c>
      <c r="F124" s="120" t="s">
        <v>56</v>
      </c>
      <c r="G124" s="120" t="s">
        <v>159</v>
      </c>
      <c r="H124" s="120" t="s">
        <v>160</v>
      </c>
      <c r="I124" s="120" t="s">
        <v>161</v>
      </c>
      <c r="J124" s="121" t="s">
        <v>131</v>
      </c>
      <c r="K124" s="122" t="s">
        <v>162</v>
      </c>
      <c r="L124" s="118"/>
      <c r="M124" s="58" t="s">
        <v>1</v>
      </c>
      <c r="N124" s="59" t="s">
        <v>38</v>
      </c>
      <c r="O124" s="59" t="s">
        <v>163</v>
      </c>
      <c r="P124" s="59" t="s">
        <v>164</v>
      </c>
      <c r="Q124" s="59" t="s">
        <v>165</v>
      </c>
      <c r="R124" s="59" t="s">
        <v>166</v>
      </c>
      <c r="S124" s="59" t="s">
        <v>167</v>
      </c>
      <c r="T124" s="60" t="s">
        <v>168</v>
      </c>
    </row>
    <row r="125" spans="2:65" s="1" customFormat="1" ht="22.95" customHeight="1">
      <c r="B125" s="28"/>
      <c r="C125" s="63" t="s">
        <v>132</v>
      </c>
      <c r="J125" s="123">
        <f>BK125</f>
        <v>0</v>
      </c>
      <c r="L125" s="28"/>
      <c r="M125" s="61"/>
      <c r="N125" s="52"/>
      <c r="O125" s="52"/>
      <c r="P125" s="124">
        <f>P126</f>
        <v>0</v>
      </c>
      <c r="Q125" s="52"/>
      <c r="R125" s="124">
        <f>R126</f>
        <v>0</v>
      </c>
      <c r="S125" s="52"/>
      <c r="T125" s="125">
        <f>T126</f>
        <v>0</v>
      </c>
      <c r="AT125" s="13" t="s">
        <v>73</v>
      </c>
      <c r="AU125" s="13" t="s">
        <v>133</v>
      </c>
      <c r="BK125" s="126">
        <f>BK126</f>
        <v>0</v>
      </c>
    </row>
    <row r="126" spans="2:65" s="11" customFormat="1" ht="25.95" customHeight="1">
      <c r="B126" s="127"/>
      <c r="D126" s="128" t="s">
        <v>73</v>
      </c>
      <c r="E126" s="129" t="s">
        <v>169</v>
      </c>
      <c r="F126" s="129" t="s">
        <v>830</v>
      </c>
      <c r="I126" s="130"/>
      <c r="J126" s="131">
        <f>BK126</f>
        <v>0</v>
      </c>
      <c r="L126" s="127"/>
      <c r="M126" s="132"/>
      <c r="P126" s="133">
        <f>SUM(P127:P128)</f>
        <v>0</v>
      </c>
      <c r="R126" s="133">
        <f>SUM(R127:R128)</f>
        <v>0</v>
      </c>
      <c r="T126" s="134">
        <f>SUM(T127:T128)</f>
        <v>0</v>
      </c>
      <c r="AR126" s="128" t="s">
        <v>81</v>
      </c>
      <c r="AT126" s="135" t="s">
        <v>73</v>
      </c>
      <c r="AU126" s="135" t="s">
        <v>74</v>
      </c>
      <c r="AY126" s="128" t="s">
        <v>171</v>
      </c>
      <c r="BK126" s="136">
        <f>SUM(BK127:BK128)</f>
        <v>0</v>
      </c>
    </row>
    <row r="127" spans="2:65" s="1" customFormat="1" ht="16.5" customHeight="1">
      <c r="B127" s="139"/>
      <c r="C127" s="140" t="s">
        <v>81</v>
      </c>
      <c r="D127" s="140" t="s">
        <v>173</v>
      </c>
      <c r="E127" s="141" t="s">
        <v>839</v>
      </c>
      <c r="F127" s="142" t="s">
        <v>840</v>
      </c>
      <c r="G127" s="143" t="s">
        <v>316</v>
      </c>
      <c r="H127" s="144">
        <v>1</v>
      </c>
      <c r="I127" s="145"/>
      <c r="J127" s="146">
        <f>ROUND(I127*H127,2)</f>
        <v>0</v>
      </c>
      <c r="K127" s="147"/>
      <c r="L127" s="28"/>
      <c r="M127" s="148" t="s">
        <v>1</v>
      </c>
      <c r="N127" s="149" t="s">
        <v>40</v>
      </c>
      <c r="P127" s="150">
        <f>O127*H127</f>
        <v>0</v>
      </c>
      <c r="Q127" s="150">
        <v>0</v>
      </c>
      <c r="R127" s="150">
        <f>Q127*H127</f>
        <v>0</v>
      </c>
      <c r="S127" s="150">
        <v>0</v>
      </c>
      <c r="T127" s="151">
        <f>S127*H127</f>
        <v>0</v>
      </c>
      <c r="AR127" s="152" t="s">
        <v>177</v>
      </c>
      <c r="AT127" s="152" t="s">
        <v>173</v>
      </c>
      <c r="AU127" s="152" t="s">
        <v>81</v>
      </c>
      <c r="AY127" s="13" t="s">
        <v>171</v>
      </c>
      <c r="BE127" s="153">
        <f>IF(N127="základná",J127,0)</f>
        <v>0</v>
      </c>
      <c r="BF127" s="153">
        <f>IF(N127="znížená",J127,0)</f>
        <v>0</v>
      </c>
      <c r="BG127" s="153">
        <f>IF(N127="zákl. prenesená",J127,0)</f>
        <v>0</v>
      </c>
      <c r="BH127" s="153">
        <f>IF(N127="zníž. prenesená",J127,0)</f>
        <v>0</v>
      </c>
      <c r="BI127" s="153">
        <f>IF(N127="nulová",J127,0)</f>
        <v>0</v>
      </c>
      <c r="BJ127" s="13" t="s">
        <v>87</v>
      </c>
      <c r="BK127" s="153">
        <f>ROUND(I127*H127,2)</f>
        <v>0</v>
      </c>
      <c r="BL127" s="13" t="s">
        <v>177</v>
      </c>
      <c r="BM127" s="152" t="s">
        <v>87</v>
      </c>
    </row>
    <row r="128" spans="2:65" s="1" customFormat="1" ht="16.5" customHeight="1">
      <c r="B128" s="139"/>
      <c r="C128" s="140" t="s">
        <v>87</v>
      </c>
      <c r="D128" s="140" t="s">
        <v>173</v>
      </c>
      <c r="E128" s="141" t="s">
        <v>841</v>
      </c>
      <c r="F128" s="142" t="s">
        <v>842</v>
      </c>
      <c r="G128" s="143" t="s">
        <v>528</v>
      </c>
      <c r="H128" s="144">
        <v>1</v>
      </c>
      <c r="I128" s="145"/>
      <c r="J128" s="146">
        <f>ROUND(I128*H128,2)</f>
        <v>0</v>
      </c>
      <c r="K128" s="147"/>
      <c r="L128" s="28"/>
      <c r="M128" s="166" t="s">
        <v>1</v>
      </c>
      <c r="N128" s="167" t="s">
        <v>40</v>
      </c>
      <c r="O128" s="168"/>
      <c r="P128" s="169">
        <f>O128*H128</f>
        <v>0</v>
      </c>
      <c r="Q128" s="169">
        <v>0</v>
      </c>
      <c r="R128" s="169">
        <f>Q128*H128</f>
        <v>0</v>
      </c>
      <c r="S128" s="169">
        <v>0</v>
      </c>
      <c r="T128" s="170">
        <f>S128*H128</f>
        <v>0</v>
      </c>
      <c r="AR128" s="152" t="s">
        <v>177</v>
      </c>
      <c r="AT128" s="152" t="s">
        <v>173</v>
      </c>
      <c r="AU128" s="152" t="s">
        <v>81</v>
      </c>
      <c r="AY128" s="13" t="s">
        <v>171</v>
      </c>
      <c r="BE128" s="153">
        <f>IF(N128="základná",J128,0)</f>
        <v>0</v>
      </c>
      <c r="BF128" s="153">
        <f>IF(N128="znížená",J128,0)</f>
        <v>0</v>
      </c>
      <c r="BG128" s="153">
        <f>IF(N128="zákl. prenesená",J128,0)</f>
        <v>0</v>
      </c>
      <c r="BH128" s="153">
        <f>IF(N128="zníž. prenesená",J128,0)</f>
        <v>0</v>
      </c>
      <c r="BI128" s="153">
        <f>IF(N128="nulová",J128,0)</f>
        <v>0</v>
      </c>
      <c r="BJ128" s="13" t="s">
        <v>87</v>
      </c>
      <c r="BK128" s="153">
        <f>ROUND(I128*H128,2)</f>
        <v>0</v>
      </c>
      <c r="BL128" s="13" t="s">
        <v>177</v>
      </c>
      <c r="BM128" s="152" t="s">
        <v>177</v>
      </c>
    </row>
    <row r="129" spans="2:12" s="1" customFormat="1" ht="6.9" customHeight="1">
      <c r="B129" s="43"/>
      <c r="C129" s="44"/>
      <c r="D129" s="44"/>
      <c r="E129" s="44"/>
      <c r="F129" s="44"/>
      <c r="G129" s="44"/>
      <c r="H129" s="44"/>
      <c r="I129" s="44"/>
      <c r="J129" s="44"/>
      <c r="K129" s="44"/>
      <c r="L129" s="28"/>
    </row>
  </sheetData>
  <autoFilter ref="C124:K128" xr:uid="{00000000-0009-0000-0000-000002000000}"/>
  <mergeCells count="15">
    <mergeCell ref="E111:H111"/>
    <mergeCell ref="E115:H115"/>
    <mergeCell ref="E113:H113"/>
    <mergeCell ref="E117:H117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28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85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3" t="s">
        <v>99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" customHeight="1">
      <c r="B4" s="16"/>
      <c r="D4" s="17" t="s">
        <v>124</v>
      </c>
      <c r="L4" s="16"/>
      <c r="M4" s="92" t="s">
        <v>9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20" t="str">
        <f>'Rekapitulácia stavby'!K6</f>
        <v>Sklady - Showroom, rekonštrukcia</v>
      </c>
      <c r="F7" s="221"/>
      <c r="G7" s="221"/>
      <c r="H7" s="221"/>
      <c r="L7" s="16"/>
    </row>
    <row r="8" spans="2:46" ht="13.2">
      <c r="B8" s="16"/>
      <c r="D8" s="23" t="s">
        <v>125</v>
      </c>
      <c r="L8" s="16"/>
    </row>
    <row r="9" spans="2:46" ht="16.5" customHeight="1">
      <c r="B9" s="16"/>
      <c r="E9" s="220" t="s">
        <v>126</v>
      </c>
      <c r="F9" s="186"/>
      <c r="G9" s="186"/>
      <c r="H9" s="186"/>
      <c r="L9" s="16"/>
    </row>
    <row r="10" spans="2:46" ht="12" customHeight="1">
      <c r="B10" s="16"/>
      <c r="D10" s="23" t="s">
        <v>127</v>
      </c>
      <c r="L10" s="16"/>
    </row>
    <row r="11" spans="2:46" s="1" customFormat="1" ht="16.5" customHeight="1">
      <c r="B11" s="28"/>
      <c r="E11" s="180" t="s">
        <v>835</v>
      </c>
      <c r="F11" s="219"/>
      <c r="G11" s="219"/>
      <c r="H11" s="219"/>
      <c r="L11" s="28"/>
    </row>
    <row r="12" spans="2:46" s="1" customFormat="1" ht="12" customHeight="1">
      <c r="B12" s="28"/>
      <c r="D12" s="23" t="s">
        <v>836</v>
      </c>
      <c r="L12" s="28"/>
    </row>
    <row r="13" spans="2:46" s="1" customFormat="1" ht="16.5" customHeight="1">
      <c r="B13" s="28"/>
      <c r="E13" s="215" t="s">
        <v>843</v>
      </c>
      <c r="F13" s="219"/>
      <c r="G13" s="219"/>
      <c r="H13" s="219"/>
      <c r="L13" s="28"/>
    </row>
    <row r="14" spans="2:46" s="1" customFormat="1">
      <c r="B14" s="28"/>
      <c r="L14" s="28"/>
    </row>
    <row r="15" spans="2:46" s="1" customFormat="1" ht="12" customHeight="1">
      <c r="B15" s="28"/>
      <c r="D15" s="23" t="s">
        <v>17</v>
      </c>
      <c r="F15" s="21" t="s">
        <v>89</v>
      </c>
      <c r="I15" s="23" t="s">
        <v>18</v>
      </c>
      <c r="J15" s="21" t="s">
        <v>1</v>
      </c>
      <c r="L15" s="28"/>
    </row>
    <row r="16" spans="2:46" s="1" customFormat="1" ht="12" customHeight="1">
      <c r="B16" s="28"/>
      <c r="D16" s="23" t="s">
        <v>19</v>
      </c>
      <c r="F16" s="21" t="s">
        <v>20</v>
      </c>
      <c r="I16" s="23" t="s">
        <v>21</v>
      </c>
      <c r="J16" s="51">
        <f>'Rekapitulácia stavby'!AN8</f>
        <v>0</v>
      </c>
      <c r="L16" s="28"/>
    </row>
    <row r="17" spans="2:12" s="1" customFormat="1" ht="10.95" customHeight="1">
      <c r="B17" s="28"/>
      <c r="L17" s="28"/>
    </row>
    <row r="18" spans="2:12" s="1" customFormat="1" ht="12" customHeight="1">
      <c r="B18" s="28"/>
      <c r="D18" s="23" t="s">
        <v>22</v>
      </c>
      <c r="I18" s="23" t="s">
        <v>23</v>
      </c>
      <c r="J18" s="21" t="s">
        <v>1</v>
      </c>
      <c r="L18" s="28"/>
    </row>
    <row r="19" spans="2:12" s="1" customFormat="1" ht="18" customHeight="1">
      <c r="B19" s="28"/>
      <c r="E19" s="21" t="s">
        <v>24</v>
      </c>
      <c r="I19" s="23" t="s">
        <v>25</v>
      </c>
      <c r="J19" s="21" t="s">
        <v>1</v>
      </c>
      <c r="L19" s="28"/>
    </row>
    <row r="20" spans="2:12" s="1" customFormat="1" ht="6.9" customHeight="1">
      <c r="B20" s="28"/>
      <c r="L20" s="28"/>
    </row>
    <row r="21" spans="2:12" s="1" customFormat="1" ht="12" customHeight="1">
      <c r="B21" s="28"/>
      <c r="D21" s="23" t="s">
        <v>26</v>
      </c>
      <c r="I21" s="23" t="s">
        <v>23</v>
      </c>
      <c r="J21" s="24" t="str">
        <f>'Rekapitulácia stavby'!AN13</f>
        <v>Vyplň údaj</v>
      </c>
      <c r="L21" s="28"/>
    </row>
    <row r="22" spans="2:12" s="1" customFormat="1" ht="18" customHeight="1">
      <c r="B22" s="28"/>
      <c r="E22" s="222" t="str">
        <f>'Rekapitulácia stavby'!E14</f>
        <v>Vyplň údaj</v>
      </c>
      <c r="F22" s="207"/>
      <c r="G22" s="207"/>
      <c r="H22" s="207"/>
      <c r="I22" s="23" t="s">
        <v>25</v>
      </c>
      <c r="J22" s="24" t="str">
        <f>'Rekapitulácia stavby'!AN14</f>
        <v>Vyplň údaj</v>
      </c>
      <c r="L22" s="28"/>
    </row>
    <row r="23" spans="2:12" s="1" customFormat="1" ht="6.9" customHeight="1">
      <c r="B23" s="28"/>
      <c r="L23" s="28"/>
    </row>
    <row r="24" spans="2:12" s="1" customFormat="1" ht="12" customHeight="1">
      <c r="B24" s="28"/>
      <c r="D24" s="23" t="s">
        <v>28</v>
      </c>
      <c r="I24" s="23" t="s">
        <v>23</v>
      </c>
      <c r="J24" s="21" t="s">
        <v>1</v>
      </c>
      <c r="L24" s="28"/>
    </row>
    <row r="25" spans="2:12" s="1" customFormat="1" ht="18" customHeight="1">
      <c r="B25" s="28"/>
      <c r="E25" s="21" t="s">
        <v>29</v>
      </c>
      <c r="I25" s="23" t="s">
        <v>25</v>
      </c>
      <c r="J25" s="21" t="s">
        <v>1</v>
      </c>
      <c r="L25" s="28"/>
    </row>
    <row r="26" spans="2:12" s="1" customFormat="1" ht="6.9" customHeight="1">
      <c r="B26" s="28"/>
      <c r="L26" s="28"/>
    </row>
    <row r="27" spans="2:12" s="1" customFormat="1" ht="12" customHeight="1">
      <c r="B27" s="28"/>
      <c r="D27" s="23" t="s">
        <v>31</v>
      </c>
      <c r="I27" s="23" t="s">
        <v>23</v>
      </c>
      <c r="J27" s="21" t="s">
        <v>1</v>
      </c>
      <c r="L27" s="28"/>
    </row>
    <row r="28" spans="2:12" s="1" customFormat="1" ht="18" customHeight="1">
      <c r="B28" s="28"/>
      <c r="E28" s="21" t="s">
        <v>32</v>
      </c>
      <c r="I28" s="23" t="s">
        <v>25</v>
      </c>
      <c r="J28" s="21" t="s">
        <v>1</v>
      </c>
      <c r="L28" s="28"/>
    </row>
    <row r="29" spans="2:12" s="1" customFormat="1" ht="6.9" customHeight="1">
      <c r="B29" s="28"/>
      <c r="L29" s="28"/>
    </row>
    <row r="30" spans="2:12" s="1" customFormat="1" ht="12" customHeight="1">
      <c r="B30" s="28"/>
      <c r="D30" s="23" t="s">
        <v>33</v>
      </c>
      <c r="L30" s="28"/>
    </row>
    <row r="31" spans="2:12" s="7" customFormat="1" ht="16.5" customHeight="1">
      <c r="B31" s="93"/>
      <c r="E31" s="211" t="s">
        <v>1</v>
      </c>
      <c r="F31" s="211"/>
      <c r="G31" s="211"/>
      <c r="H31" s="211"/>
      <c r="L31" s="93"/>
    </row>
    <row r="32" spans="2:12" s="1" customFormat="1" ht="6.9" customHeight="1">
      <c r="B32" s="28"/>
      <c r="L32" s="28"/>
    </row>
    <row r="33" spans="2:12" s="1" customFormat="1" ht="6.9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25.35" customHeight="1">
      <c r="B34" s="28"/>
      <c r="D34" s="94" t="s">
        <v>34</v>
      </c>
      <c r="J34" s="65">
        <f>ROUND(J125, 2)</f>
        <v>0</v>
      </c>
      <c r="L34" s="28"/>
    </row>
    <row r="35" spans="2:12" s="1" customFormat="1" ht="6.9" customHeight="1">
      <c r="B35" s="28"/>
      <c r="D35" s="52"/>
      <c r="E35" s="52"/>
      <c r="F35" s="52"/>
      <c r="G35" s="52"/>
      <c r="H35" s="52"/>
      <c r="I35" s="52"/>
      <c r="J35" s="52"/>
      <c r="K35" s="52"/>
      <c r="L35" s="28"/>
    </row>
    <row r="36" spans="2:12" s="1" customFormat="1" ht="14.4" customHeight="1">
      <c r="B36" s="28"/>
      <c r="F36" s="31" t="s">
        <v>36</v>
      </c>
      <c r="I36" s="31" t="s">
        <v>35</v>
      </c>
      <c r="J36" s="31" t="s">
        <v>37</v>
      </c>
      <c r="L36" s="28"/>
    </row>
    <row r="37" spans="2:12" s="1" customFormat="1" ht="14.4" customHeight="1">
      <c r="B37" s="28"/>
      <c r="D37" s="54" t="s">
        <v>38</v>
      </c>
      <c r="E37" s="33" t="s">
        <v>39</v>
      </c>
      <c r="F37" s="95">
        <f>ROUND((SUM(BE125:BE127)),  2)</f>
        <v>0</v>
      </c>
      <c r="G37" s="96"/>
      <c r="H37" s="96"/>
      <c r="I37" s="97">
        <v>0.2</v>
      </c>
      <c r="J37" s="95">
        <f>ROUND(((SUM(BE125:BE127))*I37),  2)</f>
        <v>0</v>
      </c>
      <c r="L37" s="28"/>
    </row>
    <row r="38" spans="2:12" s="1" customFormat="1" ht="14.4" customHeight="1">
      <c r="B38" s="28"/>
      <c r="E38" s="33" t="s">
        <v>40</v>
      </c>
      <c r="F38" s="95">
        <f>ROUND((SUM(BF125:BF127)),  2)</f>
        <v>0</v>
      </c>
      <c r="G38" s="96"/>
      <c r="H38" s="96"/>
      <c r="I38" s="97">
        <v>0.2</v>
      </c>
      <c r="J38" s="95">
        <f>ROUND(((SUM(BF125:BF127))*I38),  2)</f>
        <v>0</v>
      </c>
      <c r="L38" s="28"/>
    </row>
    <row r="39" spans="2:12" s="1" customFormat="1" ht="14.4" hidden="1" customHeight="1">
      <c r="B39" s="28"/>
      <c r="E39" s="23" t="s">
        <v>41</v>
      </c>
      <c r="F39" s="85">
        <f>ROUND((SUM(BG125:BG127)),  2)</f>
        <v>0</v>
      </c>
      <c r="I39" s="98">
        <v>0.2</v>
      </c>
      <c r="J39" s="85">
        <f>0</f>
        <v>0</v>
      </c>
      <c r="L39" s="28"/>
    </row>
    <row r="40" spans="2:12" s="1" customFormat="1" ht="14.4" hidden="1" customHeight="1">
      <c r="B40" s="28"/>
      <c r="E40" s="23" t="s">
        <v>42</v>
      </c>
      <c r="F40" s="85">
        <f>ROUND((SUM(BH125:BH127)),  2)</f>
        <v>0</v>
      </c>
      <c r="I40" s="98">
        <v>0.2</v>
      </c>
      <c r="J40" s="85">
        <f>0</f>
        <v>0</v>
      </c>
      <c r="L40" s="28"/>
    </row>
    <row r="41" spans="2:12" s="1" customFormat="1" ht="14.4" hidden="1" customHeight="1">
      <c r="B41" s="28"/>
      <c r="E41" s="33" t="s">
        <v>43</v>
      </c>
      <c r="F41" s="95">
        <f>ROUND((SUM(BI125:BI127)),  2)</f>
        <v>0</v>
      </c>
      <c r="G41" s="96"/>
      <c r="H41" s="96"/>
      <c r="I41" s="97">
        <v>0</v>
      </c>
      <c r="J41" s="95">
        <f>0</f>
        <v>0</v>
      </c>
      <c r="L41" s="28"/>
    </row>
    <row r="42" spans="2:12" s="1" customFormat="1" ht="6.9" customHeight="1">
      <c r="B42" s="28"/>
      <c r="L42" s="28"/>
    </row>
    <row r="43" spans="2:12" s="1" customFormat="1" ht="25.35" customHeight="1">
      <c r="B43" s="28"/>
      <c r="C43" s="99"/>
      <c r="D43" s="100" t="s">
        <v>44</v>
      </c>
      <c r="E43" s="56"/>
      <c r="F43" s="56"/>
      <c r="G43" s="101" t="s">
        <v>45</v>
      </c>
      <c r="H43" s="102" t="s">
        <v>46</v>
      </c>
      <c r="I43" s="56"/>
      <c r="J43" s="103">
        <f>SUM(J34:J41)</f>
        <v>0</v>
      </c>
      <c r="K43" s="104"/>
      <c r="L43" s="28"/>
    </row>
    <row r="44" spans="2:12" s="1" customFormat="1" ht="14.4" customHeight="1">
      <c r="B44" s="28"/>
      <c r="L44" s="28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4.9" customHeight="1">
      <c r="B82" s="28"/>
      <c r="C82" s="17" t="s">
        <v>129</v>
      </c>
      <c r="L82" s="28"/>
    </row>
    <row r="83" spans="2:12" s="1" customFormat="1" ht="6.9" customHeight="1">
      <c r="B83" s="28"/>
      <c r="L83" s="28"/>
    </row>
    <row r="84" spans="2:12" s="1" customFormat="1" ht="12" customHeight="1">
      <c r="B84" s="28"/>
      <c r="C84" s="23" t="s">
        <v>15</v>
      </c>
      <c r="L84" s="28"/>
    </row>
    <row r="85" spans="2:12" s="1" customFormat="1" ht="16.5" customHeight="1">
      <c r="B85" s="28"/>
      <c r="E85" s="220" t="str">
        <f>E7</f>
        <v>Sklady - Showroom, rekonštrukcia</v>
      </c>
      <c r="F85" s="221"/>
      <c r="G85" s="221"/>
      <c r="H85" s="221"/>
      <c r="L85" s="28"/>
    </row>
    <row r="86" spans="2:12" ht="12" customHeight="1">
      <c r="B86" s="16"/>
      <c r="C86" s="23" t="s">
        <v>125</v>
      </c>
      <c r="L86" s="16"/>
    </row>
    <row r="87" spans="2:12" ht="16.5" customHeight="1">
      <c r="B87" s="16"/>
      <c r="E87" s="220" t="s">
        <v>126</v>
      </c>
      <c r="F87" s="186"/>
      <c r="G87" s="186"/>
      <c r="H87" s="186"/>
      <c r="L87" s="16"/>
    </row>
    <row r="88" spans="2:12" ht="12" customHeight="1">
      <c r="B88" s="16"/>
      <c r="C88" s="23" t="s">
        <v>127</v>
      </c>
      <c r="L88" s="16"/>
    </row>
    <row r="89" spans="2:12" s="1" customFormat="1" ht="16.5" customHeight="1">
      <c r="B89" s="28"/>
      <c r="E89" s="180" t="s">
        <v>835</v>
      </c>
      <c r="F89" s="219"/>
      <c r="G89" s="219"/>
      <c r="H89" s="219"/>
      <c r="L89" s="28"/>
    </row>
    <row r="90" spans="2:12" s="1" customFormat="1" ht="12" customHeight="1">
      <c r="B90" s="28"/>
      <c r="C90" s="23" t="s">
        <v>836</v>
      </c>
      <c r="L90" s="28"/>
    </row>
    <row r="91" spans="2:12" s="1" customFormat="1" ht="16.5" customHeight="1">
      <c r="B91" s="28"/>
      <c r="E91" s="215" t="str">
        <f>E13</f>
        <v>DSO 01.4b - Technológia zrenia</v>
      </c>
      <c r="F91" s="219"/>
      <c r="G91" s="219"/>
      <c r="H91" s="219"/>
      <c r="L91" s="28"/>
    </row>
    <row r="92" spans="2:12" s="1" customFormat="1" ht="6.9" customHeight="1">
      <c r="B92" s="28"/>
      <c r="L92" s="28"/>
    </row>
    <row r="93" spans="2:12" s="1" customFormat="1" ht="12" customHeight="1">
      <c r="B93" s="28"/>
      <c r="C93" s="23" t="s">
        <v>19</v>
      </c>
      <c r="F93" s="21" t="str">
        <f>F16</f>
        <v>Važec, p.č. 2467/6</v>
      </c>
      <c r="I93" s="23" t="s">
        <v>21</v>
      </c>
      <c r="J93" s="51">
        <f>IF(J16="","",J16)</f>
        <v>0</v>
      </c>
      <c r="L93" s="28"/>
    </row>
    <row r="94" spans="2:12" s="1" customFormat="1" ht="6.9" customHeight="1">
      <c r="B94" s="28"/>
      <c r="L94" s="28"/>
    </row>
    <row r="95" spans="2:12" s="1" customFormat="1" ht="54.45" customHeight="1">
      <c r="B95" s="28"/>
      <c r="C95" s="23" t="s">
        <v>22</v>
      </c>
      <c r="F95" s="21" t="str">
        <f>E19</f>
        <v>PD Važec, Urbárska 72, Važec</v>
      </c>
      <c r="I95" s="23" t="s">
        <v>28</v>
      </c>
      <c r="J95" s="26" t="str">
        <f>E25</f>
        <v>Ing.arch.Ondrej Kurek, Ing.arch.Tomáš Krištek</v>
      </c>
      <c r="L95" s="28"/>
    </row>
    <row r="96" spans="2:12" s="1" customFormat="1" ht="25.65" customHeight="1">
      <c r="B96" s="28"/>
      <c r="C96" s="23" t="s">
        <v>26</v>
      </c>
      <c r="F96" s="21" t="str">
        <f>IF(E22="","",E22)</f>
        <v>Vyplň údaj</v>
      </c>
      <c r="I96" s="23" t="s">
        <v>31</v>
      </c>
      <c r="J96" s="26" t="str">
        <f>E28</f>
        <v>Caban - aktualizácia cien 2023</v>
      </c>
      <c r="L96" s="28"/>
    </row>
    <row r="97" spans="2:47" s="1" customFormat="1" ht="10.35" customHeight="1">
      <c r="B97" s="28"/>
      <c r="L97" s="28"/>
    </row>
    <row r="98" spans="2:47" s="1" customFormat="1" ht="29.25" customHeight="1">
      <c r="B98" s="28"/>
      <c r="C98" s="107" t="s">
        <v>130</v>
      </c>
      <c r="D98" s="99"/>
      <c r="E98" s="99"/>
      <c r="F98" s="99"/>
      <c r="G98" s="99"/>
      <c r="H98" s="99"/>
      <c r="I98" s="99"/>
      <c r="J98" s="108" t="s">
        <v>131</v>
      </c>
      <c r="K98" s="99"/>
      <c r="L98" s="28"/>
    </row>
    <row r="99" spans="2:47" s="1" customFormat="1" ht="10.35" customHeight="1">
      <c r="B99" s="28"/>
      <c r="L99" s="28"/>
    </row>
    <row r="100" spans="2:47" s="1" customFormat="1" ht="22.95" customHeight="1">
      <c r="B100" s="28"/>
      <c r="C100" s="109" t="s">
        <v>132</v>
      </c>
      <c r="J100" s="65">
        <f>J125</f>
        <v>0</v>
      </c>
      <c r="L100" s="28"/>
      <c r="AU100" s="13" t="s">
        <v>133</v>
      </c>
    </row>
    <row r="101" spans="2:47" s="8" customFormat="1" ht="24.9" customHeight="1">
      <c r="B101" s="110"/>
      <c r="D101" s="111" t="s">
        <v>838</v>
      </c>
      <c r="E101" s="112"/>
      <c r="F101" s="112"/>
      <c r="G101" s="112"/>
      <c r="H101" s="112"/>
      <c r="I101" s="112"/>
      <c r="J101" s="113">
        <f>J126</f>
        <v>0</v>
      </c>
      <c r="L101" s="110"/>
    </row>
    <row r="102" spans="2:47" s="1" customFormat="1" ht="21.75" customHeight="1">
      <c r="B102" s="28"/>
      <c r="L102" s="28"/>
    </row>
    <row r="103" spans="2:47" s="1" customFormat="1" ht="6.9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28"/>
    </row>
    <row r="107" spans="2:47" s="1" customFormat="1" ht="6.9" customHeight="1"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28"/>
    </row>
    <row r="108" spans="2:47" s="1" customFormat="1" ht="24.9" customHeight="1">
      <c r="B108" s="28"/>
      <c r="C108" s="17" t="s">
        <v>157</v>
      </c>
      <c r="L108" s="28"/>
    </row>
    <row r="109" spans="2:47" s="1" customFormat="1" ht="6.9" customHeight="1">
      <c r="B109" s="28"/>
      <c r="L109" s="28"/>
    </row>
    <row r="110" spans="2:47" s="1" customFormat="1" ht="12" customHeight="1">
      <c r="B110" s="28"/>
      <c r="C110" s="23" t="s">
        <v>15</v>
      </c>
      <c r="L110" s="28"/>
    </row>
    <row r="111" spans="2:47" s="1" customFormat="1" ht="16.5" customHeight="1">
      <c r="B111" s="28"/>
      <c r="E111" s="220" t="str">
        <f>E7</f>
        <v>Sklady - Showroom, rekonštrukcia</v>
      </c>
      <c r="F111" s="221"/>
      <c r="G111" s="221"/>
      <c r="H111" s="221"/>
      <c r="L111" s="28"/>
    </row>
    <row r="112" spans="2:47" ht="12" customHeight="1">
      <c r="B112" s="16"/>
      <c r="C112" s="23" t="s">
        <v>125</v>
      </c>
      <c r="L112" s="16"/>
    </row>
    <row r="113" spans="2:65" ht="16.5" customHeight="1">
      <c r="B113" s="16"/>
      <c r="E113" s="220" t="s">
        <v>126</v>
      </c>
      <c r="F113" s="186"/>
      <c r="G113" s="186"/>
      <c r="H113" s="186"/>
      <c r="L113" s="16"/>
    </row>
    <row r="114" spans="2:65" ht="12" customHeight="1">
      <c r="B114" s="16"/>
      <c r="C114" s="23" t="s">
        <v>127</v>
      </c>
      <c r="L114" s="16"/>
    </row>
    <row r="115" spans="2:65" s="1" customFormat="1" ht="16.5" customHeight="1">
      <c r="B115" s="28"/>
      <c r="E115" s="180" t="s">
        <v>835</v>
      </c>
      <c r="F115" s="219"/>
      <c r="G115" s="219"/>
      <c r="H115" s="219"/>
      <c r="L115" s="28"/>
    </row>
    <row r="116" spans="2:65" s="1" customFormat="1" ht="12" customHeight="1">
      <c r="B116" s="28"/>
      <c r="C116" s="23" t="s">
        <v>836</v>
      </c>
      <c r="L116" s="28"/>
    </row>
    <row r="117" spans="2:65" s="1" customFormat="1" ht="16.5" customHeight="1">
      <c r="B117" s="28"/>
      <c r="E117" s="215" t="str">
        <f>E13</f>
        <v>DSO 01.4b - Technológia zrenia</v>
      </c>
      <c r="F117" s="219"/>
      <c r="G117" s="219"/>
      <c r="H117" s="219"/>
      <c r="L117" s="28"/>
    </row>
    <row r="118" spans="2:65" s="1" customFormat="1" ht="6.9" customHeight="1">
      <c r="B118" s="28"/>
      <c r="L118" s="28"/>
    </row>
    <row r="119" spans="2:65" s="1" customFormat="1" ht="12" customHeight="1">
      <c r="B119" s="28"/>
      <c r="C119" s="23" t="s">
        <v>19</v>
      </c>
      <c r="F119" s="21" t="str">
        <f>F16</f>
        <v>Važec, p.č. 2467/6</v>
      </c>
      <c r="I119" s="23" t="s">
        <v>21</v>
      </c>
      <c r="J119" s="51">
        <f>IF(J16="","",J16)</f>
        <v>0</v>
      </c>
      <c r="L119" s="28"/>
    </row>
    <row r="120" spans="2:65" s="1" customFormat="1" ht="6.9" customHeight="1">
      <c r="B120" s="28"/>
      <c r="L120" s="28"/>
    </row>
    <row r="121" spans="2:65" s="1" customFormat="1" ht="54.45" customHeight="1">
      <c r="B121" s="28"/>
      <c r="C121" s="23" t="s">
        <v>22</v>
      </c>
      <c r="F121" s="21" t="str">
        <f>E19</f>
        <v>PD Važec, Urbárska 72, Važec</v>
      </c>
      <c r="I121" s="23" t="s">
        <v>28</v>
      </c>
      <c r="J121" s="26" t="str">
        <f>E25</f>
        <v>Ing.arch.Ondrej Kurek, Ing.arch.Tomáš Krištek</v>
      </c>
      <c r="L121" s="28"/>
    </row>
    <row r="122" spans="2:65" s="1" customFormat="1" ht="25.65" customHeight="1">
      <c r="B122" s="28"/>
      <c r="C122" s="23" t="s">
        <v>26</v>
      </c>
      <c r="F122" s="21" t="str">
        <f>IF(E22="","",E22)</f>
        <v>Vyplň údaj</v>
      </c>
      <c r="I122" s="23" t="s">
        <v>31</v>
      </c>
      <c r="J122" s="26" t="str">
        <f>E28</f>
        <v>Caban - aktualizácia cien 2023</v>
      </c>
      <c r="L122" s="28"/>
    </row>
    <row r="123" spans="2:65" s="1" customFormat="1" ht="10.35" customHeight="1">
      <c r="B123" s="28"/>
      <c r="L123" s="28"/>
    </row>
    <row r="124" spans="2:65" s="10" customFormat="1" ht="29.25" customHeight="1">
      <c r="B124" s="118"/>
      <c r="C124" s="119" t="s">
        <v>158</v>
      </c>
      <c r="D124" s="120" t="s">
        <v>59</v>
      </c>
      <c r="E124" s="120" t="s">
        <v>55</v>
      </c>
      <c r="F124" s="120" t="s">
        <v>56</v>
      </c>
      <c r="G124" s="120" t="s">
        <v>159</v>
      </c>
      <c r="H124" s="120" t="s">
        <v>160</v>
      </c>
      <c r="I124" s="120" t="s">
        <v>161</v>
      </c>
      <c r="J124" s="121" t="s">
        <v>131</v>
      </c>
      <c r="K124" s="122" t="s">
        <v>162</v>
      </c>
      <c r="L124" s="118"/>
      <c r="M124" s="58" t="s">
        <v>1</v>
      </c>
      <c r="N124" s="59" t="s">
        <v>38</v>
      </c>
      <c r="O124" s="59" t="s">
        <v>163</v>
      </c>
      <c r="P124" s="59" t="s">
        <v>164</v>
      </c>
      <c r="Q124" s="59" t="s">
        <v>165</v>
      </c>
      <c r="R124" s="59" t="s">
        <v>166</v>
      </c>
      <c r="S124" s="59" t="s">
        <v>167</v>
      </c>
      <c r="T124" s="60" t="s">
        <v>168</v>
      </c>
    </row>
    <row r="125" spans="2:65" s="1" customFormat="1" ht="22.95" customHeight="1">
      <c r="B125" s="28"/>
      <c r="C125" s="63" t="s">
        <v>132</v>
      </c>
      <c r="J125" s="123">
        <f>BK125</f>
        <v>0</v>
      </c>
      <c r="L125" s="28"/>
      <c r="M125" s="61"/>
      <c r="N125" s="52"/>
      <c r="O125" s="52"/>
      <c r="P125" s="124">
        <f>P126</f>
        <v>0</v>
      </c>
      <c r="Q125" s="52"/>
      <c r="R125" s="124">
        <f>R126</f>
        <v>0</v>
      </c>
      <c r="S125" s="52"/>
      <c r="T125" s="125">
        <f>T126</f>
        <v>0</v>
      </c>
      <c r="AT125" s="13" t="s">
        <v>73</v>
      </c>
      <c r="AU125" s="13" t="s">
        <v>133</v>
      </c>
      <c r="BK125" s="126">
        <f>BK126</f>
        <v>0</v>
      </c>
    </row>
    <row r="126" spans="2:65" s="11" customFormat="1" ht="25.95" customHeight="1">
      <c r="B126" s="127"/>
      <c r="D126" s="128" t="s">
        <v>73</v>
      </c>
      <c r="E126" s="129" t="s">
        <v>169</v>
      </c>
      <c r="F126" s="129" t="s">
        <v>830</v>
      </c>
      <c r="I126" s="130"/>
      <c r="J126" s="131">
        <f>BK126</f>
        <v>0</v>
      </c>
      <c r="L126" s="127"/>
      <c r="M126" s="132"/>
      <c r="P126" s="133">
        <f>P127</f>
        <v>0</v>
      </c>
      <c r="R126" s="133">
        <f>R127</f>
        <v>0</v>
      </c>
      <c r="T126" s="134">
        <f>T127</f>
        <v>0</v>
      </c>
      <c r="AR126" s="128" t="s">
        <v>81</v>
      </c>
      <c r="AT126" s="135" t="s">
        <v>73</v>
      </c>
      <c r="AU126" s="135" t="s">
        <v>74</v>
      </c>
      <c r="AY126" s="128" t="s">
        <v>171</v>
      </c>
      <c r="BK126" s="136">
        <f>BK127</f>
        <v>0</v>
      </c>
    </row>
    <row r="127" spans="2:65" s="1" customFormat="1" ht="24.15" customHeight="1">
      <c r="B127" s="139"/>
      <c r="C127" s="140" t="s">
        <v>81</v>
      </c>
      <c r="D127" s="140" t="s">
        <v>173</v>
      </c>
      <c r="E127" s="141" t="s">
        <v>839</v>
      </c>
      <c r="F127" s="142" t="s">
        <v>844</v>
      </c>
      <c r="G127" s="143" t="s">
        <v>316</v>
      </c>
      <c r="H127" s="144">
        <v>2</v>
      </c>
      <c r="I127" s="145"/>
      <c r="J127" s="146">
        <f>ROUND(I127*H127,2)</f>
        <v>0</v>
      </c>
      <c r="K127" s="147"/>
      <c r="L127" s="28"/>
      <c r="M127" s="166" t="s">
        <v>1</v>
      </c>
      <c r="N127" s="167" t="s">
        <v>40</v>
      </c>
      <c r="O127" s="168"/>
      <c r="P127" s="169">
        <f>O127*H127</f>
        <v>0</v>
      </c>
      <c r="Q127" s="169">
        <v>0</v>
      </c>
      <c r="R127" s="169">
        <f>Q127*H127</f>
        <v>0</v>
      </c>
      <c r="S127" s="169">
        <v>0</v>
      </c>
      <c r="T127" s="170">
        <f>S127*H127</f>
        <v>0</v>
      </c>
      <c r="AR127" s="152" t="s">
        <v>177</v>
      </c>
      <c r="AT127" s="152" t="s">
        <v>173</v>
      </c>
      <c r="AU127" s="152" t="s">
        <v>81</v>
      </c>
      <c r="AY127" s="13" t="s">
        <v>171</v>
      </c>
      <c r="BE127" s="153">
        <f>IF(N127="základná",J127,0)</f>
        <v>0</v>
      </c>
      <c r="BF127" s="153">
        <f>IF(N127="znížená",J127,0)</f>
        <v>0</v>
      </c>
      <c r="BG127" s="153">
        <f>IF(N127="zákl. prenesená",J127,0)</f>
        <v>0</v>
      </c>
      <c r="BH127" s="153">
        <f>IF(N127="zníž. prenesená",J127,0)</f>
        <v>0</v>
      </c>
      <c r="BI127" s="153">
        <f>IF(N127="nulová",J127,0)</f>
        <v>0</v>
      </c>
      <c r="BJ127" s="13" t="s">
        <v>87</v>
      </c>
      <c r="BK127" s="153">
        <f>ROUND(I127*H127,2)</f>
        <v>0</v>
      </c>
      <c r="BL127" s="13" t="s">
        <v>177</v>
      </c>
      <c r="BM127" s="152" t="s">
        <v>87</v>
      </c>
    </row>
    <row r="128" spans="2:65" s="1" customFormat="1" ht="6.9" customHeight="1">
      <c r="B128" s="43"/>
      <c r="C128" s="44"/>
      <c r="D128" s="44"/>
      <c r="E128" s="44"/>
      <c r="F128" s="44"/>
      <c r="G128" s="44"/>
      <c r="H128" s="44"/>
      <c r="I128" s="44"/>
      <c r="J128" s="44"/>
      <c r="K128" s="44"/>
      <c r="L128" s="28"/>
    </row>
  </sheetData>
  <autoFilter ref="C124:K127" xr:uid="{00000000-0009-0000-0000-000003000000}"/>
  <mergeCells count="15">
    <mergeCell ref="E111:H111"/>
    <mergeCell ref="E115:H115"/>
    <mergeCell ref="E113:H113"/>
    <mergeCell ref="E117:H117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241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85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3" t="s">
        <v>102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" customHeight="1">
      <c r="B4" s="16"/>
      <c r="D4" s="17" t="s">
        <v>124</v>
      </c>
      <c r="L4" s="16"/>
      <c r="M4" s="92" t="s">
        <v>9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20" t="str">
        <f>'Rekapitulácia stavby'!K6</f>
        <v>Sklady - Showroom, rekonštrukcia</v>
      </c>
      <c r="F7" s="221"/>
      <c r="G7" s="221"/>
      <c r="H7" s="221"/>
      <c r="L7" s="16"/>
    </row>
    <row r="8" spans="2:46" ht="12" customHeight="1">
      <c r="B8" s="16"/>
      <c r="D8" s="23" t="s">
        <v>125</v>
      </c>
      <c r="L8" s="16"/>
    </row>
    <row r="9" spans="2:46" s="1" customFormat="1" ht="16.5" customHeight="1">
      <c r="B9" s="28"/>
      <c r="E9" s="220" t="s">
        <v>126</v>
      </c>
      <c r="F9" s="219"/>
      <c r="G9" s="219"/>
      <c r="H9" s="219"/>
      <c r="L9" s="28"/>
    </row>
    <row r="10" spans="2:46" s="1" customFormat="1" ht="12" customHeight="1">
      <c r="B10" s="28"/>
      <c r="D10" s="23" t="s">
        <v>127</v>
      </c>
      <c r="L10" s="28"/>
    </row>
    <row r="11" spans="2:46" s="1" customFormat="1" ht="16.5" customHeight="1">
      <c r="B11" s="28"/>
      <c r="E11" s="215" t="s">
        <v>845</v>
      </c>
      <c r="F11" s="219"/>
      <c r="G11" s="219"/>
      <c r="H11" s="219"/>
      <c r="L11" s="28"/>
    </row>
    <row r="12" spans="2:46" s="1" customFormat="1">
      <c r="B12" s="28"/>
      <c r="L12" s="28"/>
    </row>
    <row r="13" spans="2:46" s="1" customFormat="1" ht="12" customHeight="1">
      <c r="B13" s="28"/>
      <c r="D13" s="23" t="s">
        <v>17</v>
      </c>
      <c r="F13" s="21" t="s">
        <v>1</v>
      </c>
      <c r="I13" s="23" t="s">
        <v>18</v>
      </c>
      <c r="J13" s="21" t="s">
        <v>1</v>
      </c>
      <c r="L13" s="28"/>
    </row>
    <row r="14" spans="2:46" s="1" customFormat="1" ht="12" customHeight="1">
      <c r="B14" s="28"/>
      <c r="D14" s="23" t="s">
        <v>19</v>
      </c>
      <c r="F14" s="21" t="s">
        <v>20</v>
      </c>
      <c r="I14" s="23" t="s">
        <v>21</v>
      </c>
      <c r="J14" s="51">
        <f>'Rekapitulácia stavby'!AN8</f>
        <v>0</v>
      </c>
      <c r="L14" s="28"/>
    </row>
    <row r="15" spans="2:46" s="1" customFormat="1" ht="10.95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6.9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2" t="str">
        <f>'Rekapitulácia stavby'!E14</f>
        <v>Vyplň údaj</v>
      </c>
      <c r="F20" s="207"/>
      <c r="G20" s="207"/>
      <c r="H20" s="207"/>
      <c r="I20" s="23" t="s">
        <v>25</v>
      </c>
      <c r="J20" s="24" t="str">
        <f>'Rekapitulácia stavby'!AN14</f>
        <v>Vyplň údaj</v>
      </c>
      <c r="L20" s="28"/>
    </row>
    <row r="21" spans="2:12" s="1" customFormat="1" ht="6.9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29</v>
      </c>
      <c r="I23" s="23" t="s">
        <v>25</v>
      </c>
      <c r="J23" s="21" t="s">
        <v>1</v>
      </c>
      <c r="L23" s="28"/>
    </row>
    <row r="24" spans="2:12" s="1" customFormat="1" ht="6.9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">
        <v>1</v>
      </c>
      <c r="L25" s="28"/>
    </row>
    <row r="26" spans="2:12" s="1" customFormat="1" ht="18" customHeight="1">
      <c r="B26" s="28"/>
      <c r="E26" s="21" t="s">
        <v>32</v>
      </c>
      <c r="I26" s="23" t="s">
        <v>25</v>
      </c>
      <c r="J26" s="21" t="s">
        <v>1</v>
      </c>
      <c r="L26" s="28"/>
    </row>
    <row r="27" spans="2:12" s="1" customFormat="1" ht="6.9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6.5" customHeight="1">
      <c r="B29" s="93"/>
      <c r="E29" s="211" t="s">
        <v>1</v>
      </c>
      <c r="F29" s="211"/>
      <c r="G29" s="211"/>
      <c r="H29" s="211"/>
      <c r="L29" s="93"/>
    </row>
    <row r="30" spans="2:12" s="1" customFormat="1" ht="6.9" customHeight="1">
      <c r="B30" s="28"/>
      <c r="L30" s="28"/>
    </row>
    <row r="31" spans="2:12" s="1" customFormat="1" ht="6.9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35" customHeight="1">
      <c r="B32" s="28"/>
      <c r="D32" s="94" t="s">
        <v>34</v>
      </c>
      <c r="J32" s="65">
        <f>ROUND(J124, 2)</f>
        <v>0</v>
      </c>
      <c r="L32" s="28"/>
    </row>
    <row r="33" spans="2:12" s="1" customFormat="1" ht="6.9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4" customHeight="1">
      <c r="B34" s="28"/>
      <c r="F34" s="31" t="s">
        <v>36</v>
      </c>
      <c r="I34" s="31" t="s">
        <v>35</v>
      </c>
      <c r="J34" s="31" t="s">
        <v>37</v>
      </c>
      <c r="L34" s="28"/>
    </row>
    <row r="35" spans="2:12" s="1" customFormat="1" ht="14.4" customHeight="1">
      <c r="B35" s="28"/>
      <c r="D35" s="54" t="s">
        <v>38</v>
      </c>
      <c r="E35" s="33" t="s">
        <v>39</v>
      </c>
      <c r="F35" s="95">
        <f>ROUND((SUM(BE124:BE240)),  2)</f>
        <v>0</v>
      </c>
      <c r="G35" s="96"/>
      <c r="H35" s="96"/>
      <c r="I35" s="97">
        <v>0.2</v>
      </c>
      <c r="J35" s="95">
        <f>ROUND(((SUM(BE124:BE240))*I35),  2)</f>
        <v>0</v>
      </c>
      <c r="L35" s="28"/>
    </row>
    <row r="36" spans="2:12" s="1" customFormat="1" ht="14.4" customHeight="1">
      <c r="B36" s="28"/>
      <c r="E36" s="33" t="s">
        <v>40</v>
      </c>
      <c r="F36" s="95">
        <f>ROUND((SUM(BF124:BF240)),  2)</f>
        <v>0</v>
      </c>
      <c r="G36" s="96"/>
      <c r="H36" s="96"/>
      <c r="I36" s="97">
        <v>0.2</v>
      </c>
      <c r="J36" s="95">
        <f>ROUND(((SUM(BF124:BF240))*I36),  2)</f>
        <v>0</v>
      </c>
      <c r="L36" s="28"/>
    </row>
    <row r="37" spans="2:12" s="1" customFormat="1" ht="14.4" hidden="1" customHeight="1">
      <c r="B37" s="28"/>
      <c r="E37" s="23" t="s">
        <v>41</v>
      </c>
      <c r="F37" s="85">
        <f>ROUND((SUM(BG124:BG240)),  2)</f>
        <v>0</v>
      </c>
      <c r="I37" s="98">
        <v>0.2</v>
      </c>
      <c r="J37" s="85">
        <f>0</f>
        <v>0</v>
      </c>
      <c r="L37" s="28"/>
    </row>
    <row r="38" spans="2:12" s="1" customFormat="1" ht="14.4" hidden="1" customHeight="1">
      <c r="B38" s="28"/>
      <c r="E38" s="23" t="s">
        <v>42</v>
      </c>
      <c r="F38" s="85">
        <f>ROUND((SUM(BH124:BH240)),  2)</f>
        <v>0</v>
      </c>
      <c r="I38" s="98">
        <v>0.2</v>
      </c>
      <c r="J38" s="85">
        <f>0</f>
        <v>0</v>
      </c>
      <c r="L38" s="28"/>
    </row>
    <row r="39" spans="2:12" s="1" customFormat="1" ht="14.4" hidden="1" customHeight="1">
      <c r="B39" s="28"/>
      <c r="E39" s="33" t="s">
        <v>43</v>
      </c>
      <c r="F39" s="95">
        <f>ROUND((SUM(BI124:BI240)),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6.9" customHeight="1">
      <c r="B40" s="28"/>
      <c r="L40" s="28"/>
    </row>
    <row r="41" spans="2:12" s="1" customFormat="1" ht="25.35" customHeight="1">
      <c r="B41" s="28"/>
      <c r="C41" s="99"/>
      <c r="D41" s="100" t="s">
        <v>44</v>
      </c>
      <c r="E41" s="56"/>
      <c r="F41" s="56"/>
      <c r="G41" s="101" t="s">
        <v>45</v>
      </c>
      <c r="H41" s="102" t="s">
        <v>46</v>
      </c>
      <c r="I41" s="56"/>
      <c r="J41" s="103">
        <f>SUM(J32:J39)</f>
        <v>0</v>
      </c>
      <c r="K41" s="104"/>
      <c r="L41" s="28"/>
    </row>
    <row r="42" spans="2:12" s="1" customFormat="1" ht="14.4" customHeight="1">
      <c r="B42" s="28"/>
      <c r="L42" s="28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4.9" customHeight="1">
      <c r="B82" s="28"/>
      <c r="C82" s="17" t="s">
        <v>129</v>
      </c>
      <c r="L82" s="28"/>
    </row>
    <row r="83" spans="2:12" s="1" customFormat="1" ht="6.9" customHeight="1">
      <c r="B83" s="28"/>
      <c r="L83" s="28"/>
    </row>
    <row r="84" spans="2:12" s="1" customFormat="1" ht="12" customHeight="1">
      <c r="B84" s="28"/>
      <c r="C84" s="23" t="s">
        <v>15</v>
      </c>
      <c r="L84" s="28"/>
    </row>
    <row r="85" spans="2:12" s="1" customFormat="1" ht="16.5" customHeight="1">
      <c r="B85" s="28"/>
      <c r="E85" s="220" t="str">
        <f>E7</f>
        <v>Sklady - Showroom, rekonštrukcia</v>
      </c>
      <c r="F85" s="221"/>
      <c r="G85" s="221"/>
      <c r="H85" s="221"/>
      <c r="L85" s="28"/>
    </row>
    <row r="86" spans="2:12" ht="12" customHeight="1">
      <c r="B86" s="16"/>
      <c r="C86" s="23" t="s">
        <v>125</v>
      </c>
      <c r="L86" s="16"/>
    </row>
    <row r="87" spans="2:12" s="1" customFormat="1" ht="16.5" customHeight="1">
      <c r="B87" s="28"/>
      <c r="E87" s="220" t="s">
        <v>126</v>
      </c>
      <c r="F87" s="219"/>
      <c r="G87" s="219"/>
      <c r="H87" s="219"/>
      <c r="L87" s="28"/>
    </row>
    <row r="88" spans="2:12" s="1" customFormat="1" ht="12" customHeight="1">
      <c r="B88" s="28"/>
      <c r="C88" s="23" t="s">
        <v>127</v>
      </c>
      <c r="L88" s="28"/>
    </row>
    <row r="89" spans="2:12" s="1" customFormat="1" ht="16.5" customHeight="1">
      <c r="B89" s="28"/>
      <c r="E89" s="215" t="str">
        <f>E11</f>
        <v>DSO 01.5 - Elektroinštalácia a bleskozvod</v>
      </c>
      <c r="F89" s="219"/>
      <c r="G89" s="219"/>
      <c r="H89" s="219"/>
      <c r="L89" s="28"/>
    </row>
    <row r="90" spans="2:12" s="1" customFormat="1" ht="6.9" customHeight="1">
      <c r="B90" s="28"/>
      <c r="L90" s="28"/>
    </row>
    <row r="91" spans="2:12" s="1" customFormat="1" ht="12" customHeight="1">
      <c r="B91" s="28"/>
      <c r="C91" s="23" t="s">
        <v>19</v>
      </c>
      <c r="F91" s="21" t="str">
        <f>F14</f>
        <v>Važec, p.č. 2467/6</v>
      </c>
      <c r="I91" s="23" t="s">
        <v>21</v>
      </c>
      <c r="J91" s="51">
        <f>IF(J14="","",J14)</f>
        <v>0</v>
      </c>
      <c r="L91" s="28"/>
    </row>
    <row r="92" spans="2:12" s="1" customFormat="1" ht="6.9" customHeight="1">
      <c r="B92" s="28"/>
      <c r="L92" s="28"/>
    </row>
    <row r="93" spans="2:12" s="1" customFormat="1" ht="54.45" customHeight="1">
      <c r="B93" s="28"/>
      <c r="C93" s="23" t="s">
        <v>22</v>
      </c>
      <c r="F93" s="21" t="str">
        <f>E17</f>
        <v>PD Važec, Urbárska 72, Važec</v>
      </c>
      <c r="I93" s="23" t="s">
        <v>28</v>
      </c>
      <c r="J93" s="26" t="str">
        <f>E23</f>
        <v>Ing.arch.Ondrej Kurek, Ing.arch.Tomáš Krištek</v>
      </c>
      <c r="L93" s="28"/>
    </row>
    <row r="94" spans="2:12" s="1" customFormat="1" ht="25.65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>Caban - aktualizácia cien 2023</v>
      </c>
      <c r="L94" s="28"/>
    </row>
    <row r="95" spans="2:12" s="1" customFormat="1" ht="10.35" customHeight="1">
      <c r="B95" s="28"/>
      <c r="L95" s="28"/>
    </row>
    <row r="96" spans="2:12" s="1" customFormat="1" ht="29.25" customHeight="1">
      <c r="B96" s="28"/>
      <c r="C96" s="107" t="s">
        <v>130</v>
      </c>
      <c r="D96" s="99"/>
      <c r="E96" s="99"/>
      <c r="F96" s="99"/>
      <c r="G96" s="99"/>
      <c r="H96" s="99"/>
      <c r="I96" s="99"/>
      <c r="J96" s="108" t="s">
        <v>131</v>
      </c>
      <c r="K96" s="99"/>
      <c r="L96" s="28"/>
    </row>
    <row r="97" spans="2:47" s="1" customFormat="1" ht="10.35" customHeight="1">
      <c r="B97" s="28"/>
      <c r="L97" s="28"/>
    </row>
    <row r="98" spans="2:47" s="1" customFormat="1" ht="22.95" customHeight="1">
      <c r="B98" s="28"/>
      <c r="C98" s="109" t="s">
        <v>132</v>
      </c>
      <c r="J98" s="65">
        <f>J124</f>
        <v>0</v>
      </c>
      <c r="L98" s="28"/>
      <c r="AU98" s="13" t="s">
        <v>133</v>
      </c>
    </row>
    <row r="99" spans="2:47" s="8" customFormat="1" ht="24.9" customHeight="1">
      <c r="B99" s="110"/>
      <c r="D99" s="111" t="s">
        <v>846</v>
      </c>
      <c r="E99" s="112"/>
      <c r="F99" s="112"/>
      <c r="G99" s="112"/>
      <c r="H99" s="112"/>
      <c r="I99" s="112"/>
      <c r="J99" s="113">
        <f>J125</f>
        <v>0</v>
      </c>
      <c r="L99" s="110"/>
    </row>
    <row r="100" spans="2:47" s="9" customFormat="1" ht="19.95" customHeight="1">
      <c r="B100" s="114"/>
      <c r="D100" s="115" t="s">
        <v>847</v>
      </c>
      <c r="E100" s="116"/>
      <c r="F100" s="116"/>
      <c r="G100" s="116"/>
      <c r="H100" s="116"/>
      <c r="I100" s="116"/>
      <c r="J100" s="117">
        <f>J126</f>
        <v>0</v>
      </c>
      <c r="L100" s="114"/>
    </row>
    <row r="101" spans="2:47" s="9" customFormat="1" ht="19.95" customHeight="1">
      <c r="B101" s="114"/>
      <c r="D101" s="115" t="s">
        <v>848</v>
      </c>
      <c r="E101" s="116"/>
      <c r="F101" s="116"/>
      <c r="G101" s="116"/>
      <c r="H101" s="116"/>
      <c r="I101" s="116"/>
      <c r="J101" s="117">
        <f>J230</f>
        <v>0</v>
      </c>
      <c r="L101" s="114"/>
    </row>
    <row r="102" spans="2:47" s="8" customFormat="1" ht="24.9" customHeight="1">
      <c r="B102" s="110"/>
      <c r="D102" s="111" t="s">
        <v>849</v>
      </c>
      <c r="E102" s="112"/>
      <c r="F102" s="112"/>
      <c r="G102" s="112"/>
      <c r="H102" s="112"/>
      <c r="I102" s="112"/>
      <c r="J102" s="113">
        <f>J239</f>
        <v>0</v>
      </c>
      <c r="L102" s="110"/>
    </row>
    <row r="103" spans="2:47" s="1" customFormat="1" ht="21.75" customHeight="1">
      <c r="B103" s="28"/>
      <c r="L103" s="28"/>
    </row>
    <row r="104" spans="2:47" s="1" customFormat="1" ht="6.9" customHeight="1"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28"/>
    </row>
    <row r="108" spans="2:47" s="1" customFormat="1" ht="6.9" customHeight="1">
      <c r="B108" s="45"/>
      <c r="C108" s="46"/>
      <c r="D108" s="46"/>
      <c r="E108" s="46"/>
      <c r="F108" s="46"/>
      <c r="G108" s="46"/>
      <c r="H108" s="46"/>
      <c r="I108" s="46"/>
      <c r="J108" s="46"/>
      <c r="K108" s="46"/>
      <c r="L108" s="28"/>
    </row>
    <row r="109" spans="2:47" s="1" customFormat="1" ht="24.9" customHeight="1">
      <c r="B109" s="28"/>
      <c r="C109" s="17" t="s">
        <v>157</v>
      </c>
      <c r="L109" s="28"/>
    </row>
    <row r="110" spans="2:47" s="1" customFormat="1" ht="6.9" customHeight="1">
      <c r="B110" s="28"/>
      <c r="L110" s="28"/>
    </row>
    <row r="111" spans="2:47" s="1" customFormat="1" ht="12" customHeight="1">
      <c r="B111" s="28"/>
      <c r="C111" s="23" t="s">
        <v>15</v>
      </c>
      <c r="L111" s="28"/>
    </row>
    <row r="112" spans="2:47" s="1" customFormat="1" ht="16.5" customHeight="1">
      <c r="B112" s="28"/>
      <c r="E112" s="220" t="str">
        <f>E7</f>
        <v>Sklady - Showroom, rekonštrukcia</v>
      </c>
      <c r="F112" s="221"/>
      <c r="G112" s="221"/>
      <c r="H112" s="221"/>
      <c r="L112" s="28"/>
    </row>
    <row r="113" spans="2:65" ht="12" customHeight="1">
      <c r="B113" s="16"/>
      <c r="C113" s="23" t="s">
        <v>125</v>
      </c>
      <c r="L113" s="16"/>
    </row>
    <row r="114" spans="2:65" s="1" customFormat="1" ht="16.5" customHeight="1">
      <c r="B114" s="28"/>
      <c r="E114" s="220" t="s">
        <v>126</v>
      </c>
      <c r="F114" s="219"/>
      <c r="G114" s="219"/>
      <c r="H114" s="219"/>
      <c r="L114" s="28"/>
    </row>
    <row r="115" spans="2:65" s="1" customFormat="1" ht="12" customHeight="1">
      <c r="B115" s="28"/>
      <c r="C115" s="23" t="s">
        <v>127</v>
      </c>
      <c r="L115" s="28"/>
    </row>
    <row r="116" spans="2:65" s="1" customFormat="1" ht="16.5" customHeight="1">
      <c r="B116" s="28"/>
      <c r="E116" s="215" t="str">
        <f>E11</f>
        <v>DSO 01.5 - Elektroinštalácia a bleskozvod</v>
      </c>
      <c r="F116" s="219"/>
      <c r="G116" s="219"/>
      <c r="H116" s="219"/>
      <c r="L116" s="28"/>
    </row>
    <row r="117" spans="2:65" s="1" customFormat="1" ht="6.9" customHeight="1">
      <c r="B117" s="28"/>
      <c r="L117" s="28"/>
    </row>
    <row r="118" spans="2:65" s="1" customFormat="1" ht="12" customHeight="1">
      <c r="B118" s="28"/>
      <c r="C118" s="23" t="s">
        <v>19</v>
      </c>
      <c r="F118" s="21" t="str">
        <f>F14</f>
        <v>Važec, p.č. 2467/6</v>
      </c>
      <c r="I118" s="23" t="s">
        <v>21</v>
      </c>
      <c r="J118" s="51">
        <f>IF(J14="","",J14)</f>
        <v>0</v>
      </c>
      <c r="L118" s="28"/>
    </row>
    <row r="119" spans="2:65" s="1" customFormat="1" ht="6.9" customHeight="1">
      <c r="B119" s="28"/>
      <c r="L119" s="28"/>
    </row>
    <row r="120" spans="2:65" s="1" customFormat="1" ht="54.45" customHeight="1">
      <c r="B120" s="28"/>
      <c r="C120" s="23" t="s">
        <v>22</v>
      </c>
      <c r="F120" s="21" t="str">
        <f>E17</f>
        <v>PD Važec, Urbárska 72, Važec</v>
      </c>
      <c r="I120" s="23" t="s">
        <v>28</v>
      </c>
      <c r="J120" s="26" t="str">
        <f>E23</f>
        <v>Ing.arch.Ondrej Kurek, Ing.arch.Tomáš Krištek</v>
      </c>
      <c r="L120" s="28"/>
    </row>
    <row r="121" spans="2:65" s="1" customFormat="1" ht="25.65" customHeight="1">
      <c r="B121" s="28"/>
      <c r="C121" s="23" t="s">
        <v>26</v>
      </c>
      <c r="F121" s="21" t="str">
        <f>IF(E20="","",E20)</f>
        <v>Vyplň údaj</v>
      </c>
      <c r="I121" s="23" t="s">
        <v>31</v>
      </c>
      <c r="J121" s="26" t="str">
        <f>E26</f>
        <v>Caban - aktualizácia cien 2023</v>
      </c>
      <c r="L121" s="28"/>
    </row>
    <row r="122" spans="2:65" s="1" customFormat="1" ht="10.35" customHeight="1">
      <c r="B122" s="28"/>
      <c r="L122" s="28"/>
    </row>
    <row r="123" spans="2:65" s="10" customFormat="1" ht="29.25" customHeight="1">
      <c r="B123" s="118"/>
      <c r="C123" s="119" t="s">
        <v>158</v>
      </c>
      <c r="D123" s="120" t="s">
        <v>59</v>
      </c>
      <c r="E123" s="120" t="s">
        <v>55</v>
      </c>
      <c r="F123" s="120" t="s">
        <v>56</v>
      </c>
      <c r="G123" s="120" t="s">
        <v>159</v>
      </c>
      <c r="H123" s="120" t="s">
        <v>160</v>
      </c>
      <c r="I123" s="120" t="s">
        <v>161</v>
      </c>
      <c r="J123" s="121" t="s">
        <v>131</v>
      </c>
      <c r="K123" s="122" t="s">
        <v>162</v>
      </c>
      <c r="L123" s="118"/>
      <c r="M123" s="58" t="s">
        <v>1</v>
      </c>
      <c r="N123" s="59" t="s">
        <v>38</v>
      </c>
      <c r="O123" s="59" t="s">
        <v>163</v>
      </c>
      <c r="P123" s="59" t="s">
        <v>164</v>
      </c>
      <c r="Q123" s="59" t="s">
        <v>165</v>
      </c>
      <c r="R123" s="59" t="s">
        <v>166</v>
      </c>
      <c r="S123" s="59" t="s">
        <v>167</v>
      </c>
      <c r="T123" s="60" t="s">
        <v>168</v>
      </c>
    </row>
    <row r="124" spans="2:65" s="1" customFormat="1" ht="22.95" customHeight="1">
      <c r="B124" s="28"/>
      <c r="C124" s="63" t="s">
        <v>132</v>
      </c>
      <c r="J124" s="123">
        <f>BK124</f>
        <v>0</v>
      </c>
      <c r="L124" s="28"/>
      <c r="M124" s="61"/>
      <c r="N124" s="52"/>
      <c r="O124" s="52"/>
      <c r="P124" s="124">
        <f>P125+P239</f>
        <v>0</v>
      </c>
      <c r="Q124" s="52"/>
      <c r="R124" s="124">
        <f>R125+R239</f>
        <v>0</v>
      </c>
      <c r="S124" s="52"/>
      <c r="T124" s="125">
        <f>T125+T239</f>
        <v>0</v>
      </c>
      <c r="AT124" s="13" t="s">
        <v>73</v>
      </c>
      <c r="AU124" s="13" t="s">
        <v>133</v>
      </c>
      <c r="BK124" s="126">
        <f>BK125+BK239</f>
        <v>0</v>
      </c>
    </row>
    <row r="125" spans="2:65" s="11" customFormat="1" ht="25.95" customHeight="1">
      <c r="B125" s="127"/>
      <c r="D125" s="128" t="s">
        <v>73</v>
      </c>
      <c r="E125" s="129" t="s">
        <v>242</v>
      </c>
      <c r="F125" s="129" t="s">
        <v>850</v>
      </c>
      <c r="I125" s="130"/>
      <c r="J125" s="131">
        <f>BK125</f>
        <v>0</v>
      </c>
      <c r="L125" s="127"/>
      <c r="M125" s="132"/>
      <c r="P125" s="133">
        <f>P126+P230</f>
        <v>0</v>
      </c>
      <c r="R125" s="133">
        <f>R126+R230</f>
        <v>0</v>
      </c>
      <c r="T125" s="134">
        <f>T126+T230</f>
        <v>0</v>
      </c>
      <c r="AR125" s="128" t="s">
        <v>95</v>
      </c>
      <c r="AT125" s="135" t="s">
        <v>73</v>
      </c>
      <c r="AU125" s="135" t="s">
        <v>74</v>
      </c>
      <c r="AY125" s="128" t="s">
        <v>171</v>
      </c>
      <c r="BK125" s="136">
        <f>BK126+BK230</f>
        <v>0</v>
      </c>
    </row>
    <row r="126" spans="2:65" s="11" customFormat="1" ht="22.95" customHeight="1">
      <c r="B126" s="127"/>
      <c r="D126" s="128" t="s">
        <v>73</v>
      </c>
      <c r="E126" s="137" t="s">
        <v>851</v>
      </c>
      <c r="F126" s="137" t="s">
        <v>852</v>
      </c>
      <c r="I126" s="130"/>
      <c r="J126" s="138">
        <f>BK126</f>
        <v>0</v>
      </c>
      <c r="L126" s="127"/>
      <c r="M126" s="132"/>
      <c r="P126" s="133">
        <f>SUM(P127:P229)</f>
        <v>0</v>
      </c>
      <c r="R126" s="133">
        <f>SUM(R127:R229)</f>
        <v>0</v>
      </c>
      <c r="T126" s="134">
        <f>SUM(T127:T229)</f>
        <v>0</v>
      </c>
      <c r="AR126" s="128" t="s">
        <v>95</v>
      </c>
      <c r="AT126" s="135" t="s">
        <v>73</v>
      </c>
      <c r="AU126" s="135" t="s">
        <v>81</v>
      </c>
      <c r="AY126" s="128" t="s">
        <v>171</v>
      </c>
      <c r="BK126" s="136">
        <f>SUM(BK127:BK229)</f>
        <v>0</v>
      </c>
    </row>
    <row r="127" spans="2:65" s="1" customFormat="1" ht="24.15" customHeight="1">
      <c r="B127" s="139"/>
      <c r="C127" s="140" t="s">
        <v>81</v>
      </c>
      <c r="D127" s="140" t="s">
        <v>173</v>
      </c>
      <c r="E127" s="141" t="s">
        <v>853</v>
      </c>
      <c r="F127" s="142" t="s">
        <v>854</v>
      </c>
      <c r="G127" s="143" t="s">
        <v>228</v>
      </c>
      <c r="H127" s="144">
        <v>200</v>
      </c>
      <c r="I127" s="145"/>
      <c r="J127" s="146">
        <f t="shared" ref="J127:J158" si="0">ROUND(I127*H127,2)</f>
        <v>0</v>
      </c>
      <c r="K127" s="147"/>
      <c r="L127" s="28"/>
      <c r="M127" s="148" t="s">
        <v>1</v>
      </c>
      <c r="N127" s="149" t="s">
        <v>40</v>
      </c>
      <c r="P127" s="150">
        <f t="shared" ref="P127:P158" si="1">O127*H127</f>
        <v>0</v>
      </c>
      <c r="Q127" s="150">
        <v>0</v>
      </c>
      <c r="R127" s="150">
        <f t="shared" ref="R127:R158" si="2">Q127*H127</f>
        <v>0</v>
      </c>
      <c r="S127" s="150">
        <v>0</v>
      </c>
      <c r="T127" s="151">
        <f t="shared" ref="T127:T158" si="3">S127*H127</f>
        <v>0</v>
      </c>
      <c r="AR127" s="152" t="s">
        <v>298</v>
      </c>
      <c r="AT127" s="152" t="s">
        <v>173</v>
      </c>
      <c r="AU127" s="152" t="s">
        <v>87</v>
      </c>
      <c r="AY127" s="13" t="s">
        <v>171</v>
      </c>
      <c r="BE127" s="153">
        <f t="shared" ref="BE127:BE158" si="4">IF(N127="základná",J127,0)</f>
        <v>0</v>
      </c>
      <c r="BF127" s="153">
        <f t="shared" ref="BF127:BF158" si="5">IF(N127="znížená",J127,0)</f>
        <v>0</v>
      </c>
      <c r="BG127" s="153">
        <f t="shared" ref="BG127:BG158" si="6">IF(N127="zákl. prenesená",J127,0)</f>
        <v>0</v>
      </c>
      <c r="BH127" s="153">
        <f t="shared" ref="BH127:BH158" si="7">IF(N127="zníž. prenesená",J127,0)</f>
        <v>0</v>
      </c>
      <c r="BI127" s="153">
        <f t="shared" ref="BI127:BI158" si="8">IF(N127="nulová",J127,0)</f>
        <v>0</v>
      </c>
      <c r="BJ127" s="13" t="s">
        <v>87</v>
      </c>
      <c r="BK127" s="153">
        <f t="shared" ref="BK127:BK158" si="9">ROUND(I127*H127,2)</f>
        <v>0</v>
      </c>
      <c r="BL127" s="13" t="s">
        <v>298</v>
      </c>
      <c r="BM127" s="152" t="s">
        <v>87</v>
      </c>
    </row>
    <row r="128" spans="2:65" s="1" customFormat="1" ht="16.5" customHeight="1">
      <c r="B128" s="139"/>
      <c r="C128" s="154" t="s">
        <v>87</v>
      </c>
      <c r="D128" s="154" t="s">
        <v>242</v>
      </c>
      <c r="E128" s="155" t="s">
        <v>855</v>
      </c>
      <c r="F128" s="156" t="s">
        <v>856</v>
      </c>
      <c r="G128" s="157" t="s">
        <v>228</v>
      </c>
      <c r="H128" s="158">
        <v>200</v>
      </c>
      <c r="I128" s="159"/>
      <c r="J128" s="160">
        <f t="shared" si="0"/>
        <v>0</v>
      </c>
      <c r="K128" s="161"/>
      <c r="L128" s="162"/>
      <c r="M128" s="163" t="s">
        <v>1</v>
      </c>
      <c r="N128" s="164" t="s">
        <v>40</v>
      </c>
      <c r="P128" s="150">
        <f t="shared" si="1"/>
        <v>0</v>
      </c>
      <c r="Q128" s="150">
        <v>0</v>
      </c>
      <c r="R128" s="150">
        <f t="shared" si="2"/>
        <v>0</v>
      </c>
      <c r="S128" s="150">
        <v>0</v>
      </c>
      <c r="T128" s="151">
        <f t="shared" si="3"/>
        <v>0</v>
      </c>
      <c r="AR128" s="152" t="s">
        <v>646</v>
      </c>
      <c r="AT128" s="152" t="s">
        <v>242</v>
      </c>
      <c r="AU128" s="152" t="s">
        <v>87</v>
      </c>
      <c r="AY128" s="13" t="s">
        <v>171</v>
      </c>
      <c r="BE128" s="153">
        <f t="shared" si="4"/>
        <v>0</v>
      </c>
      <c r="BF128" s="153">
        <f t="shared" si="5"/>
        <v>0</v>
      </c>
      <c r="BG128" s="153">
        <f t="shared" si="6"/>
        <v>0</v>
      </c>
      <c r="BH128" s="153">
        <f t="shared" si="7"/>
        <v>0</v>
      </c>
      <c r="BI128" s="153">
        <f t="shared" si="8"/>
        <v>0</v>
      </c>
      <c r="BJ128" s="13" t="s">
        <v>87</v>
      </c>
      <c r="BK128" s="153">
        <f t="shared" si="9"/>
        <v>0</v>
      </c>
      <c r="BL128" s="13" t="s">
        <v>298</v>
      </c>
      <c r="BM128" s="152" t="s">
        <v>177</v>
      </c>
    </row>
    <row r="129" spans="2:65" s="1" customFormat="1" ht="16.5" customHeight="1">
      <c r="B129" s="139"/>
      <c r="C129" s="154" t="s">
        <v>95</v>
      </c>
      <c r="D129" s="154" t="s">
        <v>242</v>
      </c>
      <c r="E129" s="155" t="s">
        <v>857</v>
      </c>
      <c r="F129" s="156" t="s">
        <v>858</v>
      </c>
      <c r="G129" s="157" t="s">
        <v>228</v>
      </c>
      <c r="H129" s="158">
        <v>200</v>
      </c>
      <c r="I129" s="159"/>
      <c r="J129" s="160">
        <f t="shared" si="0"/>
        <v>0</v>
      </c>
      <c r="K129" s="161"/>
      <c r="L129" s="162"/>
      <c r="M129" s="163" t="s">
        <v>1</v>
      </c>
      <c r="N129" s="164" t="s">
        <v>40</v>
      </c>
      <c r="P129" s="150">
        <f t="shared" si="1"/>
        <v>0</v>
      </c>
      <c r="Q129" s="150">
        <v>0</v>
      </c>
      <c r="R129" s="150">
        <f t="shared" si="2"/>
        <v>0</v>
      </c>
      <c r="S129" s="150">
        <v>0</v>
      </c>
      <c r="T129" s="151">
        <f t="shared" si="3"/>
        <v>0</v>
      </c>
      <c r="AR129" s="152" t="s">
        <v>646</v>
      </c>
      <c r="AT129" s="152" t="s">
        <v>242</v>
      </c>
      <c r="AU129" s="152" t="s">
        <v>87</v>
      </c>
      <c r="AY129" s="13" t="s">
        <v>171</v>
      </c>
      <c r="BE129" s="153">
        <f t="shared" si="4"/>
        <v>0</v>
      </c>
      <c r="BF129" s="153">
        <f t="shared" si="5"/>
        <v>0</v>
      </c>
      <c r="BG129" s="153">
        <f t="shared" si="6"/>
        <v>0</v>
      </c>
      <c r="BH129" s="153">
        <f t="shared" si="7"/>
        <v>0</v>
      </c>
      <c r="BI129" s="153">
        <f t="shared" si="8"/>
        <v>0</v>
      </c>
      <c r="BJ129" s="13" t="s">
        <v>87</v>
      </c>
      <c r="BK129" s="153">
        <f t="shared" si="9"/>
        <v>0</v>
      </c>
      <c r="BL129" s="13" t="s">
        <v>298</v>
      </c>
      <c r="BM129" s="152" t="s">
        <v>182</v>
      </c>
    </row>
    <row r="130" spans="2:65" s="1" customFormat="1" ht="24.15" customHeight="1">
      <c r="B130" s="139"/>
      <c r="C130" s="140" t="s">
        <v>177</v>
      </c>
      <c r="D130" s="140" t="s">
        <v>173</v>
      </c>
      <c r="E130" s="141" t="s">
        <v>859</v>
      </c>
      <c r="F130" s="142" t="s">
        <v>860</v>
      </c>
      <c r="G130" s="143" t="s">
        <v>228</v>
      </c>
      <c r="H130" s="144">
        <v>12</v>
      </c>
      <c r="I130" s="145"/>
      <c r="J130" s="146">
        <f t="shared" si="0"/>
        <v>0</v>
      </c>
      <c r="K130" s="147"/>
      <c r="L130" s="28"/>
      <c r="M130" s="148" t="s">
        <v>1</v>
      </c>
      <c r="N130" s="149" t="s">
        <v>40</v>
      </c>
      <c r="P130" s="150">
        <f t="shared" si="1"/>
        <v>0</v>
      </c>
      <c r="Q130" s="150">
        <v>0</v>
      </c>
      <c r="R130" s="150">
        <f t="shared" si="2"/>
        <v>0</v>
      </c>
      <c r="S130" s="150">
        <v>0</v>
      </c>
      <c r="T130" s="151">
        <f t="shared" si="3"/>
        <v>0</v>
      </c>
      <c r="AR130" s="152" t="s">
        <v>298</v>
      </c>
      <c r="AT130" s="152" t="s">
        <v>173</v>
      </c>
      <c r="AU130" s="152" t="s">
        <v>87</v>
      </c>
      <c r="AY130" s="13" t="s">
        <v>171</v>
      </c>
      <c r="BE130" s="153">
        <f t="shared" si="4"/>
        <v>0</v>
      </c>
      <c r="BF130" s="153">
        <f t="shared" si="5"/>
        <v>0</v>
      </c>
      <c r="BG130" s="153">
        <f t="shared" si="6"/>
        <v>0</v>
      </c>
      <c r="BH130" s="153">
        <f t="shared" si="7"/>
        <v>0</v>
      </c>
      <c r="BI130" s="153">
        <f t="shared" si="8"/>
        <v>0</v>
      </c>
      <c r="BJ130" s="13" t="s">
        <v>87</v>
      </c>
      <c r="BK130" s="153">
        <f t="shared" si="9"/>
        <v>0</v>
      </c>
      <c r="BL130" s="13" t="s">
        <v>298</v>
      </c>
      <c r="BM130" s="152" t="s">
        <v>185</v>
      </c>
    </row>
    <row r="131" spans="2:65" s="1" customFormat="1" ht="16.5" customHeight="1">
      <c r="B131" s="139"/>
      <c r="C131" s="154" t="s">
        <v>187</v>
      </c>
      <c r="D131" s="154" t="s">
        <v>242</v>
      </c>
      <c r="E131" s="155" t="s">
        <v>861</v>
      </c>
      <c r="F131" s="156" t="s">
        <v>862</v>
      </c>
      <c r="G131" s="157" t="s">
        <v>228</v>
      </c>
      <c r="H131" s="158">
        <v>12</v>
      </c>
      <c r="I131" s="159"/>
      <c r="J131" s="160">
        <f t="shared" si="0"/>
        <v>0</v>
      </c>
      <c r="K131" s="161"/>
      <c r="L131" s="162"/>
      <c r="M131" s="163" t="s">
        <v>1</v>
      </c>
      <c r="N131" s="164" t="s">
        <v>40</v>
      </c>
      <c r="P131" s="150">
        <f t="shared" si="1"/>
        <v>0</v>
      </c>
      <c r="Q131" s="150">
        <v>0</v>
      </c>
      <c r="R131" s="150">
        <f t="shared" si="2"/>
        <v>0</v>
      </c>
      <c r="S131" s="150">
        <v>0</v>
      </c>
      <c r="T131" s="151">
        <f t="shared" si="3"/>
        <v>0</v>
      </c>
      <c r="AR131" s="152" t="s">
        <v>646</v>
      </c>
      <c r="AT131" s="152" t="s">
        <v>242</v>
      </c>
      <c r="AU131" s="152" t="s">
        <v>87</v>
      </c>
      <c r="AY131" s="13" t="s">
        <v>171</v>
      </c>
      <c r="BE131" s="153">
        <f t="shared" si="4"/>
        <v>0</v>
      </c>
      <c r="BF131" s="153">
        <f t="shared" si="5"/>
        <v>0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13" t="s">
        <v>87</v>
      </c>
      <c r="BK131" s="153">
        <f t="shared" si="9"/>
        <v>0</v>
      </c>
      <c r="BL131" s="13" t="s">
        <v>298</v>
      </c>
      <c r="BM131" s="152" t="s">
        <v>190</v>
      </c>
    </row>
    <row r="132" spans="2:65" s="1" customFormat="1" ht="24.15" customHeight="1">
      <c r="B132" s="139"/>
      <c r="C132" s="140" t="s">
        <v>182</v>
      </c>
      <c r="D132" s="140" t="s">
        <v>173</v>
      </c>
      <c r="E132" s="141" t="s">
        <v>863</v>
      </c>
      <c r="F132" s="142" t="s">
        <v>864</v>
      </c>
      <c r="G132" s="143" t="s">
        <v>228</v>
      </c>
      <c r="H132" s="144">
        <v>56</v>
      </c>
      <c r="I132" s="145"/>
      <c r="J132" s="146">
        <f t="shared" si="0"/>
        <v>0</v>
      </c>
      <c r="K132" s="147"/>
      <c r="L132" s="28"/>
      <c r="M132" s="148" t="s">
        <v>1</v>
      </c>
      <c r="N132" s="149" t="s">
        <v>40</v>
      </c>
      <c r="P132" s="150">
        <f t="shared" si="1"/>
        <v>0</v>
      </c>
      <c r="Q132" s="150">
        <v>0</v>
      </c>
      <c r="R132" s="150">
        <f t="shared" si="2"/>
        <v>0</v>
      </c>
      <c r="S132" s="150">
        <v>0</v>
      </c>
      <c r="T132" s="151">
        <f t="shared" si="3"/>
        <v>0</v>
      </c>
      <c r="AR132" s="152" t="s">
        <v>298</v>
      </c>
      <c r="AT132" s="152" t="s">
        <v>173</v>
      </c>
      <c r="AU132" s="152" t="s">
        <v>87</v>
      </c>
      <c r="AY132" s="13" t="s">
        <v>171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3" t="s">
        <v>87</v>
      </c>
      <c r="BK132" s="153">
        <f t="shared" si="9"/>
        <v>0</v>
      </c>
      <c r="BL132" s="13" t="s">
        <v>298</v>
      </c>
      <c r="BM132" s="152" t="s">
        <v>193</v>
      </c>
    </row>
    <row r="133" spans="2:65" s="1" customFormat="1" ht="21.75" customHeight="1">
      <c r="B133" s="139"/>
      <c r="C133" s="154" t="s">
        <v>194</v>
      </c>
      <c r="D133" s="154" t="s">
        <v>242</v>
      </c>
      <c r="E133" s="155" t="s">
        <v>865</v>
      </c>
      <c r="F133" s="156" t="s">
        <v>866</v>
      </c>
      <c r="G133" s="157" t="s">
        <v>228</v>
      </c>
      <c r="H133" s="158">
        <v>56</v>
      </c>
      <c r="I133" s="159"/>
      <c r="J133" s="160">
        <f t="shared" si="0"/>
        <v>0</v>
      </c>
      <c r="K133" s="161"/>
      <c r="L133" s="162"/>
      <c r="M133" s="163" t="s">
        <v>1</v>
      </c>
      <c r="N133" s="164" t="s">
        <v>40</v>
      </c>
      <c r="P133" s="150">
        <f t="shared" si="1"/>
        <v>0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AR133" s="152" t="s">
        <v>646</v>
      </c>
      <c r="AT133" s="152" t="s">
        <v>242</v>
      </c>
      <c r="AU133" s="152" t="s">
        <v>87</v>
      </c>
      <c r="AY133" s="13" t="s">
        <v>171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3" t="s">
        <v>87</v>
      </c>
      <c r="BK133" s="153">
        <f t="shared" si="9"/>
        <v>0</v>
      </c>
      <c r="BL133" s="13" t="s">
        <v>298</v>
      </c>
      <c r="BM133" s="152" t="s">
        <v>198</v>
      </c>
    </row>
    <row r="134" spans="2:65" s="1" customFormat="1" ht="21.75" customHeight="1">
      <c r="B134" s="139"/>
      <c r="C134" s="140" t="s">
        <v>185</v>
      </c>
      <c r="D134" s="140" t="s">
        <v>173</v>
      </c>
      <c r="E134" s="141" t="s">
        <v>867</v>
      </c>
      <c r="F134" s="142" t="s">
        <v>868</v>
      </c>
      <c r="G134" s="143" t="s">
        <v>215</v>
      </c>
      <c r="H134" s="144">
        <v>50</v>
      </c>
      <c r="I134" s="145"/>
      <c r="J134" s="146">
        <f t="shared" si="0"/>
        <v>0</v>
      </c>
      <c r="K134" s="147"/>
      <c r="L134" s="28"/>
      <c r="M134" s="148" t="s">
        <v>1</v>
      </c>
      <c r="N134" s="149" t="s">
        <v>40</v>
      </c>
      <c r="P134" s="150">
        <f t="shared" si="1"/>
        <v>0</v>
      </c>
      <c r="Q134" s="150">
        <v>0</v>
      </c>
      <c r="R134" s="150">
        <f t="shared" si="2"/>
        <v>0</v>
      </c>
      <c r="S134" s="150">
        <v>0</v>
      </c>
      <c r="T134" s="151">
        <f t="shared" si="3"/>
        <v>0</v>
      </c>
      <c r="AR134" s="152" t="s">
        <v>298</v>
      </c>
      <c r="AT134" s="152" t="s">
        <v>173</v>
      </c>
      <c r="AU134" s="152" t="s">
        <v>87</v>
      </c>
      <c r="AY134" s="13" t="s">
        <v>171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3" t="s">
        <v>87</v>
      </c>
      <c r="BK134" s="153">
        <f t="shared" si="9"/>
        <v>0</v>
      </c>
      <c r="BL134" s="13" t="s">
        <v>298</v>
      </c>
      <c r="BM134" s="152" t="s">
        <v>202</v>
      </c>
    </row>
    <row r="135" spans="2:65" s="1" customFormat="1" ht="16.5" customHeight="1">
      <c r="B135" s="139"/>
      <c r="C135" s="154" t="s">
        <v>203</v>
      </c>
      <c r="D135" s="154" t="s">
        <v>242</v>
      </c>
      <c r="E135" s="155" t="s">
        <v>869</v>
      </c>
      <c r="F135" s="156" t="s">
        <v>870</v>
      </c>
      <c r="G135" s="157" t="s">
        <v>215</v>
      </c>
      <c r="H135" s="158">
        <v>50</v>
      </c>
      <c r="I135" s="159"/>
      <c r="J135" s="160">
        <f t="shared" si="0"/>
        <v>0</v>
      </c>
      <c r="K135" s="161"/>
      <c r="L135" s="162"/>
      <c r="M135" s="163" t="s">
        <v>1</v>
      </c>
      <c r="N135" s="164" t="s">
        <v>40</v>
      </c>
      <c r="P135" s="150">
        <f t="shared" si="1"/>
        <v>0</v>
      </c>
      <c r="Q135" s="150">
        <v>0</v>
      </c>
      <c r="R135" s="150">
        <f t="shared" si="2"/>
        <v>0</v>
      </c>
      <c r="S135" s="150">
        <v>0</v>
      </c>
      <c r="T135" s="151">
        <f t="shared" si="3"/>
        <v>0</v>
      </c>
      <c r="AR135" s="152" t="s">
        <v>646</v>
      </c>
      <c r="AT135" s="152" t="s">
        <v>242</v>
      </c>
      <c r="AU135" s="152" t="s">
        <v>87</v>
      </c>
      <c r="AY135" s="13" t="s">
        <v>171</v>
      </c>
      <c r="BE135" s="153">
        <f t="shared" si="4"/>
        <v>0</v>
      </c>
      <c r="BF135" s="153">
        <f t="shared" si="5"/>
        <v>0</v>
      </c>
      <c r="BG135" s="153">
        <f t="shared" si="6"/>
        <v>0</v>
      </c>
      <c r="BH135" s="153">
        <f t="shared" si="7"/>
        <v>0</v>
      </c>
      <c r="BI135" s="153">
        <f t="shared" si="8"/>
        <v>0</v>
      </c>
      <c r="BJ135" s="13" t="s">
        <v>87</v>
      </c>
      <c r="BK135" s="153">
        <f t="shared" si="9"/>
        <v>0</v>
      </c>
      <c r="BL135" s="13" t="s">
        <v>298</v>
      </c>
      <c r="BM135" s="152" t="s">
        <v>206</v>
      </c>
    </row>
    <row r="136" spans="2:65" s="1" customFormat="1" ht="24.15" customHeight="1">
      <c r="B136" s="139"/>
      <c r="C136" s="140" t="s">
        <v>190</v>
      </c>
      <c r="D136" s="140" t="s">
        <v>173</v>
      </c>
      <c r="E136" s="141" t="s">
        <v>871</v>
      </c>
      <c r="F136" s="142" t="s">
        <v>872</v>
      </c>
      <c r="G136" s="143" t="s">
        <v>215</v>
      </c>
      <c r="H136" s="144">
        <v>5</v>
      </c>
      <c r="I136" s="145"/>
      <c r="J136" s="146">
        <f t="shared" si="0"/>
        <v>0</v>
      </c>
      <c r="K136" s="147"/>
      <c r="L136" s="28"/>
      <c r="M136" s="148" t="s">
        <v>1</v>
      </c>
      <c r="N136" s="149" t="s">
        <v>40</v>
      </c>
      <c r="P136" s="150">
        <f t="shared" si="1"/>
        <v>0</v>
      </c>
      <c r="Q136" s="150">
        <v>0</v>
      </c>
      <c r="R136" s="150">
        <f t="shared" si="2"/>
        <v>0</v>
      </c>
      <c r="S136" s="150">
        <v>0</v>
      </c>
      <c r="T136" s="151">
        <f t="shared" si="3"/>
        <v>0</v>
      </c>
      <c r="AR136" s="152" t="s">
        <v>298</v>
      </c>
      <c r="AT136" s="152" t="s">
        <v>173</v>
      </c>
      <c r="AU136" s="152" t="s">
        <v>87</v>
      </c>
      <c r="AY136" s="13" t="s">
        <v>171</v>
      </c>
      <c r="BE136" s="153">
        <f t="shared" si="4"/>
        <v>0</v>
      </c>
      <c r="BF136" s="153">
        <f t="shared" si="5"/>
        <v>0</v>
      </c>
      <c r="BG136" s="153">
        <f t="shared" si="6"/>
        <v>0</v>
      </c>
      <c r="BH136" s="153">
        <f t="shared" si="7"/>
        <v>0</v>
      </c>
      <c r="BI136" s="153">
        <f t="shared" si="8"/>
        <v>0</v>
      </c>
      <c r="BJ136" s="13" t="s">
        <v>87</v>
      </c>
      <c r="BK136" s="153">
        <f t="shared" si="9"/>
        <v>0</v>
      </c>
      <c r="BL136" s="13" t="s">
        <v>298</v>
      </c>
      <c r="BM136" s="152" t="s">
        <v>7</v>
      </c>
    </row>
    <row r="137" spans="2:65" s="1" customFormat="1" ht="16.5" customHeight="1">
      <c r="B137" s="139"/>
      <c r="C137" s="154" t="s">
        <v>210</v>
      </c>
      <c r="D137" s="154" t="s">
        <v>242</v>
      </c>
      <c r="E137" s="155" t="s">
        <v>873</v>
      </c>
      <c r="F137" s="156" t="s">
        <v>874</v>
      </c>
      <c r="G137" s="157" t="s">
        <v>215</v>
      </c>
      <c r="H137" s="158">
        <v>5</v>
      </c>
      <c r="I137" s="159"/>
      <c r="J137" s="160">
        <f t="shared" si="0"/>
        <v>0</v>
      </c>
      <c r="K137" s="161"/>
      <c r="L137" s="162"/>
      <c r="M137" s="163" t="s">
        <v>1</v>
      </c>
      <c r="N137" s="164" t="s">
        <v>40</v>
      </c>
      <c r="P137" s="150">
        <f t="shared" si="1"/>
        <v>0</v>
      </c>
      <c r="Q137" s="150">
        <v>0</v>
      </c>
      <c r="R137" s="150">
        <f t="shared" si="2"/>
        <v>0</v>
      </c>
      <c r="S137" s="150">
        <v>0</v>
      </c>
      <c r="T137" s="151">
        <f t="shared" si="3"/>
        <v>0</v>
      </c>
      <c r="AR137" s="152" t="s">
        <v>646</v>
      </c>
      <c r="AT137" s="152" t="s">
        <v>242</v>
      </c>
      <c r="AU137" s="152" t="s">
        <v>87</v>
      </c>
      <c r="AY137" s="13" t="s">
        <v>171</v>
      </c>
      <c r="BE137" s="153">
        <f t="shared" si="4"/>
        <v>0</v>
      </c>
      <c r="BF137" s="153">
        <f t="shared" si="5"/>
        <v>0</v>
      </c>
      <c r="BG137" s="153">
        <f t="shared" si="6"/>
        <v>0</v>
      </c>
      <c r="BH137" s="153">
        <f t="shared" si="7"/>
        <v>0</v>
      </c>
      <c r="BI137" s="153">
        <f t="shared" si="8"/>
        <v>0</v>
      </c>
      <c r="BJ137" s="13" t="s">
        <v>87</v>
      </c>
      <c r="BK137" s="153">
        <f t="shared" si="9"/>
        <v>0</v>
      </c>
      <c r="BL137" s="13" t="s">
        <v>298</v>
      </c>
      <c r="BM137" s="152" t="s">
        <v>209</v>
      </c>
    </row>
    <row r="138" spans="2:65" s="1" customFormat="1" ht="37.950000000000003" customHeight="1">
      <c r="B138" s="139"/>
      <c r="C138" s="140" t="s">
        <v>193</v>
      </c>
      <c r="D138" s="140" t="s">
        <v>173</v>
      </c>
      <c r="E138" s="141" t="s">
        <v>875</v>
      </c>
      <c r="F138" s="142" t="s">
        <v>876</v>
      </c>
      <c r="G138" s="143" t="s">
        <v>215</v>
      </c>
      <c r="H138" s="144">
        <v>25</v>
      </c>
      <c r="I138" s="145"/>
      <c r="J138" s="146">
        <f t="shared" si="0"/>
        <v>0</v>
      </c>
      <c r="K138" s="147"/>
      <c r="L138" s="28"/>
      <c r="M138" s="148" t="s">
        <v>1</v>
      </c>
      <c r="N138" s="149" t="s">
        <v>40</v>
      </c>
      <c r="P138" s="150">
        <f t="shared" si="1"/>
        <v>0</v>
      </c>
      <c r="Q138" s="150">
        <v>0</v>
      </c>
      <c r="R138" s="150">
        <f t="shared" si="2"/>
        <v>0</v>
      </c>
      <c r="S138" s="150">
        <v>0</v>
      </c>
      <c r="T138" s="151">
        <f t="shared" si="3"/>
        <v>0</v>
      </c>
      <c r="AR138" s="152" t="s">
        <v>298</v>
      </c>
      <c r="AT138" s="152" t="s">
        <v>173</v>
      </c>
      <c r="AU138" s="152" t="s">
        <v>87</v>
      </c>
      <c r="AY138" s="13" t="s">
        <v>171</v>
      </c>
      <c r="BE138" s="153">
        <f t="shared" si="4"/>
        <v>0</v>
      </c>
      <c r="BF138" s="153">
        <f t="shared" si="5"/>
        <v>0</v>
      </c>
      <c r="BG138" s="153">
        <f t="shared" si="6"/>
        <v>0</v>
      </c>
      <c r="BH138" s="153">
        <f t="shared" si="7"/>
        <v>0</v>
      </c>
      <c r="BI138" s="153">
        <f t="shared" si="8"/>
        <v>0</v>
      </c>
      <c r="BJ138" s="13" t="s">
        <v>87</v>
      </c>
      <c r="BK138" s="153">
        <f t="shared" si="9"/>
        <v>0</v>
      </c>
      <c r="BL138" s="13" t="s">
        <v>298</v>
      </c>
      <c r="BM138" s="152" t="s">
        <v>216</v>
      </c>
    </row>
    <row r="139" spans="2:65" s="1" customFormat="1" ht="16.5" customHeight="1">
      <c r="B139" s="139"/>
      <c r="C139" s="154" t="s">
        <v>217</v>
      </c>
      <c r="D139" s="154" t="s">
        <v>242</v>
      </c>
      <c r="E139" s="155" t="s">
        <v>877</v>
      </c>
      <c r="F139" s="156" t="s">
        <v>878</v>
      </c>
      <c r="G139" s="157" t="s">
        <v>215</v>
      </c>
      <c r="H139" s="158">
        <v>25</v>
      </c>
      <c r="I139" s="159"/>
      <c r="J139" s="160">
        <f t="shared" si="0"/>
        <v>0</v>
      </c>
      <c r="K139" s="161"/>
      <c r="L139" s="162"/>
      <c r="M139" s="163" t="s">
        <v>1</v>
      </c>
      <c r="N139" s="164" t="s">
        <v>40</v>
      </c>
      <c r="P139" s="150">
        <f t="shared" si="1"/>
        <v>0</v>
      </c>
      <c r="Q139" s="150">
        <v>0</v>
      </c>
      <c r="R139" s="150">
        <f t="shared" si="2"/>
        <v>0</v>
      </c>
      <c r="S139" s="150">
        <v>0</v>
      </c>
      <c r="T139" s="151">
        <f t="shared" si="3"/>
        <v>0</v>
      </c>
      <c r="AR139" s="152" t="s">
        <v>646</v>
      </c>
      <c r="AT139" s="152" t="s">
        <v>242</v>
      </c>
      <c r="AU139" s="152" t="s">
        <v>87</v>
      </c>
      <c r="AY139" s="13" t="s">
        <v>171</v>
      </c>
      <c r="BE139" s="153">
        <f t="shared" si="4"/>
        <v>0</v>
      </c>
      <c r="BF139" s="153">
        <f t="shared" si="5"/>
        <v>0</v>
      </c>
      <c r="BG139" s="153">
        <f t="shared" si="6"/>
        <v>0</v>
      </c>
      <c r="BH139" s="153">
        <f t="shared" si="7"/>
        <v>0</v>
      </c>
      <c r="BI139" s="153">
        <f t="shared" si="8"/>
        <v>0</v>
      </c>
      <c r="BJ139" s="13" t="s">
        <v>87</v>
      </c>
      <c r="BK139" s="153">
        <f t="shared" si="9"/>
        <v>0</v>
      </c>
      <c r="BL139" s="13" t="s">
        <v>298</v>
      </c>
      <c r="BM139" s="152" t="s">
        <v>220</v>
      </c>
    </row>
    <row r="140" spans="2:65" s="1" customFormat="1" ht="21.75" customHeight="1">
      <c r="B140" s="139"/>
      <c r="C140" s="140" t="s">
        <v>198</v>
      </c>
      <c r="D140" s="140" t="s">
        <v>173</v>
      </c>
      <c r="E140" s="141" t="s">
        <v>879</v>
      </c>
      <c r="F140" s="142" t="s">
        <v>880</v>
      </c>
      <c r="G140" s="143" t="s">
        <v>228</v>
      </c>
      <c r="H140" s="144">
        <v>45</v>
      </c>
      <c r="I140" s="145"/>
      <c r="J140" s="146">
        <f t="shared" si="0"/>
        <v>0</v>
      </c>
      <c r="K140" s="147"/>
      <c r="L140" s="28"/>
      <c r="M140" s="148" t="s">
        <v>1</v>
      </c>
      <c r="N140" s="149" t="s">
        <v>40</v>
      </c>
      <c r="P140" s="150">
        <f t="shared" si="1"/>
        <v>0</v>
      </c>
      <c r="Q140" s="150">
        <v>0</v>
      </c>
      <c r="R140" s="150">
        <f t="shared" si="2"/>
        <v>0</v>
      </c>
      <c r="S140" s="150">
        <v>0</v>
      </c>
      <c r="T140" s="151">
        <f t="shared" si="3"/>
        <v>0</v>
      </c>
      <c r="AR140" s="152" t="s">
        <v>298</v>
      </c>
      <c r="AT140" s="152" t="s">
        <v>173</v>
      </c>
      <c r="AU140" s="152" t="s">
        <v>87</v>
      </c>
      <c r="AY140" s="13" t="s">
        <v>171</v>
      </c>
      <c r="BE140" s="153">
        <f t="shared" si="4"/>
        <v>0</v>
      </c>
      <c r="BF140" s="153">
        <f t="shared" si="5"/>
        <v>0</v>
      </c>
      <c r="BG140" s="153">
        <f t="shared" si="6"/>
        <v>0</v>
      </c>
      <c r="BH140" s="153">
        <f t="shared" si="7"/>
        <v>0</v>
      </c>
      <c r="BI140" s="153">
        <f t="shared" si="8"/>
        <v>0</v>
      </c>
      <c r="BJ140" s="13" t="s">
        <v>87</v>
      </c>
      <c r="BK140" s="153">
        <f t="shared" si="9"/>
        <v>0</v>
      </c>
      <c r="BL140" s="13" t="s">
        <v>298</v>
      </c>
      <c r="BM140" s="152" t="s">
        <v>224</v>
      </c>
    </row>
    <row r="141" spans="2:65" s="1" customFormat="1" ht="16.5" customHeight="1">
      <c r="B141" s="139"/>
      <c r="C141" s="154" t="s">
        <v>225</v>
      </c>
      <c r="D141" s="154" t="s">
        <v>242</v>
      </c>
      <c r="E141" s="155" t="s">
        <v>881</v>
      </c>
      <c r="F141" s="156" t="s">
        <v>882</v>
      </c>
      <c r="G141" s="157" t="s">
        <v>228</v>
      </c>
      <c r="H141" s="158">
        <v>45</v>
      </c>
      <c r="I141" s="159"/>
      <c r="J141" s="160">
        <f t="shared" si="0"/>
        <v>0</v>
      </c>
      <c r="K141" s="161"/>
      <c r="L141" s="162"/>
      <c r="M141" s="163" t="s">
        <v>1</v>
      </c>
      <c r="N141" s="164" t="s">
        <v>40</v>
      </c>
      <c r="P141" s="150">
        <f t="shared" si="1"/>
        <v>0</v>
      </c>
      <c r="Q141" s="150">
        <v>0</v>
      </c>
      <c r="R141" s="150">
        <f t="shared" si="2"/>
        <v>0</v>
      </c>
      <c r="S141" s="150">
        <v>0</v>
      </c>
      <c r="T141" s="151">
        <f t="shared" si="3"/>
        <v>0</v>
      </c>
      <c r="AR141" s="152" t="s">
        <v>646</v>
      </c>
      <c r="AT141" s="152" t="s">
        <v>242</v>
      </c>
      <c r="AU141" s="152" t="s">
        <v>87</v>
      </c>
      <c r="AY141" s="13" t="s">
        <v>171</v>
      </c>
      <c r="BE141" s="153">
        <f t="shared" si="4"/>
        <v>0</v>
      </c>
      <c r="BF141" s="153">
        <f t="shared" si="5"/>
        <v>0</v>
      </c>
      <c r="BG141" s="153">
        <f t="shared" si="6"/>
        <v>0</v>
      </c>
      <c r="BH141" s="153">
        <f t="shared" si="7"/>
        <v>0</v>
      </c>
      <c r="BI141" s="153">
        <f t="shared" si="8"/>
        <v>0</v>
      </c>
      <c r="BJ141" s="13" t="s">
        <v>87</v>
      </c>
      <c r="BK141" s="153">
        <f t="shared" si="9"/>
        <v>0</v>
      </c>
      <c r="BL141" s="13" t="s">
        <v>298</v>
      </c>
      <c r="BM141" s="152" t="s">
        <v>229</v>
      </c>
    </row>
    <row r="142" spans="2:65" s="1" customFormat="1" ht="16.5" customHeight="1">
      <c r="B142" s="139"/>
      <c r="C142" s="154" t="s">
        <v>202</v>
      </c>
      <c r="D142" s="154" t="s">
        <v>242</v>
      </c>
      <c r="E142" s="155" t="s">
        <v>883</v>
      </c>
      <c r="F142" s="156" t="s">
        <v>884</v>
      </c>
      <c r="G142" s="157" t="s">
        <v>215</v>
      </c>
      <c r="H142" s="158">
        <v>35</v>
      </c>
      <c r="I142" s="159"/>
      <c r="J142" s="160">
        <f t="shared" si="0"/>
        <v>0</v>
      </c>
      <c r="K142" s="161"/>
      <c r="L142" s="162"/>
      <c r="M142" s="163" t="s">
        <v>1</v>
      </c>
      <c r="N142" s="164" t="s">
        <v>40</v>
      </c>
      <c r="P142" s="150">
        <f t="shared" si="1"/>
        <v>0</v>
      </c>
      <c r="Q142" s="150">
        <v>0</v>
      </c>
      <c r="R142" s="150">
        <f t="shared" si="2"/>
        <v>0</v>
      </c>
      <c r="S142" s="150">
        <v>0</v>
      </c>
      <c r="T142" s="151">
        <f t="shared" si="3"/>
        <v>0</v>
      </c>
      <c r="AR142" s="152" t="s">
        <v>646</v>
      </c>
      <c r="AT142" s="152" t="s">
        <v>242</v>
      </c>
      <c r="AU142" s="152" t="s">
        <v>87</v>
      </c>
      <c r="AY142" s="13" t="s">
        <v>171</v>
      </c>
      <c r="BE142" s="153">
        <f t="shared" si="4"/>
        <v>0</v>
      </c>
      <c r="BF142" s="153">
        <f t="shared" si="5"/>
        <v>0</v>
      </c>
      <c r="BG142" s="153">
        <f t="shared" si="6"/>
        <v>0</v>
      </c>
      <c r="BH142" s="153">
        <f t="shared" si="7"/>
        <v>0</v>
      </c>
      <c r="BI142" s="153">
        <f t="shared" si="8"/>
        <v>0</v>
      </c>
      <c r="BJ142" s="13" t="s">
        <v>87</v>
      </c>
      <c r="BK142" s="153">
        <f t="shared" si="9"/>
        <v>0</v>
      </c>
      <c r="BL142" s="13" t="s">
        <v>298</v>
      </c>
      <c r="BM142" s="152" t="s">
        <v>233</v>
      </c>
    </row>
    <row r="143" spans="2:65" s="1" customFormat="1" ht="16.5" customHeight="1">
      <c r="B143" s="139"/>
      <c r="C143" s="140" t="s">
        <v>234</v>
      </c>
      <c r="D143" s="140" t="s">
        <v>173</v>
      </c>
      <c r="E143" s="141" t="s">
        <v>885</v>
      </c>
      <c r="F143" s="142" t="s">
        <v>886</v>
      </c>
      <c r="G143" s="143" t="s">
        <v>228</v>
      </c>
      <c r="H143" s="144">
        <v>65</v>
      </c>
      <c r="I143" s="145"/>
      <c r="J143" s="146">
        <f t="shared" si="0"/>
        <v>0</v>
      </c>
      <c r="K143" s="147"/>
      <c r="L143" s="28"/>
      <c r="M143" s="148" t="s">
        <v>1</v>
      </c>
      <c r="N143" s="149" t="s">
        <v>40</v>
      </c>
      <c r="P143" s="150">
        <f t="shared" si="1"/>
        <v>0</v>
      </c>
      <c r="Q143" s="150">
        <v>0</v>
      </c>
      <c r="R143" s="150">
        <f t="shared" si="2"/>
        <v>0</v>
      </c>
      <c r="S143" s="150">
        <v>0</v>
      </c>
      <c r="T143" s="151">
        <f t="shared" si="3"/>
        <v>0</v>
      </c>
      <c r="AR143" s="152" t="s">
        <v>298</v>
      </c>
      <c r="AT143" s="152" t="s">
        <v>173</v>
      </c>
      <c r="AU143" s="152" t="s">
        <v>87</v>
      </c>
      <c r="AY143" s="13" t="s">
        <v>171</v>
      </c>
      <c r="BE143" s="153">
        <f t="shared" si="4"/>
        <v>0</v>
      </c>
      <c r="BF143" s="153">
        <f t="shared" si="5"/>
        <v>0</v>
      </c>
      <c r="BG143" s="153">
        <f t="shared" si="6"/>
        <v>0</v>
      </c>
      <c r="BH143" s="153">
        <f t="shared" si="7"/>
        <v>0</v>
      </c>
      <c r="BI143" s="153">
        <f t="shared" si="8"/>
        <v>0</v>
      </c>
      <c r="BJ143" s="13" t="s">
        <v>87</v>
      </c>
      <c r="BK143" s="153">
        <f t="shared" si="9"/>
        <v>0</v>
      </c>
      <c r="BL143" s="13" t="s">
        <v>298</v>
      </c>
      <c r="BM143" s="152" t="s">
        <v>237</v>
      </c>
    </row>
    <row r="144" spans="2:65" s="1" customFormat="1" ht="16.5" customHeight="1">
      <c r="B144" s="139"/>
      <c r="C144" s="140" t="s">
        <v>206</v>
      </c>
      <c r="D144" s="140" t="s">
        <v>173</v>
      </c>
      <c r="E144" s="141" t="s">
        <v>887</v>
      </c>
      <c r="F144" s="142" t="s">
        <v>888</v>
      </c>
      <c r="G144" s="143" t="s">
        <v>215</v>
      </c>
      <c r="H144" s="144">
        <v>1</v>
      </c>
      <c r="I144" s="145"/>
      <c r="J144" s="146">
        <f t="shared" si="0"/>
        <v>0</v>
      </c>
      <c r="K144" s="147"/>
      <c r="L144" s="28"/>
      <c r="M144" s="148" t="s">
        <v>1</v>
      </c>
      <c r="N144" s="149" t="s">
        <v>40</v>
      </c>
      <c r="P144" s="150">
        <f t="shared" si="1"/>
        <v>0</v>
      </c>
      <c r="Q144" s="150">
        <v>0</v>
      </c>
      <c r="R144" s="150">
        <f t="shared" si="2"/>
        <v>0</v>
      </c>
      <c r="S144" s="150">
        <v>0</v>
      </c>
      <c r="T144" s="151">
        <f t="shared" si="3"/>
        <v>0</v>
      </c>
      <c r="AR144" s="152" t="s">
        <v>298</v>
      </c>
      <c r="AT144" s="152" t="s">
        <v>173</v>
      </c>
      <c r="AU144" s="152" t="s">
        <v>87</v>
      </c>
      <c r="AY144" s="13" t="s">
        <v>171</v>
      </c>
      <c r="BE144" s="153">
        <f t="shared" si="4"/>
        <v>0</v>
      </c>
      <c r="BF144" s="153">
        <f t="shared" si="5"/>
        <v>0</v>
      </c>
      <c r="BG144" s="153">
        <f t="shared" si="6"/>
        <v>0</v>
      </c>
      <c r="BH144" s="153">
        <f t="shared" si="7"/>
        <v>0</v>
      </c>
      <c r="BI144" s="153">
        <f t="shared" si="8"/>
        <v>0</v>
      </c>
      <c r="BJ144" s="13" t="s">
        <v>87</v>
      </c>
      <c r="BK144" s="153">
        <f t="shared" si="9"/>
        <v>0</v>
      </c>
      <c r="BL144" s="13" t="s">
        <v>298</v>
      </c>
      <c r="BM144" s="152" t="s">
        <v>240</v>
      </c>
    </row>
    <row r="145" spans="2:65" s="1" customFormat="1" ht="16.5" customHeight="1">
      <c r="B145" s="139"/>
      <c r="C145" s="154" t="s">
        <v>241</v>
      </c>
      <c r="D145" s="154" t="s">
        <v>242</v>
      </c>
      <c r="E145" s="155" t="s">
        <v>889</v>
      </c>
      <c r="F145" s="156" t="s">
        <v>890</v>
      </c>
      <c r="G145" s="157" t="s">
        <v>215</v>
      </c>
      <c r="H145" s="158">
        <v>1</v>
      </c>
      <c r="I145" s="159"/>
      <c r="J145" s="160">
        <f t="shared" si="0"/>
        <v>0</v>
      </c>
      <c r="K145" s="161"/>
      <c r="L145" s="162"/>
      <c r="M145" s="163" t="s">
        <v>1</v>
      </c>
      <c r="N145" s="164" t="s">
        <v>40</v>
      </c>
      <c r="P145" s="150">
        <f t="shared" si="1"/>
        <v>0</v>
      </c>
      <c r="Q145" s="150">
        <v>0</v>
      </c>
      <c r="R145" s="150">
        <f t="shared" si="2"/>
        <v>0</v>
      </c>
      <c r="S145" s="150">
        <v>0</v>
      </c>
      <c r="T145" s="151">
        <f t="shared" si="3"/>
        <v>0</v>
      </c>
      <c r="AR145" s="152" t="s">
        <v>646</v>
      </c>
      <c r="AT145" s="152" t="s">
        <v>242</v>
      </c>
      <c r="AU145" s="152" t="s">
        <v>87</v>
      </c>
      <c r="AY145" s="13" t="s">
        <v>171</v>
      </c>
      <c r="BE145" s="153">
        <f t="shared" si="4"/>
        <v>0</v>
      </c>
      <c r="BF145" s="153">
        <f t="shared" si="5"/>
        <v>0</v>
      </c>
      <c r="BG145" s="153">
        <f t="shared" si="6"/>
        <v>0</v>
      </c>
      <c r="BH145" s="153">
        <f t="shared" si="7"/>
        <v>0</v>
      </c>
      <c r="BI145" s="153">
        <f t="shared" si="8"/>
        <v>0</v>
      </c>
      <c r="BJ145" s="13" t="s">
        <v>87</v>
      </c>
      <c r="BK145" s="153">
        <f t="shared" si="9"/>
        <v>0</v>
      </c>
      <c r="BL145" s="13" t="s">
        <v>298</v>
      </c>
      <c r="BM145" s="152" t="s">
        <v>245</v>
      </c>
    </row>
    <row r="146" spans="2:65" s="1" customFormat="1" ht="24.15" customHeight="1">
      <c r="B146" s="139"/>
      <c r="C146" s="140" t="s">
        <v>7</v>
      </c>
      <c r="D146" s="140" t="s">
        <v>173</v>
      </c>
      <c r="E146" s="141" t="s">
        <v>891</v>
      </c>
      <c r="F146" s="142" t="s">
        <v>892</v>
      </c>
      <c r="G146" s="143" t="s">
        <v>215</v>
      </c>
      <c r="H146" s="144">
        <v>2</v>
      </c>
      <c r="I146" s="145"/>
      <c r="J146" s="146">
        <f t="shared" si="0"/>
        <v>0</v>
      </c>
      <c r="K146" s="147"/>
      <c r="L146" s="28"/>
      <c r="M146" s="148" t="s">
        <v>1</v>
      </c>
      <c r="N146" s="149" t="s">
        <v>40</v>
      </c>
      <c r="P146" s="150">
        <f t="shared" si="1"/>
        <v>0</v>
      </c>
      <c r="Q146" s="150">
        <v>0</v>
      </c>
      <c r="R146" s="150">
        <f t="shared" si="2"/>
        <v>0</v>
      </c>
      <c r="S146" s="150">
        <v>0</v>
      </c>
      <c r="T146" s="151">
        <f t="shared" si="3"/>
        <v>0</v>
      </c>
      <c r="AR146" s="152" t="s">
        <v>298</v>
      </c>
      <c r="AT146" s="152" t="s">
        <v>173</v>
      </c>
      <c r="AU146" s="152" t="s">
        <v>87</v>
      </c>
      <c r="AY146" s="13" t="s">
        <v>171</v>
      </c>
      <c r="BE146" s="153">
        <f t="shared" si="4"/>
        <v>0</v>
      </c>
      <c r="BF146" s="153">
        <f t="shared" si="5"/>
        <v>0</v>
      </c>
      <c r="BG146" s="153">
        <f t="shared" si="6"/>
        <v>0</v>
      </c>
      <c r="BH146" s="153">
        <f t="shared" si="7"/>
        <v>0</v>
      </c>
      <c r="BI146" s="153">
        <f t="shared" si="8"/>
        <v>0</v>
      </c>
      <c r="BJ146" s="13" t="s">
        <v>87</v>
      </c>
      <c r="BK146" s="153">
        <f t="shared" si="9"/>
        <v>0</v>
      </c>
      <c r="BL146" s="13" t="s">
        <v>298</v>
      </c>
      <c r="BM146" s="152" t="s">
        <v>248</v>
      </c>
    </row>
    <row r="147" spans="2:65" s="1" customFormat="1" ht="24.15" customHeight="1">
      <c r="B147" s="139"/>
      <c r="C147" s="154" t="s">
        <v>249</v>
      </c>
      <c r="D147" s="154" t="s">
        <v>242</v>
      </c>
      <c r="E147" s="155" t="s">
        <v>893</v>
      </c>
      <c r="F147" s="156" t="s">
        <v>894</v>
      </c>
      <c r="G147" s="157" t="s">
        <v>215</v>
      </c>
      <c r="H147" s="158">
        <v>2</v>
      </c>
      <c r="I147" s="159"/>
      <c r="J147" s="160">
        <f t="shared" si="0"/>
        <v>0</v>
      </c>
      <c r="K147" s="161"/>
      <c r="L147" s="162"/>
      <c r="M147" s="163" t="s">
        <v>1</v>
      </c>
      <c r="N147" s="164" t="s">
        <v>40</v>
      </c>
      <c r="P147" s="150">
        <f t="shared" si="1"/>
        <v>0</v>
      </c>
      <c r="Q147" s="150">
        <v>0</v>
      </c>
      <c r="R147" s="150">
        <f t="shared" si="2"/>
        <v>0</v>
      </c>
      <c r="S147" s="150">
        <v>0</v>
      </c>
      <c r="T147" s="151">
        <f t="shared" si="3"/>
        <v>0</v>
      </c>
      <c r="AR147" s="152" t="s">
        <v>646</v>
      </c>
      <c r="AT147" s="152" t="s">
        <v>242</v>
      </c>
      <c r="AU147" s="152" t="s">
        <v>87</v>
      </c>
      <c r="AY147" s="13" t="s">
        <v>171</v>
      </c>
      <c r="BE147" s="153">
        <f t="shared" si="4"/>
        <v>0</v>
      </c>
      <c r="BF147" s="153">
        <f t="shared" si="5"/>
        <v>0</v>
      </c>
      <c r="BG147" s="153">
        <f t="shared" si="6"/>
        <v>0</v>
      </c>
      <c r="BH147" s="153">
        <f t="shared" si="7"/>
        <v>0</v>
      </c>
      <c r="BI147" s="153">
        <f t="shared" si="8"/>
        <v>0</v>
      </c>
      <c r="BJ147" s="13" t="s">
        <v>87</v>
      </c>
      <c r="BK147" s="153">
        <f t="shared" si="9"/>
        <v>0</v>
      </c>
      <c r="BL147" s="13" t="s">
        <v>298</v>
      </c>
      <c r="BM147" s="152" t="s">
        <v>252</v>
      </c>
    </row>
    <row r="148" spans="2:65" s="1" customFormat="1" ht="24.15" customHeight="1">
      <c r="B148" s="139"/>
      <c r="C148" s="140" t="s">
        <v>209</v>
      </c>
      <c r="D148" s="140" t="s">
        <v>173</v>
      </c>
      <c r="E148" s="141" t="s">
        <v>895</v>
      </c>
      <c r="F148" s="142" t="s">
        <v>896</v>
      </c>
      <c r="G148" s="143" t="s">
        <v>215</v>
      </c>
      <c r="H148" s="144">
        <v>45</v>
      </c>
      <c r="I148" s="145"/>
      <c r="J148" s="146">
        <f t="shared" si="0"/>
        <v>0</v>
      </c>
      <c r="K148" s="147"/>
      <c r="L148" s="28"/>
      <c r="M148" s="148" t="s">
        <v>1</v>
      </c>
      <c r="N148" s="149" t="s">
        <v>40</v>
      </c>
      <c r="P148" s="150">
        <f t="shared" si="1"/>
        <v>0</v>
      </c>
      <c r="Q148" s="150">
        <v>0</v>
      </c>
      <c r="R148" s="150">
        <f t="shared" si="2"/>
        <v>0</v>
      </c>
      <c r="S148" s="150">
        <v>0</v>
      </c>
      <c r="T148" s="151">
        <f t="shared" si="3"/>
        <v>0</v>
      </c>
      <c r="AR148" s="152" t="s">
        <v>298</v>
      </c>
      <c r="AT148" s="152" t="s">
        <v>173</v>
      </c>
      <c r="AU148" s="152" t="s">
        <v>87</v>
      </c>
      <c r="AY148" s="13" t="s">
        <v>171</v>
      </c>
      <c r="BE148" s="153">
        <f t="shared" si="4"/>
        <v>0</v>
      </c>
      <c r="BF148" s="153">
        <f t="shared" si="5"/>
        <v>0</v>
      </c>
      <c r="BG148" s="153">
        <f t="shared" si="6"/>
        <v>0</v>
      </c>
      <c r="BH148" s="153">
        <f t="shared" si="7"/>
        <v>0</v>
      </c>
      <c r="BI148" s="153">
        <f t="shared" si="8"/>
        <v>0</v>
      </c>
      <c r="BJ148" s="13" t="s">
        <v>87</v>
      </c>
      <c r="BK148" s="153">
        <f t="shared" si="9"/>
        <v>0</v>
      </c>
      <c r="BL148" s="13" t="s">
        <v>298</v>
      </c>
      <c r="BM148" s="152" t="s">
        <v>256</v>
      </c>
    </row>
    <row r="149" spans="2:65" s="1" customFormat="1" ht="33" customHeight="1">
      <c r="B149" s="139"/>
      <c r="C149" s="140" t="s">
        <v>257</v>
      </c>
      <c r="D149" s="140" t="s">
        <v>173</v>
      </c>
      <c r="E149" s="141" t="s">
        <v>897</v>
      </c>
      <c r="F149" s="142" t="s">
        <v>898</v>
      </c>
      <c r="G149" s="143" t="s">
        <v>215</v>
      </c>
      <c r="H149" s="144">
        <v>4</v>
      </c>
      <c r="I149" s="145"/>
      <c r="J149" s="146">
        <f t="shared" si="0"/>
        <v>0</v>
      </c>
      <c r="K149" s="147"/>
      <c r="L149" s="28"/>
      <c r="M149" s="148" t="s">
        <v>1</v>
      </c>
      <c r="N149" s="149" t="s">
        <v>40</v>
      </c>
      <c r="P149" s="150">
        <f t="shared" si="1"/>
        <v>0</v>
      </c>
      <c r="Q149" s="150">
        <v>0</v>
      </c>
      <c r="R149" s="150">
        <f t="shared" si="2"/>
        <v>0</v>
      </c>
      <c r="S149" s="150">
        <v>0</v>
      </c>
      <c r="T149" s="151">
        <f t="shared" si="3"/>
        <v>0</v>
      </c>
      <c r="AR149" s="152" t="s">
        <v>298</v>
      </c>
      <c r="AT149" s="152" t="s">
        <v>173</v>
      </c>
      <c r="AU149" s="152" t="s">
        <v>87</v>
      </c>
      <c r="AY149" s="13" t="s">
        <v>171</v>
      </c>
      <c r="BE149" s="153">
        <f t="shared" si="4"/>
        <v>0</v>
      </c>
      <c r="BF149" s="153">
        <f t="shared" si="5"/>
        <v>0</v>
      </c>
      <c r="BG149" s="153">
        <f t="shared" si="6"/>
        <v>0</v>
      </c>
      <c r="BH149" s="153">
        <f t="shared" si="7"/>
        <v>0</v>
      </c>
      <c r="BI149" s="153">
        <f t="shared" si="8"/>
        <v>0</v>
      </c>
      <c r="BJ149" s="13" t="s">
        <v>87</v>
      </c>
      <c r="BK149" s="153">
        <f t="shared" si="9"/>
        <v>0</v>
      </c>
      <c r="BL149" s="13" t="s">
        <v>298</v>
      </c>
      <c r="BM149" s="152" t="s">
        <v>260</v>
      </c>
    </row>
    <row r="150" spans="2:65" s="1" customFormat="1" ht="16.5" customHeight="1">
      <c r="B150" s="139"/>
      <c r="C150" s="154" t="s">
        <v>216</v>
      </c>
      <c r="D150" s="154" t="s">
        <v>242</v>
      </c>
      <c r="E150" s="155" t="s">
        <v>899</v>
      </c>
      <c r="F150" s="156" t="s">
        <v>900</v>
      </c>
      <c r="G150" s="157" t="s">
        <v>215</v>
      </c>
      <c r="H150" s="158">
        <v>4</v>
      </c>
      <c r="I150" s="159"/>
      <c r="J150" s="160">
        <f t="shared" si="0"/>
        <v>0</v>
      </c>
      <c r="K150" s="161"/>
      <c r="L150" s="162"/>
      <c r="M150" s="163" t="s">
        <v>1</v>
      </c>
      <c r="N150" s="164" t="s">
        <v>40</v>
      </c>
      <c r="P150" s="150">
        <f t="shared" si="1"/>
        <v>0</v>
      </c>
      <c r="Q150" s="150">
        <v>0</v>
      </c>
      <c r="R150" s="150">
        <f t="shared" si="2"/>
        <v>0</v>
      </c>
      <c r="S150" s="150">
        <v>0</v>
      </c>
      <c r="T150" s="151">
        <f t="shared" si="3"/>
        <v>0</v>
      </c>
      <c r="AR150" s="152" t="s">
        <v>646</v>
      </c>
      <c r="AT150" s="152" t="s">
        <v>242</v>
      </c>
      <c r="AU150" s="152" t="s">
        <v>87</v>
      </c>
      <c r="AY150" s="13" t="s">
        <v>171</v>
      </c>
      <c r="BE150" s="153">
        <f t="shared" si="4"/>
        <v>0</v>
      </c>
      <c r="BF150" s="153">
        <f t="shared" si="5"/>
        <v>0</v>
      </c>
      <c r="BG150" s="153">
        <f t="shared" si="6"/>
        <v>0</v>
      </c>
      <c r="BH150" s="153">
        <f t="shared" si="7"/>
        <v>0</v>
      </c>
      <c r="BI150" s="153">
        <f t="shared" si="8"/>
        <v>0</v>
      </c>
      <c r="BJ150" s="13" t="s">
        <v>87</v>
      </c>
      <c r="BK150" s="153">
        <f t="shared" si="9"/>
        <v>0</v>
      </c>
      <c r="BL150" s="13" t="s">
        <v>298</v>
      </c>
      <c r="BM150" s="152" t="s">
        <v>263</v>
      </c>
    </row>
    <row r="151" spans="2:65" s="1" customFormat="1" ht="33" customHeight="1">
      <c r="B151" s="139"/>
      <c r="C151" s="140" t="s">
        <v>264</v>
      </c>
      <c r="D151" s="140" t="s">
        <v>173</v>
      </c>
      <c r="E151" s="141" t="s">
        <v>901</v>
      </c>
      <c r="F151" s="142" t="s">
        <v>902</v>
      </c>
      <c r="G151" s="143" t="s">
        <v>215</v>
      </c>
      <c r="H151" s="144">
        <v>14</v>
      </c>
      <c r="I151" s="145"/>
      <c r="J151" s="146">
        <f t="shared" si="0"/>
        <v>0</v>
      </c>
      <c r="K151" s="147"/>
      <c r="L151" s="28"/>
      <c r="M151" s="148" t="s">
        <v>1</v>
      </c>
      <c r="N151" s="149" t="s">
        <v>40</v>
      </c>
      <c r="P151" s="150">
        <f t="shared" si="1"/>
        <v>0</v>
      </c>
      <c r="Q151" s="150">
        <v>0</v>
      </c>
      <c r="R151" s="150">
        <f t="shared" si="2"/>
        <v>0</v>
      </c>
      <c r="S151" s="150">
        <v>0</v>
      </c>
      <c r="T151" s="151">
        <f t="shared" si="3"/>
        <v>0</v>
      </c>
      <c r="AR151" s="152" t="s">
        <v>298</v>
      </c>
      <c r="AT151" s="152" t="s">
        <v>173</v>
      </c>
      <c r="AU151" s="152" t="s">
        <v>87</v>
      </c>
      <c r="AY151" s="13" t="s">
        <v>171</v>
      </c>
      <c r="BE151" s="153">
        <f t="shared" si="4"/>
        <v>0</v>
      </c>
      <c r="BF151" s="153">
        <f t="shared" si="5"/>
        <v>0</v>
      </c>
      <c r="BG151" s="153">
        <f t="shared" si="6"/>
        <v>0</v>
      </c>
      <c r="BH151" s="153">
        <f t="shared" si="7"/>
        <v>0</v>
      </c>
      <c r="BI151" s="153">
        <f t="shared" si="8"/>
        <v>0</v>
      </c>
      <c r="BJ151" s="13" t="s">
        <v>87</v>
      </c>
      <c r="BK151" s="153">
        <f t="shared" si="9"/>
        <v>0</v>
      </c>
      <c r="BL151" s="13" t="s">
        <v>298</v>
      </c>
      <c r="BM151" s="152" t="s">
        <v>267</v>
      </c>
    </row>
    <row r="152" spans="2:65" s="1" customFormat="1" ht="16.5" customHeight="1">
      <c r="B152" s="139"/>
      <c r="C152" s="154" t="s">
        <v>220</v>
      </c>
      <c r="D152" s="154" t="s">
        <v>242</v>
      </c>
      <c r="E152" s="155" t="s">
        <v>903</v>
      </c>
      <c r="F152" s="156" t="s">
        <v>904</v>
      </c>
      <c r="G152" s="157" t="s">
        <v>215</v>
      </c>
      <c r="H152" s="158">
        <v>14</v>
      </c>
      <c r="I152" s="159"/>
      <c r="J152" s="160">
        <f t="shared" si="0"/>
        <v>0</v>
      </c>
      <c r="K152" s="161"/>
      <c r="L152" s="162"/>
      <c r="M152" s="163" t="s">
        <v>1</v>
      </c>
      <c r="N152" s="164" t="s">
        <v>40</v>
      </c>
      <c r="P152" s="150">
        <f t="shared" si="1"/>
        <v>0</v>
      </c>
      <c r="Q152" s="150">
        <v>0</v>
      </c>
      <c r="R152" s="150">
        <f t="shared" si="2"/>
        <v>0</v>
      </c>
      <c r="S152" s="150">
        <v>0</v>
      </c>
      <c r="T152" s="151">
        <f t="shared" si="3"/>
        <v>0</v>
      </c>
      <c r="AR152" s="152" t="s">
        <v>646</v>
      </c>
      <c r="AT152" s="152" t="s">
        <v>242</v>
      </c>
      <c r="AU152" s="152" t="s">
        <v>87</v>
      </c>
      <c r="AY152" s="13" t="s">
        <v>171</v>
      </c>
      <c r="BE152" s="153">
        <f t="shared" si="4"/>
        <v>0</v>
      </c>
      <c r="BF152" s="153">
        <f t="shared" si="5"/>
        <v>0</v>
      </c>
      <c r="BG152" s="153">
        <f t="shared" si="6"/>
        <v>0</v>
      </c>
      <c r="BH152" s="153">
        <f t="shared" si="7"/>
        <v>0</v>
      </c>
      <c r="BI152" s="153">
        <f t="shared" si="8"/>
        <v>0</v>
      </c>
      <c r="BJ152" s="13" t="s">
        <v>87</v>
      </c>
      <c r="BK152" s="153">
        <f t="shared" si="9"/>
        <v>0</v>
      </c>
      <c r="BL152" s="13" t="s">
        <v>298</v>
      </c>
      <c r="BM152" s="152" t="s">
        <v>270</v>
      </c>
    </row>
    <row r="153" spans="2:65" s="1" customFormat="1" ht="16.5" customHeight="1">
      <c r="B153" s="139"/>
      <c r="C153" s="140" t="s">
        <v>271</v>
      </c>
      <c r="D153" s="140" t="s">
        <v>173</v>
      </c>
      <c r="E153" s="141" t="s">
        <v>905</v>
      </c>
      <c r="F153" s="142" t="s">
        <v>906</v>
      </c>
      <c r="G153" s="143" t="s">
        <v>215</v>
      </c>
      <c r="H153" s="144">
        <v>2</v>
      </c>
      <c r="I153" s="145"/>
      <c r="J153" s="146">
        <f t="shared" si="0"/>
        <v>0</v>
      </c>
      <c r="K153" s="147"/>
      <c r="L153" s="28"/>
      <c r="M153" s="148" t="s">
        <v>1</v>
      </c>
      <c r="N153" s="149" t="s">
        <v>40</v>
      </c>
      <c r="P153" s="150">
        <f t="shared" si="1"/>
        <v>0</v>
      </c>
      <c r="Q153" s="150">
        <v>0</v>
      </c>
      <c r="R153" s="150">
        <f t="shared" si="2"/>
        <v>0</v>
      </c>
      <c r="S153" s="150">
        <v>0</v>
      </c>
      <c r="T153" s="151">
        <f t="shared" si="3"/>
        <v>0</v>
      </c>
      <c r="AR153" s="152" t="s">
        <v>298</v>
      </c>
      <c r="AT153" s="152" t="s">
        <v>173</v>
      </c>
      <c r="AU153" s="152" t="s">
        <v>87</v>
      </c>
      <c r="AY153" s="13" t="s">
        <v>171</v>
      </c>
      <c r="BE153" s="153">
        <f t="shared" si="4"/>
        <v>0</v>
      </c>
      <c r="BF153" s="153">
        <f t="shared" si="5"/>
        <v>0</v>
      </c>
      <c r="BG153" s="153">
        <f t="shared" si="6"/>
        <v>0</v>
      </c>
      <c r="BH153" s="153">
        <f t="shared" si="7"/>
        <v>0</v>
      </c>
      <c r="BI153" s="153">
        <f t="shared" si="8"/>
        <v>0</v>
      </c>
      <c r="BJ153" s="13" t="s">
        <v>87</v>
      </c>
      <c r="BK153" s="153">
        <f t="shared" si="9"/>
        <v>0</v>
      </c>
      <c r="BL153" s="13" t="s">
        <v>298</v>
      </c>
      <c r="BM153" s="152" t="s">
        <v>274</v>
      </c>
    </row>
    <row r="154" spans="2:65" s="1" customFormat="1" ht="16.5" customHeight="1">
      <c r="B154" s="139"/>
      <c r="C154" s="154" t="s">
        <v>224</v>
      </c>
      <c r="D154" s="154" t="s">
        <v>242</v>
      </c>
      <c r="E154" s="155" t="s">
        <v>907</v>
      </c>
      <c r="F154" s="156" t="s">
        <v>908</v>
      </c>
      <c r="G154" s="157" t="s">
        <v>215</v>
      </c>
      <c r="H154" s="158">
        <v>2</v>
      </c>
      <c r="I154" s="159"/>
      <c r="J154" s="160">
        <f t="shared" si="0"/>
        <v>0</v>
      </c>
      <c r="K154" s="161"/>
      <c r="L154" s="162"/>
      <c r="M154" s="163" t="s">
        <v>1</v>
      </c>
      <c r="N154" s="164" t="s">
        <v>40</v>
      </c>
      <c r="P154" s="150">
        <f t="shared" si="1"/>
        <v>0</v>
      </c>
      <c r="Q154" s="150">
        <v>0</v>
      </c>
      <c r="R154" s="150">
        <f t="shared" si="2"/>
        <v>0</v>
      </c>
      <c r="S154" s="150">
        <v>0</v>
      </c>
      <c r="T154" s="151">
        <f t="shared" si="3"/>
        <v>0</v>
      </c>
      <c r="AR154" s="152" t="s">
        <v>646</v>
      </c>
      <c r="AT154" s="152" t="s">
        <v>242</v>
      </c>
      <c r="AU154" s="152" t="s">
        <v>87</v>
      </c>
      <c r="AY154" s="13" t="s">
        <v>171</v>
      </c>
      <c r="BE154" s="153">
        <f t="shared" si="4"/>
        <v>0</v>
      </c>
      <c r="BF154" s="153">
        <f t="shared" si="5"/>
        <v>0</v>
      </c>
      <c r="BG154" s="153">
        <f t="shared" si="6"/>
        <v>0</v>
      </c>
      <c r="BH154" s="153">
        <f t="shared" si="7"/>
        <v>0</v>
      </c>
      <c r="BI154" s="153">
        <f t="shared" si="8"/>
        <v>0</v>
      </c>
      <c r="BJ154" s="13" t="s">
        <v>87</v>
      </c>
      <c r="BK154" s="153">
        <f t="shared" si="9"/>
        <v>0</v>
      </c>
      <c r="BL154" s="13" t="s">
        <v>298</v>
      </c>
      <c r="BM154" s="152" t="s">
        <v>277</v>
      </c>
    </row>
    <row r="155" spans="2:65" s="1" customFormat="1" ht="24.15" customHeight="1">
      <c r="B155" s="139"/>
      <c r="C155" s="140" t="s">
        <v>278</v>
      </c>
      <c r="D155" s="140" t="s">
        <v>173</v>
      </c>
      <c r="E155" s="141" t="s">
        <v>909</v>
      </c>
      <c r="F155" s="142" t="s">
        <v>910</v>
      </c>
      <c r="G155" s="143" t="s">
        <v>215</v>
      </c>
      <c r="H155" s="144">
        <v>12</v>
      </c>
      <c r="I155" s="145"/>
      <c r="J155" s="146">
        <f t="shared" si="0"/>
        <v>0</v>
      </c>
      <c r="K155" s="147"/>
      <c r="L155" s="28"/>
      <c r="M155" s="148" t="s">
        <v>1</v>
      </c>
      <c r="N155" s="149" t="s">
        <v>40</v>
      </c>
      <c r="P155" s="150">
        <f t="shared" si="1"/>
        <v>0</v>
      </c>
      <c r="Q155" s="150">
        <v>0</v>
      </c>
      <c r="R155" s="150">
        <f t="shared" si="2"/>
        <v>0</v>
      </c>
      <c r="S155" s="150">
        <v>0</v>
      </c>
      <c r="T155" s="151">
        <f t="shared" si="3"/>
        <v>0</v>
      </c>
      <c r="AR155" s="152" t="s">
        <v>298</v>
      </c>
      <c r="AT155" s="152" t="s">
        <v>173</v>
      </c>
      <c r="AU155" s="152" t="s">
        <v>87</v>
      </c>
      <c r="AY155" s="13" t="s">
        <v>171</v>
      </c>
      <c r="BE155" s="153">
        <f t="shared" si="4"/>
        <v>0</v>
      </c>
      <c r="BF155" s="153">
        <f t="shared" si="5"/>
        <v>0</v>
      </c>
      <c r="BG155" s="153">
        <f t="shared" si="6"/>
        <v>0</v>
      </c>
      <c r="BH155" s="153">
        <f t="shared" si="7"/>
        <v>0</v>
      </c>
      <c r="BI155" s="153">
        <f t="shared" si="8"/>
        <v>0</v>
      </c>
      <c r="BJ155" s="13" t="s">
        <v>87</v>
      </c>
      <c r="BK155" s="153">
        <f t="shared" si="9"/>
        <v>0</v>
      </c>
      <c r="BL155" s="13" t="s">
        <v>298</v>
      </c>
      <c r="BM155" s="152" t="s">
        <v>281</v>
      </c>
    </row>
    <row r="156" spans="2:65" s="1" customFormat="1" ht="16.5" customHeight="1">
      <c r="B156" s="139"/>
      <c r="C156" s="154" t="s">
        <v>229</v>
      </c>
      <c r="D156" s="154" t="s">
        <v>242</v>
      </c>
      <c r="E156" s="155" t="s">
        <v>911</v>
      </c>
      <c r="F156" s="156" t="s">
        <v>912</v>
      </c>
      <c r="G156" s="157" t="s">
        <v>215</v>
      </c>
      <c r="H156" s="158">
        <v>12</v>
      </c>
      <c r="I156" s="159"/>
      <c r="J156" s="160">
        <f t="shared" si="0"/>
        <v>0</v>
      </c>
      <c r="K156" s="161"/>
      <c r="L156" s="162"/>
      <c r="M156" s="163" t="s">
        <v>1</v>
      </c>
      <c r="N156" s="164" t="s">
        <v>40</v>
      </c>
      <c r="P156" s="150">
        <f t="shared" si="1"/>
        <v>0</v>
      </c>
      <c r="Q156" s="150">
        <v>0</v>
      </c>
      <c r="R156" s="150">
        <f t="shared" si="2"/>
        <v>0</v>
      </c>
      <c r="S156" s="150">
        <v>0</v>
      </c>
      <c r="T156" s="151">
        <f t="shared" si="3"/>
        <v>0</v>
      </c>
      <c r="AR156" s="152" t="s">
        <v>646</v>
      </c>
      <c r="AT156" s="152" t="s">
        <v>242</v>
      </c>
      <c r="AU156" s="152" t="s">
        <v>87</v>
      </c>
      <c r="AY156" s="13" t="s">
        <v>171</v>
      </c>
      <c r="BE156" s="153">
        <f t="shared" si="4"/>
        <v>0</v>
      </c>
      <c r="BF156" s="153">
        <f t="shared" si="5"/>
        <v>0</v>
      </c>
      <c r="BG156" s="153">
        <f t="shared" si="6"/>
        <v>0</v>
      </c>
      <c r="BH156" s="153">
        <f t="shared" si="7"/>
        <v>0</v>
      </c>
      <c r="BI156" s="153">
        <f t="shared" si="8"/>
        <v>0</v>
      </c>
      <c r="BJ156" s="13" t="s">
        <v>87</v>
      </c>
      <c r="BK156" s="153">
        <f t="shared" si="9"/>
        <v>0</v>
      </c>
      <c r="BL156" s="13" t="s">
        <v>298</v>
      </c>
      <c r="BM156" s="152" t="s">
        <v>284</v>
      </c>
    </row>
    <row r="157" spans="2:65" s="1" customFormat="1" ht="16.5" customHeight="1">
      <c r="B157" s="139"/>
      <c r="C157" s="154" t="s">
        <v>285</v>
      </c>
      <c r="D157" s="154" t="s">
        <v>242</v>
      </c>
      <c r="E157" s="155" t="s">
        <v>913</v>
      </c>
      <c r="F157" s="156" t="s">
        <v>914</v>
      </c>
      <c r="G157" s="157" t="s">
        <v>215</v>
      </c>
      <c r="H157" s="158">
        <v>4</v>
      </c>
      <c r="I157" s="159"/>
      <c r="J157" s="160">
        <f t="shared" si="0"/>
        <v>0</v>
      </c>
      <c r="K157" s="161"/>
      <c r="L157" s="162"/>
      <c r="M157" s="163" t="s">
        <v>1</v>
      </c>
      <c r="N157" s="164" t="s">
        <v>40</v>
      </c>
      <c r="P157" s="150">
        <f t="shared" si="1"/>
        <v>0</v>
      </c>
      <c r="Q157" s="150">
        <v>0</v>
      </c>
      <c r="R157" s="150">
        <f t="shared" si="2"/>
        <v>0</v>
      </c>
      <c r="S157" s="150">
        <v>0</v>
      </c>
      <c r="T157" s="151">
        <f t="shared" si="3"/>
        <v>0</v>
      </c>
      <c r="AR157" s="152" t="s">
        <v>646</v>
      </c>
      <c r="AT157" s="152" t="s">
        <v>242</v>
      </c>
      <c r="AU157" s="152" t="s">
        <v>87</v>
      </c>
      <c r="AY157" s="13" t="s">
        <v>171</v>
      </c>
      <c r="BE157" s="153">
        <f t="shared" si="4"/>
        <v>0</v>
      </c>
      <c r="BF157" s="153">
        <f t="shared" si="5"/>
        <v>0</v>
      </c>
      <c r="BG157" s="153">
        <f t="shared" si="6"/>
        <v>0</v>
      </c>
      <c r="BH157" s="153">
        <f t="shared" si="7"/>
        <v>0</v>
      </c>
      <c r="BI157" s="153">
        <f t="shared" si="8"/>
        <v>0</v>
      </c>
      <c r="BJ157" s="13" t="s">
        <v>87</v>
      </c>
      <c r="BK157" s="153">
        <f t="shared" si="9"/>
        <v>0</v>
      </c>
      <c r="BL157" s="13" t="s">
        <v>298</v>
      </c>
      <c r="BM157" s="152" t="s">
        <v>288</v>
      </c>
    </row>
    <row r="158" spans="2:65" s="1" customFormat="1" ht="16.5" customHeight="1">
      <c r="B158" s="139"/>
      <c r="C158" s="154" t="s">
        <v>233</v>
      </c>
      <c r="D158" s="154" t="s">
        <v>242</v>
      </c>
      <c r="E158" s="155" t="s">
        <v>915</v>
      </c>
      <c r="F158" s="156" t="s">
        <v>916</v>
      </c>
      <c r="G158" s="157" t="s">
        <v>215</v>
      </c>
      <c r="H158" s="158">
        <v>1</v>
      </c>
      <c r="I158" s="159"/>
      <c r="J158" s="160">
        <f t="shared" si="0"/>
        <v>0</v>
      </c>
      <c r="K158" s="161"/>
      <c r="L158" s="162"/>
      <c r="M158" s="163" t="s">
        <v>1</v>
      </c>
      <c r="N158" s="164" t="s">
        <v>40</v>
      </c>
      <c r="P158" s="150">
        <f t="shared" si="1"/>
        <v>0</v>
      </c>
      <c r="Q158" s="150">
        <v>0</v>
      </c>
      <c r="R158" s="150">
        <f t="shared" si="2"/>
        <v>0</v>
      </c>
      <c r="S158" s="150">
        <v>0</v>
      </c>
      <c r="T158" s="151">
        <f t="shared" si="3"/>
        <v>0</v>
      </c>
      <c r="AR158" s="152" t="s">
        <v>646</v>
      </c>
      <c r="AT158" s="152" t="s">
        <v>242</v>
      </c>
      <c r="AU158" s="152" t="s">
        <v>87</v>
      </c>
      <c r="AY158" s="13" t="s">
        <v>171</v>
      </c>
      <c r="BE158" s="153">
        <f t="shared" si="4"/>
        <v>0</v>
      </c>
      <c r="BF158" s="153">
        <f t="shared" si="5"/>
        <v>0</v>
      </c>
      <c r="BG158" s="153">
        <f t="shared" si="6"/>
        <v>0</v>
      </c>
      <c r="BH158" s="153">
        <f t="shared" si="7"/>
        <v>0</v>
      </c>
      <c r="BI158" s="153">
        <f t="shared" si="8"/>
        <v>0</v>
      </c>
      <c r="BJ158" s="13" t="s">
        <v>87</v>
      </c>
      <c r="BK158" s="153">
        <f t="shared" si="9"/>
        <v>0</v>
      </c>
      <c r="BL158" s="13" t="s">
        <v>298</v>
      </c>
      <c r="BM158" s="152" t="s">
        <v>298</v>
      </c>
    </row>
    <row r="159" spans="2:65" s="1" customFormat="1" ht="24.15" customHeight="1">
      <c r="B159" s="139"/>
      <c r="C159" s="140" t="s">
        <v>292</v>
      </c>
      <c r="D159" s="140" t="s">
        <v>173</v>
      </c>
      <c r="E159" s="141" t="s">
        <v>917</v>
      </c>
      <c r="F159" s="142" t="s">
        <v>918</v>
      </c>
      <c r="G159" s="143" t="s">
        <v>215</v>
      </c>
      <c r="H159" s="144">
        <v>2</v>
      </c>
      <c r="I159" s="145"/>
      <c r="J159" s="146">
        <f t="shared" ref="J159:J190" si="10">ROUND(I159*H159,2)</f>
        <v>0</v>
      </c>
      <c r="K159" s="147"/>
      <c r="L159" s="28"/>
      <c r="M159" s="148" t="s">
        <v>1</v>
      </c>
      <c r="N159" s="149" t="s">
        <v>40</v>
      </c>
      <c r="P159" s="150">
        <f t="shared" ref="P159:P190" si="11">O159*H159</f>
        <v>0</v>
      </c>
      <c r="Q159" s="150">
        <v>0</v>
      </c>
      <c r="R159" s="150">
        <f t="shared" ref="R159:R190" si="12">Q159*H159</f>
        <v>0</v>
      </c>
      <c r="S159" s="150">
        <v>0</v>
      </c>
      <c r="T159" s="151">
        <f t="shared" ref="T159:T190" si="13">S159*H159</f>
        <v>0</v>
      </c>
      <c r="AR159" s="152" t="s">
        <v>298</v>
      </c>
      <c r="AT159" s="152" t="s">
        <v>173</v>
      </c>
      <c r="AU159" s="152" t="s">
        <v>87</v>
      </c>
      <c r="AY159" s="13" t="s">
        <v>171</v>
      </c>
      <c r="BE159" s="153">
        <f t="shared" ref="BE159:BE190" si="14">IF(N159="základná",J159,0)</f>
        <v>0</v>
      </c>
      <c r="BF159" s="153">
        <f t="shared" ref="BF159:BF190" si="15">IF(N159="znížená",J159,0)</f>
        <v>0</v>
      </c>
      <c r="BG159" s="153">
        <f t="shared" ref="BG159:BG190" si="16">IF(N159="zákl. prenesená",J159,0)</f>
        <v>0</v>
      </c>
      <c r="BH159" s="153">
        <f t="shared" ref="BH159:BH190" si="17">IF(N159="zníž. prenesená",J159,0)</f>
        <v>0</v>
      </c>
      <c r="BI159" s="153">
        <f t="shared" ref="BI159:BI190" si="18">IF(N159="nulová",J159,0)</f>
        <v>0</v>
      </c>
      <c r="BJ159" s="13" t="s">
        <v>87</v>
      </c>
      <c r="BK159" s="153">
        <f t="shared" ref="BK159:BK190" si="19">ROUND(I159*H159,2)</f>
        <v>0</v>
      </c>
      <c r="BL159" s="13" t="s">
        <v>298</v>
      </c>
      <c r="BM159" s="152" t="s">
        <v>410</v>
      </c>
    </row>
    <row r="160" spans="2:65" s="1" customFormat="1" ht="16.5" customHeight="1">
      <c r="B160" s="139"/>
      <c r="C160" s="154" t="s">
        <v>237</v>
      </c>
      <c r="D160" s="154" t="s">
        <v>242</v>
      </c>
      <c r="E160" s="155" t="s">
        <v>919</v>
      </c>
      <c r="F160" s="156" t="s">
        <v>920</v>
      </c>
      <c r="G160" s="157" t="s">
        <v>215</v>
      </c>
      <c r="H160" s="158">
        <v>2</v>
      </c>
      <c r="I160" s="159"/>
      <c r="J160" s="160">
        <f t="shared" si="10"/>
        <v>0</v>
      </c>
      <c r="K160" s="161"/>
      <c r="L160" s="162"/>
      <c r="M160" s="163" t="s">
        <v>1</v>
      </c>
      <c r="N160" s="164" t="s">
        <v>40</v>
      </c>
      <c r="P160" s="150">
        <f t="shared" si="11"/>
        <v>0</v>
      </c>
      <c r="Q160" s="150">
        <v>0</v>
      </c>
      <c r="R160" s="150">
        <f t="shared" si="12"/>
        <v>0</v>
      </c>
      <c r="S160" s="150">
        <v>0</v>
      </c>
      <c r="T160" s="151">
        <f t="shared" si="13"/>
        <v>0</v>
      </c>
      <c r="AR160" s="152" t="s">
        <v>646</v>
      </c>
      <c r="AT160" s="152" t="s">
        <v>242</v>
      </c>
      <c r="AU160" s="152" t="s">
        <v>87</v>
      </c>
      <c r="AY160" s="13" t="s">
        <v>171</v>
      </c>
      <c r="BE160" s="153">
        <f t="shared" si="14"/>
        <v>0</v>
      </c>
      <c r="BF160" s="153">
        <f t="shared" si="15"/>
        <v>0</v>
      </c>
      <c r="BG160" s="153">
        <f t="shared" si="16"/>
        <v>0</v>
      </c>
      <c r="BH160" s="153">
        <f t="shared" si="17"/>
        <v>0</v>
      </c>
      <c r="BI160" s="153">
        <f t="shared" si="18"/>
        <v>0</v>
      </c>
      <c r="BJ160" s="13" t="s">
        <v>87</v>
      </c>
      <c r="BK160" s="153">
        <f t="shared" si="19"/>
        <v>0</v>
      </c>
      <c r="BL160" s="13" t="s">
        <v>298</v>
      </c>
      <c r="BM160" s="152" t="s">
        <v>302</v>
      </c>
    </row>
    <row r="161" spans="2:65" s="1" customFormat="1" ht="24.15" customHeight="1">
      <c r="B161" s="139"/>
      <c r="C161" s="140" t="s">
        <v>299</v>
      </c>
      <c r="D161" s="140" t="s">
        <v>173</v>
      </c>
      <c r="E161" s="141" t="s">
        <v>921</v>
      </c>
      <c r="F161" s="142" t="s">
        <v>922</v>
      </c>
      <c r="G161" s="143" t="s">
        <v>215</v>
      </c>
      <c r="H161" s="144">
        <v>10</v>
      </c>
      <c r="I161" s="145"/>
      <c r="J161" s="146">
        <f t="shared" si="10"/>
        <v>0</v>
      </c>
      <c r="K161" s="147"/>
      <c r="L161" s="28"/>
      <c r="M161" s="148" t="s">
        <v>1</v>
      </c>
      <c r="N161" s="149" t="s">
        <v>40</v>
      </c>
      <c r="P161" s="150">
        <f t="shared" si="11"/>
        <v>0</v>
      </c>
      <c r="Q161" s="150">
        <v>0</v>
      </c>
      <c r="R161" s="150">
        <f t="shared" si="12"/>
        <v>0</v>
      </c>
      <c r="S161" s="150">
        <v>0</v>
      </c>
      <c r="T161" s="151">
        <f t="shared" si="13"/>
        <v>0</v>
      </c>
      <c r="AR161" s="152" t="s">
        <v>298</v>
      </c>
      <c r="AT161" s="152" t="s">
        <v>173</v>
      </c>
      <c r="AU161" s="152" t="s">
        <v>87</v>
      </c>
      <c r="AY161" s="13" t="s">
        <v>171</v>
      </c>
      <c r="BE161" s="153">
        <f t="shared" si="14"/>
        <v>0</v>
      </c>
      <c r="BF161" s="153">
        <f t="shared" si="15"/>
        <v>0</v>
      </c>
      <c r="BG161" s="153">
        <f t="shared" si="16"/>
        <v>0</v>
      </c>
      <c r="BH161" s="153">
        <f t="shared" si="17"/>
        <v>0</v>
      </c>
      <c r="BI161" s="153">
        <f t="shared" si="18"/>
        <v>0</v>
      </c>
      <c r="BJ161" s="13" t="s">
        <v>87</v>
      </c>
      <c r="BK161" s="153">
        <f t="shared" si="19"/>
        <v>0</v>
      </c>
      <c r="BL161" s="13" t="s">
        <v>298</v>
      </c>
      <c r="BM161" s="152" t="s">
        <v>425</v>
      </c>
    </row>
    <row r="162" spans="2:65" s="1" customFormat="1" ht="16.5" customHeight="1">
      <c r="B162" s="139"/>
      <c r="C162" s="154" t="s">
        <v>240</v>
      </c>
      <c r="D162" s="154" t="s">
        <v>242</v>
      </c>
      <c r="E162" s="155" t="s">
        <v>923</v>
      </c>
      <c r="F162" s="156" t="s">
        <v>924</v>
      </c>
      <c r="G162" s="157" t="s">
        <v>215</v>
      </c>
      <c r="H162" s="158">
        <v>10</v>
      </c>
      <c r="I162" s="159"/>
      <c r="J162" s="160">
        <f t="shared" si="10"/>
        <v>0</v>
      </c>
      <c r="K162" s="161"/>
      <c r="L162" s="162"/>
      <c r="M162" s="163" t="s">
        <v>1</v>
      </c>
      <c r="N162" s="164" t="s">
        <v>40</v>
      </c>
      <c r="P162" s="150">
        <f t="shared" si="11"/>
        <v>0</v>
      </c>
      <c r="Q162" s="150">
        <v>0</v>
      </c>
      <c r="R162" s="150">
        <f t="shared" si="12"/>
        <v>0</v>
      </c>
      <c r="S162" s="150">
        <v>0</v>
      </c>
      <c r="T162" s="151">
        <f t="shared" si="13"/>
        <v>0</v>
      </c>
      <c r="AR162" s="152" t="s">
        <v>646</v>
      </c>
      <c r="AT162" s="152" t="s">
        <v>242</v>
      </c>
      <c r="AU162" s="152" t="s">
        <v>87</v>
      </c>
      <c r="AY162" s="13" t="s">
        <v>171</v>
      </c>
      <c r="BE162" s="153">
        <f t="shared" si="14"/>
        <v>0</v>
      </c>
      <c r="BF162" s="153">
        <f t="shared" si="15"/>
        <v>0</v>
      </c>
      <c r="BG162" s="153">
        <f t="shared" si="16"/>
        <v>0</v>
      </c>
      <c r="BH162" s="153">
        <f t="shared" si="17"/>
        <v>0</v>
      </c>
      <c r="BI162" s="153">
        <f t="shared" si="18"/>
        <v>0</v>
      </c>
      <c r="BJ162" s="13" t="s">
        <v>87</v>
      </c>
      <c r="BK162" s="153">
        <f t="shared" si="19"/>
        <v>0</v>
      </c>
      <c r="BL162" s="13" t="s">
        <v>298</v>
      </c>
      <c r="BM162" s="152" t="s">
        <v>305</v>
      </c>
    </row>
    <row r="163" spans="2:65" s="1" customFormat="1" ht="24.15" customHeight="1">
      <c r="B163" s="139"/>
      <c r="C163" s="140" t="s">
        <v>306</v>
      </c>
      <c r="D163" s="140" t="s">
        <v>173</v>
      </c>
      <c r="E163" s="141" t="s">
        <v>925</v>
      </c>
      <c r="F163" s="142" t="s">
        <v>926</v>
      </c>
      <c r="G163" s="143" t="s">
        <v>215</v>
      </c>
      <c r="H163" s="144">
        <v>8</v>
      </c>
      <c r="I163" s="145"/>
      <c r="J163" s="146">
        <f t="shared" si="10"/>
        <v>0</v>
      </c>
      <c r="K163" s="147"/>
      <c r="L163" s="28"/>
      <c r="M163" s="148" t="s">
        <v>1</v>
      </c>
      <c r="N163" s="149" t="s">
        <v>40</v>
      </c>
      <c r="P163" s="150">
        <f t="shared" si="11"/>
        <v>0</v>
      </c>
      <c r="Q163" s="150">
        <v>0</v>
      </c>
      <c r="R163" s="150">
        <f t="shared" si="12"/>
        <v>0</v>
      </c>
      <c r="S163" s="150">
        <v>0</v>
      </c>
      <c r="T163" s="151">
        <f t="shared" si="13"/>
        <v>0</v>
      </c>
      <c r="AR163" s="152" t="s">
        <v>298</v>
      </c>
      <c r="AT163" s="152" t="s">
        <v>173</v>
      </c>
      <c r="AU163" s="152" t="s">
        <v>87</v>
      </c>
      <c r="AY163" s="13" t="s">
        <v>171</v>
      </c>
      <c r="BE163" s="153">
        <f t="shared" si="14"/>
        <v>0</v>
      </c>
      <c r="BF163" s="153">
        <f t="shared" si="15"/>
        <v>0</v>
      </c>
      <c r="BG163" s="153">
        <f t="shared" si="16"/>
        <v>0</v>
      </c>
      <c r="BH163" s="153">
        <f t="shared" si="17"/>
        <v>0</v>
      </c>
      <c r="BI163" s="153">
        <f t="shared" si="18"/>
        <v>0</v>
      </c>
      <c r="BJ163" s="13" t="s">
        <v>87</v>
      </c>
      <c r="BK163" s="153">
        <f t="shared" si="19"/>
        <v>0</v>
      </c>
      <c r="BL163" s="13" t="s">
        <v>298</v>
      </c>
      <c r="BM163" s="152" t="s">
        <v>309</v>
      </c>
    </row>
    <row r="164" spans="2:65" s="1" customFormat="1" ht="16.5" customHeight="1">
      <c r="B164" s="139"/>
      <c r="C164" s="154" t="s">
        <v>245</v>
      </c>
      <c r="D164" s="154" t="s">
        <v>242</v>
      </c>
      <c r="E164" s="155" t="s">
        <v>927</v>
      </c>
      <c r="F164" s="156" t="s">
        <v>928</v>
      </c>
      <c r="G164" s="157" t="s">
        <v>215</v>
      </c>
      <c r="H164" s="158">
        <v>8</v>
      </c>
      <c r="I164" s="159"/>
      <c r="J164" s="160">
        <f t="shared" si="10"/>
        <v>0</v>
      </c>
      <c r="K164" s="161"/>
      <c r="L164" s="162"/>
      <c r="M164" s="163" t="s">
        <v>1</v>
      </c>
      <c r="N164" s="164" t="s">
        <v>40</v>
      </c>
      <c r="P164" s="150">
        <f t="shared" si="11"/>
        <v>0</v>
      </c>
      <c r="Q164" s="150">
        <v>0</v>
      </c>
      <c r="R164" s="150">
        <f t="shared" si="12"/>
        <v>0</v>
      </c>
      <c r="S164" s="150">
        <v>0</v>
      </c>
      <c r="T164" s="151">
        <f t="shared" si="13"/>
        <v>0</v>
      </c>
      <c r="AR164" s="152" t="s">
        <v>646</v>
      </c>
      <c r="AT164" s="152" t="s">
        <v>242</v>
      </c>
      <c r="AU164" s="152" t="s">
        <v>87</v>
      </c>
      <c r="AY164" s="13" t="s">
        <v>171</v>
      </c>
      <c r="BE164" s="153">
        <f t="shared" si="14"/>
        <v>0</v>
      </c>
      <c r="BF164" s="153">
        <f t="shared" si="15"/>
        <v>0</v>
      </c>
      <c r="BG164" s="153">
        <f t="shared" si="16"/>
        <v>0</v>
      </c>
      <c r="BH164" s="153">
        <f t="shared" si="17"/>
        <v>0</v>
      </c>
      <c r="BI164" s="153">
        <f t="shared" si="18"/>
        <v>0</v>
      </c>
      <c r="BJ164" s="13" t="s">
        <v>87</v>
      </c>
      <c r="BK164" s="153">
        <f t="shared" si="19"/>
        <v>0</v>
      </c>
      <c r="BL164" s="13" t="s">
        <v>298</v>
      </c>
      <c r="BM164" s="152" t="s">
        <v>312</v>
      </c>
    </row>
    <row r="165" spans="2:65" s="1" customFormat="1" ht="24.15" customHeight="1">
      <c r="B165" s="139"/>
      <c r="C165" s="140" t="s">
        <v>313</v>
      </c>
      <c r="D165" s="140" t="s">
        <v>173</v>
      </c>
      <c r="E165" s="141" t="s">
        <v>929</v>
      </c>
      <c r="F165" s="142" t="s">
        <v>930</v>
      </c>
      <c r="G165" s="143" t="s">
        <v>215</v>
      </c>
      <c r="H165" s="144">
        <v>2</v>
      </c>
      <c r="I165" s="145"/>
      <c r="J165" s="146">
        <f t="shared" si="10"/>
        <v>0</v>
      </c>
      <c r="K165" s="147"/>
      <c r="L165" s="28"/>
      <c r="M165" s="148" t="s">
        <v>1</v>
      </c>
      <c r="N165" s="149" t="s">
        <v>40</v>
      </c>
      <c r="P165" s="150">
        <f t="shared" si="11"/>
        <v>0</v>
      </c>
      <c r="Q165" s="150">
        <v>0</v>
      </c>
      <c r="R165" s="150">
        <f t="shared" si="12"/>
        <v>0</v>
      </c>
      <c r="S165" s="150">
        <v>0</v>
      </c>
      <c r="T165" s="151">
        <f t="shared" si="13"/>
        <v>0</v>
      </c>
      <c r="AR165" s="152" t="s">
        <v>298</v>
      </c>
      <c r="AT165" s="152" t="s">
        <v>173</v>
      </c>
      <c r="AU165" s="152" t="s">
        <v>87</v>
      </c>
      <c r="AY165" s="13" t="s">
        <v>171</v>
      </c>
      <c r="BE165" s="153">
        <f t="shared" si="14"/>
        <v>0</v>
      </c>
      <c r="BF165" s="153">
        <f t="shared" si="15"/>
        <v>0</v>
      </c>
      <c r="BG165" s="153">
        <f t="shared" si="16"/>
        <v>0</v>
      </c>
      <c r="BH165" s="153">
        <f t="shared" si="17"/>
        <v>0</v>
      </c>
      <c r="BI165" s="153">
        <f t="shared" si="18"/>
        <v>0</v>
      </c>
      <c r="BJ165" s="13" t="s">
        <v>87</v>
      </c>
      <c r="BK165" s="153">
        <f t="shared" si="19"/>
        <v>0</v>
      </c>
      <c r="BL165" s="13" t="s">
        <v>298</v>
      </c>
      <c r="BM165" s="152" t="s">
        <v>317</v>
      </c>
    </row>
    <row r="166" spans="2:65" s="1" customFormat="1" ht="16.5" customHeight="1">
      <c r="B166" s="139"/>
      <c r="C166" s="154" t="s">
        <v>248</v>
      </c>
      <c r="D166" s="154" t="s">
        <v>242</v>
      </c>
      <c r="E166" s="155" t="s">
        <v>931</v>
      </c>
      <c r="F166" s="156" t="s">
        <v>932</v>
      </c>
      <c r="G166" s="157" t="s">
        <v>215</v>
      </c>
      <c r="H166" s="158">
        <v>2</v>
      </c>
      <c r="I166" s="159"/>
      <c r="J166" s="160">
        <f t="shared" si="10"/>
        <v>0</v>
      </c>
      <c r="K166" s="161"/>
      <c r="L166" s="162"/>
      <c r="M166" s="163" t="s">
        <v>1</v>
      </c>
      <c r="N166" s="164" t="s">
        <v>40</v>
      </c>
      <c r="P166" s="150">
        <f t="shared" si="11"/>
        <v>0</v>
      </c>
      <c r="Q166" s="150">
        <v>0</v>
      </c>
      <c r="R166" s="150">
        <f t="shared" si="12"/>
        <v>0</v>
      </c>
      <c r="S166" s="150">
        <v>0</v>
      </c>
      <c r="T166" s="151">
        <f t="shared" si="13"/>
        <v>0</v>
      </c>
      <c r="AR166" s="152" t="s">
        <v>646</v>
      </c>
      <c r="AT166" s="152" t="s">
        <v>242</v>
      </c>
      <c r="AU166" s="152" t="s">
        <v>87</v>
      </c>
      <c r="AY166" s="13" t="s">
        <v>171</v>
      </c>
      <c r="BE166" s="153">
        <f t="shared" si="14"/>
        <v>0</v>
      </c>
      <c r="BF166" s="153">
        <f t="shared" si="15"/>
        <v>0</v>
      </c>
      <c r="BG166" s="153">
        <f t="shared" si="16"/>
        <v>0</v>
      </c>
      <c r="BH166" s="153">
        <f t="shared" si="17"/>
        <v>0</v>
      </c>
      <c r="BI166" s="153">
        <f t="shared" si="18"/>
        <v>0</v>
      </c>
      <c r="BJ166" s="13" t="s">
        <v>87</v>
      </c>
      <c r="BK166" s="153">
        <f t="shared" si="19"/>
        <v>0</v>
      </c>
      <c r="BL166" s="13" t="s">
        <v>298</v>
      </c>
      <c r="BM166" s="152" t="s">
        <v>320</v>
      </c>
    </row>
    <row r="167" spans="2:65" s="1" customFormat="1" ht="16.5" customHeight="1">
      <c r="B167" s="139"/>
      <c r="C167" s="140" t="s">
        <v>321</v>
      </c>
      <c r="D167" s="140" t="s">
        <v>173</v>
      </c>
      <c r="E167" s="141" t="s">
        <v>933</v>
      </c>
      <c r="F167" s="142" t="s">
        <v>934</v>
      </c>
      <c r="G167" s="143" t="s">
        <v>215</v>
      </c>
      <c r="H167" s="144">
        <v>1</v>
      </c>
      <c r="I167" s="145"/>
      <c r="J167" s="146">
        <f t="shared" si="10"/>
        <v>0</v>
      </c>
      <c r="K167" s="147"/>
      <c r="L167" s="28"/>
      <c r="M167" s="148" t="s">
        <v>1</v>
      </c>
      <c r="N167" s="149" t="s">
        <v>40</v>
      </c>
      <c r="P167" s="150">
        <f t="shared" si="11"/>
        <v>0</v>
      </c>
      <c r="Q167" s="150">
        <v>0</v>
      </c>
      <c r="R167" s="150">
        <f t="shared" si="12"/>
        <v>0</v>
      </c>
      <c r="S167" s="150">
        <v>0</v>
      </c>
      <c r="T167" s="151">
        <f t="shared" si="13"/>
        <v>0</v>
      </c>
      <c r="AR167" s="152" t="s">
        <v>298</v>
      </c>
      <c r="AT167" s="152" t="s">
        <v>173</v>
      </c>
      <c r="AU167" s="152" t="s">
        <v>87</v>
      </c>
      <c r="AY167" s="13" t="s">
        <v>171</v>
      </c>
      <c r="BE167" s="153">
        <f t="shared" si="14"/>
        <v>0</v>
      </c>
      <c r="BF167" s="153">
        <f t="shared" si="15"/>
        <v>0</v>
      </c>
      <c r="BG167" s="153">
        <f t="shared" si="16"/>
        <v>0</v>
      </c>
      <c r="BH167" s="153">
        <f t="shared" si="17"/>
        <v>0</v>
      </c>
      <c r="BI167" s="153">
        <f t="shared" si="18"/>
        <v>0</v>
      </c>
      <c r="BJ167" s="13" t="s">
        <v>87</v>
      </c>
      <c r="BK167" s="153">
        <f t="shared" si="19"/>
        <v>0</v>
      </c>
      <c r="BL167" s="13" t="s">
        <v>298</v>
      </c>
      <c r="BM167" s="152" t="s">
        <v>324</v>
      </c>
    </row>
    <row r="168" spans="2:65" s="1" customFormat="1" ht="16.5" customHeight="1">
      <c r="B168" s="139"/>
      <c r="C168" s="154" t="s">
        <v>252</v>
      </c>
      <c r="D168" s="154" t="s">
        <v>242</v>
      </c>
      <c r="E168" s="155" t="s">
        <v>935</v>
      </c>
      <c r="F168" s="156" t="s">
        <v>936</v>
      </c>
      <c r="G168" s="157" t="s">
        <v>215</v>
      </c>
      <c r="H168" s="158">
        <v>1</v>
      </c>
      <c r="I168" s="159"/>
      <c r="J168" s="160">
        <f t="shared" si="10"/>
        <v>0</v>
      </c>
      <c r="K168" s="161"/>
      <c r="L168" s="162"/>
      <c r="M168" s="163" t="s">
        <v>1</v>
      </c>
      <c r="N168" s="164" t="s">
        <v>40</v>
      </c>
      <c r="P168" s="150">
        <f t="shared" si="11"/>
        <v>0</v>
      </c>
      <c r="Q168" s="150">
        <v>0</v>
      </c>
      <c r="R168" s="150">
        <f t="shared" si="12"/>
        <v>0</v>
      </c>
      <c r="S168" s="150">
        <v>0</v>
      </c>
      <c r="T168" s="151">
        <f t="shared" si="13"/>
        <v>0</v>
      </c>
      <c r="AR168" s="152" t="s">
        <v>646</v>
      </c>
      <c r="AT168" s="152" t="s">
        <v>242</v>
      </c>
      <c r="AU168" s="152" t="s">
        <v>87</v>
      </c>
      <c r="AY168" s="13" t="s">
        <v>171</v>
      </c>
      <c r="BE168" s="153">
        <f t="shared" si="14"/>
        <v>0</v>
      </c>
      <c r="BF168" s="153">
        <f t="shared" si="15"/>
        <v>0</v>
      </c>
      <c r="BG168" s="153">
        <f t="shared" si="16"/>
        <v>0</v>
      </c>
      <c r="BH168" s="153">
        <f t="shared" si="17"/>
        <v>0</v>
      </c>
      <c r="BI168" s="153">
        <f t="shared" si="18"/>
        <v>0</v>
      </c>
      <c r="BJ168" s="13" t="s">
        <v>87</v>
      </c>
      <c r="BK168" s="153">
        <f t="shared" si="19"/>
        <v>0</v>
      </c>
      <c r="BL168" s="13" t="s">
        <v>298</v>
      </c>
      <c r="BM168" s="152" t="s">
        <v>327</v>
      </c>
    </row>
    <row r="169" spans="2:65" s="1" customFormat="1" ht="16.5" customHeight="1">
      <c r="B169" s="139"/>
      <c r="C169" s="140" t="s">
        <v>328</v>
      </c>
      <c r="D169" s="140" t="s">
        <v>173</v>
      </c>
      <c r="E169" s="141" t="s">
        <v>937</v>
      </c>
      <c r="F169" s="142" t="s">
        <v>938</v>
      </c>
      <c r="G169" s="143" t="s">
        <v>215</v>
      </c>
      <c r="H169" s="144">
        <v>1</v>
      </c>
      <c r="I169" s="145"/>
      <c r="J169" s="146">
        <f t="shared" si="10"/>
        <v>0</v>
      </c>
      <c r="K169" s="147"/>
      <c r="L169" s="28"/>
      <c r="M169" s="148" t="s">
        <v>1</v>
      </c>
      <c r="N169" s="149" t="s">
        <v>40</v>
      </c>
      <c r="P169" s="150">
        <f t="shared" si="11"/>
        <v>0</v>
      </c>
      <c r="Q169" s="150">
        <v>0</v>
      </c>
      <c r="R169" s="150">
        <f t="shared" si="12"/>
        <v>0</v>
      </c>
      <c r="S169" s="150">
        <v>0</v>
      </c>
      <c r="T169" s="151">
        <f t="shared" si="13"/>
        <v>0</v>
      </c>
      <c r="AR169" s="152" t="s">
        <v>298</v>
      </c>
      <c r="AT169" s="152" t="s">
        <v>173</v>
      </c>
      <c r="AU169" s="152" t="s">
        <v>87</v>
      </c>
      <c r="AY169" s="13" t="s">
        <v>171</v>
      </c>
      <c r="BE169" s="153">
        <f t="shared" si="14"/>
        <v>0</v>
      </c>
      <c r="BF169" s="153">
        <f t="shared" si="15"/>
        <v>0</v>
      </c>
      <c r="BG169" s="153">
        <f t="shared" si="16"/>
        <v>0</v>
      </c>
      <c r="BH169" s="153">
        <f t="shared" si="17"/>
        <v>0</v>
      </c>
      <c r="BI169" s="153">
        <f t="shared" si="18"/>
        <v>0</v>
      </c>
      <c r="BJ169" s="13" t="s">
        <v>87</v>
      </c>
      <c r="BK169" s="153">
        <f t="shared" si="19"/>
        <v>0</v>
      </c>
      <c r="BL169" s="13" t="s">
        <v>298</v>
      </c>
      <c r="BM169" s="152" t="s">
        <v>331</v>
      </c>
    </row>
    <row r="170" spans="2:65" s="1" customFormat="1" ht="16.5" customHeight="1">
      <c r="B170" s="139"/>
      <c r="C170" s="154" t="s">
        <v>256</v>
      </c>
      <c r="D170" s="154" t="s">
        <v>242</v>
      </c>
      <c r="E170" s="155" t="s">
        <v>939</v>
      </c>
      <c r="F170" s="156" t="s">
        <v>940</v>
      </c>
      <c r="G170" s="157" t="s">
        <v>215</v>
      </c>
      <c r="H170" s="158">
        <v>1</v>
      </c>
      <c r="I170" s="159"/>
      <c r="J170" s="160">
        <f t="shared" si="10"/>
        <v>0</v>
      </c>
      <c r="K170" s="161"/>
      <c r="L170" s="162"/>
      <c r="M170" s="163" t="s">
        <v>1</v>
      </c>
      <c r="N170" s="164" t="s">
        <v>40</v>
      </c>
      <c r="P170" s="150">
        <f t="shared" si="11"/>
        <v>0</v>
      </c>
      <c r="Q170" s="150">
        <v>0</v>
      </c>
      <c r="R170" s="150">
        <f t="shared" si="12"/>
        <v>0</v>
      </c>
      <c r="S170" s="150">
        <v>0</v>
      </c>
      <c r="T170" s="151">
        <f t="shared" si="13"/>
        <v>0</v>
      </c>
      <c r="AR170" s="152" t="s">
        <v>646</v>
      </c>
      <c r="AT170" s="152" t="s">
        <v>242</v>
      </c>
      <c r="AU170" s="152" t="s">
        <v>87</v>
      </c>
      <c r="AY170" s="13" t="s">
        <v>171</v>
      </c>
      <c r="BE170" s="153">
        <f t="shared" si="14"/>
        <v>0</v>
      </c>
      <c r="BF170" s="153">
        <f t="shared" si="15"/>
        <v>0</v>
      </c>
      <c r="BG170" s="153">
        <f t="shared" si="16"/>
        <v>0</v>
      </c>
      <c r="BH170" s="153">
        <f t="shared" si="17"/>
        <v>0</v>
      </c>
      <c r="BI170" s="153">
        <f t="shared" si="18"/>
        <v>0</v>
      </c>
      <c r="BJ170" s="13" t="s">
        <v>87</v>
      </c>
      <c r="BK170" s="153">
        <f t="shared" si="19"/>
        <v>0</v>
      </c>
      <c r="BL170" s="13" t="s">
        <v>298</v>
      </c>
      <c r="BM170" s="152" t="s">
        <v>334</v>
      </c>
    </row>
    <row r="171" spans="2:65" s="1" customFormat="1" ht="16.5" customHeight="1">
      <c r="B171" s="139"/>
      <c r="C171" s="140" t="s">
        <v>335</v>
      </c>
      <c r="D171" s="140" t="s">
        <v>173</v>
      </c>
      <c r="E171" s="141" t="s">
        <v>941</v>
      </c>
      <c r="F171" s="142" t="s">
        <v>942</v>
      </c>
      <c r="G171" s="143" t="s">
        <v>215</v>
      </c>
      <c r="H171" s="144">
        <v>1</v>
      </c>
      <c r="I171" s="145"/>
      <c r="J171" s="146">
        <f t="shared" si="10"/>
        <v>0</v>
      </c>
      <c r="K171" s="147"/>
      <c r="L171" s="28"/>
      <c r="M171" s="148" t="s">
        <v>1</v>
      </c>
      <c r="N171" s="149" t="s">
        <v>40</v>
      </c>
      <c r="P171" s="150">
        <f t="shared" si="11"/>
        <v>0</v>
      </c>
      <c r="Q171" s="150">
        <v>0</v>
      </c>
      <c r="R171" s="150">
        <f t="shared" si="12"/>
        <v>0</v>
      </c>
      <c r="S171" s="150">
        <v>0</v>
      </c>
      <c r="T171" s="151">
        <f t="shared" si="13"/>
        <v>0</v>
      </c>
      <c r="AR171" s="152" t="s">
        <v>298</v>
      </c>
      <c r="AT171" s="152" t="s">
        <v>173</v>
      </c>
      <c r="AU171" s="152" t="s">
        <v>87</v>
      </c>
      <c r="AY171" s="13" t="s">
        <v>171</v>
      </c>
      <c r="BE171" s="153">
        <f t="shared" si="14"/>
        <v>0</v>
      </c>
      <c r="BF171" s="153">
        <f t="shared" si="15"/>
        <v>0</v>
      </c>
      <c r="BG171" s="153">
        <f t="shared" si="16"/>
        <v>0</v>
      </c>
      <c r="BH171" s="153">
        <f t="shared" si="17"/>
        <v>0</v>
      </c>
      <c r="BI171" s="153">
        <f t="shared" si="18"/>
        <v>0</v>
      </c>
      <c r="BJ171" s="13" t="s">
        <v>87</v>
      </c>
      <c r="BK171" s="153">
        <f t="shared" si="19"/>
        <v>0</v>
      </c>
      <c r="BL171" s="13" t="s">
        <v>298</v>
      </c>
      <c r="BM171" s="152" t="s">
        <v>338</v>
      </c>
    </row>
    <row r="172" spans="2:65" s="1" customFormat="1" ht="16.5" customHeight="1">
      <c r="B172" s="139"/>
      <c r="C172" s="154" t="s">
        <v>260</v>
      </c>
      <c r="D172" s="154" t="s">
        <v>242</v>
      </c>
      <c r="E172" s="155" t="s">
        <v>943</v>
      </c>
      <c r="F172" s="156" t="s">
        <v>944</v>
      </c>
      <c r="G172" s="157" t="s">
        <v>215</v>
      </c>
      <c r="H172" s="158">
        <v>1</v>
      </c>
      <c r="I172" s="159"/>
      <c r="J172" s="160">
        <f t="shared" si="10"/>
        <v>0</v>
      </c>
      <c r="K172" s="161"/>
      <c r="L172" s="162"/>
      <c r="M172" s="163" t="s">
        <v>1</v>
      </c>
      <c r="N172" s="164" t="s">
        <v>40</v>
      </c>
      <c r="P172" s="150">
        <f t="shared" si="11"/>
        <v>0</v>
      </c>
      <c r="Q172" s="150">
        <v>0</v>
      </c>
      <c r="R172" s="150">
        <f t="shared" si="12"/>
        <v>0</v>
      </c>
      <c r="S172" s="150">
        <v>0</v>
      </c>
      <c r="T172" s="151">
        <f t="shared" si="13"/>
        <v>0</v>
      </c>
      <c r="AR172" s="152" t="s">
        <v>646</v>
      </c>
      <c r="AT172" s="152" t="s">
        <v>242</v>
      </c>
      <c r="AU172" s="152" t="s">
        <v>87</v>
      </c>
      <c r="AY172" s="13" t="s">
        <v>171</v>
      </c>
      <c r="BE172" s="153">
        <f t="shared" si="14"/>
        <v>0</v>
      </c>
      <c r="BF172" s="153">
        <f t="shared" si="15"/>
        <v>0</v>
      </c>
      <c r="BG172" s="153">
        <f t="shared" si="16"/>
        <v>0</v>
      </c>
      <c r="BH172" s="153">
        <f t="shared" si="17"/>
        <v>0</v>
      </c>
      <c r="BI172" s="153">
        <f t="shared" si="18"/>
        <v>0</v>
      </c>
      <c r="BJ172" s="13" t="s">
        <v>87</v>
      </c>
      <c r="BK172" s="153">
        <f t="shared" si="19"/>
        <v>0</v>
      </c>
      <c r="BL172" s="13" t="s">
        <v>298</v>
      </c>
      <c r="BM172" s="152" t="s">
        <v>342</v>
      </c>
    </row>
    <row r="173" spans="2:65" s="1" customFormat="1" ht="16.5" customHeight="1">
      <c r="B173" s="139"/>
      <c r="C173" s="140" t="s">
        <v>343</v>
      </c>
      <c r="D173" s="140" t="s">
        <v>173</v>
      </c>
      <c r="E173" s="141" t="s">
        <v>945</v>
      </c>
      <c r="F173" s="142" t="s">
        <v>946</v>
      </c>
      <c r="G173" s="143" t="s">
        <v>215</v>
      </c>
      <c r="H173" s="144">
        <v>4</v>
      </c>
      <c r="I173" s="145"/>
      <c r="J173" s="146">
        <f t="shared" si="10"/>
        <v>0</v>
      </c>
      <c r="K173" s="147"/>
      <c r="L173" s="28"/>
      <c r="M173" s="148" t="s">
        <v>1</v>
      </c>
      <c r="N173" s="149" t="s">
        <v>40</v>
      </c>
      <c r="P173" s="150">
        <f t="shared" si="11"/>
        <v>0</v>
      </c>
      <c r="Q173" s="150">
        <v>0</v>
      </c>
      <c r="R173" s="150">
        <f t="shared" si="12"/>
        <v>0</v>
      </c>
      <c r="S173" s="150">
        <v>0</v>
      </c>
      <c r="T173" s="151">
        <f t="shared" si="13"/>
        <v>0</v>
      </c>
      <c r="AR173" s="152" t="s">
        <v>298</v>
      </c>
      <c r="AT173" s="152" t="s">
        <v>173</v>
      </c>
      <c r="AU173" s="152" t="s">
        <v>87</v>
      </c>
      <c r="AY173" s="13" t="s">
        <v>171</v>
      </c>
      <c r="BE173" s="153">
        <f t="shared" si="14"/>
        <v>0</v>
      </c>
      <c r="BF173" s="153">
        <f t="shared" si="15"/>
        <v>0</v>
      </c>
      <c r="BG173" s="153">
        <f t="shared" si="16"/>
        <v>0</v>
      </c>
      <c r="BH173" s="153">
        <f t="shared" si="17"/>
        <v>0</v>
      </c>
      <c r="BI173" s="153">
        <f t="shared" si="18"/>
        <v>0</v>
      </c>
      <c r="BJ173" s="13" t="s">
        <v>87</v>
      </c>
      <c r="BK173" s="153">
        <f t="shared" si="19"/>
        <v>0</v>
      </c>
      <c r="BL173" s="13" t="s">
        <v>298</v>
      </c>
      <c r="BM173" s="152" t="s">
        <v>346</v>
      </c>
    </row>
    <row r="174" spans="2:65" s="1" customFormat="1" ht="16.5" customHeight="1">
      <c r="B174" s="139"/>
      <c r="C174" s="154" t="s">
        <v>263</v>
      </c>
      <c r="D174" s="154" t="s">
        <v>242</v>
      </c>
      <c r="E174" s="155" t="s">
        <v>947</v>
      </c>
      <c r="F174" s="156" t="s">
        <v>948</v>
      </c>
      <c r="G174" s="157" t="s">
        <v>215</v>
      </c>
      <c r="H174" s="158">
        <v>4</v>
      </c>
      <c r="I174" s="159"/>
      <c r="J174" s="160">
        <f t="shared" si="10"/>
        <v>0</v>
      </c>
      <c r="K174" s="161"/>
      <c r="L174" s="162"/>
      <c r="M174" s="163" t="s">
        <v>1</v>
      </c>
      <c r="N174" s="164" t="s">
        <v>40</v>
      </c>
      <c r="P174" s="150">
        <f t="shared" si="11"/>
        <v>0</v>
      </c>
      <c r="Q174" s="150">
        <v>0</v>
      </c>
      <c r="R174" s="150">
        <f t="shared" si="12"/>
        <v>0</v>
      </c>
      <c r="S174" s="150">
        <v>0</v>
      </c>
      <c r="T174" s="151">
        <f t="shared" si="13"/>
        <v>0</v>
      </c>
      <c r="AR174" s="152" t="s">
        <v>646</v>
      </c>
      <c r="AT174" s="152" t="s">
        <v>242</v>
      </c>
      <c r="AU174" s="152" t="s">
        <v>87</v>
      </c>
      <c r="AY174" s="13" t="s">
        <v>171</v>
      </c>
      <c r="BE174" s="153">
        <f t="shared" si="14"/>
        <v>0</v>
      </c>
      <c r="BF174" s="153">
        <f t="shared" si="15"/>
        <v>0</v>
      </c>
      <c r="BG174" s="153">
        <f t="shared" si="16"/>
        <v>0</v>
      </c>
      <c r="BH174" s="153">
        <f t="shared" si="17"/>
        <v>0</v>
      </c>
      <c r="BI174" s="153">
        <f t="shared" si="18"/>
        <v>0</v>
      </c>
      <c r="BJ174" s="13" t="s">
        <v>87</v>
      </c>
      <c r="BK174" s="153">
        <f t="shared" si="19"/>
        <v>0</v>
      </c>
      <c r="BL174" s="13" t="s">
        <v>298</v>
      </c>
      <c r="BM174" s="152" t="s">
        <v>349</v>
      </c>
    </row>
    <row r="175" spans="2:65" s="1" customFormat="1" ht="16.5" customHeight="1">
      <c r="B175" s="139"/>
      <c r="C175" s="140" t="s">
        <v>350</v>
      </c>
      <c r="D175" s="140" t="s">
        <v>173</v>
      </c>
      <c r="E175" s="141" t="s">
        <v>945</v>
      </c>
      <c r="F175" s="142" t="s">
        <v>946</v>
      </c>
      <c r="G175" s="143" t="s">
        <v>215</v>
      </c>
      <c r="H175" s="144">
        <v>2</v>
      </c>
      <c r="I175" s="145"/>
      <c r="J175" s="146">
        <f t="shared" si="10"/>
        <v>0</v>
      </c>
      <c r="K175" s="147"/>
      <c r="L175" s="28"/>
      <c r="M175" s="148" t="s">
        <v>1</v>
      </c>
      <c r="N175" s="149" t="s">
        <v>40</v>
      </c>
      <c r="P175" s="150">
        <f t="shared" si="11"/>
        <v>0</v>
      </c>
      <c r="Q175" s="150">
        <v>0</v>
      </c>
      <c r="R175" s="150">
        <f t="shared" si="12"/>
        <v>0</v>
      </c>
      <c r="S175" s="150">
        <v>0</v>
      </c>
      <c r="T175" s="151">
        <f t="shared" si="13"/>
        <v>0</v>
      </c>
      <c r="AR175" s="152" t="s">
        <v>298</v>
      </c>
      <c r="AT175" s="152" t="s">
        <v>173</v>
      </c>
      <c r="AU175" s="152" t="s">
        <v>87</v>
      </c>
      <c r="AY175" s="13" t="s">
        <v>171</v>
      </c>
      <c r="BE175" s="153">
        <f t="shared" si="14"/>
        <v>0</v>
      </c>
      <c r="BF175" s="153">
        <f t="shared" si="15"/>
        <v>0</v>
      </c>
      <c r="BG175" s="153">
        <f t="shared" si="16"/>
        <v>0</v>
      </c>
      <c r="BH175" s="153">
        <f t="shared" si="17"/>
        <v>0</v>
      </c>
      <c r="BI175" s="153">
        <f t="shared" si="18"/>
        <v>0</v>
      </c>
      <c r="BJ175" s="13" t="s">
        <v>87</v>
      </c>
      <c r="BK175" s="153">
        <f t="shared" si="19"/>
        <v>0</v>
      </c>
      <c r="BL175" s="13" t="s">
        <v>298</v>
      </c>
      <c r="BM175" s="152" t="s">
        <v>353</v>
      </c>
    </row>
    <row r="176" spans="2:65" s="1" customFormat="1" ht="16.5" customHeight="1">
      <c r="B176" s="139"/>
      <c r="C176" s="154" t="s">
        <v>267</v>
      </c>
      <c r="D176" s="154" t="s">
        <v>242</v>
      </c>
      <c r="E176" s="155" t="s">
        <v>949</v>
      </c>
      <c r="F176" s="156" t="s">
        <v>950</v>
      </c>
      <c r="G176" s="157" t="s">
        <v>215</v>
      </c>
      <c r="H176" s="158">
        <v>2</v>
      </c>
      <c r="I176" s="159"/>
      <c r="J176" s="160">
        <f t="shared" si="10"/>
        <v>0</v>
      </c>
      <c r="K176" s="161"/>
      <c r="L176" s="162"/>
      <c r="M176" s="163" t="s">
        <v>1</v>
      </c>
      <c r="N176" s="164" t="s">
        <v>40</v>
      </c>
      <c r="P176" s="150">
        <f t="shared" si="11"/>
        <v>0</v>
      </c>
      <c r="Q176" s="150">
        <v>0</v>
      </c>
      <c r="R176" s="150">
        <f t="shared" si="12"/>
        <v>0</v>
      </c>
      <c r="S176" s="150">
        <v>0</v>
      </c>
      <c r="T176" s="151">
        <f t="shared" si="13"/>
        <v>0</v>
      </c>
      <c r="AR176" s="152" t="s">
        <v>646</v>
      </c>
      <c r="AT176" s="152" t="s">
        <v>242</v>
      </c>
      <c r="AU176" s="152" t="s">
        <v>87</v>
      </c>
      <c r="AY176" s="13" t="s">
        <v>171</v>
      </c>
      <c r="BE176" s="153">
        <f t="shared" si="14"/>
        <v>0</v>
      </c>
      <c r="BF176" s="153">
        <f t="shared" si="15"/>
        <v>0</v>
      </c>
      <c r="BG176" s="153">
        <f t="shared" si="16"/>
        <v>0</v>
      </c>
      <c r="BH176" s="153">
        <f t="shared" si="17"/>
        <v>0</v>
      </c>
      <c r="BI176" s="153">
        <f t="shared" si="18"/>
        <v>0</v>
      </c>
      <c r="BJ176" s="13" t="s">
        <v>87</v>
      </c>
      <c r="BK176" s="153">
        <f t="shared" si="19"/>
        <v>0</v>
      </c>
      <c r="BL176" s="13" t="s">
        <v>298</v>
      </c>
      <c r="BM176" s="152" t="s">
        <v>356</v>
      </c>
    </row>
    <row r="177" spans="2:65" s="1" customFormat="1" ht="16.5" customHeight="1">
      <c r="B177" s="139"/>
      <c r="C177" s="140" t="s">
        <v>357</v>
      </c>
      <c r="D177" s="140" t="s">
        <v>173</v>
      </c>
      <c r="E177" s="141" t="s">
        <v>951</v>
      </c>
      <c r="F177" s="142" t="s">
        <v>952</v>
      </c>
      <c r="G177" s="143" t="s">
        <v>215</v>
      </c>
      <c r="H177" s="144">
        <v>3</v>
      </c>
      <c r="I177" s="145"/>
      <c r="J177" s="146">
        <f t="shared" si="10"/>
        <v>0</v>
      </c>
      <c r="K177" s="147"/>
      <c r="L177" s="28"/>
      <c r="M177" s="148" t="s">
        <v>1</v>
      </c>
      <c r="N177" s="149" t="s">
        <v>40</v>
      </c>
      <c r="P177" s="150">
        <f t="shared" si="11"/>
        <v>0</v>
      </c>
      <c r="Q177" s="150">
        <v>0</v>
      </c>
      <c r="R177" s="150">
        <f t="shared" si="12"/>
        <v>0</v>
      </c>
      <c r="S177" s="150">
        <v>0</v>
      </c>
      <c r="T177" s="151">
        <f t="shared" si="13"/>
        <v>0</v>
      </c>
      <c r="AR177" s="152" t="s">
        <v>298</v>
      </c>
      <c r="AT177" s="152" t="s">
        <v>173</v>
      </c>
      <c r="AU177" s="152" t="s">
        <v>87</v>
      </c>
      <c r="AY177" s="13" t="s">
        <v>171</v>
      </c>
      <c r="BE177" s="153">
        <f t="shared" si="14"/>
        <v>0</v>
      </c>
      <c r="BF177" s="153">
        <f t="shared" si="15"/>
        <v>0</v>
      </c>
      <c r="BG177" s="153">
        <f t="shared" si="16"/>
        <v>0</v>
      </c>
      <c r="BH177" s="153">
        <f t="shared" si="17"/>
        <v>0</v>
      </c>
      <c r="BI177" s="153">
        <f t="shared" si="18"/>
        <v>0</v>
      </c>
      <c r="BJ177" s="13" t="s">
        <v>87</v>
      </c>
      <c r="BK177" s="153">
        <f t="shared" si="19"/>
        <v>0</v>
      </c>
      <c r="BL177" s="13" t="s">
        <v>298</v>
      </c>
      <c r="BM177" s="152" t="s">
        <v>360</v>
      </c>
    </row>
    <row r="178" spans="2:65" s="1" customFormat="1" ht="16.5" customHeight="1">
      <c r="B178" s="139"/>
      <c r="C178" s="154" t="s">
        <v>270</v>
      </c>
      <c r="D178" s="154" t="s">
        <v>242</v>
      </c>
      <c r="E178" s="155" t="s">
        <v>953</v>
      </c>
      <c r="F178" s="156" t="s">
        <v>954</v>
      </c>
      <c r="G178" s="157" t="s">
        <v>215</v>
      </c>
      <c r="H178" s="158">
        <v>3</v>
      </c>
      <c r="I178" s="159"/>
      <c r="J178" s="160">
        <f t="shared" si="10"/>
        <v>0</v>
      </c>
      <c r="K178" s="161"/>
      <c r="L178" s="162"/>
      <c r="M178" s="163" t="s">
        <v>1</v>
      </c>
      <c r="N178" s="164" t="s">
        <v>40</v>
      </c>
      <c r="P178" s="150">
        <f t="shared" si="11"/>
        <v>0</v>
      </c>
      <c r="Q178" s="150">
        <v>0</v>
      </c>
      <c r="R178" s="150">
        <f t="shared" si="12"/>
        <v>0</v>
      </c>
      <c r="S178" s="150">
        <v>0</v>
      </c>
      <c r="T178" s="151">
        <f t="shared" si="13"/>
        <v>0</v>
      </c>
      <c r="AR178" s="152" t="s">
        <v>646</v>
      </c>
      <c r="AT178" s="152" t="s">
        <v>242</v>
      </c>
      <c r="AU178" s="152" t="s">
        <v>87</v>
      </c>
      <c r="AY178" s="13" t="s">
        <v>171</v>
      </c>
      <c r="BE178" s="153">
        <f t="shared" si="14"/>
        <v>0</v>
      </c>
      <c r="BF178" s="153">
        <f t="shared" si="15"/>
        <v>0</v>
      </c>
      <c r="BG178" s="153">
        <f t="shared" si="16"/>
        <v>0</v>
      </c>
      <c r="BH178" s="153">
        <f t="shared" si="17"/>
        <v>0</v>
      </c>
      <c r="BI178" s="153">
        <f t="shared" si="18"/>
        <v>0</v>
      </c>
      <c r="BJ178" s="13" t="s">
        <v>87</v>
      </c>
      <c r="BK178" s="153">
        <f t="shared" si="19"/>
        <v>0</v>
      </c>
      <c r="BL178" s="13" t="s">
        <v>298</v>
      </c>
      <c r="BM178" s="152" t="s">
        <v>363</v>
      </c>
    </row>
    <row r="179" spans="2:65" s="1" customFormat="1" ht="16.5" customHeight="1">
      <c r="B179" s="139"/>
      <c r="C179" s="140" t="s">
        <v>364</v>
      </c>
      <c r="D179" s="140" t="s">
        <v>173</v>
      </c>
      <c r="E179" s="141" t="s">
        <v>955</v>
      </c>
      <c r="F179" s="142" t="s">
        <v>956</v>
      </c>
      <c r="G179" s="143" t="s">
        <v>215</v>
      </c>
      <c r="H179" s="144">
        <v>5</v>
      </c>
      <c r="I179" s="145"/>
      <c r="J179" s="146">
        <f t="shared" si="10"/>
        <v>0</v>
      </c>
      <c r="K179" s="147"/>
      <c r="L179" s="28"/>
      <c r="M179" s="148" t="s">
        <v>1</v>
      </c>
      <c r="N179" s="149" t="s">
        <v>40</v>
      </c>
      <c r="P179" s="150">
        <f t="shared" si="11"/>
        <v>0</v>
      </c>
      <c r="Q179" s="150">
        <v>0</v>
      </c>
      <c r="R179" s="150">
        <f t="shared" si="12"/>
        <v>0</v>
      </c>
      <c r="S179" s="150">
        <v>0</v>
      </c>
      <c r="T179" s="151">
        <f t="shared" si="13"/>
        <v>0</v>
      </c>
      <c r="AR179" s="152" t="s">
        <v>298</v>
      </c>
      <c r="AT179" s="152" t="s">
        <v>173</v>
      </c>
      <c r="AU179" s="152" t="s">
        <v>87</v>
      </c>
      <c r="AY179" s="13" t="s">
        <v>171</v>
      </c>
      <c r="BE179" s="153">
        <f t="shared" si="14"/>
        <v>0</v>
      </c>
      <c r="BF179" s="153">
        <f t="shared" si="15"/>
        <v>0</v>
      </c>
      <c r="BG179" s="153">
        <f t="shared" si="16"/>
        <v>0</v>
      </c>
      <c r="BH179" s="153">
        <f t="shared" si="17"/>
        <v>0</v>
      </c>
      <c r="BI179" s="153">
        <f t="shared" si="18"/>
        <v>0</v>
      </c>
      <c r="BJ179" s="13" t="s">
        <v>87</v>
      </c>
      <c r="BK179" s="153">
        <f t="shared" si="19"/>
        <v>0</v>
      </c>
      <c r="BL179" s="13" t="s">
        <v>298</v>
      </c>
      <c r="BM179" s="152" t="s">
        <v>367</v>
      </c>
    </row>
    <row r="180" spans="2:65" s="1" customFormat="1" ht="16.5" customHeight="1">
      <c r="B180" s="139"/>
      <c r="C180" s="154" t="s">
        <v>274</v>
      </c>
      <c r="D180" s="154" t="s">
        <v>242</v>
      </c>
      <c r="E180" s="155" t="s">
        <v>957</v>
      </c>
      <c r="F180" s="156" t="s">
        <v>958</v>
      </c>
      <c r="G180" s="157" t="s">
        <v>215</v>
      </c>
      <c r="H180" s="158">
        <v>5</v>
      </c>
      <c r="I180" s="159"/>
      <c r="J180" s="160">
        <f t="shared" si="10"/>
        <v>0</v>
      </c>
      <c r="K180" s="161"/>
      <c r="L180" s="162"/>
      <c r="M180" s="163" t="s">
        <v>1</v>
      </c>
      <c r="N180" s="164" t="s">
        <v>40</v>
      </c>
      <c r="P180" s="150">
        <f t="shared" si="11"/>
        <v>0</v>
      </c>
      <c r="Q180" s="150">
        <v>0</v>
      </c>
      <c r="R180" s="150">
        <f t="shared" si="12"/>
        <v>0</v>
      </c>
      <c r="S180" s="150">
        <v>0</v>
      </c>
      <c r="T180" s="151">
        <f t="shared" si="13"/>
        <v>0</v>
      </c>
      <c r="AR180" s="152" t="s">
        <v>646</v>
      </c>
      <c r="AT180" s="152" t="s">
        <v>242</v>
      </c>
      <c r="AU180" s="152" t="s">
        <v>87</v>
      </c>
      <c r="AY180" s="13" t="s">
        <v>171</v>
      </c>
      <c r="BE180" s="153">
        <f t="shared" si="14"/>
        <v>0</v>
      </c>
      <c r="BF180" s="153">
        <f t="shared" si="15"/>
        <v>0</v>
      </c>
      <c r="BG180" s="153">
        <f t="shared" si="16"/>
        <v>0</v>
      </c>
      <c r="BH180" s="153">
        <f t="shared" si="17"/>
        <v>0</v>
      </c>
      <c r="BI180" s="153">
        <f t="shared" si="18"/>
        <v>0</v>
      </c>
      <c r="BJ180" s="13" t="s">
        <v>87</v>
      </c>
      <c r="BK180" s="153">
        <f t="shared" si="19"/>
        <v>0</v>
      </c>
      <c r="BL180" s="13" t="s">
        <v>298</v>
      </c>
      <c r="BM180" s="152" t="s">
        <v>370</v>
      </c>
    </row>
    <row r="181" spans="2:65" s="1" customFormat="1" ht="16.5" customHeight="1">
      <c r="B181" s="139"/>
      <c r="C181" s="154" t="s">
        <v>371</v>
      </c>
      <c r="D181" s="154" t="s">
        <v>242</v>
      </c>
      <c r="E181" s="155" t="s">
        <v>959</v>
      </c>
      <c r="F181" s="156" t="s">
        <v>960</v>
      </c>
      <c r="G181" s="157" t="s">
        <v>215</v>
      </c>
      <c r="H181" s="158">
        <v>5</v>
      </c>
      <c r="I181" s="159"/>
      <c r="J181" s="160">
        <f t="shared" si="10"/>
        <v>0</v>
      </c>
      <c r="K181" s="161"/>
      <c r="L181" s="162"/>
      <c r="M181" s="163" t="s">
        <v>1</v>
      </c>
      <c r="N181" s="164" t="s">
        <v>40</v>
      </c>
      <c r="P181" s="150">
        <f t="shared" si="11"/>
        <v>0</v>
      </c>
      <c r="Q181" s="150">
        <v>0</v>
      </c>
      <c r="R181" s="150">
        <f t="shared" si="12"/>
        <v>0</v>
      </c>
      <c r="S181" s="150">
        <v>0</v>
      </c>
      <c r="T181" s="151">
        <f t="shared" si="13"/>
        <v>0</v>
      </c>
      <c r="AR181" s="152" t="s">
        <v>646</v>
      </c>
      <c r="AT181" s="152" t="s">
        <v>242</v>
      </c>
      <c r="AU181" s="152" t="s">
        <v>87</v>
      </c>
      <c r="AY181" s="13" t="s">
        <v>171</v>
      </c>
      <c r="BE181" s="153">
        <f t="shared" si="14"/>
        <v>0</v>
      </c>
      <c r="BF181" s="153">
        <f t="shared" si="15"/>
        <v>0</v>
      </c>
      <c r="BG181" s="153">
        <f t="shared" si="16"/>
        <v>0</v>
      </c>
      <c r="BH181" s="153">
        <f t="shared" si="17"/>
        <v>0</v>
      </c>
      <c r="BI181" s="153">
        <f t="shared" si="18"/>
        <v>0</v>
      </c>
      <c r="BJ181" s="13" t="s">
        <v>87</v>
      </c>
      <c r="BK181" s="153">
        <f t="shared" si="19"/>
        <v>0</v>
      </c>
      <c r="BL181" s="13" t="s">
        <v>298</v>
      </c>
      <c r="BM181" s="152" t="s">
        <v>374</v>
      </c>
    </row>
    <row r="182" spans="2:65" s="1" customFormat="1" ht="24.15" customHeight="1">
      <c r="B182" s="139"/>
      <c r="C182" s="140" t="s">
        <v>277</v>
      </c>
      <c r="D182" s="140" t="s">
        <v>173</v>
      </c>
      <c r="E182" s="141" t="s">
        <v>961</v>
      </c>
      <c r="F182" s="142" t="s">
        <v>962</v>
      </c>
      <c r="G182" s="143" t="s">
        <v>215</v>
      </c>
      <c r="H182" s="144">
        <v>24</v>
      </c>
      <c r="I182" s="145"/>
      <c r="J182" s="146">
        <f t="shared" si="10"/>
        <v>0</v>
      </c>
      <c r="K182" s="147"/>
      <c r="L182" s="28"/>
      <c r="M182" s="148" t="s">
        <v>1</v>
      </c>
      <c r="N182" s="149" t="s">
        <v>40</v>
      </c>
      <c r="P182" s="150">
        <f t="shared" si="11"/>
        <v>0</v>
      </c>
      <c r="Q182" s="150">
        <v>0</v>
      </c>
      <c r="R182" s="150">
        <f t="shared" si="12"/>
        <v>0</v>
      </c>
      <c r="S182" s="150">
        <v>0</v>
      </c>
      <c r="T182" s="151">
        <f t="shared" si="13"/>
        <v>0</v>
      </c>
      <c r="AR182" s="152" t="s">
        <v>298</v>
      </c>
      <c r="AT182" s="152" t="s">
        <v>173</v>
      </c>
      <c r="AU182" s="152" t="s">
        <v>87</v>
      </c>
      <c r="AY182" s="13" t="s">
        <v>171</v>
      </c>
      <c r="BE182" s="153">
        <f t="shared" si="14"/>
        <v>0</v>
      </c>
      <c r="BF182" s="153">
        <f t="shared" si="15"/>
        <v>0</v>
      </c>
      <c r="BG182" s="153">
        <f t="shared" si="16"/>
        <v>0</v>
      </c>
      <c r="BH182" s="153">
        <f t="shared" si="17"/>
        <v>0</v>
      </c>
      <c r="BI182" s="153">
        <f t="shared" si="18"/>
        <v>0</v>
      </c>
      <c r="BJ182" s="13" t="s">
        <v>87</v>
      </c>
      <c r="BK182" s="153">
        <f t="shared" si="19"/>
        <v>0</v>
      </c>
      <c r="BL182" s="13" t="s">
        <v>298</v>
      </c>
      <c r="BM182" s="152" t="s">
        <v>377</v>
      </c>
    </row>
    <row r="183" spans="2:65" s="1" customFormat="1" ht="16.5" customHeight="1">
      <c r="B183" s="139"/>
      <c r="C183" s="154" t="s">
        <v>378</v>
      </c>
      <c r="D183" s="154" t="s">
        <v>242</v>
      </c>
      <c r="E183" s="155" t="s">
        <v>963</v>
      </c>
      <c r="F183" s="156" t="s">
        <v>964</v>
      </c>
      <c r="G183" s="157" t="s">
        <v>215</v>
      </c>
      <c r="H183" s="158">
        <v>24</v>
      </c>
      <c r="I183" s="159"/>
      <c r="J183" s="160">
        <f t="shared" si="10"/>
        <v>0</v>
      </c>
      <c r="K183" s="161"/>
      <c r="L183" s="162"/>
      <c r="M183" s="163" t="s">
        <v>1</v>
      </c>
      <c r="N183" s="164" t="s">
        <v>40</v>
      </c>
      <c r="P183" s="150">
        <f t="shared" si="11"/>
        <v>0</v>
      </c>
      <c r="Q183" s="150">
        <v>0</v>
      </c>
      <c r="R183" s="150">
        <f t="shared" si="12"/>
        <v>0</v>
      </c>
      <c r="S183" s="150">
        <v>0</v>
      </c>
      <c r="T183" s="151">
        <f t="shared" si="13"/>
        <v>0</v>
      </c>
      <c r="AR183" s="152" t="s">
        <v>646</v>
      </c>
      <c r="AT183" s="152" t="s">
        <v>242</v>
      </c>
      <c r="AU183" s="152" t="s">
        <v>87</v>
      </c>
      <c r="AY183" s="13" t="s">
        <v>171</v>
      </c>
      <c r="BE183" s="153">
        <f t="shared" si="14"/>
        <v>0</v>
      </c>
      <c r="BF183" s="153">
        <f t="shared" si="15"/>
        <v>0</v>
      </c>
      <c r="BG183" s="153">
        <f t="shared" si="16"/>
        <v>0</v>
      </c>
      <c r="BH183" s="153">
        <f t="shared" si="17"/>
        <v>0</v>
      </c>
      <c r="BI183" s="153">
        <f t="shared" si="18"/>
        <v>0</v>
      </c>
      <c r="BJ183" s="13" t="s">
        <v>87</v>
      </c>
      <c r="BK183" s="153">
        <f t="shared" si="19"/>
        <v>0</v>
      </c>
      <c r="BL183" s="13" t="s">
        <v>298</v>
      </c>
      <c r="BM183" s="152" t="s">
        <v>381</v>
      </c>
    </row>
    <row r="184" spans="2:65" s="1" customFormat="1" ht="16.5" customHeight="1">
      <c r="B184" s="139"/>
      <c r="C184" s="154" t="s">
        <v>281</v>
      </c>
      <c r="D184" s="154" t="s">
        <v>242</v>
      </c>
      <c r="E184" s="155" t="s">
        <v>965</v>
      </c>
      <c r="F184" s="156" t="s">
        <v>960</v>
      </c>
      <c r="G184" s="157" t="s">
        <v>215</v>
      </c>
      <c r="H184" s="158">
        <v>48</v>
      </c>
      <c r="I184" s="159"/>
      <c r="J184" s="160">
        <f t="shared" si="10"/>
        <v>0</v>
      </c>
      <c r="K184" s="161"/>
      <c r="L184" s="162"/>
      <c r="M184" s="163" t="s">
        <v>1</v>
      </c>
      <c r="N184" s="164" t="s">
        <v>40</v>
      </c>
      <c r="P184" s="150">
        <f t="shared" si="11"/>
        <v>0</v>
      </c>
      <c r="Q184" s="150">
        <v>0</v>
      </c>
      <c r="R184" s="150">
        <f t="shared" si="12"/>
        <v>0</v>
      </c>
      <c r="S184" s="150">
        <v>0</v>
      </c>
      <c r="T184" s="151">
        <f t="shared" si="13"/>
        <v>0</v>
      </c>
      <c r="AR184" s="152" t="s">
        <v>646</v>
      </c>
      <c r="AT184" s="152" t="s">
        <v>242</v>
      </c>
      <c r="AU184" s="152" t="s">
        <v>87</v>
      </c>
      <c r="AY184" s="13" t="s">
        <v>171</v>
      </c>
      <c r="BE184" s="153">
        <f t="shared" si="14"/>
        <v>0</v>
      </c>
      <c r="BF184" s="153">
        <f t="shared" si="15"/>
        <v>0</v>
      </c>
      <c r="BG184" s="153">
        <f t="shared" si="16"/>
        <v>0</v>
      </c>
      <c r="BH184" s="153">
        <f t="shared" si="17"/>
        <v>0</v>
      </c>
      <c r="BI184" s="153">
        <f t="shared" si="18"/>
        <v>0</v>
      </c>
      <c r="BJ184" s="13" t="s">
        <v>87</v>
      </c>
      <c r="BK184" s="153">
        <f t="shared" si="19"/>
        <v>0</v>
      </c>
      <c r="BL184" s="13" t="s">
        <v>298</v>
      </c>
      <c r="BM184" s="152" t="s">
        <v>384</v>
      </c>
    </row>
    <row r="185" spans="2:65" s="1" customFormat="1" ht="16.5" customHeight="1">
      <c r="B185" s="139"/>
      <c r="C185" s="140" t="s">
        <v>385</v>
      </c>
      <c r="D185" s="140" t="s">
        <v>173</v>
      </c>
      <c r="E185" s="141" t="s">
        <v>966</v>
      </c>
      <c r="F185" s="142" t="s">
        <v>967</v>
      </c>
      <c r="G185" s="143" t="s">
        <v>215</v>
      </c>
      <c r="H185" s="144">
        <v>3</v>
      </c>
      <c r="I185" s="145"/>
      <c r="J185" s="146">
        <f t="shared" si="10"/>
        <v>0</v>
      </c>
      <c r="K185" s="147"/>
      <c r="L185" s="28"/>
      <c r="M185" s="148" t="s">
        <v>1</v>
      </c>
      <c r="N185" s="149" t="s">
        <v>40</v>
      </c>
      <c r="P185" s="150">
        <f t="shared" si="11"/>
        <v>0</v>
      </c>
      <c r="Q185" s="150">
        <v>0</v>
      </c>
      <c r="R185" s="150">
        <f t="shared" si="12"/>
        <v>0</v>
      </c>
      <c r="S185" s="150">
        <v>0</v>
      </c>
      <c r="T185" s="151">
        <f t="shared" si="13"/>
        <v>0</v>
      </c>
      <c r="AR185" s="152" t="s">
        <v>298</v>
      </c>
      <c r="AT185" s="152" t="s">
        <v>173</v>
      </c>
      <c r="AU185" s="152" t="s">
        <v>87</v>
      </c>
      <c r="AY185" s="13" t="s">
        <v>171</v>
      </c>
      <c r="BE185" s="153">
        <f t="shared" si="14"/>
        <v>0</v>
      </c>
      <c r="BF185" s="153">
        <f t="shared" si="15"/>
        <v>0</v>
      </c>
      <c r="BG185" s="153">
        <f t="shared" si="16"/>
        <v>0</v>
      </c>
      <c r="BH185" s="153">
        <f t="shared" si="17"/>
        <v>0</v>
      </c>
      <c r="BI185" s="153">
        <f t="shared" si="18"/>
        <v>0</v>
      </c>
      <c r="BJ185" s="13" t="s">
        <v>87</v>
      </c>
      <c r="BK185" s="153">
        <f t="shared" si="19"/>
        <v>0</v>
      </c>
      <c r="BL185" s="13" t="s">
        <v>298</v>
      </c>
      <c r="BM185" s="152" t="s">
        <v>388</v>
      </c>
    </row>
    <row r="186" spans="2:65" s="1" customFormat="1" ht="24.15" customHeight="1">
      <c r="B186" s="139"/>
      <c r="C186" s="154" t="s">
        <v>284</v>
      </c>
      <c r="D186" s="154" t="s">
        <v>242</v>
      </c>
      <c r="E186" s="155" t="s">
        <v>968</v>
      </c>
      <c r="F186" s="156" t="s">
        <v>969</v>
      </c>
      <c r="G186" s="157" t="s">
        <v>215</v>
      </c>
      <c r="H186" s="158">
        <v>3</v>
      </c>
      <c r="I186" s="159"/>
      <c r="J186" s="160">
        <f t="shared" si="10"/>
        <v>0</v>
      </c>
      <c r="K186" s="161"/>
      <c r="L186" s="162"/>
      <c r="M186" s="163" t="s">
        <v>1</v>
      </c>
      <c r="N186" s="164" t="s">
        <v>40</v>
      </c>
      <c r="P186" s="150">
        <f t="shared" si="11"/>
        <v>0</v>
      </c>
      <c r="Q186" s="150">
        <v>0</v>
      </c>
      <c r="R186" s="150">
        <f t="shared" si="12"/>
        <v>0</v>
      </c>
      <c r="S186" s="150">
        <v>0</v>
      </c>
      <c r="T186" s="151">
        <f t="shared" si="13"/>
        <v>0</v>
      </c>
      <c r="AR186" s="152" t="s">
        <v>646</v>
      </c>
      <c r="AT186" s="152" t="s">
        <v>242</v>
      </c>
      <c r="AU186" s="152" t="s">
        <v>87</v>
      </c>
      <c r="AY186" s="13" t="s">
        <v>171</v>
      </c>
      <c r="BE186" s="153">
        <f t="shared" si="14"/>
        <v>0</v>
      </c>
      <c r="BF186" s="153">
        <f t="shared" si="15"/>
        <v>0</v>
      </c>
      <c r="BG186" s="153">
        <f t="shared" si="16"/>
        <v>0</v>
      </c>
      <c r="BH186" s="153">
        <f t="shared" si="17"/>
        <v>0</v>
      </c>
      <c r="BI186" s="153">
        <f t="shared" si="18"/>
        <v>0</v>
      </c>
      <c r="BJ186" s="13" t="s">
        <v>87</v>
      </c>
      <c r="BK186" s="153">
        <f t="shared" si="19"/>
        <v>0</v>
      </c>
      <c r="BL186" s="13" t="s">
        <v>298</v>
      </c>
      <c r="BM186" s="152" t="s">
        <v>391</v>
      </c>
    </row>
    <row r="187" spans="2:65" s="1" customFormat="1" ht="16.5" customHeight="1">
      <c r="B187" s="139"/>
      <c r="C187" s="140" t="s">
        <v>392</v>
      </c>
      <c r="D187" s="140" t="s">
        <v>173</v>
      </c>
      <c r="E187" s="141" t="s">
        <v>970</v>
      </c>
      <c r="F187" s="142" t="s">
        <v>971</v>
      </c>
      <c r="G187" s="143" t="s">
        <v>228</v>
      </c>
      <c r="H187" s="144">
        <v>4</v>
      </c>
      <c r="I187" s="145"/>
      <c r="J187" s="146">
        <f t="shared" si="10"/>
        <v>0</v>
      </c>
      <c r="K187" s="147"/>
      <c r="L187" s="28"/>
      <c r="M187" s="148" t="s">
        <v>1</v>
      </c>
      <c r="N187" s="149" t="s">
        <v>40</v>
      </c>
      <c r="P187" s="150">
        <f t="shared" si="11"/>
        <v>0</v>
      </c>
      <c r="Q187" s="150">
        <v>0</v>
      </c>
      <c r="R187" s="150">
        <f t="shared" si="12"/>
        <v>0</v>
      </c>
      <c r="S187" s="150">
        <v>0</v>
      </c>
      <c r="T187" s="151">
        <f t="shared" si="13"/>
        <v>0</v>
      </c>
      <c r="AR187" s="152" t="s">
        <v>298</v>
      </c>
      <c r="AT187" s="152" t="s">
        <v>173</v>
      </c>
      <c r="AU187" s="152" t="s">
        <v>87</v>
      </c>
      <c r="AY187" s="13" t="s">
        <v>171</v>
      </c>
      <c r="BE187" s="153">
        <f t="shared" si="14"/>
        <v>0</v>
      </c>
      <c r="BF187" s="153">
        <f t="shared" si="15"/>
        <v>0</v>
      </c>
      <c r="BG187" s="153">
        <f t="shared" si="16"/>
        <v>0</v>
      </c>
      <c r="BH187" s="153">
        <f t="shared" si="17"/>
        <v>0</v>
      </c>
      <c r="BI187" s="153">
        <f t="shared" si="18"/>
        <v>0</v>
      </c>
      <c r="BJ187" s="13" t="s">
        <v>87</v>
      </c>
      <c r="BK187" s="153">
        <f t="shared" si="19"/>
        <v>0</v>
      </c>
      <c r="BL187" s="13" t="s">
        <v>298</v>
      </c>
      <c r="BM187" s="152" t="s">
        <v>395</v>
      </c>
    </row>
    <row r="188" spans="2:65" s="1" customFormat="1" ht="16.5" customHeight="1">
      <c r="B188" s="139"/>
      <c r="C188" s="154" t="s">
        <v>288</v>
      </c>
      <c r="D188" s="154" t="s">
        <v>242</v>
      </c>
      <c r="E188" s="155" t="s">
        <v>972</v>
      </c>
      <c r="F188" s="156" t="s">
        <v>973</v>
      </c>
      <c r="G188" s="157" t="s">
        <v>215</v>
      </c>
      <c r="H188" s="158">
        <v>2</v>
      </c>
      <c r="I188" s="159"/>
      <c r="J188" s="160">
        <f t="shared" si="10"/>
        <v>0</v>
      </c>
      <c r="K188" s="161"/>
      <c r="L188" s="162"/>
      <c r="M188" s="163" t="s">
        <v>1</v>
      </c>
      <c r="N188" s="164" t="s">
        <v>40</v>
      </c>
      <c r="P188" s="150">
        <f t="shared" si="11"/>
        <v>0</v>
      </c>
      <c r="Q188" s="150">
        <v>0</v>
      </c>
      <c r="R188" s="150">
        <f t="shared" si="12"/>
        <v>0</v>
      </c>
      <c r="S188" s="150">
        <v>0</v>
      </c>
      <c r="T188" s="151">
        <f t="shared" si="13"/>
        <v>0</v>
      </c>
      <c r="AR188" s="152" t="s">
        <v>646</v>
      </c>
      <c r="AT188" s="152" t="s">
        <v>242</v>
      </c>
      <c r="AU188" s="152" t="s">
        <v>87</v>
      </c>
      <c r="AY188" s="13" t="s">
        <v>171</v>
      </c>
      <c r="BE188" s="153">
        <f t="shared" si="14"/>
        <v>0</v>
      </c>
      <c r="BF188" s="153">
        <f t="shared" si="15"/>
        <v>0</v>
      </c>
      <c r="BG188" s="153">
        <f t="shared" si="16"/>
        <v>0</v>
      </c>
      <c r="BH188" s="153">
        <f t="shared" si="17"/>
        <v>0</v>
      </c>
      <c r="BI188" s="153">
        <f t="shared" si="18"/>
        <v>0</v>
      </c>
      <c r="BJ188" s="13" t="s">
        <v>87</v>
      </c>
      <c r="BK188" s="153">
        <f t="shared" si="19"/>
        <v>0</v>
      </c>
      <c r="BL188" s="13" t="s">
        <v>298</v>
      </c>
      <c r="BM188" s="152" t="s">
        <v>398</v>
      </c>
    </row>
    <row r="189" spans="2:65" s="1" customFormat="1" ht="16.5" customHeight="1">
      <c r="B189" s="139"/>
      <c r="C189" s="154" t="s">
        <v>399</v>
      </c>
      <c r="D189" s="154" t="s">
        <v>242</v>
      </c>
      <c r="E189" s="155" t="s">
        <v>974</v>
      </c>
      <c r="F189" s="156" t="s">
        <v>975</v>
      </c>
      <c r="G189" s="157" t="s">
        <v>215</v>
      </c>
      <c r="H189" s="158">
        <v>2</v>
      </c>
      <c r="I189" s="159"/>
      <c r="J189" s="160">
        <f t="shared" si="10"/>
        <v>0</v>
      </c>
      <c r="K189" s="161"/>
      <c r="L189" s="162"/>
      <c r="M189" s="163" t="s">
        <v>1</v>
      </c>
      <c r="N189" s="164" t="s">
        <v>40</v>
      </c>
      <c r="P189" s="150">
        <f t="shared" si="11"/>
        <v>0</v>
      </c>
      <c r="Q189" s="150">
        <v>0</v>
      </c>
      <c r="R189" s="150">
        <f t="shared" si="12"/>
        <v>0</v>
      </c>
      <c r="S189" s="150">
        <v>0</v>
      </c>
      <c r="T189" s="151">
        <f t="shared" si="13"/>
        <v>0</v>
      </c>
      <c r="AR189" s="152" t="s">
        <v>646</v>
      </c>
      <c r="AT189" s="152" t="s">
        <v>242</v>
      </c>
      <c r="AU189" s="152" t="s">
        <v>87</v>
      </c>
      <c r="AY189" s="13" t="s">
        <v>171</v>
      </c>
      <c r="BE189" s="153">
        <f t="shared" si="14"/>
        <v>0</v>
      </c>
      <c r="BF189" s="153">
        <f t="shared" si="15"/>
        <v>0</v>
      </c>
      <c r="BG189" s="153">
        <f t="shared" si="16"/>
        <v>0</v>
      </c>
      <c r="BH189" s="153">
        <f t="shared" si="17"/>
        <v>0</v>
      </c>
      <c r="BI189" s="153">
        <f t="shared" si="18"/>
        <v>0</v>
      </c>
      <c r="BJ189" s="13" t="s">
        <v>87</v>
      </c>
      <c r="BK189" s="153">
        <f t="shared" si="19"/>
        <v>0</v>
      </c>
      <c r="BL189" s="13" t="s">
        <v>298</v>
      </c>
      <c r="BM189" s="152" t="s">
        <v>402</v>
      </c>
    </row>
    <row r="190" spans="2:65" s="1" customFormat="1" ht="16.5" customHeight="1">
      <c r="B190" s="139"/>
      <c r="C190" s="154" t="s">
        <v>298</v>
      </c>
      <c r="D190" s="154" t="s">
        <v>242</v>
      </c>
      <c r="E190" s="155" t="s">
        <v>976</v>
      </c>
      <c r="F190" s="156" t="s">
        <v>977</v>
      </c>
      <c r="G190" s="157" t="s">
        <v>215</v>
      </c>
      <c r="H190" s="158">
        <v>1</v>
      </c>
      <c r="I190" s="159"/>
      <c r="J190" s="160">
        <f t="shared" si="10"/>
        <v>0</v>
      </c>
      <c r="K190" s="161"/>
      <c r="L190" s="162"/>
      <c r="M190" s="163" t="s">
        <v>1</v>
      </c>
      <c r="N190" s="164" t="s">
        <v>40</v>
      </c>
      <c r="P190" s="150">
        <f t="shared" si="11"/>
        <v>0</v>
      </c>
      <c r="Q190" s="150">
        <v>0</v>
      </c>
      <c r="R190" s="150">
        <f t="shared" si="12"/>
        <v>0</v>
      </c>
      <c r="S190" s="150">
        <v>0</v>
      </c>
      <c r="T190" s="151">
        <f t="shared" si="13"/>
        <v>0</v>
      </c>
      <c r="AR190" s="152" t="s">
        <v>646</v>
      </c>
      <c r="AT190" s="152" t="s">
        <v>242</v>
      </c>
      <c r="AU190" s="152" t="s">
        <v>87</v>
      </c>
      <c r="AY190" s="13" t="s">
        <v>171</v>
      </c>
      <c r="BE190" s="153">
        <f t="shared" si="14"/>
        <v>0</v>
      </c>
      <c r="BF190" s="153">
        <f t="shared" si="15"/>
        <v>0</v>
      </c>
      <c r="BG190" s="153">
        <f t="shared" si="16"/>
        <v>0</v>
      </c>
      <c r="BH190" s="153">
        <f t="shared" si="17"/>
        <v>0</v>
      </c>
      <c r="BI190" s="153">
        <f t="shared" si="18"/>
        <v>0</v>
      </c>
      <c r="BJ190" s="13" t="s">
        <v>87</v>
      </c>
      <c r="BK190" s="153">
        <f t="shared" si="19"/>
        <v>0</v>
      </c>
      <c r="BL190" s="13" t="s">
        <v>298</v>
      </c>
      <c r="BM190" s="152" t="s">
        <v>405</v>
      </c>
    </row>
    <row r="191" spans="2:65" s="1" customFormat="1" ht="16.5" customHeight="1">
      <c r="B191" s="139"/>
      <c r="C191" s="154" t="s">
        <v>406</v>
      </c>
      <c r="D191" s="154" t="s">
        <v>242</v>
      </c>
      <c r="E191" s="155" t="s">
        <v>978</v>
      </c>
      <c r="F191" s="156" t="s">
        <v>979</v>
      </c>
      <c r="G191" s="157" t="s">
        <v>215</v>
      </c>
      <c r="H191" s="158">
        <v>4</v>
      </c>
      <c r="I191" s="159"/>
      <c r="J191" s="160">
        <f t="shared" ref="J191:J222" si="20">ROUND(I191*H191,2)</f>
        <v>0</v>
      </c>
      <c r="K191" s="161"/>
      <c r="L191" s="162"/>
      <c r="M191" s="163" t="s">
        <v>1</v>
      </c>
      <c r="N191" s="164" t="s">
        <v>40</v>
      </c>
      <c r="P191" s="150">
        <f t="shared" ref="P191:P222" si="21">O191*H191</f>
        <v>0</v>
      </c>
      <c r="Q191" s="150">
        <v>0</v>
      </c>
      <c r="R191" s="150">
        <f t="shared" ref="R191:R222" si="22">Q191*H191</f>
        <v>0</v>
      </c>
      <c r="S191" s="150">
        <v>0</v>
      </c>
      <c r="T191" s="151">
        <f t="shared" ref="T191:T222" si="23">S191*H191</f>
        <v>0</v>
      </c>
      <c r="AR191" s="152" t="s">
        <v>646</v>
      </c>
      <c r="AT191" s="152" t="s">
        <v>242</v>
      </c>
      <c r="AU191" s="152" t="s">
        <v>87</v>
      </c>
      <c r="AY191" s="13" t="s">
        <v>171</v>
      </c>
      <c r="BE191" s="153">
        <f t="shared" ref="BE191:BE222" si="24">IF(N191="základná",J191,0)</f>
        <v>0</v>
      </c>
      <c r="BF191" s="153">
        <f t="shared" ref="BF191:BF222" si="25">IF(N191="znížená",J191,0)</f>
        <v>0</v>
      </c>
      <c r="BG191" s="153">
        <f t="shared" ref="BG191:BG222" si="26">IF(N191="zákl. prenesená",J191,0)</f>
        <v>0</v>
      </c>
      <c r="BH191" s="153">
        <f t="shared" ref="BH191:BH222" si="27">IF(N191="zníž. prenesená",J191,0)</f>
        <v>0</v>
      </c>
      <c r="BI191" s="153">
        <f t="shared" ref="BI191:BI222" si="28">IF(N191="nulová",J191,0)</f>
        <v>0</v>
      </c>
      <c r="BJ191" s="13" t="s">
        <v>87</v>
      </c>
      <c r="BK191" s="153">
        <f t="shared" ref="BK191:BK222" si="29">ROUND(I191*H191,2)</f>
        <v>0</v>
      </c>
      <c r="BL191" s="13" t="s">
        <v>298</v>
      </c>
      <c r="BM191" s="152" t="s">
        <v>409</v>
      </c>
    </row>
    <row r="192" spans="2:65" s="1" customFormat="1" ht="16.5" customHeight="1">
      <c r="B192" s="139"/>
      <c r="C192" s="154" t="s">
        <v>410</v>
      </c>
      <c r="D192" s="154" t="s">
        <v>242</v>
      </c>
      <c r="E192" s="155" t="s">
        <v>980</v>
      </c>
      <c r="F192" s="156" t="s">
        <v>981</v>
      </c>
      <c r="G192" s="157" t="s">
        <v>215</v>
      </c>
      <c r="H192" s="158">
        <v>1</v>
      </c>
      <c r="I192" s="159"/>
      <c r="J192" s="160">
        <f t="shared" si="20"/>
        <v>0</v>
      </c>
      <c r="K192" s="161"/>
      <c r="L192" s="162"/>
      <c r="M192" s="163" t="s">
        <v>1</v>
      </c>
      <c r="N192" s="164" t="s">
        <v>40</v>
      </c>
      <c r="P192" s="150">
        <f t="shared" si="21"/>
        <v>0</v>
      </c>
      <c r="Q192" s="150">
        <v>0</v>
      </c>
      <c r="R192" s="150">
        <f t="shared" si="22"/>
        <v>0</v>
      </c>
      <c r="S192" s="150">
        <v>0</v>
      </c>
      <c r="T192" s="151">
        <f t="shared" si="23"/>
        <v>0</v>
      </c>
      <c r="AR192" s="152" t="s">
        <v>646</v>
      </c>
      <c r="AT192" s="152" t="s">
        <v>242</v>
      </c>
      <c r="AU192" s="152" t="s">
        <v>87</v>
      </c>
      <c r="AY192" s="13" t="s">
        <v>171</v>
      </c>
      <c r="BE192" s="153">
        <f t="shared" si="24"/>
        <v>0</v>
      </c>
      <c r="BF192" s="153">
        <f t="shared" si="25"/>
        <v>0</v>
      </c>
      <c r="BG192" s="153">
        <f t="shared" si="26"/>
        <v>0</v>
      </c>
      <c r="BH192" s="153">
        <f t="shared" si="27"/>
        <v>0</v>
      </c>
      <c r="BI192" s="153">
        <f t="shared" si="28"/>
        <v>0</v>
      </c>
      <c r="BJ192" s="13" t="s">
        <v>87</v>
      </c>
      <c r="BK192" s="153">
        <f t="shared" si="29"/>
        <v>0</v>
      </c>
      <c r="BL192" s="13" t="s">
        <v>298</v>
      </c>
      <c r="BM192" s="152" t="s">
        <v>413</v>
      </c>
    </row>
    <row r="193" spans="2:65" s="1" customFormat="1" ht="24.15" customHeight="1">
      <c r="B193" s="139"/>
      <c r="C193" s="140" t="s">
        <v>414</v>
      </c>
      <c r="D193" s="140" t="s">
        <v>173</v>
      </c>
      <c r="E193" s="141" t="s">
        <v>982</v>
      </c>
      <c r="F193" s="142" t="s">
        <v>983</v>
      </c>
      <c r="G193" s="143" t="s">
        <v>228</v>
      </c>
      <c r="H193" s="144">
        <v>80</v>
      </c>
      <c r="I193" s="145"/>
      <c r="J193" s="146">
        <f t="shared" si="20"/>
        <v>0</v>
      </c>
      <c r="K193" s="147"/>
      <c r="L193" s="28"/>
      <c r="M193" s="148" t="s">
        <v>1</v>
      </c>
      <c r="N193" s="149" t="s">
        <v>40</v>
      </c>
      <c r="P193" s="150">
        <f t="shared" si="21"/>
        <v>0</v>
      </c>
      <c r="Q193" s="150">
        <v>0</v>
      </c>
      <c r="R193" s="150">
        <f t="shared" si="22"/>
        <v>0</v>
      </c>
      <c r="S193" s="150">
        <v>0</v>
      </c>
      <c r="T193" s="151">
        <f t="shared" si="23"/>
        <v>0</v>
      </c>
      <c r="AR193" s="152" t="s">
        <v>298</v>
      </c>
      <c r="AT193" s="152" t="s">
        <v>173</v>
      </c>
      <c r="AU193" s="152" t="s">
        <v>87</v>
      </c>
      <c r="AY193" s="13" t="s">
        <v>171</v>
      </c>
      <c r="BE193" s="153">
        <f t="shared" si="24"/>
        <v>0</v>
      </c>
      <c r="BF193" s="153">
        <f t="shared" si="25"/>
        <v>0</v>
      </c>
      <c r="BG193" s="153">
        <f t="shared" si="26"/>
        <v>0</v>
      </c>
      <c r="BH193" s="153">
        <f t="shared" si="27"/>
        <v>0</v>
      </c>
      <c r="BI193" s="153">
        <f t="shared" si="28"/>
        <v>0</v>
      </c>
      <c r="BJ193" s="13" t="s">
        <v>87</v>
      </c>
      <c r="BK193" s="153">
        <f t="shared" si="29"/>
        <v>0</v>
      </c>
      <c r="BL193" s="13" t="s">
        <v>298</v>
      </c>
      <c r="BM193" s="152" t="s">
        <v>417</v>
      </c>
    </row>
    <row r="194" spans="2:65" s="1" customFormat="1" ht="24.15" customHeight="1">
      <c r="B194" s="139"/>
      <c r="C194" s="154" t="s">
        <v>302</v>
      </c>
      <c r="D194" s="154" t="s">
        <v>242</v>
      </c>
      <c r="E194" s="155" t="s">
        <v>984</v>
      </c>
      <c r="F194" s="156" t="s">
        <v>985</v>
      </c>
      <c r="G194" s="157" t="s">
        <v>728</v>
      </c>
      <c r="H194" s="158">
        <v>75</v>
      </c>
      <c r="I194" s="159"/>
      <c r="J194" s="160">
        <f t="shared" si="20"/>
        <v>0</v>
      </c>
      <c r="K194" s="161"/>
      <c r="L194" s="162"/>
      <c r="M194" s="163" t="s">
        <v>1</v>
      </c>
      <c r="N194" s="164" t="s">
        <v>40</v>
      </c>
      <c r="P194" s="150">
        <f t="shared" si="21"/>
        <v>0</v>
      </c>
      <c r="Q194" s="150">
        <v>0</v>
      </c>
      <c r="R194" s="150">
        <f t="shared" si="22"/>
        <v>0</v>
      </c>
      <c r="S194" s="150">
        <v>0</v>
      </c>
      <c r="T194" s="151">
        <f t="shared" si="23"/>
        <v>0</v>
      </c>
      <c r="AR194" s="152" t="s">
        <v>646</v>
      </c>
      <c r="AT194" s="152" t="s">
        <v>242</v>
      </c>
      <c r="AU194" s="152" t="s">
        <v>87</v>
      </c>
      <c r="AY194" s="13" t="s">
        <v>171</v>
      </c>
      <c r="BE194" s="153">
        <f t="shared" si="24"/>
        <v>0</v>
      </c>
      <c r="BF194" s="153">
        <f t="shared" si="25"/>
        <v>0</v>
      </c>
      <c r="BG194" s="153">
        <f t="shared" si="26"/>
        <v>0</v>
      </c>
      <c r="BH194" s="153">
        <f t="shared" si="27"/>
        <v>0</v>
      </c>
      <c r="BI194" s="153">
        <f t="shared" si="28"/>
        <v>0</v>
      </c>
      <c r="BJ194" s="13" t="s">
        <v>87</v>
      </c>
      <c r="BK194" s="153">
        <f t="shared" si="29"/>
        <v>0</v>
      </c>
      <c r="BL194" s="13" t="s">
        <v>298</v>
      </c>
      <c r="BM194" s="152" t="s">
        <v>420</v>
      </c>
    </row>
    <row r="195" spans="2:65" s="1" customFormat="1" ht="24.15" customHeight="1">
      <c r="B195" s="139"/>
      <c r="C195" s="140" t="s">
        <v>421</v>
      </c>
      <c r="D195" s="140" t="s">
        <v>173</v>
      </c>
      <c r="E195" s="141" t="s">
        <v>986</v>
      </c>
      <c r="F195" s="142" t="s">
        <v>987</v>
      </c>
      <c r="G195" s="143" t="s">
        <v>215</v>
      </c>
      <c r="H195" s="144">
        <v>25</v>
      </c>
      <c r="I195" s="145"/>
      <c r="J195" s="146">
        <f t="shared" si="20"/>
        <v>0</v>
      </c>
      <c r="K195" s="147"/>
      <c r="L195" s="28"/>
      <c r="M195" s="148" t="s">
        <v>1</v>
      </c>
      <c r="N195" s="149" t="s">
        <v>40</v>
      </c>
      <c r="P195" s="150">
        <f t="shared" si="21"/>
        <v>0</v>
      </c>
      <c r="Q195" s="150">
        <v>0</v>
      </c>
      <c r="R195" s="150">
        <f t="shared" si="22"/>
        <v>0</v>
      </c>
      <c r="S195" s="150">
        <v>0</v>
      </c>
      <c r="T195" s="151">
        <f t="shared" si="23"/>
        <v>0</v>
      </c>
      <c r="AR195" s="152" t="s">
        <v>298</v>
      </c>
      <c r="AT195" s="152" t="s">
        <v>173</v>
      </c>
      <c r="AU195" s="152" t="s">
        <v>87</v>
      </c>
      <c r="AY195" s="13" t="s">
        <v>171</v>
      </c>
      <c r="BE195" s="153">
        <f t="shared" si="24"/>
        <v>0</v>
      </c>
      <c r="BF195" s="153">
        <f t="shared" si="25"/>
        <v>0</v>
      </c>
      <c r="BG195" s="153">
        <f t="shared" si="26"/>
        <v>0</v>
      </c>
      <c r="BH195" s="153">
        <f t="shared" si="27"/>
        <v>0</v>
      </c>
      <c r="BI195" s="153">
        <f t="shared" si="28"/>
        <v>0</v>
      </c>
      <c r="BJ195" s="13" t="s">
        <v>87</v>
      </c>
      <c r="BK195" s="153">
        <f t="shared" si="29"/>
        <v>0</v>
      </c>
      <c r="BL195" s="13" t="s">
        <v>298</v>
      </c>
      <c r="BM195" s="152" t="s">
        <v>424</v>
      </c>
    </row>
    <row r="196" spans="2:65" s="1" customFormat="1" ht="24.15" customHeight="1">
      <c r="B196" s="139"/>
      <c r="C196" s="154" t="s">
        <v>425</v>
      </c>
      <c r="D196" s="154" t="s">
        <v>242</v>
      </c>
      <c r="E196" s="155" t="s">
        <v>988</v>
      </c>
      <c r="F196" s="156" t="s">
        <v>989</v>
      </c>
      <c r="G196" s="157" t="s">
        <v>728</v>
      </c>
      <c r="H196" s="158">
        <v>25</v>
      </c>
      <c r="I196" s="159"/>
      <c r="J196" s="160">
        <f t="shared" si="20"/>
        <v>0</v>
      </c>
      <c r="K196" s="161"/>
      <c r="L196" s="162"/>
      <c r="M196" s="163" t="s">
        <v>1</v>
      </c>
      <c r="N196" s="164" t="s">
        <v>40</v>
      </c>
      <c r="P196" s="150">
        <f t="shared" si="21"/>
        <v>0</v>
      </c>
      <c r="Q196" s="150">
        <v>0</v>
      </c>
      <c r="R196" s="150">
        <f t="shared" si="22"/>
        <v>0</v>
      </c>
      <c r="S196" s="150">
        <v>0</v>
      </c>
      <c r="T196" s="151">
        <f t="shared" si="23"/>
        <v>0</v>
      </c>
      <c r="AR196" s="152" t="s">
        <v>646</v>
      </c>
      <c r="AT196" s="152" t="s">
        <v>242</v>
      </c>
      <c r="AU196" s="152" t="s">
        <v>87</v>
      </c>
      <c r="AY196" s="13" t="s">
        <v>171</v>
      </c>
      <c r="BE196" s="153">
        <f t="shared" si="24"/>
        <v>0</v>
      </c>
      <c r="BF196" s="153">
        <f t="shared" si="25"/>
        <v>0</v>
      </c>
      <c r="BG196" s="153">
        <f t="shared" si="26"/>
        <v>0</v>
      </c>
      <c r="BH196" s="153">
        <f t="shared" si="27"/>
        <v>0</v>
      </c>
      <c r="BI196" s="153">
        <f t="shared" si="28"/>
        <v>0</v>
      </c>
      <c r="BJ196" s="13" t="s">
        <v>87</v>
      </c>
      <c r="BK196" s="153">
        <f t="shared" si="29"/>
        <v>0</v>
      </c>
      <c r="BL196" s="13" t="s">
        <v>298</v>
      </c>
      <c r="BM196" s="152" t="s">
        <v>428</v>
      </c>
    </row>
    <row r="197" spans="2:65" s="1" customFormat="1" ht="16.5" customHeight="1">
      <c r="B197" s="139"/>
      <c r="C197" s="140" t="s">
        <v>429</v>
      </c>
      <c r="D197" s="140" t="s">
        <v>173</v>
      </c>
      <c r="E197" s="141" t="s">
        <v>990</v>
      </c>
      <c r="F197" s="142" t="s">
        <v>991</v>
      </c>
      <c r="G197" s="143" t="s">
        <v>215</v>
      </c>
      <c r="H197" s="144">
        <v>15</v>
      </c>
      <c r="I197" s="145"/>
      <c r="J197" s="146">
        <f t="shared" si="20"/>
        <v>0</v>
      </c>
      <c r="K197" s="147"/>
      <c r="L197" s="28"/>
      <c r="M197" s="148" t="s">
        <v>1</v>
      </c>
      <c r="N197" s="149" t="s">
        <v>40</v>
      </c>
      <c r="P197" s="150">
        <f t="shared" si="21"/>
        <v>0</v>
      </c>
      <c r="Q197" s="150">
        <v>0</v>
      </c>
      <c r="R197" s="150">
        <f t="shared" si="22"/>
        <v>0</v>
      </c>
      <c r="S197" s="150">
        <v>0</v>
      </c>
      <c r="T197" s="151">
        <f t="shared" si="23"/>
        <v>0</v>
      </c>
      <c r="AR197" s="152" t="s">
        <v>298</v>
      </c>
      <c r="AT197" s="152" t="s">
        <v>173</v>
      </c>
      <c r="AU197" s="152" t="s">
        <v>87</v>
      </c>
      <c r="AY197" s="13" t="s">
        <v>171</v>
      </c>
      <c r="BE197" s="153">
        <f t="shared" si="24"/>
        <v>0</v>
      </c>
      <c r="BF197" s="153">
        <f t="shared" si="25"/>
        <v>0</v>
      </c>
      <c r="BG197" s="153">
        <f t="shared" si="26"/>
        <v>0</v>
      </c>
      <c r="BH197" s="153">
        <f t="shared" si="27"/>
        <v>0</v>
      </c>
      <c r="BI197" s="153">
        <f t="shared" si="28"/>
        <v>0</v>
      </c>
      <c r="BJ197" s="13" t="s">
        <v>87</v>
      </c>
      <c r="BK197" s="153">
        <f t="shared" si="29"/>
        <v>0</v>
      </c>
      <c r="BL197" s="13" t="s">
        <v>298</v>
      </c>
      <c r="BM197" s="152" t="s">
        <v>432</v>
      </c>
    </row>
    <row r="198" spans="2:65" s="1" customFormat="1" ht="33" customHeight="1">
      <c r="B198" s="139"/>
      <c r="C198" s="154" t="s">
        <v>305</v>
      </c>
      <c r="D198" s="154" t="s">
        <v>242</v>
      </c>
      <c r="E198" s="155" t="s">
        <v>992</v>
      </c>
      <c r="F198" s="156" t="s">
        <v>993</v>
      </c>
      <c r="G198" s="157" t="s">
        <v>215</v>
      </c>
      <c r="H198" s="158">
        <v>15</v>
      </c>
      <c r="I198" s="159"/>
      <c r="J198" s="160">
        <f t="shared" si="20"/>
        <v>0</v>
      </c>
      <c r="K198" s="161"/>
      <c r="L198" s="162"/>
      <c r="M198" s="163" t="s">
        <v>1</v>
      </c>
      <c r="N198" s="164" t="s">
        <v>40</v>
      </c>
      <c r="P198" s="150">
        <f t="shared" si="21"/>
        <v>0</v>
      </c>
      <c r="Q198" s="150">
        <v>0</v>
      </c>
      <c r="R198" s="150">
        <f t="shared" si="22"/>
        <v>0</v>
      </c>
      <c r="S198" s="150">
        <v>0</v>
      </c>
      <c r="T198" s="151">
        <f t="shared" si="23"/>
        <v>0</v>
      </c>
      <c r="AR198" s="152" t="s">
        <v>646</v>
      </c>
      <c r="AT198" s="152" t="s">
        <v>242</v>
      </c>
      <c r="AU198" s="152" t="s">
        <v>87</v>
      </c>
      <c r="AY198" s="13" t="s">
        <v>171</v>
      </c>
      <c r="BE198" s="153">
        <f t="shared" si="24"/>
        <v>0</v>
      </c>
      <c r="BF198" s="153">
        <f t="shared" si="25"/>
        <v>0</v>
      </c>
      <c r="BG198" s="153">
        <f t="shared" si="26"/>
        <v>0</v>
      </c>
      <c r="BH198" s="153">
        <f t="shared" si="27"/>
        <v>0</v>
      </c>
      <c r="BI198" s="153">
        <f t="shared" si="28"/>
        <v>0</v>
      </c>
      <c r="BJ198" s="13" t="s">
        <v>87</v>
      </c>
      <c r="BK198" s="153">
        <f t="shared" si="29"/>
        <v>0</v>
      </c>
      <c r="BL198" s="13" t="s">
        <v>298</v>
      </c>
      <c r="BM198" s="152" t="s">
        <v>435</v>
      </c>
    </row>
    <row r="199" spans="2:65" s="1" customFormat="1" ht="24.15" customHeight="1">
      <c r="B199" s="139"/>
      <c r="C199" s="154" t="s">
        <v>436</v>
      </c>
      <c r="D199" s="154" t="s">
        <v>242</v>
      </c>
      <c r="E199" s="155" t="s">
        <v>994</v>
      </c>
      <c r="F199" s="156" t="s">
        <v>995</v>
      </c>
      <c r="G199" s="157" t="s">
        <v>215</v>
      </c>
      <c r="H199" s="158">
        <v>15</v>
      </c>
      <c r="I199" s="159"/>
      <c r="J199" s="160">
        <f t="shared" si="20"/>
        <v>0</v>
      </c>
      <c r="K199" s="161"/>
      <c r="L199" s="162"/>
      <c r="M199" s="163" t="s">
        <v>1</v>
      </c>
      <c r="N199" s="164" t="s">
        <v>40</v>
      </c>
      <c r="P199" s="150">
        <f t="shared" si="21"/>
        <v>0</v>
      </c>
      <c r="Q199" s="150">
        <v>0</v>
      </c>
      <c r="R199" s="150">
        <f t="shared" si="22"/>
        <v>0</v>
      </c>
      <c r="S199" s="150">
        <v>0</v>
      </c>
      <c r="T199" s="151">
        <f t="shared" si="23"/>
        <v>0</v>
      </c>
      <c r="AR199" s="152" t="s">
        <v>646</v>
      </c>
      <c r="AT199" s="152" t="s">
        <v>242</v>
      </c>
      <c r="AU199" s="152" t="s">
        <v>87</v>
      </c>
      <c r="AY199" s="13" t="s">
        <v>171</v>
      </c>
      <c r="BE199" s="153">
        <f t="shared" si="24"/>
        <v>0</v>
      </c>
      <c r="BF199" s="153">
        <f t="shared" si="25"/>
        <v>0</v>
      </c>
      <c r="BG199" s="153">
        <f t="shared" si="26"/>
        <v>0</v>
      </c>
      <c r="BH199" s="153">
        <f t="shared" si="27"/>
        <v>0</v>
      </c>
      <c r="BI199" s="153">
        <f t="shared" si="28"/>
        <v>0</v>
      </c>
      <c r="BJ199" s="13" t="s">
        <v>87</v>
      </c>
      <c r="BK199" s="153">
        <f t="shared" si="29"/>
        <v>0</v>
      </c>
      <c r="BL199" s="13" t="s">
        <v>298</v>
      </c>
      <c r="BM199" s="152" t="s">
        <v>439</v>
      </c>
    </row>
    <row r="200" spans="2:65" s="1" customFormat="1" ht="16.5" customHeight="1">
      <c r="B200" s="139"/>
      <c r="C200" s="140" t="s">
        <v>309</v>
      </c>
      <c r="D200" s="140" t="s">
        <v>173</v>
      </c>
      <c r="E200" s="141" t="s">
        <v>996</v>
      </c>
      <c r="F200" s="142" t="s">
        <v>997</v>
      </c>
      <c r="G200" s="143" t="s">
        <v>215</v>
      </c>
      <c r="H200" s="144">
        <v>5</v>
      </c>
      <c r="I200" s="145"/>
      <c r="J200" s="146">
        <f t="shared" si="20"/>
        <v>0</v>
      </c>
      <c r="K200" s="147"/>
      <c r="L200" s="28"/>
      <c r="M200" s="148" t="s">
        <v>1</v>
      </c>
      <c r="N200" s="149" t="s">
        <v>40</v>
      </c>
      <c r="P200" s="150">
        <f t="shared" si="21"/>
        <v>0</v>
      </c>
      <c r="Q200" s="150">
        <v>0</v>
      </c>
      <c r="R200" s="150">
        <f t="shared" si="22"/>
        <v>0</v>
      </c>
      <c r="S200" s="150">
        <v>0</v>
      </c>
      <c r="T200" s="151">
        <f t="shared" si="23"/>
        <v>0</v>
      </c>
      <c r="AR200" s="152" t="s">
        <v>298</v>
      </c>
      <c r="AT200" s="152" t="s">
        <v>173</v>
      </c>
      <c r="AU200" s="152" t="s">
        <v>87</v>
      </c>
      <c r="AY200" s="13" t="s">
        <v>171</v>
      </c>
      <c r="BE200" s="153">
        <f t="shared" si="24"/>
        <v>0</v>
      </c>
      <c r="BF200" s="153">
        <f t="shared" si="25"/>
        <v>0</v>
      </c>
      <c r="BG200" s="153">
        <f t="shared" si="26"/>
        <v>0</v>
      </c>
      <c r="BH200" s="153">
        <f t="shared" si="27"/>
        <v>0</v>
      </c>
      <c r="BI200" s="153">
        <f t="shared" si="28"/>
        <v>0</v>
      </c>
      <c r="BJ200" s="13" t="s">
        <v>87</v>
      </c>
      <c r="BK200" s="153">
        <f t="shared" si="29"/>
        <v>0</v>
      </c>
      <c r="BL200" s="13" t="s">
        <v>298</v>
      </c>
      <c r="BM200" s="152" t="s">
        <v>442</v>
      </c>
    </row>
    <row r="201" spans="2:65" s="1" customFormat="1" ht="24.15" customHeight="1">
      <c r="B201" s="139"/>
      <c r="C201" s="154" t="s">
        <v>443</v>
      </c>
      <c r="D201" s="154" t="s">
        <v>242</v>
      </c>
      <c r="E201" s="155" t="s">
        <v>998</v>
      </c>
      <c r="F201" s="156" t="s">
        <v>999</v>
      </c>
      <c r="G201" s="157" t="s">
        <v>215</v>
      </c>
      <c r="H201" s="158">
        <v>5</v>
      </c>
      <c r="I201" s="159"/>
      <c r="J201" s="160">
        <f t="shared" si="20"/>
        <v>0</v>
      </c>
      <c r="K201" s="161"/>
      <c r="L201" s="162"/>
      <c r="M201" s="163" t="s">
        <v>1</v>
      </c>
      <c r="N201" s="164" t="s">
        <v>40</v>
      </c>
      <c r="P201" s="150">
        <f t="shared" si="21"/>
        <v>0</v>
      </c>
      <c r="Q201" s="150">
        <v>0</v>
      </c>
      <c r="R201" s="150">
        <f t="shared" si="22"/>
        <v>0</v>
      </c>
      <c r="S201" s="150">
        <v>0</v>
      </c>
      <c r="T201" s="151">
        <f t="shared" si="23"/>
        <v>0</v>
      </c>
      <c r="AR201" s="152" t="s">
        <v>646</v>
      </c>
      <c r="AT201" s="152" t="s">
        <v>242</v>
      </c>
      <c r="AU201" s="152" t="s">
        <v>87</v>
      </c>
      <c r="AY201" s="13" t="s">
        <v>171</v>
      </c>
      <c r="BE201" s="153">
        <f t="shared" si="24"/>
        <v>0</v>
      </c>
      <c r="BF201" s="153">
        <f t="shared" si="25"/>
        <v>0</v>
      </c>
      <c r="BG201" s="153">
        <f t="shared" si="26"/>
        <v>0</v>
      </c>
      <c r="BH201" s="153">
        <f t="shared" si="27"/>
        <v>0</v>
      </c>
      <c r="BI201" s="153">
        <f t="shared" si="28"/>
        <v>0</v>
      </c>
      <c r="BJ201" s="13" t="s">
        <v>87</v>
      </c>
      <c r="BK201" s="153">
        <f t="shared" si="29"/>
        <v>0</v>
      </c>
      <c r="BL201" s="13" t="s">
        <v>298</v>
      </c>
      <c r="BM201" s="152" t="s">
        <v>446</v>
      </c>
    </row>
    <row r="202" spans="2:65" s="1" customFormat="1" ht="21.75" customHeight="1">
      <c r="B202" s="139"/>
      <c r="C202" s="140" t="s">
        <v>312</v>
      </c>
      <c r="D202" s="140" t="s">
        <v>173</v>
      </c>
      <c r="E202" s="141" t="s">
        <v>1000</v>
      </c>
      <c r="F202" s="142" t="s">
        <v>1001</v>
      </c>
      <c r="G202" s="143" t="s">
        <v>215</v>
      </c>
      <c r="H202" s="144">
        <v>8</v>
      </c>
      <c r="I202" s="145"/>
      <c r="J202" s="146">
        <f t="shared" si="20"/>
        <v>0</v>
      </c>
      <c r="K202" s="147"/>
      <c r="L202" s="28"/>
      <c r="M202" s="148" t="s">
        <v>1</v>
      </c>
      <c r="N202" s="149" t="s">
        <v>40</v>
      </c>
      <c r="P202" s="150">
        <f t="shared" si="21"/>
        <v>0</v>
      </c>
      <c r="Q202" s="150">
        <v>0</v>
      </c>
      <c r="R202" s="150">
        <f t="shared" si="22"/>
        <v>0</v>
      </c>
      <c r="S202" s="150">
        <v>0</v>
      </c>
      <c r="T202" s="151">
        <f t="shared" si="23"/>
        <v>0</v>
      </c>
      <c r="AR202" s="152" t="s">
        <v>298</v>
      </c>
      <c r="AT202" s="152" t="s">
        <v>173</v>
      </c>
      <c r="AU202" s="152" t="s">
        <v>87</v>
      </c>
      <c r="AY202" s="13" t="s">
        <v>171</v>
      </c>
      <c r="BE202" s="153">
        <f t="shared" si="24"/>
        <v>0</v>
      </c>
      <c r="BF202" s="153">
        <f t="shared" si="25"/>
        <v>0</v>
      </c>
      <c r="BG202" s="153">
        <f t="shared" si="26"/>
        <v>0</v>
      </c>
      <c r="BH202" s="153">
        <f t="shared" si="27"/>
        <v>0</v>
      </c>
      <c r="BI202" s="153">
        <f t="shared" si="28"/>
        <v>0</v>
      </c>
      <c r="BJ202" s="13" t="s">
        <v>87</v>
      </c>
      <c r="BK202" s="153">
        <f t="shared" si="29"/>
        <v>0</v>
      </c>
      <c r="BL202" s="13" t="s">
        <v>298</v>
      </c>
      <c r="BM202" s="152" t="s">
        <v>449</v>
      </c>
    </row>
    <row r="203" spans="2:65" s="1" customFormat="1" ht="21.75" customHeight="1">
      <c r="B203" s="139"/>
      <c r="C203" s="154" t="s">
        <v>450</v>
      </c>
      <c r="D203" s="154" t="s">
        <v>242</v>
      </c>
      <c r="E203" s="155" t="s">
        <v>1002</v>
      </c>
      <c r="F203" s="156" t="s">
        <v>1003</v>
      </c>
      <c r="G203" s="157" t="s">
        <v>215</v>
      </c>
      <c r="H203" s="158">
        <v>8</v>
      </c>
      <c r="I203" s="159"/>
      <c r="J203" s="160">
        <f t="shared" si="20"/>
        <v>0</v>
      </c>
      <c r="K203" s="161"/>
      <c r="L203" s="162"/>
      <c r="M203" s="163" t="s">
        <v>1</v>
      </c>
      <c r="N203" s="164" t="s">
        <v>40</v>
      </c>
      <c r="P203" s="150">
        <f t="shared" si="21"/>
        <v>0</v>
      </c>
      <c r="Q203" s="150">
        <v>0</v>
      </c>
      <c r="R203" s="150">
        <f t="shared" si="22"/>
        <v>0</v>
      </c>
      <c r="S203" s="150">
        <v>0</v>
      </c>
      <c r="T203" s="151">
        <f t="shared" si="23"/>
        <v>0</v>
      </c>
      <c r="AR203" s="152" t="s">
        <v>646</v>
      </c>
      <c r="AT203" s="152" t="s">
        <v>242</v>
      </c>
      <c r="AU203" s="152" t="s">
        <v>87</v>
      </c>
      <c r="AY203" s="13" t="s">
        <v>171</v>
      </c>
      <c r="BE203" s="153">
        <f t="shared" si="24"/>
        <v>0</v>
      </c>
      <c r="BF203" s="153">
        <f t="shared" si="25"/>
        <v>0</v>
      </c>
      <c r="BG203" s="153">
        <f t="shared" si="26"/>
        <v>0</v>
      </c>
      <c r="BH203" s="153">
        <f t="shared" si="27"/>
        <v>0</v>
      </c>
      <c r="BI203" s="153">
        <f t="shared" si="28"/>
        <v>0</v>
      </c>
      <c r="BJ203" s="13" t="s">
        <v>87</v>
      </c>
      <c r="BK203" s="153">
        <f t="shared" si="29"/>
        <v>0</v>
      </c>
      <c r="BL203" s="13" t="s">
        <v>298</v>
      </c>
      <c r="BM203" s="152" t="s">
        <v>453</v>
      </c>
    </row>
    <row r="204" spans="2:65" s="1" customFormat="1" ht="16.5" customHeight="1">
      <c r="B204" s="139"/>
      <c r="C204" s="140" t="s">
        <v>317</v>
      </c>
      <c r="D204" s="140" t="s">
        <v>173</v>
      </c>
      <c r="E204" s="141" t="s">
        <v>1004</v>
      </c>
      <c r="F204" s="142" t="s">
        <v>1005</v>
      </c>
      <c r="G204" s="143" t="s">
        <v>215</v>
      </c>
      <c r="H204" s="144">
        <v>6</v>
      </c>
      <c r="I204" s="145"/>
      <c r="J204" s="146">
        <f t="shared" si="20"/>
        <v>0</v>
      </c>
      <c r="K204" s="147"/>
      <c r="L204" s="28"/>
      <c r="M204" s="148" t="s">
        <v>1</v>
      </c>
      <c r="N204" s="149" t="s">
        <v>40</v>
      </c>
      <c r="P204" s="150">
        <f t="shared" si="21"/>
        <v>0</v>
      </c>
      <c r="Q204" s="150">
        <v>0</v>
      </c>
      <c r="R204" s="150">
        <f t="shared" si="22"/>
        <v>0</v>
      </c>
      <c r="S204" s="150">
        <v>0</v>
      </c>
      <c r="T204" s="151">
        <f t="shared" si="23"/>
        <v>0</v>
      </c>
      <c r="AR204" s="152" t="s">
        <v>298</v>
      </c>
      <c r="AT204" s="152" t="s">
        <v>173</v>
      </c>
      <c r="AU204" s="152" t="s">
        <v>87</v>
      </c>
      <c r="AY204" s="13" t="s">
        <v>171</v>
      </c>
      <c r="BE204" s="153">
        <f t="shared" si="24"/>
        <v>0</v>
      </c>
      <c r="BF204" s="153">
        <f t="shared" si="25"/>
        <v>0</v>
      </c>
      <c r="BG204" s="153">
        <f t="shared" si="26"/>
        <v>0</v>
      </c>
      <c r="BH204" s="153">
        <f t="shared" si="27"/>
        <v>0</v>
      </c>
      <c r="BI204" s="153">
        <f t="shared" si="28"/>
        <v>0</v>
      </c>
      <c r="BJ204" s="13" t="s">
        <v>87</v>
      </c>
      <c r="BK204" s="153">
        <f t="shared" si="29"/>
        <v>0</v>
      </c>
      <c r="BL204" s="13" t="s">
        <v>298</v>
      </c>
      <c r="BM204" s="152" t="s">
        <v>456</v>
      </c>
    </row>
    <row r="205" spans="2:65" s="1" customFormat="1" ht="24.15" customHeight="1">
      <c r="B205" s="139"/>
      <c r="C205" s="154" t="s">
        <v>457</v>
      </c>
      <c r="D205" s="154" t="s">
        <v>242</v>
      </c>
      <c r="E205" s="155" t="s">
        <v>1006</v>
      </c>
      <c r="F205" s="156" t="s">
        <v>1007</v>
      </c>
      <c r="G205" s="157" t="s">
        <v>215</v>
      </c>
      <c r="H205" s="158">
        <v>6</v>
      </c>
      <c r="I205" s="159"/>
      <c r="J205" s="160">
        <f t="shared" si="20"/>
        <v>0</v>
      </c>
      <c r="K205" s="161"/>
      <c r="L205" s="162"/>
      <c r="M205" s="163" t="s">
        <v>1</v>
      </c>
      <c r="N205" s="164" t="s">
        <v>40</v>
      </c>
      <c r="P205" s="150">
        <f t="shared" si="21"/>
        <v>0</v>
      </c>
      <c r="Q205" s="150">
        <v>0</v>
      </c>
      <c r="R205" s="150">
        <f t="shared" si="22"/>
        <v>0</v>
      </c>
      <c r="S205" s="150">
        <v>0</v>
      </c>
      <c r="T205" s="151">
        <f t="shared" si="23"/>
        <v>0</v>
      </c>
      <c r="AR205" s="152" t="s">
        <v>646</v>
      </c>
      <c r="AT205" s="152" t="s">
        <v>242</v>
      </c>
      <c r="AU205" s="152" t="s">
        <v>87</v>
      </c>
      <c r="AY205" s="13" t="s">
        <v>171</v>
      </c>
      <c r="BE205" s="153">
        <f t="shared" si="24"/>
        <v>0</v>
      </c>
      <c r="BF205" s="153">
        <f t="shared" si="25"/>
        <v>0</v>
      </c>
      <c r="BG205" s="153">
        <f t="shared" si="26"/>
        <v>0</v>
      </c>
      <c r="BH205" s="153">
        <f t="shared" si="27"/>
        <v>0</v>
      </c>
      <c r="BI205" s="153">
        <f t="shared" si="28"/>
        <v>0</v>
      </c>
      <c r="BJ205" s="13" t="s">
        <v>87</v>
      </c>
      <c r="BK205" s="153">
        <f t="shared" si="29"/>
        <v>0</v>
      </c>
      <c r="BL205" s="13" t="s">
        <v>298</v>
      </c>
      <c r="BM205" s="152" t="s">
        <v>460</v>
      </c>
    </row>
    <row r="206" spans="2:65" s="1" customFormat="1" ht="16.5" customHeight="1">
      <c r="B206" s="139"/>
      <c r="C206" s="140" t="s">
        <v>320</v>
      </c>
      <c r="D206" s="140" t="s">
        <v>173</v>
      </c>
      <c r="E206" s="141" t="s">
        <v>1008</v>
      </c>
      <c r="F206" s="142" t="s">
        <v>1009</v>
      </c>
      <c r="G206" s="143" t="s">
        <v>215</v>
      </c>
      <c r="H206" s="144">
        <v>5</v>
      </c>
      <c r="I206" s="145"/>
      <c r="J206" s="146">
        <f t="shared" si="20"/>
        <v>0</v>
      </c>
      <c r="K206" s="147"/>
      <c r="L206" s="28"/>
      <c r="M206" s="148" t="s">
        <v>1</v>
      </c>
      <c r="N206" s="149" t="s">
        <v>40</v>
      </c>
      <c r="P206" s="150">
        <f t="shared" si="21"/>
        <v>0</v>
      </c>
      <c r="Q206" s="150">
        <v>0</v>
      </c>
      <c r="R206" s="150">
        <f t="shared" si="22"/>
        <v>0</v>
      </c>
      <c r="S206" s="150">
        <v>0</v>
      </c>
      <c r="T206" s="151">
        <f t="shared" si="23"/>
        <v>0</v>
      </c>
      <c r="AR206" s="152" t="s">
        <v>298</v>
      </c>
      <c r="AT206" s="152" t="s">
        <v>173</v>
      </c>
      <c r="AU206" s="152" t="s">
        <v>87</v>
      </c>
      <c r="AY206" s="13" t="s">
        <v>171</v>
      </c>
      <c r="BE206" s="153">
        <f t="shared" si="24"/>
        <v>0</v>
      </c>
      <c r="BF206" s="153">
        <f t="shared" si="25"/>
        <v>0</v>
      </c>
      <c r="BG206" s="153">
        <f t="shared" si="26"/>
        <v>0</v>
      </c>
      <c r="BH206" s="153">
        <f t="shared" si="27"/>
        <v>0</v>
      </c>
      <c r="BI206" s="153">
        <f t="shared" si="28"/>
        <v>0</v>
      </c>
      <c r="BJ206" s="13" t="s">
        <v>87</v>
      </c>
      <c r="BK206" s="153">
        <f t="shared" si="29"/>
        <v>0</v>
      </c>
      <c r="BL206" s="13" t="s">
        <v>298</v>
      </c>
      <c r="BM206" s="152" t="s">
        <v>463</v>
      </c>
    </row>
    <row r="207" spans="2:65" s="1" customFormat="1" ht="24.15" customHeight="1">
      <c r="B207" s="139"/>
      <c r="C207" s="154" t="s">
        <v>464</v>
      </c>
      <c r="D207" s="154" t="s">
        <v>242</v>
      </c>
      <c r="E207" s="155" t="s">
        <v>1010</v>
      </c>
      <c r="F207" s="156" t="s">
        <v>1011</v>
      </c>
      <c r="G207" s="157" t="s">
        <v>215</v>
      </c>
      <c r="H207" s="158">
        <v>5</v>
      </c>
      <c r="I207" s="159"/>
      <c r="J207" s="160">
        <f t="shared" si="20"/>
        <v>0</v>
      </c>
      <c r="K207" s="161"/>
      <c r="L207" s="162"/>
      <c r="M207" s="163" t="s">
        <v>1</v>
      </c>
      <c r="N207" s="164" t="s">
        <v>40</v>
      </c>
      <c r="P207" s="150">
        <f t="shared" si="21"/>
        <v>0</v>
      </c>
      <c r="Q207" s="150">
        <v>0</v>
      </c>
      <c r="R207" s="150">
        <f t="shared" si="22"/>
        <v>0</v>
      </c>
      <c r="S207" s="150">
        <v>0</v>
      </c>
      <c r="T207" s="151">
        <f t="shared" si="23"/>
        <v>0</v>
      </c>
      <c r="AR207" s="152" t="s">
        <v>646</v>
      </c>
      <c r="AT207" s="152" t="s">
        <v>242</v>
      </c>
      <c r="AU207" s="152" t="s">
        <v>87</v>
      </c>
      <c r="AY207" s="13" t="s">
        <v>171</v>
      </c>
      <c r="BE207" s="153">
        <f t="shared" si="24"/>
        <v>0</v>
      </c>
      <c r="BF207" s="153">
        <f t="shared" si="25"/>
        <v>0</v>
      </c>
      <c r="BG207" s="153">
        <f t="shared" si="26"/>
        <v>0</v>
      </c>
      <c r="BH207" s="153">
        <f t="shared" si="27"/>
        <v>0</v>
      </c>
      <c r="BI207" s="153">
        <f t="shared" si="28"/>
        <v>0</v>
      </c>
      <c r="BJ207" s="13" t="s">
        <v>87</v>
      </c>
      <c r="BK207" s="153">
        <f t="shared" si="29"/>
        <v>0</v>
      </c>
      <c r="BL207" s="13" t="s">
        <v>298</v>
      </c>
      <c r="BM207" s="152" t="s">
        <v>467</v>
      </c>
    </row>
    <row r="208" spans="2:65" s="1" customFormat="1" ht="16.5" customHeight="1">
      <c r="B208" s="139"/>
      <c r="C208" s="140" t="s">
        <v>324</v>
      </c>
      <c r="D208" s="140" t="s">
        <v>173</v>
      </c>
      <c r="E208" s="141" t="s">
        <v>1012</v>
      </c>
      <c r="F208" s="142" t="s">
        <v>1013</v>
      </c>
      <c r="G208" s="143" t="s">
        <v>215</v>
      </c>
      <c r="H208" s="144">
        <v>10</v>
      </c>
      <c r="I208" s="145"/>
      <c r="J208" s="146">
        <f t="shared" si="20"/>
        <v>0</v>
      </c>
      <c r="K208" s="147"/>
      <c r="L208" s="28"/>
      <c r="M208" s="148" t="s">
        <v>1</v>
      </c>
      <c r="N208" s="149" t="s">
        <v>40</v>
      </c>
      <c r="P208" s="150">
        <f t="shared" si="21"/>
        <v>0</v>
      </c>
      <c r="Q208" s="150">
        <v>0</v>
      </c>
      <c r="R208" s="150">
        <f t="shared" si="22"/>
        <v>0</v>
      </c>
      <c r="S208" s="150">
        <v>0</v>
      </c>
      <c r="T208" s="151">
        <f t="shared" si="23"/>
        <v>0</v>
      </c>
      <c r="AR208" s="152" t="s">
        <v>298</v>
      </c>
      <c r="AT208" s="152" t="s">
        <v>173</v>
      </c>
      <c r="AU208" s="152" t="s">
        <v>87</v>
      </c>
      <c r="AY208" s="13" t="s">
        <v>171</v>
      </c>
      <c r="BE208" s="153">
        <f t="shared" si="24"/>
        <v>0</v>
      </c>
      <c r="BF208" s="153">
        <f t="shared" si="25"/>
        <v>0</v>
      </c>
      <c r="BG208" s="153">
        <f t="shared" si="26"/>
        <v>0</v>
      </c>
      <c r="BH208" s="153">
        <f t="shared" si="27"/>
        <v>0</v>
      </c>
      <c r="BI208" s="153">
        <f t="shared" si="28"/>
        <v>0</v>
      </c>
      <c r="BJ208" s="13" t="s">
        <v>87</v>
      </c>
      <c r="BK208" s="153">
        <f t="shared" si="29"/>
        <v>0</v>
      </c>
      <c r="BL208" s="13" t="s">
        <v>298</v>
      </c>
      <c r="BM208" s="152" t="s">
        <v>470</v>
      </c>
    </row>
    <row r="209" spans="2:65" s="1" customFormat="1" ht="24.15" customHeight="1">
      <c r="B209" s="139"/>
      <c r="C209" s="154" t="s">
        <v>475</v>
      </c>
      <c r="D209" s="154" t="s">
        <v>242</v>
      </c>
      <c r="E209" s="155" t="s">
        <v>1014</v>
      </c>
      <c r="F209" s="156" t="s">
        <v>1015</v>
      </c>
      <c r="G209" s="157" t="s">
        <v>215</v>
      </c>
      <c r="H209" s="158">
        <v>10</v>
      </c>
      <c r="I209" s="159"/>
      <c r="J209" s="160">
        <f t="shared" si="20"/>
        <v>0</v>
      </c>
      <c r="K209" s="161"/>
      <c r="L209" s="162"/>
      <c r="M209" s="163" t="s">
        <v>1</v>
      </c>
      <c r="N209" s="164" t="s">
        <v>40</v>
      </c>
      <c r="P209" s="150">
        <f t="shared" si="21"/>
        <v>0</v>
      </c>
      <c r="Q209" s="150">
        <v>0</v>
      </c>
      <c r="R209" s="150">
        <f t="shared" si="22"/>
        <v>0</v>
      </c>
      <c r="S209" s="150">
        <v>0</v>
      </c>
      <c r="T209" s="151">
        <f t="shared" si="23"/>
        <v>0</v>
      </c>
      <c r="AR209" s="152" t="s">
        <v>646</v>
      </c>
      <c r="AT209" s="152" t="s">
        <v>242</v>
      </c>
      <c r="AU209" s="152" t="s">
        <v>87</v>
      </c>
      <c r="AY209" s="13" t="s">
        <v>171</v>
      </c>
      <c r="BE209" s="153">
        <f t="shared" si="24"/>
        <v>0</v>
      </c>
      <c r="BF209" s="153">
        <f t="shared" si="25"/>
        <v>0</v>
      </c>
      <c r="BG209" s="153">
        <f t="shared" si="26"/>
        <v>0</v>
      </c>
      <c r="BH209" s="153">
        <f t="shared" si="27"/>
        <v>0</v>
      </c>
      <c r="BI209" s="153">
        <f t="shared" si="28"/>
        <v>0</v>
      </c>
      <c r="BJ209" s="13" t="s">
        <v>87</v>
      </c>
      <c r="BK209" s="153">
        <f t="shared" si="29"/>
        <v>0</v>
      </c>
      <c r="BL209" s="13" t="s">
        <v>298</v>
      </c>
      <c r="BM209" s="152" t="s">
        <v>478</v>
      </c>
    </row>
    <row r="210" spans="2:65" s="1" customFormat="1" ht="21.75" customHeight="1">
      <c r="B210" s="139"/>
      <c r="C210" s="140" t="s">
        <v>327</v>
      </c>
      <c r="D210" s="140" t="s">
        <v>173</v>
      </c>
      <c r="E210" s="141" t="s">
        <v>1016</v>
      </c>
      <c r="F210" s="142" t="s">
        <v>1017</v>
      </c>
      <c r="G210" s="143" t="s">
        <v>228</v>
      </c>
      <c r="H210" s="144">
        <v>100</v>
      </c>
      <c r="I210" s="145"/>
      <c r="J210" s="146">
        <f t="shared" si="20"/>
        <v>0</v>
      </c>
      <c r="K210" s="147"/>
      <c r="L210" s="28"/>
      <c r="M210" s="148" t="s">
        <v>1</v>
      </c>
      <c r="N210" s="149" t="s">
        <v>40</v>
      </c>
      <c r="P210" s="150">
        <f t="shared" si="21"/>
        <v>0</v>
      </c>
      <c r="Q210" s="150">
        <v>0</v>
      </c>
      <c r="R210" s="150">
        <f t="shared" si="22"/>
        <v>0</v>
      </c>
      <c r="S210" s="150">
        <v>0</v>
      </c>
      <c r="T210" s="151">
        <f t="shared" si="23"/>
        <v>0</v>
      </c>
      <c r="AR210" s="152" t="s">
        <v>298</v>
      </c>
      <c r="AT210" s="152" t="s">
        <v>173</v>
      </c>
      <c r="AU210" s="152" t="s">
        <v>87</v>
      </c>
      <c r="AY210" s="13" t="s">
        <v>171</v>
      </c>
      <c r="BE210" s="153">
        <f t="shared" si="24"/>
        <v>0</v>
      </c>
      <c r="BF210" s="153">
        <f t="shared" si="25"/>
        <v>0</v>
      </c>
      <c r="BG210" s="153">
        <f t="shared" si="26"/>
        <v>0</v>
      </c>
      <c r="BH210" s="153">
        <f t="shared" si="27"/>
        <v>0</v>
      </c>
      <c r="BI210" s="153">
        <f t="shared" si="28"/>
        <v>0</v>
      </c>
      <c r="BJ210" s="13" t="s">
        <v>87</v>
      </c>
      <c r="BK210" s="153">
        <f t="shared" si="29"/>
        <v>0</v>
      </c>
      <c r="BL210" s="13" t="s">
        <v>298</v>
      </c>
      <c r="BM210" s="152" t="s">
        <v>481</v>
      </c>
    </row>
    <row r="211" spans="2:65" s="1" customFormat="1" ht="21.75" customHeight="1">
      <c r="B211" s="139"/>
      <c r="C211" s="154" t="s">
        <v>482</v>
      </c>
      <c r="D211" s="154" t="s">
        <v>242</v>
      </c>
      <c r="E211" s="155" t="s">
        <v>1018</v>
      </c>
      <c r="F211" s="156" t="s">
        <v>1019</v>
      </c>
      <c r="G211" s="157" t="s">
        <v>728</v>
      </c>
      <c r="H211" s="158">
        <v>13.5</v>
      </c>
      <c r="I211" s="159"/>
      <c r="J211" s="160">
        <f t="shared" si="20"/>
        <v>0</v>
      </c>
      <c r="K211" s="161"/>
      <c r="L211" s="162"/>
      <c r="M211" s="163" t="s">
        <v>1</v>
      </c>
      <c r="N211" s="164" t="s">
        <v>40</v>
      </c>
      <c r="P211" s="150">
        <f t="shared" si="21"/>
        <v>0</v>
      </c>
      <c r="Q211" s="150">
        <v>0</v>
      </c>
      <c r="R211" s="150">
        <f t="shared" si="22"/>
        <v>0</v>
      </c>
      <c r="S211" s="150">
        <v>0</v>
      </c>
      <c r="T211" s="151">
        <f t="shared" si="23"/>
        <v>0</v>
      </c>
      <c r="AR211" s="152" t="s">
        <v>646</v>
      </c>
      <c r="AT211" s="152" t="s">
        <v>242</v>
      </c>
      <c r="AU211" s="152" t="s">
        <v>87</v>
      </c>
      <c r="AY211" s="13" t="s">
        <v>171</v>
      </c>
      <c r="BE211" s="153">
        <f t="shared" si="24"/>
        <v>0</v>
      </c>
      <c r="BF211" s="153">
        <f t="shared" si="25"/>
        <v>0</v>
      </c>
      <c r="BG211" s="153">
        <f t="shared" si="26"/>
        <v>0</v>
      </c>
      <c r="BH211" s="153">
        <f t="shared" si="27"/>
        <v>0</v>
      </c>
      <c r="BI211" s="153">
        <f t="shared" si="28"/>
        <v>0</v>
      </c>
      <c r="BJ211" s="13" t="s">
        <v>87</v>
      </c>
      <c r="BK211" s="153">
        <f t="shared" si="29"/>
        <v>0</v>
      </c>
      <c r="BL211" s="13" t="s">
        <v>298</v>
      </c>
      <c r="BM211" s="152" t="s">
        <v>485</v>
      </c>
    </row>
    <row r="212" spans="2:65" s="1" customFormat="1" ht="21.75" customHeight="1">
      <c r="B212" s="139"/>
      <c r="C212" s="140" t="s">
        <v>331</v>
      </c>
      <c r="D212" s="140" t="s">
        <v>173</v>
      </c>
      <c r="E212" s="141" t="s">
        <v>1020</v>
      </c>
      <c r="F212" s="142" t="s">
        <v>1021</v>
      </c>
      <c r="G212" s="143" t="s">
        <v>228</v>
      </c>
      <c r="H212" s="144">
        <v>530</v>
      </c>
      <c r="I212" s="145"/>
      <c r="J212" s="146">
        <f t="shared" si="20"/>
        <v>0</v>
      </c>
      <c r="K212" s="147"/>
      <c r="L212" s="28"/>
      <c r="M212" s="148" t="s">
        <v>1</v>
      </c>
      <c r="N212" s="149" t="s">
        <v>40</v>
      </c>
      <c r="P212" s="150">
        <f t="shared" si="21"/>
        <v>0</v>
      </c>
      <c r="Q212" s="150">
        <v>0</v>
      </c>
      <c r="R212" s="150">
        <f t="shared" si="22"/>
        <v>0</v>
      </c>
      <c r="S212" s="150">
        <v>0</v>
      </c>
      <c r="T212" s="151">
        <f t="shared" si="23"/>
        <v>0</v>
      </c>
      <c r="AR212" s="152" t="s">
        <v>298</v>
      </c>
      <c r="AT212" s="152" t="s">
        <v>173</v>
      </c>
      <c r="AU212" s="152" t="s">
        <v>87</v>
      </c>
      <c r="AY212" s="13" t="s">
        <v>171</v>
      </c>
      <c r="BE212" s="153">
        <f t="shared" si="24"/>
        <v>0</v>
      </c>
      <c r="BF212" s="153">
        <f t="shared" si="25"/>
        <v>0</v>
      </c>
      <c r="BG212" s="153">
        <f t="shared" si="26"/>
        <v>0</v>
      </c>
      <c r="BH212" s="153">
        <f t="shared" si="27"/>
        <v>0</v>
      </c>
      <c r="BI212" s="153">
        <f t="shared" si="28"/>
        <v>0</v>
      </c>
      <c r="BJ212" s="13" t="s">
        <v>87</v>
      </c>
      <c r="BK212" s="153">
        <f t="shared" si="29"/>
        <v>0</v>
      </c>
      <c r="BL212" s="13" t="s">
        <v>298</v>
      </c>
      <c r="BM212" s="152" t="s">
        <v>488</v>
      </c>
    </row>
    <row r="213" spans="2:65" s="1" customFormat="1" ht="21.75" customHeight="1">
      <c r="B213" s="139"/>
      <c r="C213" s="154" t="s">
        <v>489</v>
      </c>
      <c r="D213" s="154" t="s">
        <v>242</v>
      </c>
      <c r="E213" s="155" t="s">
        <v>1022</v>
      </c>
      <c r="F213" s="156" t="s">
        <v>1023</v>
      </c>
      <c r="G213" s="157" t="s">
        <v>228</v>
      </c>
      <c r="H213" s="158">
        <v>530</v>
      </c>
      <c r="I213" s="159"/>
      <c r="J213" s="160">
        <f t="shared" si="20"/>
        <v>0</v>
      </c>
      <c r="K213" s="161"/>
      <c r="L213" s="162"/>
      <c r="M213" s="163" t="s">
        <v>1</v>
      </c>
      <c r="N213" s="164" t="s">
        <v>40</v>
      </c>
      <c r="P213" s="150">
        <f t="shared" si="21"/>
        <v>0</v>
      </c>
      <c r="Q213" s="150">
        <v>0</v>
      </c>
      <c r="R213" s="150">
        <f t="shared" si="22"/>
        <v>0</v>
      </c>
      <c r="S213" s="150">
        <v>0</v>
      </c>
      <c r="T213" s="151">
        <f t="shared" si="23"/>
        <v>0</v>
      </c>
      <c r="AR213" s="152" t="s">
        <v>646</v>
      </c>
      <c r="AT213" s="152" t="s">
        <v>242</v>
      </c>
      <c r="AU213" s="152" t="s">
        <v>87</v>
      </c>
      <c r="AY213" s="13" t="s">
        <v>171</v>
      </c>
      <c r="BE213" s="153">
        <f t="shared" si="24"/>
        <v>0</v>
      </c>
      <c r="BF213" s="153">
        <f t="shared" si="25"/>
        <v>0</v>
      </c>
      <c r="BG213" s="153">
        <f t="shared" si="26"/>
        <v>0</v>
      </c>
      <c r="BH213" s="153">
        <f t="shared" si="27"/>
        <v>0</v>
      </c>
      <c r="BI213" s="153">
        <f t="shared" si="28"/>
        <v>0</v>
      </c>
      <c r="BJ213" s="13" t="s">
        <v>87</v>
      </c>
      <c r="BK213" s="153">
        <f t="shared" si="29"/>
        <v>0</v>
      </c>
      <c r="BL213" s="13" t="s">
        <v>298</v>
      </c>
      <c r="BM213" s="152" t="s">
        <v>492</v>
      </c>
    </row>
    <row r="214" spans="2:65" s="1" customFormat="1" ht="21.75" customHeight="1">
      <c r="B214" s="139"/>
      <c r="C214" s="140" t="s">
        <v>334</v>
      </c>
      <c r="D214" s="140" t="s">
        <v>173</v>
      </c>
      <c r="E214" s="141" t="s">
        <v>1024</v>
      </c>
      <c r="F214" s="142" t="s">
        <v>1025</v>
      </c>
      <c r="G214" s="143" t="s">
        <v>228</v>
      </c>
      <c r="H214" s="144">
        <v>987</v>
      </c>
      <c r="I214" s="145"/>
      <c r="J214" s="146">
        <f t="shared" si="20"/>
        <v>0</v>
      </c>
      <c r="K214" s="147"/>
      <c r="L214" s="28"/>
      <c r="M214" s="148" t="s">
        <v>1</v>
      </c>
      <c r="N214" s="149" t="s">
        <v>40</v>
      </c>
      <c r="P214" s="150">
        <f t="shared" si="21"/>
        <v>0</v>
      </c>
      <c r="Q214" s="150">
        <v>0</v>
      </c>
      <c r="R214" s="150">
        <f t="shared" si="22"/>
        <v>0</v>
      </c>
      <c r="S214" s="150">
        <v>0</v>
      </c>
      <c r="T214" s="151">
        <f t="shared" si="23"/>
        <v>0</v>
      </c>
      <c r="AR214" s="152" t="s">
        <v>298</v>
      </c>
      <c r="AT214" s="152" t="s">
        <v>173</v>
      </c>
      <c r="AU214" s="152" t="s">
        <v>87</v>
      </c>
      <c r="AY214" s="13" t="s">
        <v>171</v>
      </c>
      <c r="BE214" s="153">
        <f t="shared" si="24"/>
        <v>0</v>
      </c>
      <c r="BF214" s="153">
        <f t="shared" si="25"/>
        <v>0</v>
      </c>
      <c r="BG214" s="153">
        <f t="shared" si="26"/>
        <v>0</v>
      </c>
      <c r="BH214" s="153">
        <f t="shared" si="27"/>
        <v>0</v>
      </c>
      <c r="BI214" s="153">
        <f t="shared" si="28"/>
        <v>0</v>
      </c>
      <c r="BJ214" s="13" t="s">
        <v>87</v>
      </c>
      <c r="BK214" s="153">
        <f t="shared" si="29"/>
        <v>0</v>
      </c>
      <c r="BL214" s="13" t="s">
        <v>298</v>
      </c>
      <c r="BM214" s="152" t="s">
        <v>495</v>
      </c>
    </row>
    <row r="215" spans="2:65" s="1" customFormat="1" ht="21.75" customHeight="1">
      <c r="B215" s="139"/>
      <c r="C215" s="154" t="s">
        <v>496</v>
      </c>
      <c r="D215" s="154" t="s">
        <v>242</v>
      </c>
      <c r="E215" s="155" t="s">
        <v>1026</v>
      </c>
      <c r="F215" s="156" t="s">
        <v>1027</v>
      </c>
      <c r="G215" s="157" t="s">
        <v>228</v>
      </c>
      <c r="H215" s="158">
        <v>987</v>
      </c>
      <c r="I215" s="159"/>
      <c r="J215" s="160">
        <f t="shared" si="20"/>
        <v>0</v>
      </c>
      <c r="K215" s="161"/>
      <c r="L215" s="162"/>
      <c r="M215" s="163" t="s">
        <v>1</v>
      </c>
      <c r="N215" s="164" t="s">
        <v>40</v>
      </c>
      <c r="P215" s="150">
        <f t="shared" si="21"/>
        <v>0</v>
      </c>
      <c r="Q215" s="150">
        <v>0</v>
      </c>
      <c r="R215" s="150">
        <f t="shared" si="22"/>
        <v>0</v>
      </c>
      <c r="S215" s="150">
        <v>0</v>
      </c>
      <c r="T215" s="151">
        <f t="shared" si="23"/>
        <v>0</v>
      </c>
      <c r="AR215" s="152" t="s">
        <v>646</v>
      </c>
      <c r="AT215" s="152" t="s">
        <v>242</v>
      </c>
      <c r="AU215" s="152" t="s">
        <v>87</v>
      </c>
      <c r="AY215" s="13" t="s">
        <v>171</v>
      </c>
      <c r="BE215" s="153">
        <f t="shared" si="24"/>
        <v>0</v>
      </c>
      <c r="BF215" s="153">
        <f t="shared" si="25"/>
        <v>0</v>
      </c>
      <c r="BG215" s="153">
        <f t="shared" si="26"/>
        <v>0</v>
      </c>
      <c r="BH215" s="153">
        <f t="shared" si="27"/>
        <v>0</v>
      </c>
      <c r="BI215" s="153">
        <f t="shared" si="28"/>
        <v>0</v>
      </c>
      <c r="BJ215" s="13" t="s">
        <v>87</v>
      </c>
      <c r="BK215" s="153">
        <f t="shared" si="29"/>
        <v>0</v>
      </c>
      <c r="BL215" s="13" t="s">
        <v>298</v>
      </c>
      <c r="BM215" s="152" t="s">
        <v>500</v>
      </c>
    </row>
    <row r="216" spans="2:65" s="1" customFormat="1" ht="21.75" customHeight="1">
      <c r="B216" s="139"/>
      <c r="C216" s="140" t="s">
        <v>338</v>
      </c>
      <c r="D216" s="140" t="s">
        <v>173</v>
      </c>
      <c r="E216" s="141" t="s">
        <v>1028</v>
      </c>
      <c r="F216" s="142" t="s">
        <v>1029</v>
      </c>
      <c r="G216" s="143" t="s">
        <v>228</v>
      </c>
      <c r="H216" s="144">
        <v>470</v>
      </c>
      <c r="I216" s="145"/>
      <c r="J216" s="146">
        <f t="shared" si="20"/>
        <v>0</v>
      </c>
      <c r="K216" s="147"/>
      <c r="L216" s="28"/>
      <c r="M216" s="148" t="s">
        <v>1</v>
      </c>
      <c r="N216" s="149" t="s">
        <v>40</v>
      </c>
      <c r="P216" s="150">
        <f t="shared" si="21"/>
        <v>0</v>
      </c>
      <c r="Q216" s="150">
        <v>0</v>
      </c>
      <c r="R216" s="150">
        <f t="shared" si="22"/>
        <v>0</v>
      </c>
      <c r="S216" s="150">
        <v>0</v>
      </c>
      <c r="T216" s="151">
        <f t="shared" si="23"/>
        <v>0</v>
      </c>
      <c r="AR216" s="152" t="s">
        <v>298</v>
      </c>
      <c r="AT216" s="152" t="s">
        <v>173</v>
      </c>
      <c r="AU216" s="152" t="s">
        <v>87</v>
      </c>
      <c r="AY216" s="13" t="s">
        <v>171</v>
      </c>
      <c r="BE216" s="153">
        <f t="shared" si="24"/>
        <v>0</v>
      </c>
      <c r="BF216" s="153">
        <f t="shared" si="25"/>
        <v>0</v>
      </c>
      <c r="BG216" s="153">
        <f t="shared" si="26"/>
        <v>0</v>
      </c>
      <c r="BH216" s="153">
        <f t="shared" si="27"/>
        <v>0</v>
      </c>
      <c r="BI216" s="153">
        <f t="shared" si="28"/>
        <v>0</v>
      </c>
      <c r="BJ216" s="13" t="s">
        <v>87</v>
      </c>
      <c r="BK216" s="153">
        <f t="shared" si="29"/>
        <v>0</v>
      </c>
      <c r="BL216" s="13" t="s">
        <v>298</v>
      </c>
      <c r="BM216" s="152" t="s">
        <v>505</v>
      </c>
    </row>
    <row r="217" spans="2:65" s="1" customFormat="1" ht="21.75" customHeight="1">
      <c r="B217" s="139"/>
      <c r="C217" s="154" t="s">
        <v>506</v>
      </c>
      <c r="D217" s="154" t="s">
        <v>242</v>
      </c>
      <c r="E217" s="155" t="s">
        <v>1030</v>
      </c>
      <c r="F217" s="156" t="s">
        <v>1031</v>
      </c>
      <c r="G217" s="157" t="s">
        <v>228</v>
      </c>
      <c r="H217" s="158">
        <v>470</v>
      </c>
      <c r="I217" s="159"/>
      <c r="J217" s="160">
        <f t="shared" si="20"/>
        <v>0</v>
      </c>
      <c r="K217" s="161"/>
      <c r="L217" s="162"/>
      <c r="M217" s="163" t="s">
        <v>1</v>
      </c>
      <c r="N217" s="164" t="s">
        <v>40</v>
      </c>
      <c r="P217" s="150">
        <f t="shared" si="21"/>
        <v>0</v>
      </c>
      <c r="Q217" s="150">
        <v>0</v>
      </c>
      <c r="R217" s="150">
        <f t="shared" si="22"/>
        <v>0</v>
      </c>
      <c r="S217" s="150">
        <v>0</v>
      </c>
      <c r="T217" s="151">
        <f t="shared" si="23"/>
        <v>0</v>
      </c>
      <c r="AR217" s="152" t="s">
        <v>646</v>
      </c>
      <c r="AT217" s="152" t="s">
        <v>242</v>
      </c>
      <c r="AU217" s="152" t="s">
        <v>87</v>
      </c>
      <c r="AY217" s="13" t="s">
        <v>171</v>
      </c>
      <c r="BE217" s="153">
        <f t="shared" si="24"/>
        <v>0</v>
      </c>
      <c r="BF217" s="153">
        <f t="shared" si="25"/>
        <v>0</v>
      </c>
      <c r="BG217" s="153">
        <f t="shared" si="26"/>
        <v>0</v>
      </c>
      <c r="BH217" s="153">
        <f t="shared" si="27"/>
        <v>0</v>
      </c>
      <c r="BI217" s="153">
        <f t="shared" si="28"/>
        <v>0</v>
      </c>
      <c r="BJ217" s="13" t="s">
        <v>87</v>
      </c>
      <c r="BK217" s="153">
        <f t="shared" si="29"/>
        <v>0</v>
      </c>
      <c r="BL217" s="13" t="s">
        <v>298</v>
      </c>
      <c r="BM217" s="152" t="s">
        <v>509</v>
      </c>
    </row>
    <row r="218" spans="2:65" s="1" customFormat="1" ht="24.15" customHeight="1">
      <c r="B218" s="139"/>
      <c r="C218" s="140" t="s">
        <v>342</v>
      </c>
      <c r="D218" s="140" t="s">
        <v>173</v>
      </c>
      <c r="E218" s="141" t="s">
        <v>1032</v>
      </c>
      <c r="F218" s="142" t="s">
        <v>1033</v>
      </c>
      <c r="G218" s="143" t="s">
        <v>228</v>
      </c>
      <c r="H218" s="144">
        <v>120</v>
      </c>
      <c r="I218" s="145"/>
      <c r="J218" s="146">
        <f t="shared" si="20"/>
        <v>0</v>
      </c>
      <c r="K218" s="147"/>
      <c r="L218" s="28"/>
      <c r="M218" s="148" t="s">
        <v>1</v>
      </c>
      <c r="N218" s="149" t="s">
        <v>40</v>
      </c>
      <c r="P218" s="150">
        <f t="shared" si="21"/>
        <v>0</v>
      </c>
      <c r="Q218" s="150">
        <v>0</v>
      </c>
      <c r="R218" s="150">
        <f t="shared" si="22"/>
        <v>0</v>
      </c>
      <c r="S218" s="150">
        <v>0</v>
      </c>
      <c r="T218" s="151">
        <f t="shared" si="23"/>
        <v>0</v>
      </c>
      <c r="AR218" s="152" t="s">
        <v>298</v>
      </c>
      <c r="AT218" s="152" t="s">
        <v>173</v>
      </c>
      <c r="AU218" s="152" t="s">
        <v>87</v>
      </c>
      <c r="AY218" s="13" t="s">
        <v>171</v>
      </c>
      <c r="BE218" s="153">
        <f t="shared" si="24"/>
        <v>0</v>
      </c>
      <c r="BF218" s="153">
        <f t="shared" si="25"/>
        <v>0</v>
      </c>
      <c r="BG218" s="153">
        <f t="shared" si="26"/>
        <v>0</v>
      </c>
      <c r="BH218" s="153">
        <f t="shared" si="27"/>
        <v>0</v>
      </c>
      <c r="BI218" s="153">
        <f t="shared" si="28"/>
        <v>0</v>
      </c>
      <c r="BJ218" s="13" t="s">
        <v>87</v>
      </c>
      <c r="BK218" s="153">
        <f t="shared" si="29"/>
        <v>0</v>
      </c>
      <c r="BL218" s="13" t="s">
        <v>298</v>
      </c>
      <c r="BM218" s="152" t="s">
        <v>512</v>
      </c>
    </row>
    <row r="219" spans="2:65" s="1" customFormat="1" ht="24.15" customHeight="1">
      <c r="B219" s="139"/>
      <c r="C219" s="154" t="s">
        <v>513</v>
      </c>
      <c r="D219" s="154" t="s">
        <v>242</v>
      </c>
      <c r="E219" s="155" t="s">
        <v>1034</v>
      </c>
      <c r="F219" s="156" t="s">
        <v>1035</v>
      </c>
      <c r="G219" s="157" t="s">
        <v>228</v>
      </c>
      <c r="H219" s="158">
        <v>120</v>
      </c>
      <c r="I219" s="159"/>
      <c r="J219" s="160">
        <f t="shared" si="20"/>
        <v>0</v>
      </c>
      <c r="K219" s="161"/>
      <c r="L219" s="162"/>
      <c r="M219" s="163" t="s">
        <v>1</v>
      </c>
      <c r="N219" s="164" t="s">
        <v>40</v>
      </c>
      <c r="P219" s="150">
        <f t="shared" si="21"/>
        <v>0</v>
      </c>
      <c r="Q219" s="150">
        <v>0</v>
      </c>
      <c r="R219" s="150">
        <f t="shared" si="22"/>
        <v>0</v>
      </c>
      <c r="S219" s="150">
        <v>0</v>
      </c>
      <c r="T219" s="151">
        <f t="shared" si="23"/>
        <v>0</v>
      </c>
      <c r="AR219" s="152" t="s">
        <v>646</v>
      </c>
      <c r="AT219" s="152" t="s">
        <v>242</v>
      </c>
      <c r="AU219" s="152" t="s">
        <v>87</v>
      </c>
      <c r="AY219" s="13" t="s">
        <v>171</v>
      </c>
      <c r="BE219" s="153">
        <f t="shared" si="24"/>
        <v>0</v>
      </c>
      <c r="BF219" s="153">
        <f t="shared" si="25"/>
        <v>0</v>
      </c>
      <c r="BG219" s="153">
        <f t="shared" si="26"/>
        <v>0</v>
      </c>
      <c r="BH219" s="153">
        <f t="shared" si="27"/>
        <v>0</v>
      </c>
      <c r="BI219" s="153">
        <f t="shared" si="28"/>
        <v>0</v>
      </c>
      <c r="BJ219" s="13" t="s">
        <v>87</v>
      </c>
      <c r="BK219" s="153">
        <f t="shared" si="29"/>
        <v>0</v>
      </c>
      <c r="BL219" s="13" t="s">
        <v>298</v>
      </c>
      <c r="BM219" s="152" t="s">
        <v>516</v>
      </c>
    </row>
    <row r="220" spans="2:65" s="1" customFormat="1" ht="24.15" customHeight="1">
      <c r="B220" s="139"/>
      <c r="C220" s="140" t="s">
        <v>346</v>
      </c>
      <c r="D220" s="140" t="s">
        <v>173</v>
      </c>
      <c r="E220" s="141" t="s">
        <v>1036</v>
      </c>
      <c r="F220" s="142" t="s">
        <v>1037</v>
      </c>
      <c r="G220" s="143" t="s">
        <v>228</v>
      </c>
      <c r="H220" s="144">
        <v>32</v>
      </c>
      <c r="I220" s="145"/>
      <c r="J220" s="146">
        <f t="shared" si="20"/>
        <v>0</v>
      </c>
      <c r="K220" s="147"/>
      <c r="L220" s="28"/>
      <c r="M220" s="148" t="s">
        <v>1</v>
      </c>
      <c r="N220" s="149" t="s">
        <v>40</v>
      </c>
      <c r="P220" s="150">
        <f t="shared" si="21"/>
        <v>0</v>
      </c>
      <c r="Q220" s="150">
        <v>0</v>
      </c>
      <c r="R220" s="150">
        <f t="shared" si="22"/>
        <v>0</v>
      </c>
      <c r="S220" s="150">
        <v>0</v>
      </c>
      <c r="T220" s="151">
        <f t="shared" si="23"/>
        <v>0</v>
      </c>
      <c r="AR220" s="152" t="s">
        <v>298</v>
      </c>
      <c r="AT220" s="152" t="s">
        <v>173</v>
      </c>
      <c r="AU220" s="152" t="s">
        <v>87</v>
      </c>
      <c r="AY220" s="13" t="s">
        <v>171</v>
      </c>
      <c r="BE220" s="153">
        <f t="shared" si="24"/>
        <v>0</v>
      </c>
      <c r="BF220" s="153">
        <f t="shared" si="25"/>
        <v>0</v>
      </c>
      <c r="BG220" s="153">
        <f t="shared" si="26"/>
        <v>0</v>
      </c>
      <c r="BH220" s="153">
        <f t="shared" si="27"/>
        <v>0</v>
      </c>
      <c r="BI220" s="153">
        <f t="shared" si="28"/>
        <v>0</v>
      </c>
      <c r="BJ220" s="13" t="s">
        <v>87</v>
      </c>
      <c r="BK220" s="153">
        <f t="shared" si="29"/>
        <v>0</v>
      </c>
      <c r="BL220" s="13" t="s">
        <v>298</v>
      </c>
      <c r="BM220" s="152" t="s">
        <v>519</v>
      </c>
    </row>
    <row r="221" spans="2:65" s="1" customFormat="1" ht="24.15" customHeight="1">
      <c r="B221" s="139"/>
      <c r="C221" s="154" t="s">
        <v>520</v>
      </c>
      <c r="D221" s="154" t="s">
        <v>242</v>
      </c>
      <c r="E221" s="155" t="s">
        <v>1038</v>
      </c>
      <c r="F221" s="156" t="s">
        <v>1039</v>
      </c>
      <c r="G221" s="157" t="s">
        <v>228</v>
      </c>
      <c r="H221" s="158">
        <v>32</v>
      </c>
      <c r="I221" s="159"/>
      <c r="J221" s="160">
        <f t="shared" si="20"/>
        <v>0</v>
      </c>
      <c r="K221" s="161"/>
      <c r="L221" s="162"/>
      <c r="M221" s="163" t="s">
        <v>1</v>
      </c>
      <c r="N221" s="164" t="s">
        <v>40</v>
      </c>
      <c r="P221" s="150">
        <f t="shared" si="21"/>
        <v>0</v>
      </c>
      <c r="Q221" s="150">
        <v>0</v>
      </c>
      <c r="R221" s="150">
        <f t="shared" si="22"/>
        <v>0</v>
      </c>
      <c r="S221" s="150">
        <v>0</v>
      </c>
      <c r="T221" s="151">
        <f t="shared" si="23"/>
        <v>0</v>
      </c>
      <c r="AR221" s="152" t="s">
        <v>646</v>
      </c>
      <c r="AT221" s="152" t="s">
        <v>242</v>
      </c>
      <c r="AU221" s="152" t="s">
        <v>87</v>
      </c>
      <c r="AY221" s="13" t="s">
        <v>171</v>
      </c>
      <c r="BE221" s="153">
        <f t="shared" si="24"/>
        <v>0</v>
      </c>
      <c r="BF221" s="153">
        <f t="shared" si="25"/>
        <v>0</v>
      </c>
      <c r="BG221" s="153">
        <f t="shared" si="26"/>
        <v>0</v>
      </c>
      <c r="BH221" s="153">
        <f t="shared" si="27"/>
        <v>0</v>
      </c>
      <c r="BI221" s="153">
        <f t="shared" si="28"/>
        <v>0</v>
      </c>
      <c r="BJ221" s="13" t="s">
        <v>87</v>
      </c>
      <c r="BK221" s="153">
        <f t="shared" si="29"/>
        <v>0</v>
      </c>
      <c r="BL221" s="13" t="s">
        <v>298</v>
      </c>
      <c r="BM221" s="152" t="s">
        <v>523</v>
      </c>
    </row>
    <row r="222" spans="2:65" s="1" customFormat="1" ht="24.15" customHeight="1">
      <c r="B222" s="139"/>
      <c r="C222" s="140" t="s">
        <v>349</v>
      </c>
      <c r="D222" s="140" t="s">
        <v>173</v>
      </c>
      <c r="E222" s="141" t="s">
        <v>1040</v>
      </c>
      <c r="F222" s="142" t="s">
        <v>1041</v>
      </c>
      <c r="G222" s="143" t="s">
        <v>228</v>
      </c>
      <c r="H222" s="144">
        <v>5</v>
      </c>
      <c r="I222" s="145"/>
      <c r="J222" s="146">
        <f t="shared" si="20"/>
        <v>0</v>
      </c>
      <c r="K222" s="147"/>
      <c r="L222" s="28"/>
      <c r="M222" s="148" t="s">
        <v>1</v>
      </c>
      <c r="N222" s="149" t="s">
        <v>40</v>
      </c>
      <c r="P222" s="150">
        <f t="shared" si="21"/>
        <v>0</v>
      </c>
      <c r="Q222" s="150">
        <v>0</v>
      </c>
      <c r="R222" s="150">
        <f t="shared" si="22"/>
        <v>0</v>
      </c>
      <c r="S222" s="150">
        <v>0</v>
      </c>
      <c r="T222" s="151">
        <f t="shared" si="23"/>
        <v>0</v>
      </c>
      <c r="AR222" s="152" t="s">
        <v>298</v>
      </c>
      <c r="AT222" s="152" t="s">
        <v>173</v>
      </c>
      <c r="AU222" s="152" t="s">
        <v>87</v>
      </c>
      <c r="AY222" s="13" t="s">
        <v>171</v>
      </c>
      <c r="BE222" s="153">
        <f t="shared" si="24"/>
        <v>0</v>
      </c>
      <c r="BF222" s="153">
        <f t="shared" si="25"/>
        <v>0</v>
      </c>
      <c r="BG222" s="153">
        <f t="shared" si="26"/>
        <v>0</v>
      </c>
      <c r="BH222" s="153">
        <f t="shared" si="27"/>
        <v>0</v>
      </c>
      <c r="BI222" s="153">
        <f t="shared" si="28"/>
        <v>0</v>
      </c>
      <c r="BJ222" s="13" t="s">
        <v>87</v>
      </c>
      <c r="BK222" s="153">
        <f t="shared" si="29"/>
        <v>0</v>
      </c>
      <c r="BL222" s="13" t="s">
        <v>298</v>
      </c>
      <c r="BM222" s="152" t="s">
        <v>529</v>
      </c>
    </row>
    <row r="223" spans="2:65" s="1" customFormat="1" ht="21.75" customHeight="1">
      <c r="B223" s="139"/>
      <c r="C223" s="154" t="s">
        <v>530</v>
      </c>
      <c r="D223" s="154" t="s">
        <v>242</v>
      </c>
      <c r="E223" s="155" t="s">
        <v>1042</v>
      </c>
      <c r="F223" s="156" t="s">
        <v>1043</v>
      </c>
      <c r="G223" s="157" t="s">
        <v>228</v>
      </c>
      <c r="H223" s="158">
        <v>5</v>
      </c>
      <c r="I223" s="159"/>
      <c r="J223" s="160">
        <f t="shared" ref="J223:J229" si="30">ROUND(I223*H223,2)</f>
        <v>0</v>
      </c>
      <c r="K223" s="161"/>
      <c r="L223" s="162"/>
      <c r="M223" s="163" t="s">
        <v>1</v>
      </c>
      <c r="N223" s="164" t="s">
        <v>40</v>
      </c>
      <c r="P223" s="150">
        <f t="shared" ref="P223:P229" si="31">O223*H223</f>
        <v>0</v>
      </c>
      <c r="Q223" s="150">
        <v>0</v>
      </c>
      <c r="R223" s="150">
        <f t="shared" ref="R223:R229" si="32">Q223*H223</f>
        <v>0</v>
      </c>
      <c r="S223" s="150">
        <v>0</v>
      </c>
      <c r="T223" s="151">
        <f t="shared" ref="T223:T229" si="33">S223*H223</f>
        <v>0</v>
      </c>
      <c r="AR223" s="152" t="s">
        <v>646</v>
      </c>
      <c r="AT223" s="152" t="s">
        <v>242</v>
      </c>
      <c r="AU223" s="152" t="s">
        <v>87</v>
      </c>
      <c r="AY223" s="13" t="s">
        <v>171</v>
      </c>
      <c r="BE223" s="153">
        <f t="shared" ref="BE223:BE229" si="34">IF(N223="základná",J223,0)</f>
        <v>0</v>
      </c>
      <c r="BF223" s="153">
        <f t="shared" ref="BF223:BF229" si="35">IF(N223="znížená",J223,0)</f>
        <v>0</v>
      </c>
      <c r="BG223" s="153">
        <f t="shared" ref="BG223:BG229" si="36">IF(N223="zákl. prenesená",J223,0)</f>
        <v>0</v>
      </c>
      <c r="BH223" s="153">
        <f t="shared" ref="BH223:BH229" si="37">IF(N223="zníž. prenesená",J223,0)</f>
        <v>0</v>
      </c>
      <c r="BI223" s="153">
        <f t="shared" ref="BI223:BI229" si="38">IF(N223="nulová",J223,0)</f>
        <v>0</v>
      </c>
      <c r="BJ223" s="13" t="s">
        <v>87</v>
      </c>
      <c r="BK223" s="153">
        <f t="shared" ref="BK223:BK229" si="39">ROUND(I223*H223,2)</f>
        <v>0</v>
      </c>
      <c r="BL223" s="13" t="s">
        <v>298</v>
      </c>
      <c r="BM223" s="152" t="s">
        <v>533</v>
      </c>
    </row>
    <row r="224" spans="2:65" s="1" customFormat="1" ht="24.15" customHeight="1">
      <c r="B224" s="139"/>
      <c r="C224" s="140" t="s">
        <v>353</v>
      </c>
      <c r="D224" s="140" t="s">
        <v>173</v>
      </c>
      <c r="E224" s="141" t="s">
        <v>1044</v>
      </c>
      <c r="F224" s="142" t="s">
        <v>1045</v>
      </c>
      <c r="G224" s="143" t="s">
        <v>215</v>
      </c>
      <c r="H224" s="144">
        <v>200</v>
      </c>
      <c r="I224" s="145"/>
      <c r="J224" s="146">
        <f t="shared" si="30"/>
        <v>0</v>
      </c>
      <c r="K224" s="147"/>
      <c r="L224" s="28"/>
      <c r="M224" s="148" t="s">
        <v>1</v>
      </c>
      <c r="N224" s="149" t="s">
        <v>40</v>
      </c>
      <c r="P224" s="150">
        <f t="shared" si="31"/>
        <v>0</v>
      </c>
      <c r="Q224" s="150">
        <v>0</v>
      </c>
      <c r="R224" s="150">
        <f t="shared" si="32"/>
        <v>0</v>
      </c>
      <c r="S224" s="150">
        <v>0</v>
      </c>
      <c r="T224" s="151">
        <f t="shared" si="33"/>
        <v>0</v>
      </c>
      <c r="AR224" s="152" t="s">
        <v>298</v>
      </c>
      <c r="AT224" s="152" t="s">
        <v>173</v>
      </c>
      <c r="AU224" s="152" t="s">
        <v>87</v>
      </c>
      <c r="AY224" s="13" t="s">
        <v>171</v>
      </c>
      <c r="BE224" s="153">
        <f t="shared" si="34"/>
        <v>0</v>
      </c>
      <c r="BF224" s="153">
        <f t="shared" si="35"/>
        <v>0</v>
      </c>
      <c r="BG224" s="153">
        <f t="shared" si="36"/>
        <v>0</v>
      </c>
      <c r="BH224" s="153">
        <f t="shared" si="37"/>
        <v>0</v>
      </c>
      <c r="BI224" s="153">
        <f t="shared" si="38"/>
        <v>0</v>
      </c>
      <c r="BJ224" s="13" t="s">
        <v>87</v>
      </c>
      <c r="BK224" s="153">
        <f t="shared" si="39"/>
        <v>0</v>
      </c>
      <c r="BL224" s="13" t="s">
        <v>298</v>
      </c>
      <c r="BM224" s="152" t="s">
        <v>536</v>
      </c>
    </row>
    <row r="225" spans="2:65" s="1" customFormat="1" ht="16.5" customHeight="1">
      <c r="B225" s="139"/>
      <c r="C225" s="154" t="s">
        <v>537</v>
      </c>
      <c r="D225" s="154" t="s">
        <v>242</v>
      </c>
      <c r="E225" s="155" t="s">
        <v>1046</v>
      </c>
      <c r="F225" s="156" t="s">
        <v>1047</v>
      </c>
      <c r="G225" s="157" t="s">
        <v>215</v>
      </c>
      <c r="H225" s="158">
        <v>200</v>
      </c>
      <c r="I225" s="159"/>
      <c r="J225" s="160">
        <f t="shared" si="30"/>
        <v>0</v>
      </c>
      <c r="K225" s="161"/>
      <c r="L225" s="162"/>
      <c r="M225" s="163" t="s">
        <v>1</v>
      </c>
      <c r="N225" s="164" t="s">
        <v>40</v>
      </c>
      <c r="P225" s="150">
        <f t="shared" si="31"/>
        <v>0</v>
      </c>
      <c r="Q225" s="150">
        <v>0</v>
      </c>
      <c r="R225" s="150">
        <f t="shared" si="32"/>
        <v>0</v>
      </c>
      <c r="S225" s="150">
        <v>0</v>
      </c>
      <c r="T225" s="151">
        <f t="shared" si="33"/>
        <v>0</v>
      </c>
      <c r="AR225" s="152" t="s">
        <v>646</v>
      </c>
      <c r="AT225" s="152" t="s">
        <v>242</v>
      </c>
      <c r="AU225" s="152" t="s">
        <v>87</v>
      </c>
      <c r="AY225" s="13" t="s">
        <v>171</v>
      </c>
      <c r="BE225" s="153">
        <f t="shared" si="34"/>
        <v>0</v>
      </c>
      <c r="BF225" s="153">
        <f t="shared" si="35"/>
        <v>0</v>
      </c>
      <c r="BG225" s="153">
        <f t="shared" si="36"/>
        <v>0</v>
      </c>
      <c r="BH225" s="153">
        <f t="shared" si="37"/>
        <v>0</v>
      </c>
      <c r="BI225" s="153">
        <f t="shared" si="38"/>
        <v>0</v>
      </c>
      <c r="BJ225" s="13" t="s">
        <v>87</v>
      </c>
      <c r="BK225" s="153">
        <f t="shared" si="39"/>
        <v>0</v>
      </c>
      <c r="BL225" s="13" t="s">
        <v>298</v>
      </c>
      <c r="BM225" s="152" t="s">
        <v>540</v>
      </c>
    </row>
    <row r="226" spans="2:65" s="1" customFormat="1" ht="24.15" customHeight="1">
      <c r="B226" s="139"/>
      <c r="C226" s="140" t="s">
        <v>356</v>
      </c>
      <c r="D226" s="140" t="s">
        <v>173</v>
      </c>
      <c r="E226" s="141" t="s">
        <v>1048</v>
      </c>
      <c r="F226" s="142" t="s">
        <v>1049</v>
      </c>
      <c r="G226" s="143" t="s">
        <v>215</v>
      </c>
      <c r="H226" s="144">
        <v>200</v>
      </c>
      <c r="I226" s="145"/>
      <c r="J226" s="146">
        <f t="shared" si="30"/>
        <v>0</v>
      </c>
      <c r="K226" s="147"/>
      <c r="L226" s="28"/>
      <c r="M226" s="148" t="s">
        <v>1</v>
      </c>
      <c r="N226" s="149" t="s">
        <v>40</v>
      </c>
      <c r="P226" s="150">
        <f t="shared" si="31"/>
        <v>0</v>
      </c>
      <c r="Q226" s="150">
        <v>0</v>
      </c>
      <c r="R226" s="150">
        <f t="shared" si="32"/>
        <v>0</v>
      </c>
      <c r="S226" s="150">
        <v>0</v>
      </c>
      <c r="T226" s="151">
        <f t="shared" si="33"/>
        <v>0</v>
      </c>
      <c r="AR226" s="152" t="s">
        <v>298</v>
      </c>
      <c r="AT226" s="152" t="s">
        <v>173</v>
      </c>
      <c r="AU226" s="152" t="s">
        <v>87</v>
      </c>
      <c r="AY226" s="13" t="s">
        <v>171</v>
      </c>
      <c r="BE226" s="153">
        <f t="shared" si="34"/>
        <v>0</v>
      </c>
      <c r="BF226" s="153">
        <f t="shared" si="35"/>
        <v>0</v>
      </c>
      <c r="BG226" s="153">
        <f t="shared" si="36"/>
        <v>0</v>
      </c>
      <c r="BH226" s="153">
        <f t="shared" si="37"/>
        <v>0</v>
      </c>
      <c r="BI226" s="153">
        <f t="shared" si="38"/>
        <v>0</v>
      </c>
      <c r="BJ226" s="13" t="s">
        <v>87</v>
      </c>
      <c r="BK226" s="153">
        <f t="shared" si="39"/>
        <v>0</v>
      </c>
      <c r="BL226" s="13" t="s">
        <v>298</v>
      </c>
      <c r="BM226" s="152" t="s">
        <v>545</v>
      </c>
    </row>
    <row r="227" spans="2:65" s="1" customFormat="1" ht="16.5" customHeight="1">
      <c r="B227" s="139"/>
      <c r="C227" s="154" t="s">
        <v>546</v>
      </c>
      <c r="D227" s="154" t="s">
        <v>242</v>
      </c>
      <c r="E227" s="155" t="s">
        <v>1050</v>
      </c>
      <c r="F227" s="156" t="s">
        <v>1051</v>
      </c>
      <c r="G227" s="157" t="s">
        <v>215</v>
      </c>
      <c r="H227" s="158">
        <v>200</v>
      </c>
      <c r="I227" s="159"/>
      <c r="J227" s="160">
        <f t="shared" si="30"/>
        <v>0</v>
      </c>
      <c r="K227" s="161"/>
      <c r="L227" s="162"/>
      <c r="M227" s="163" t="s">
        <v>1</v>
      </c>
      <c r="N227" s="164" t="s">
        <v>40</v>
      </c>
      <c r="P227" s="150">
        <f t="shared" si="31"/>
        <v>0</v>
      </c>
      <c r="Q227" s="150">
        <v>0</v>
      </c>
      <c r="R227" s="150">
        <f t="shared" si="32"/>
        <v>0</v>
      </c>
      <c r="S227" s="150">
        <v>0</v>
      </c>
      <c r="T227" s="151">
        <f t="shared" si="33"/>
        <v>0</v>
      </c>
      <c r="AR227" s="152" t="s">
        <v>646</v>
      </c>
      <c r="AT227" s="152" t="s">
        <v>242</v>
      </c>
      <c r="AU227" s="152" t="s">
        <v>87</v>
      </c>
      <c r="AY227" s="13" t="s">
        <v>171</v>
      </c>
      <c r="BE227" s="153">
        <f t="shared" si="34"/>
        <v>0</v>
      </c>
      <c r="BF227" s="153">
        <f t="shared" si="35"/>
        <v>0</v>
      </c>
      <c r="BG227" s="153">
        <f t="shared" si="36"/>
        <v>0</v>
      </c>
      <c r="BH227" s="153">
        <f t="shared" si="37"/>
        <v>0</v>
      </c>
      <c r="BI227" s="153">
        <f t="shared" si="38"/>
        <v>0</v>
      </c>
      <c r="BJ227" s="13" t="s">
        <v>87</v>
      </c>
      <c r="BK227" s="153">
        <f t="shared" si="39"/>
        <v>0</v>
      </c>
      <c r="BL227" s="13" t="s">
        <v>298</v>
      </c>
      <c r="BM227" s="152" t="s">
        <v>549</v>
      </c>
    </row>
    <row r="228" spans="2:65" s="1" customFormat="1" ht="16.5" customHeight="1">
      <c r="B228" s="139"/>
      <c r="C228" s="140" t="s">
        <v>360</v>
      </c>
      <c r="D228" s="140" t="s">
        <v>173</v>
      </c>
      <c r="E228" s="141" t="s">
        <v>1052</v>
      </c>
      <c r="F228" s="142" t="s">
        <v>1053</v>
      </c>
      <c r="G228" s="143" t="s">
        <v>499</v>
      </c>
      <c r="H228" s="165"/>
      <c r="I228" s="145"/>
      <c r="J228" s="146">
        <f t="shared" si="30"/>
        <v>0</v>
      </c>
      <c r="K228" s="147"/>
      <c r="L228" s="28"/>
      <c r="M228" s="148" t="s">
        <v>1</v>
      </c>
      <c r="N228" s="149" t="s">
        <v>40</v>
      </c>
      <c r="P228" s="150">
        <f t="shared" si="31"/>
        <v>0</v>
      </c>
      <c r="Q228" s="150">
        <v>0</v>
      </c>
      <c r="R228" s="150">
        <f t="shared" si="32"/>
        <v>0</v>
      </c>
      <c r="S228" s="150">
        <v>0</v>
      </c>
      <c r="T228" s="151">
        <f t="shared" si="33"/>
        <v>0</v>
      </c>
      <c r="AR228" s="152" t="s">
        <v>298</v>
      </c>
      <c r="AT228" s="152" t="s">
        <v>173</v>
      </c>
      <c r="AU228" s="152" t="s">
        <v>87</v>
      </c>
      <c r="AY228" s="13" t="s">
        <v>171</v>
      </c>
      <c r="BE228" s="153">
        <f t="shared" si="34"/>
        <v>0</v>
      </c>
      <c r="BF228" s="153">
        <f t="shared" si="35"/>
        <v>0</v>
      </c>
      <c r="BG228" s="153">
        <f t="shared" si="36"/>
        <v>0</v>
      </c>
      <c r="BH228" s="153">
        <f t="shared" si="37"/>
        <v>0</v>
      </c>
      <c r="BI228" s="153">
        <f t="shared" si="38"/>
        <v>0</v>
      </c>
      <c r="BJ228" s="13" t="s">
        <v>87</v>
      </c>
      <c r="BK228" s="153">
        <f t="shared" si="39"/>
        <v>0</v>
      </c>
      <c r="BL228" s="13" t="s">
        <v>298</v>
      </c>
      <c r="BM228" s="152" t="s">
        <v>552</v>
      </c>
    </row>
    <row r="229" spans="2:65" s="1" customFormat="1" ht="16.5" customHeight="1">
      <c r="B229" s="139"/>
      <c r="C229" s="140" t="s">
        <v>553</v>
      </c>
      <c r="D229" s="140" t="s">
        <v>173</v>
      </c>
      <c r="E229" s="141" t="s">
        <v>1054</v>
      </c>
      <c r="F229" s="142" t="s">
        <v>1055</v>
      </c>
      <c r="G229" s="143" t="s">
        <v>499</v>
      </c>
      <c r="H229" s="165"/>
      <c r="I229" s="145"/>
      <c r="J229" s="146">
        <f t="shared" si="30"/>
        <v>0</v>
      </c>
      <c r="K229" s="147"/>
      <c r="L229" s="28"/>
      <c r="M229" s="148" t="s">
        <v>1</v>
      </c>
      <c r="N229" s="149" t="s">
        <v>40</v>
      </c>
      <c r="P229" s="150">
        <f t="shared" si="31"/>
        <v>0</v>
      </c>
      <c r="Q229" s="150">
        <v>0</v>
      </c>
      <c r="R229" s="150">
        <f t="shared" si="32"/>
        <v>0</v>
      </c>
      <c r="S229" s="150">
        <v>0</v>
      </c>
      <c r="T229" s="151">
        <f t="shared" si="33"/>
        <v>0</v>
      </c>
      <c r="AR229" s="152" t="s">
        <v>298</v>
      </c>
      <c r="AT229" s="152" t="s">
        <v>173</v>
      </c>
      <c r="AU229" s="152" t="s">
        <v>87</v>
      </c>
      <c r="AY229" s="13" t="s">
        <v>171</v>
      </c>
      <c r="BE229" s="153">
        <f t="shared" si="34"/>
        <v>0</v>
      </c>
      <c r="BF229" s="153">
        <f t="shared" si="35"/>
        <v>0</v>
      </c>
      <c r="BG229" s="153">
        <f t="shared" si="36"/>
        <v>0</v>
      </c>
      <c r="BH229" s="153">
        <f t="shared" si="37"/>
        <v>0</v>
      </c>
      <c r="BI229" s="153">
        <f t="shared" si="38"/>
        <v>0</v>
      </c>
      <c r="BJ229" s="13" t="s">
        <v>87</v>
      </c>
      <c r="BK229" s="153">
        <f t="shared" si="39"/>
        <v>0</v>
      </c>
      <c r="BL229" s="13" t="s">
        <v>298</v>
      </c>
      <c r="BM229" s="152" t="s">
        <v>556</v>
      </c>
    </row>
    <row r="230" spans="2:65" s="11" customFormat="1" ht="22.95" customHeight="1">
      <c r="B230" s="127"/>
      <c r="D230" s="128" t="s">
        <v>73</v>
      </c>
      <c r="E230" s="137" t="s">
        <v>1056</v>
      </c>
      <c r="F230" s="137" t="s">
        <v>1057</v>
      </c>
      <c r="I230" s="130"/>
      <c r="J230" s="138">
        <f>BK230</f>
        <v>0</v>
      </c>
      <c r="L230" s="127"/>
      <c r="M230" s="132"/>
      <c r="P230" s="133">
        <f>SUM(P231:P238)</f>
        <v>0</v>
      </c>
      <c r="R230" s="133">
        <f>SUM(R231:R238)</f>
        <v>0</v>
      </c>
      <c r="T230" s="134">
        <f>SUM(T231:T238)</f>
        <v>0</v>
      </c>
      <c r="AR230" s="128" t="s">
        <v>95</v>
      </c>
      <c r="AT230" s="135" t="s">
        <v>73</v>
      </c>
      <c r="AU230" s="135" t="s">
        <v>81</v>
      </c>
      <c r="AY230" s="128" t="s">
        <v>171</v>
      </c>
      <c r="BK230" s="136">
        <f>SUM(BK231:BK238)</f>
        <v>0</v>
      </c>
    </row>
    <row r="231" spans="2:65" s="1" customFormat="1" ht="16.5" customHeight="1">
      <c r="B231" s="139"/>
      <c r="C231" s="140" t="s">
        <v>363</v>
      </c>
      <c r="D231" s="140" t="s">
        <v>173</v>
      </c>
      <c r="E231" s="141" t="s">
        <v>1058</v>
      </c>
      <c r="F231" s="142" t="s">
        <v>1059</v>
      </c>
      <c r="G231" s="143" t="s">
        <v>215</v>
      </c>
      <c r="H231" s="144">
        <v>1</v>
      </c>
      <c r="I231" s="145"/>
      <c r="J231" s="146">
        <f t="shared" ref="J231:J238" si="40">ROUND(I231*H231,2)</f>
        <v>0</v>
      </c>
      <c r="K231" s="147"/>
      <c r="L231" s="28"/>
      <c r="M231" s="148" t="s">
        <v>1</v>
      </c>
      <c r="N231" s="149" t="s">
        <v>40</v>
      </c>
      <c r="P231" s="150">
        <f t="shared" ref="P231:P238" si="41">O231*H231</f>
        <v>0</v>
      </c>
      <c r="Q231" s="150">
        <v>0</v>
      </c>
      <c r="R231" s="150">
        <f t="shared" ref="R231:R238" si="42">Q231*H231</f>
        <v>0</v>
      </c>
      <c r="S231" s="150">
        <v>0</v>
      </c>
      <c r="T231" s="151">
        <f t="shared" ref="T231:T238" si="43">S231*H231</f>
        <v>0</v>
      </c>
      <c r="AR231" s="152" t="s">
        <v>298</v>
      </c>
      <c r="AT231" s="152" t="s">
        <v>173</v>
      </c>
      <c r="AU231" s="152" t="s">
        <v>87</v>
      </c>
      <c r="AY231" s="13" t="s">
        <v>171</v>
      </c>
      <c r="BE231" s="153">
        <f t="shared" ref="BE231:BE238" si="44">IF(N231="základná",J231,0)</f>
        <v>0</v>
      </c>
      <c r="BF231" s="153">
        <f t="shared" ref="BF231:BF238" si="45">IF(N231="znížená",J231,0)</f>
        <v>0</v>
      </c>
      <c r="BG231" s="153">
        <f t="shared" ref="BG231:BG238" si="46">IF(N231="zákl. prenesená",J231,0)</f>
        <v>0</v>
      </c>
      <c r="BH231" s="153">
        <f t="shared" ref="BH231:BH238" si="47">IF(N231="zníž. prenesená",J231,0)</f>
        <v>0</v>
      </c>
      <c r="BI231" s="153">
        <f t="shared" ref="BI231:BI238" si="48">IF(N231="nulová",J231,0)</f>
        <v>0</v>
      </c>
      <c r="BJ231" s="13" t="s">
        <v>87</v>
      </c>
      <c r="BK231" s="153">
        <f t="shared" ref="BK231:BK238" si="49">ROUND(I231*H231,2)</f>
        <v>0</v>
      </c>
      <c r="BL231" s="13" t="s">
        <v>298</v>
      </c>
      <c r="BM231" s="152" t="s">
        <v>559</v>
      </c>
    </row>
    <row r="232" spans="2:65" s="1" customFormat="1" ht="16.5" customHeight="1">
      <c r="B232" s="139"/>
      <c r="C232" s="154" t="s">
        <v>562</v>
      </c>
      <c r="D232" s="154" t="s">
        <v>242</v>
      </c>
      <c r="E232" s="155" t="s">
        <v>1060</v>
      </c>
      <c r="F232" s="156" t="s">
        <v>1061</v>
      </c>
      <c r="G232" s="157" t="s">
        <v>215</v>
      </c>
      <c r="H232" s="158">
        <v>1</v>
      </c>
      <c r="I232" s="159"/>
      <c r="J232" s="160">
        <f t="shared" si="40"/>
        <v>0</v>
      </c>
      <c r="K232" s="161"/>
      <c r="L232" s="162"/>
      <c r="M232" s="163" t="s">
        <v>1</v>
      </c>
      <c r="N232" s="164" t="s">
        <v>40</v>
      </c>
      <c r="P232" s="150">
        <f t="shared" si="41"/>
        <v>0</v>
      </c>
      <c r="Q232" s="150">
        <v>0</v>
      </c>
      <c r="R232" s="150">
        <f t="shared" si="42"/>
        <v>0</v>
      </c>
      <c r="S232" s="150">
        <v>0</v>
      </c>
      <c r="T232" s="151">
        <f t="shared" si="43"/>
        <v>0</v>
      </c>
      <c r="AR232" s="152" t="s">
        <v>646</v>
      </c>
      <c r="AT232" s="152" t="s">
        <v>242</v>
      </c>
      <c r="AU232" s="152" t="s">
        <v>87</v>
      </c>
      <c r="AY232" s="13" t="s">
        <v>171</v>
      </c>
      <c r="BE232" s="153">
        <f t="shared" si="44"/>
        <v>0</v>
      </c>
      <c r="BF232" s="153">
        <f t="shared" si="45"/>
        <v>0</v>
      </c>
      <c r="BG232" s="153">
        <f t="shared" si="46"/>
        <v>0</v>
      </c>
      <c r="BH232" s="153">
        <f t="shared" si="47"/>
        <v>0</v>
      </c>
      <c r="BI232" s="153">
        <f t="shared" si="48"/>
        <v>0</v>
      </c>
      <c r="BJ232" s="13" t="s">
        <v>87</v>
      </c>
      <c r="BK232" s="153">
        <f t="shared" si="49"/>
        <v>0</v>
      </c>
      <c r="BL232" s="13" t="s">
        <v>298</v>
      </c>
      <c r="BM232" s="152" t="s">
        <v>565</v>
      </c>
    </row>
    <row r="233" spans="2:65" s="1" customFormat="1" ht="16.5" customHeight="1">
      <c r="B233" s="139"/>
      <c r="C233" s="140" t="s">
        <v>367</v>
      </c>
      <c r="D233" s="140" t="s">
        <v>173</v>
      </c>
      <c r="E233" s="141" t="s">
        <v>1062</v>
      </c>
      <c r="F233" s="142" t="s">
        <v>1063</v>
      </c>
      <c r="G233" s="143" t="s">
        <v>228</v>
      </c>
      <c r="H233" s="144">
        <v>100</v>
      </c>
      <c r="I233" s="145"/>
      <c r="J233" s="146">
        <f t="shared" si="40"/>
        <v>0</v>
      </c>
      <c r="K233" s="147"/>
      <c r="L233" s="28"/>
      <c r="M233" s="148" t="s">
        <v>1</v>
      </c>
      <c r="N233" s="149" t="s">
        <v>40</v>
      </c>
      <c r="P233" s="150">
        <f t="shared" si="41"/>
        <v>0</v>
      </c>
      <c r="Q233" s="150">
        <v>0</v>
      </c>
      <c r="R233" s="150">
        <f t="shared" si="42"/>
        <v>0</v>
      </c>
      <c r="S233" s="150">
        <v>0</v>
      </c>
      <c r="T233" s="151">
        <f t="shared" si="43"/>
        <v>0</v>
      </c>
      <c r="AR233" s="152" t="s">
        <v>298</v>
      </c>
      <c r="AT233" s="152" t="s">
        <v>173</v>
      </c>
      <c r="AU233" s="152" t="s">
        <v>87</v>
      </c>
      <c r="AY233" s="13" t="s">
        <v>171</v>
      </c>
      <c r="BE233" s="153">
        <f t="shared" si="44"/>
        <v>0</v>
      </c>
      <c r="BF233" s="153">
        <f t="shared" si="45"/>
        <v>0</v>
      </c>
      <c r="BG233" s="153">
        <f t="shared" si="46"/>
        <v>0</v>
      </c>
      <c r="BH233" s="153">
        <f t="shared" si="47"/>
        <v>0</v>
      </c>
      <c r="BI233" s="153">
        <f t="shared" si="48"/>
        <v>0</v>
      </c>
      <c r="BJ233" s="13" t="s">
        <v>87</v>
      </c>
      <c r="BK233" s="153">
        <f t="shared" si="49"/>
        <v>0</v>
      </c>
      <c r="BL233" s="13" t="s">
        <v>298</v>
      </c>
      <c r="BM233" s="152" t="s">
        <v>568</v>
      </c>
    </row>
    <row r="234" spans="2:65" s="1" customFormat="1" ht="16.5" customHeight="1">
      <c r="B234" s="139"/>
      <c r="C234" s="154" t="s">
        <v>569</v>
      </c>
      <c r="D234" s="154" t="s">
        <v>242</v>
      </c>
      <c r="E234" s="155" t="s">
        <v>1064</v>
      </c>
      <c r="F234" s="156" t="s">
        <v>1065</v>
      </c>
      <c r="G234" s="157" t="s">
        <v>228</v>
      </c>
      <c r="H234" s="158">
        <v>100</v>
      </c>
      <c r="I234" s="159"/>
      <c r="J234" s="160">
        <f t="shared" si="40"/>
        <v>0</v>
      </c>
      <c r="K234" s="161"/>
      <c r="L234" s="162"/>
      <c r="M234" s="163" t="s">
        <v>1</v>
      </c>
      <c r="N234" s="164" t="s">
        <v>40</v>
      </c>
      <c r="P234" s="150">
        <f t="shared" si="41"/>
        <v>0</v>
      </c>
      <c r="Q234" s="150">
        <v>0</v>
      </c>
      <c r="R234" s="150">
        <f t="shared" si="42"/>
        <v>0</v>
      </c>
      <c r="S234" s="150">
        <v>0</v>
      </c>
      <c r="T234" s="151">
        <f t="shared" si="43"/>
        <v>0</v>
      </c>
      <c r="AR234" s="152" t="s">
        <v>646</v>
      </c>
      <c r="AT234" s="152" t="s">
        <v>242</v>
      </c>
      <c r="AU234" s="152" t="s">
        <v>87</v>
      </c>
      <c r="AY234" s="13" t="s">
        <v>171</v>
      </c>
      <c r="BE234" s="153">
        <f t="shared" si="44"/>
        <v>0</v>
      </c>
      <c r="BF234" s="153">
        <f t="shared" si="45"/>
        <v>0</v>
      </c>
      <c r="BG234" s="153">
        <f t="shared" si="46"/>
        <v>0</v>
      </c>
      <c r="BH234" s="153">
        <f t="shared" si="47"/>
        <v>0</v>
      </c>
      <c r="BI234" s="153">
        <f t="shared" si="48"/>
        <v>0</v>
      </c>
      <c r="BJ234" s="13" t="s">
        <v>87</v>
      </c>
      <c r="BK234" s="153">
        <f t="shared" si="49"/>
        <v>0</v>
      </c>
      <c r="BL234" s="13" t="s">
        <v>298</v>
      </c>
      <c r="BM234" s="152" t="s">
        <v>572</v>
      </c>
    </row>
    <row r="235" spans="2:65" s="1" customFormat="1" ht="37.950000000000003" customHeight="1">
      <c r="B235" s="139"/>
      <c r="C235" s="140" t="s">
        <v>370</v>
      </c>
      <c r="D235" s="140" t="s">
        <v>173</v>
      </c>
      <c r="E235" s="141" t="s">
        <v>1066</v>
      </c>
      <c r="F235" s="142" t="s">
        <v>1067</v>
      </c>
      <c r="G235" s="143" t="s">
        <v>228</v>
      </c>
      <c r="H235" s="144">
        <v>100</v>
      </c>
      <c r="I235" s="145"/>
      <c r="J235" s="146">
        <f t="shared" si="40"/>
        <v>0</v>
      </c>
      <c r="K235" s="147"/>
      <c r="L235" s="28"/>
      <c r="M235" s="148" t="s">
        <v>1</v>
      </c>
      <c r="N235" s="149" t="s">
        <v>40</v>
      </c>
      <c r="P235" s="150">
        <f t="shared" si="41"/>
        <v>0</v>
      </c>
      <c r="Q235" s="150">
        <v>0</v>
      </c>
      <c r="R235" s="150">
        <f t="shared" si="42"/>
        <v>0</v>
      </c>
      <c r="S235" s="150">
        <v>0</v>
      </c>
      <c r="T235" s="151">
        <f t="shared" si="43"/>
        <v>0</v>
      </c>
      <c r="AR235" s="152" t="s">
        <v>298</v>
      </c>
      <c r="AT235" s="152" t="s">
        <v>173</v>
      </c>
      <c r="AU235" s="152" t="s">
        <v>87</v>
      </c>
      <c r="AY235" s="13" t="s">
        <v>171</v>
      </c>
      <c r="BE235" s="153">
        <f t="shared" si="44"/>
        <v>0</v>
      </c>
      <c r="BF235" s="153">
        <f t="shared" si="45"/>
        <v>0</v>
      </c>
      <c r="BG235" s="153">
        <f t="shared" si="46"/>
        <v>0</v>
      </c>
      <c r="BH235" s="153">
        <f t="shared" si="47"/>
        <v>0</v>
      </c>
      <c r="BI235" s="153">
        <f t="shared" si="48"/>
        <v>0</v>
      </c>
      <c r="BJ235" s="13" t="s">
        <v>87</v>
      </c>
      <c r="BK235" s="153">
        <f t="shared" si="49"/>
        <v>0</v>
      </c>
      <c r="BL235" s="13" t="s">
        <v>298</v>
      </c>
      <c r="BM235" s="152" t="s">
        <v>577</v>
      </c>
    </row>
    <row r="236" spans="2:65" s="1" customFormat="1" ht="16.5" customHeight="1">
      <c r="B236" s="139"/>
      <c r="C236" s="154" t="s">
        <v>578</v>
      </c>
      <c r="D236" s="154" t="s">
        <v>242</v>
      </c>
      <c r="E236" s="155" t="s">
        <v>1068</v>
      </c>
      <c r="F236" s="156" t="s">
        <v>1069</v>
      </c>
      <c r="G236" s="157" t="s">
        <v>228</v>
      </c>
      <c r="H236" s="158">
        <v>100</v>
      </c>
      <c r="I236" s="159"/>
      <c r="J236" s="160">
        <f t="shared" si="40"/>
        <v>0</v>
      </c>
      <c r="K236" s="161"/>
      <c r="L236" s="162"/>
      <c r="M236" s="163" t="s">
        <v>1</v>
      </c>
      <c r="N236" s="164" t="s">
        <v>40</v>
      </c>
      <c r="P236" s="150">
        <f t="shared" si="41"/>
        <v>0</v>
      </c>
      <c r="Q236" s="150">
        <v>0</v>
      </c>
      <c r="R236" s="150">
        <f t="shared" si="42"/>
        <v>0</v>
      </c>
      <c r="S236" s="150">
        <v>0</v>
      </c>
      <c r="T236" s="151">
        <f t="shared" si="43"/>
        <v>0</v>
      </c>
      <c r="AR236" s="152" t="s">
        <v>646</v>
      </c>
      <c r="AT236" s="152" t="s">
        <v>242</v>
      </c>
      <c r="AU236" s="152" t="s">
        <v>87</v>
      </c>
      <c r="AY236" s="13" t="s">
        <v>171</v>
      </c>
      <c r="BE236" s="153">
        <f t="shared" si="44"/>
        <v>0</v>
      </c>
      <c r="BF236" s="153">
        <f t="shared" si="45"/>
        <v>0</v>
      </c>
      <c r="BG236" s="153">
        <f t="shared" si="46"/>
        <v>0</v>
      </c>
      <c r="BH236" s="153">
        <f t="shared" si="47"/>
        <v>0</v>
      </c>
      <c r="BI236" s="153">
        <f t="shared" si="48"/>
        <v>0</v>
      </c>
      <c r="BJ236" s="13" t="s">
        <v>87</v>
      </c>
      <c r="BK236" s="153">
        <f t="shared" si="49"/>
        <v>0</v>
      </c>
      <c r="BL236" s="13" t="s">
        <v>298</v>
      </c>
      <c r="BM236" s="152" t="s">
        <v>581</v>
      </c>
    </row>
    <row r="237" spans="2:65" s="1" customFormat="1" ht="16.5" customHeight="1">
      <c r="B237" s="139"/>
      <c r="C237" s="140" t="s">
        <v>374</v>
      </c>
      <c r="D237" s="140" t="s">
        <v>173</v>
      </c>
      <c r="E237" s="141" t="s">
        <v>1052</v>
      </c>
      <c r="F237" s="142" t="s">
        <v>1053</v>
      </c>
      <c r="G237" s="143" t="s">
        <v>499</v>
      </c>
      <c r="H237" s="165"/>
      <c r="I237" s="145"/>
      <c r="J237" s="146">
        <f t="shared" si="40"/>
        <v>0</v>
      </c>
      <c r="K237" s="147"/>
      <c r="L237" s="28"/>
      <c r="M237" s="148" t="s">
        <v>1</v>
      </c>
      <c r="N237" s="149" t="s">
        <v>40</v>
      </c>
      <c r="P237" s="150">
        <f t="shared" si="41"/>
        <v>0</v>
      </c>
      <c r="Q237" s="150">
        <v>0</v>
      </c>
      <c r="R237" s="150">
        <f t="shared" si="42"/>
        <v>0</v>
      </c>
      <c r="S237" s="150">
        <v>0</v>
      </c>
      <c r="T237" s="151">
        <f t="shared" si="43"/>
        <v>0</v>
      </c>
      <c r="AR237" s="152" t="s">
        <v>298</v>
      </c>
      <c r="AT237" s="152" t="s">
        <v>173</v>
      </c>
      <c r="AU237" s="152" t="s">
        <v>87</v>
      </c>
      <c r="AY237" s="13" t="s">
        <v>171</v>
      </c>
      <c r="BE237" s="153">
        <f t="shared" si="44"/>
        <v>0</v>
      </c>
      <c r="BF237" s="153">
        <f t="shared" si="45"/>
        <v>0</v>
      </c>
      <c r="BG237" s="153">
        <f t="shared" si="46"/>
        <v>0</v>
      </c>
      <c r="BH237" s="153">
        <f t="shared" si="47"/>
        <v>0</v>
      </c>
      <c r="BI237" s="153">
        <f t="shared" si="48"/>
        <v>0</v>
      </c>
      <c r="BJ237" s="13" t="s">
        <v>87</v>
      </c>
      <c r="BK237" s="153">
        <f t="shared" si="49"/>
        <v>0</v>
      </c>
      <c r="BL237" s="13" t="s">
        <v>298</v>
      </c>
      <c r="BM237" s="152" t="s">
        <v>584</v>
      </c>
    </row>
    <row r="238" spans="2:65" s="1" customFormat="1" ht="16.5" customHeight="1">
      <c r="B238" s="139"/>
      <c r="C238" s="140" t="s">
        <v>585</v>
      </c>
      <c r="D238" s="140" t="s">
        <v>173</v>
      </c>
      <c r="E238" s="141" t="s">
        <v>1054</v>
      </c>
      <c r="F238" s="142" t="s">
        <v>1055</v>
      </c>
      <c r="G238" s="143" t="s">
        <v>499</v>
      </c>
      <c r="H238" s="165"/>
      <c r="I238" s="145"/>
      <c r="J238" s="146">
        <f t="shared" si="40"/>
        <v>0</v>
      </c>
      <c r="K238" s="147"/>
      <c r="L238" s="28"/>
      <c r="M238" s="148" t="s">
        <v>1</v>
      </c>
      <c r="N238" s="149" t="s">
        <v>40</v>
      </c>
      <c r="P238" s="150">
        <f t="shared" si="41"/>
        <v>0</v>
      </c>
      <c r="Q238" s="150">
        <v>0</v>
      </c>
      <c r="R238" s="150">
        <f t="shared" si="42"/>
        <v>0</v>
      </c>
      <c r="S238" s="150">
        <v>0</v>
      </c>
      <c r="T238" s="151">
        <f t="shared" si="43"/>
        <v>0</v>
      </c>
      <c r="AR238" s="152" t="s">
        <v>298</v>
      </c>
      <c r="AT238" s="152" t="s">
        <v>173</v>
      </c>
      <c r="AU238" s="152" t="s">
        <v>87</v>
      </c>
      <c r="AY238" s="13" t="s">
        <v>171</v>
      </c>
      <c r="BE238" s="153">
        <f t="shared" si="44"/>
        <v>0</v>
      </c>
      <c r="BF238" s="153">
        <f t="shared" si="45"/>
        <v>0</v>
      </c>
      <c r="BG238" s="153">
        <f t="shared" si="46"/>
        <v>0</v>
      </c>
      <c r="BH238" s="153">
        <f t="shared" si="47"/>
        <v>0</v>
      </c>
      <c r="BI238" s="153">
        <f t="shared" si="48"/>
        <v>0</v>
      </c>
      <c r="BJ238" s="13" t="s">
        <v>87</v>
      </c>
      <c r="BK238" s="153">
        <f t="shared" si="49"/>
        <v>0</v>
      </c>
      <c r="BL238" s="13" t="s">
        <v>298</v>
      </c>
      <c r="BM238" s="152" t="s">
        <v>588</v>
      </c>
    </row>
    <row r="239" spans="2:65" s="11" customFormat="1" ht="25.95" customHeight="1">
      <c r="B239" s="127"/>
      <c r="D239" s="128" t="s">
        <v>73</v>
      </c>
      <c r="E239" s="129" t="s">
        <v>1070</v>
      </c>
      <c r="F239" s="129" t="s">
        <v>1071</v>
      </c>
      <c r="I239" s="130"/>
      <c r="J239" s="131">
        <f>BK239</f>
        <v>0</v>
      </c>
      <c r="L239" s="127"/>
      <c r="M239" s="132"/>
      <c r="P239" s="133">
        <f>P240</f>
        <v>0</v>
      </c>
      <c r="R239" s="133">
        <f>R240</f>
        <v>0</v>
      </c>
      <c r="T239" s="134">
        <f>T240</f>
        <v>0</v>
      </c>
      <c r="AR239" s="128" t="s">
        <v>177</v>
      </c>
      <c r="AT239" s="135" t="s">
        <v>73</v>
      </c>
      <c r="AU239" s="135" t="s">
        <v>74</v>
      </c>
      <c r="AY239" s="128" t="s">
        <v>171</v>
      </c>
      <c r="BK239" s="136">
        <f>BK240</f>
        <v>0</v>
      </c>
    </row>
    <row r="240" spans="2:65" s="1" customFormat="1" ht="16.5" customHeight="1">
      <c r="B240" s="139"/>
      <c r="C240" s="140" t="s">
        <v>377</v>
      </c>
      <c r="D240" s="140" t="s">
        <v>173</v>
      </c>
      <c r="E240" s="141" t="s">
        <v>1072</v>
      </c>
      <c r="F240" s="142" t="s">
        <v>1073</v>
      </c>
      <c r="G240" s="143" t="s">
        <v>215</v>
      </c>
      <c r="H240" s="144">
        <v>40</v>
      </c>
      <c r="I240" s="145"/>
      <c r="J240" s="146">
        <f>ROUND(I240*H240,2)</f>
        <v>0</v>
      </c>
      <c r="K240" s="147"/>
      <c r="L240" s="28"/>
      <c r="M240" s="166" t="s">
        <v>1</v>
      </c>
      <c r="N240" s="167" t="s">
        <v>40</v>
      </c>
      <c r="O240" s="168"/>
      <c r="P240" s="169">
        <f>O240*H240</f>
        <v>0</v>
      </c>
      <c r="Q240" s="169">
        <v>0</v>
      </c>
      <c r="R240" s="169">
        <f>Q240*H240</f>
        <v>0</v>
      </c>
      <c r="S240" s="169">
        <v>0</v>
      </c>
      <c r="T240" s="170">
        <f>S240*H240</f>
        <v>0</v>
      </c>
      <c r="AR240" s="152" t="s">
        <v>833</v>
      </c>
      <c r="AT240" s="152" t="s">
        <v>173</v>
      </c>
      <c r="AU240" s="152" t="s">
        <v>81</v>
      </c>
      <c r="AY240" s="13" t="s">
        <v>171</v>
      </c>
      <c r="BE240" s="153">
        <f>IF(N240="základná",J240,0)</f>
        <v>0</v>
      </c>
      <c r="BF240" s="153">
        <f>IF(N240="znížená",J240,0)</f>
        <v>0</v>
      </c>
      <c r="BG240" s="153">
        <f>IF(N240="zákl. prenesená",J240,0)</f>
        <v>0</v>
      </c>
      <c r="BH240" s="153">
        <f>IF(N240="zníž. prenesená",J240,0)</f>
        <v>0</v>
      </c>
      <c r="BI240" s="153">
        <f>IF(N240="nulová",J240,0)</f>
        <v>0</v>
      </c>
      <c r="BJ240" s="13" t="s">
        <v>87</v>
      </c>
      <c r="BK240" s="153">
        <f>ROUND(I240*H240,2)</f>
        <v>0</v>
      </c>
      <c r="BL240" s="13" t="s">
        <v>833</v>
      </c>
      <c r="BM240" s="152" t="s">
        <v>591</v>
      </c>
    </row>
    <row r="241" spans="2:12" s="1" customFormat="1" ht="6.9" customHeight="1">
      <c r="B241" s="43"/>
      <c r="C241" s="44"/>
      <c r="D241" s="44"/>
      <c r="E241" s="44"/>
      <c r="F241" s="44"/>
      <c r="G241" s="44"/>
      <c r="H241" s="44"/>
      <c r="I241" s="44"/>
      <c r="J241" s="44"/>
      <c r="K241" s="44"/>
      <c r="L241" s="28"/>
    </row>
  </sheetData>
  <autoFilter ref="C123:K240" xr:uid="{00000000-0009-0000-0000-000004000000}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218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85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3" t="s">
        <v>105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" customHeight="1">
      <c r="B4" s="16"/>
      <c r="D4" s="17" t="s">
        <v>124</v>
      </c>
      <c r="L4" s="16"/>
      <c r="M4" s="92" t="s">
        <v>9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20" t="str">
        <f>'Rekapitulácia stavby'!K6</f>
        <v>Sklady - Showroom, rekonštrukcia</v>
      </c>
      <c r="F7" s="221"/>
      <c r="G7" s="221"/>
      <c r="H7" s="221"/>
      <c r="L7" s="16"/>
    </row>
    <row r="8" spans="2:46" ht="12" customHeight="1">
      <c r="B8" s="16"/>
      <c r="D8" s="23" t="s">
        <v>125</v>
      </c>
      <c r="L8" s="16"/>
    </row>
    <row r="9" spans="2:46" s="1" customFormat="1" ht="16.5" customHeight="1">
      <c r="B9" s="28"/>
      <c r="E9" s="220" t="s">
        <v>126</v>
      </c>
      <c r="F9" s="219"/>
      <c r="G9" s="219"/>
      <c r="H9" s="219"/>
      <c r="L9" s="28"/>
    </row>
    <row r="10" spans="2:46" s="1" customFormat="1" ht="12" customHeight="1">
      <c r="B10" s="28"/>
      <c r="D10" s="23" t="s">
        <v>127</v>
      </c>
      <c r="L10" s="28"/>
    </row>
    <row r="11" spans="2:46" s="1" customFormat="1" ht="16.5" customHeight="1">
      <c r="B11" s="28"/>
      <c r="E11" s="215" t="s">
        <v>1074</v>
      </c>
      <c r="F11" s="219"/>
      <c r="G11" s="219"/>
      <c r="H11" s="219"/>
      <c r="L11" s="28"/>
    </row>
    <row r="12" spans="2:46" s="1" customFormat="1">
      <c r="B12" s="28"/>
      <c r="L12" s="28"/>
    </row>
    <row r="13" spans="2:46" s="1" customFormat="1" ht="12" customHeight="1">
      <c r="B13" s="28"/>
      <c r="D13" s="23" t="s">
        <v>17</v>
      </c>
      <c r="F13" s="21" t="s">
        <v>89</v>
      </c>
      <c r="I13" s="23" t="s">
        <v>18</v>
      </c>
      <c r="J13" s="21" t="s">
        <v>1</v>
      </c>
      <c r="L13" s="28"/>
    </row>
    <row r="14" spans="2:46" s="1" customFormat="1" ht="12" customHeight="1">
      <c r="B14" s="28"/>
      <c r="D14" s="23" t="s">
        <v>19</v>
      </c>
      <c r="F14" s="21" t="s">
        <v>20</v>
      </c>
      <c r="I14" s="23" t="s">
        <v>21</v>
      </c>
      <c r="J14" s="51">
        <f>'Rekapitulácia stavby'!AN8</f>
        <v>0</v>
      </c>
      <c r="L14" s="28"/>
    </row>
    <row r="15" spans="2:46" s="1" customFormat="1" ht="10.95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6.9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2" t="str">
        <f>'Rekapitulácia stavby'!E14</f>
        <v>Vyplň údaj</v>
      </c>
      <c r="F20" s="207"/>
      <c r="G20" s="207"/>
      <c r="H20" s="207"/>
      <c r="I20" s="23" t="s">
        <v>25</v>
      </c>
      <c r="J20" s="24" t="str">
        <f>'Rekapitulácia stavby'!AN14</f>
        <v>Vyplň údaj</v>
      </c>
      <c r="L20" s="28"/>
    </row>
    <row r="21" spans="2:12" s="1" customFormat="1" ht="6.9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29</v>
      </c>
      <c r="I23" s="23" t="s">
        <v>25</v>
      </c>
      <c r="J23" s="21" t="s">
        <v>1</v>
      </c>
      <c r="L23" s="28"/>
    </row>
    <row r="24" spans="2:12" s="1" customFormat="1" ht="6.9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">
        <v>1</v>
      </c>
      <c r="L25" s="28"/>
    </row>
    <row r="26" spans="2:12" s="1" customFormat="1" ht="18" customHeight="1">
      <c r="B26" s="28"/>
      <c r="E26" s="21" t="s">
        <v>32</v>
      </c>
      <c r="I26" s="23" t="s">
        <v>25</v>
      </c>
      <c r="J26" s="21" t="s">
        <v>1</v>
      </c>
      <c r="L26" s="28"/>
    </row>
    <row r="27" spans="2:12" s="1" customFormat="1" ht="6.9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6.5" customHeight="1">
      <c r="B29" s="93"/>
      <c r="E29" s="211" t="s">
        <v>1</v>
      </c>
      <c r="F29" s="211"/>
      <c r="G29" s="211"/>
      <c r="H29" s="211"/>
      <c r="L29" s="93"/>
    </row>
    <row r="30" spans="2:12" s="1" customFormat="1" ht="6.9" customHeight="1">
      <c r="B30" s="28"/>
      <c r="L30" s="28"/>
    </row>
    <row r="31" spans="2:12" s="1" customFormat="1" ht="6.9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35" customHeight="1">
      <c r="B32" s="28"/>
      <c r="D32" s="94" t="s">
        <v>34</v>
      </c>
      <c r="J32" s="65">
        <f>ROUND(J128, 2)</f>
        <v>0</v>
      </c>
      <c r="L32" s="28"/>
    </row>
    <row r="33" spans="2:12" s="1" customFormat="1" ht="6.9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4" customHeight="1">
      <c r="B34" s="28"/>
      <c r="F34" s="31" t="s">
        <v>36</v>
      </c>
      <c r="I34" s="31" t="s">
        <v>35</v>
      </c>
      <c r="J34" s="31" t="s">
        <v>37</v>
      </c>
      <c r="L34" s="28"/>
    </row>
    <row r="35" spans="2:12" s="1" customFormat="1" ht="14.4" customHeight="1">
      <c r="B35" s="28"/>
      <c r="D35" s="54" t="s">
        <v>38</v>
      </c>
      <c r="E35" s="33" t="s">
        <v>39</v>
      </c>
      <c r="F35" s="95">
        <f>ROUND((SUM(BE128:BE217)),  2)</f>
        <v>0</v>
      </c>
      <c r="G35" s="96"/>
      <c r="H35" s="96"/>
      <c r="I35" s="97">
        <v>0.2</v>
      </c>
      <c r="J35" s="95">
        <f>ROUND(((SUM(BE128:BE217))*I35),  2)</f>
        <v>0</v>
      </c>
      <c r="L35" s="28"/>
    </row>
    <row r="36" spans="2:12" s="1" customFormat="1" ht="14.4" customHeight="1">
      <c r="B36" s="28"/>
      <c r="E36" s="33" t="s">
        <v>40</v>
      </c>
      <c r="F36" s="95">
        <f>ROUND((SUM(BF128:BF217)),  2)</f>
        <v>0</v>
      </c>
      <c r="G36" s="96"/>
      <c r="H36" s="96"/>
      <c r="I36" s="97">
        <v>0.2</v>
      </c>
      <c r="J36" s="95">
        <f>ROUND(((SUM(BF128:BF217))*I36),  2)</f>
        <v>0</v>
      </c>
      <c r="L36" s="28"/>
    </row>
    <row r="37" spans="2:12" s="1" customFormat="1" ht="14.4" hidden="1" customHeight="1">
      <c r="B37" s="28"/>
      <c r="E37" s="23" t="s">
        <v>41</v>
      </c>
      <c r="F37" s="85">
        <f>ROUND((SUM(BG128:BG217)),  2)</f>
        <v>0</v>
      </c>
      <c r="I37" s="98">
        <v>0.2</v>
      </c>
      <c r="J37" s="85">
        <f>0</f>
        <v>0</v>
      </c>
      <c r="L37" s="28"/>
    </row>
    <row r="38" spans="2:12" s="1" customFormat="1" ht="14.4" hidden="1" customHeight="1">
      <c r="B38" s="28"/>
      <c r="E38" s="23" t="s">
        <v>42</v>
      </c>
      <c r="F38" s="85">
        <f>ROUND((SUM(BH128:BH217)),  2)</f>
        <v>0</v>
      </c>
      <c r="I38" s="98">
        <v>0.2</v>
      </c>
      <c r="J38" s="85">
        <f>0</f>
        <v>0</v>
      </c>
      <c r="L38" s="28"/>
    </row>
    <row r="39" spans="2:12" s="1" customFormat="1" ht="14.4" hidden="1" customHeight="1">
      <c r="B39" s="28"/>
      <c r="E39" s="33" t="s">
        <v>43</v>
      </c>
      <c r="F39" s="95">
        <f>ROUND((SUM(BI128:BI217)),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6.9" customHeight="1">
      <c r="B40" s="28"/>
      <c r="L40" s="28"/>
    </row>
    <row r="41" spans="2:12" s="1" customFormat="1" ht="25.35" customHeight="1">
      <c r="B41" s="28"/>
      <c r="C41" s="99"/>
      <c r="D41" s="100" t="s">
        <v>44</v>
      </c>
      <c r="E41" s="56"/>
      <c r="F41" s="56"/>
      <c r="G41" s="101" t="s">
        <v>45</v>
      </c>
      <c r="H41" s="102" t="s">
        <v>46</v>
      </c>
      <c r="I41" s="56"/>
      <c r="J41" s="103">
        <f>SUM(J32:J39)</f>
        <v>0</v>
      </c>
      <c r="K41" s="104"/>
      <c r="L41" s="28"/>
    </row>
    <row r="42" spans="2:12" s="1" customFormat="1" ht="14.4" customHeight="1">
      <c r="B42" s="28"/>
      <c r="L42" s="28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4.9" customHeight="1">
      <c r="B82" s="28"/>
      <c r="C82" s="17" t="s">
        <v>129</v>
      </c>
      <c r="L82" s="28"/>
    </row>
    <row r="83" spans="2:12" s="1" customFormat="1" ht="6.9" customHeight="1">
      <c r="B83" s="28"/>
      <c r="L83" s="28"/>
    </row>
    <row r="84" spans="2:12" s="1" customFormat="1" ht="12" customHeight="1">
      <c r="B84" s="28"/>
      <c r="C84" s="23" t="s">
        <v>15</v>
      </c>
      <c r="L84" s="28"/>
    </row>
    <row r="85" spans="2:12" s="1" customFormat="1" ht="16.5" customHeight="1">
      <c r="B85" s="28"/>
      <c r="E85" s="220" t="str">
        <f>E7</f>
        <v>Sklady - Showroom, rekonštrukcia</v>
      </c>
      <c r="F85" s="221"/>
      <c r="G85" s="221"/>
      <c r="H85" s="221"/>
      <c r="L85" s="28"/>
    </row>
    <row r="86" spans="2:12" ht="12" customHeight="1">
      <c r="B86" s="16"/>
      <c r="C86" s="23" t="s">
        <v>125</v>
      </c>
      <c r="L86" s="16"/>
    </row>
    <row r="87" spans="2:12" s="1" customFormat="1" ht="16.5" customHeight="1">
      <c r="B87" s="28"/>
      <c r="E87" s="220" t="s">
        <v>126</v>
      </c>
      <c r="F87" s="219"/>
      <c r="G87" s="219"/>
      <c r="H87" s="219"/>
      <c r="L87" s="28"/>
    </row>
    <row r="88" spans="2:12" s="1" customFormat="1" ht="12" customHeight="1">
      <c r="B88" s="28"/>
      <c r="C88" s="23" t="s">
        <v>127</v>
      </c>
      <c r="L88" s="28"/>
    </row>
    <row r="89" spans="2:12" s="1" customFormat="1" ht="16.5" customHeight="1">
      <c r="B89" s="28"/>
      <c r="E89" s="215" t="str">
        <f>E11</f>
        <v>DSO 01.6 - Zdravotechnika</v>
      </c>
      <c r="F89" s="219"/>
      <c r="G89" s="219"/>
      <c r="H89" s="219"/>
      <c r="L89" s="28"/>
    </row>
    <row r="90" spans="2:12" s="1" customFormat="1" ht="6.9" customHeight="1">
      <c r="B90" s="28"/>
      <c r="L90" s="28"/>
    </row>
    <row r="91" spans="2:12" s="1" customFormat="1" ht="12" customHeight="1">
      <c r="B91" s="28"/>
      <c r="C91" s="23" t="s">
        <v>19</v>
      </c>
      <c r="F91" s="21" t="str">
        <f>F14</f>
        <v>Važec, p.č. 2467/6</v>
      </c>
      <c r="I91" s="23" t="s">
        <v>21</v>
      </c>
      <c r="J91" s="51">
        <f>IF(J14="","",J14)</f>
        <v>0</v>
      </c>
      <c r="L91" s="28"/>
    </row>
    <row r="92" spans="2:12" s="1" customFormat="1" ht="6.9" customHeight="1">
      <c r="B92" s="28"/>
      <c r="L92" s="28"/>
    </row>
    <row r="93" spans="2:12" s="1" customFormat="1" ht="54.45" customHeight="1">
      <c r="B93" s="28"/>
      <c r="C93" s="23" t="s">
        <v>22</v>
      </c>
      <c r="F93" s="21" t="str">
        <f>E17</f>
        <v>PD Važec, Urbárska 72, Važec</v>
      </c>
      <c r="I93" s="23" t="s">
        <v>28</v>
      </c>
      <c r="J93" s="26" t="str">
        <f>E23</f>
        <v>Ing.arch.Ondrej Kurek, Ing.arch.Tomáš Krištek</v>
      </c>
      <c r="L93" s="28"/>
    </row>
    <row r="94" spans="2:12" s="1" customFormat="1" ht="25.65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>Caban - aktualizácia cien 2023</v>
      </c>
      <c r="L94" s="28"/>
    </row>
    <row r="95" spans="2:12" s="1" customFormat="1" ht="10.35" customHeight="1">
      <c r="B95" s="28"/>
      <c r="L95" s="28"/>
    </row>
    <row r="96" spans="2:12" s="1" customFormat="1" ht="29.25" customHeight="1">
      <c r="B96" s="28"/>
      <c r="C96" s="107" t="s">
        <v>130</v>
      </c>
      <c r="D96" s="99"/>
      <c r="E96" s="99"/>
      <c r="F96" s="99"/>
      <c r="G96" s="99"/>
      <c r="H96" s="99"/>
      <c r="I96" s="99"/>
      <c r="J96" s="108" t="s">
        <v>131</v>
      </c>
      <c r="K96" s="99"/>
      <c r="L96" s="28"/>
    </row>
    <row r="97" spans="2:47" s="1" customFormat="1" ht="10.35" customHeight="1">
      <c r="B97" s="28"/>
      <c r="L97" s="28"/>
    </row>
    <row r="98" spans="2:47" s="1" customFormat="1" ht="22.95" customHeight="1">
      <c r="B98" s="28"/>
      <c r="C98" s="109" t="s">
        <v>132</v>
      </c>
      <c r="J98" s="65">
        <f>J128</f>
        <v>0</v>
      </c>
      <c r="L98" s="28"/>
      <c r="AU98" s="13" t="s">
        <v>133</v>
      </c>
    </row>
    <row r="99" spans="2:47" s="8" customFormat="1" ht="24.9" customHeight="1">
      <c r="B99" s="110"/>
      <c r="D99" s="111" t="s">
        <v>134</v>
      </c>
      <c r="E99" s="112"/>
      <c r="F99" s="112"/>
      <c r="G99" s="112"/>
      <c r="H99" s="112"/>
      <c r="I99" s="112"/>
      <c r="J99" s="113">
        <f>J129</f>
        <v>0</v>
      </c>
      <c r="L99" s="110"/>
    </row>
    <row r="100" spans="2:47" s="9" customFormat="1" ht="19.95" customHeight="1">
      <c r="B100" s="114"/>
      <c r="D100" s="115" t="s">
        <v>135</v>
      </c>
      <c r="E100" s="116"/>
      <c r="F100" s="116"/>
      <c r="G100" s="116"/>
      <c r="H100" s="116"/>
      <c r="I100" s="116"/>
      <c r="J100" s="117">
        <f>J130</f>
        <v>0</v>
      </c>
      <c r="L100" s="114"/>
    </row>
    <row r="101" spans="2:47" s="9" customFormat="1" ht="19.95" customHeight="1">
      <c r="B101" s="114"/>
      <c r="D101" s="115" t="s">
        <v>1075</v>
      </c>
      <c r="E101" s="116"/>
      <c r="F101" s="116"/>
      <c r="G101" s="116"/>
      <c r="H101" s="116"/>
      <c r="I101" s="116"/>
      <c r="J101" s="117">
        <f>J138</f>
        <v>0</v>
      </c>
      <c r="L101" s="114"/>
    </row>
    <row r="102" spans="2:47" s="9" customFormat="1" ht="19.95" customHeight="1">
      <c r="B102" s="114"/>
      <c r="D102" s="115" t="s">
        <v>140</v>
      </c>
      <c r="E102" s="116"/>
      <c r="F102" s="116"/>
      <c r="G102" s="116"/>
      <c r="H102" s="116"/>
      <c r="I102" s="116"/>
      <c r="J102" s="117">
        <f>J140</f>
        <v>0</v>
      </c>
      <c r="L102" s="114"/>
    </row>
    <row r="103" spans="2:47" s="8" customFormat="1" ht="24.9" customHeight="1">
      <c r="B103" s="110"/>
      <c r="D103" s="111" t="s">
        <v>141</v>
      </c>
      <c r="E103" s="112"/>
      <c r="F103" s="112"/>
      <c r="G103" s="112"/>
      <c r="H103" s="112"/>
      <c r="I103" s="112"/>
      <c r="J103" s="113">
        <f>J146</f>
        <v>0</v>
      </c>
      <c r="L103" s="110"/>
    </row>
    <row r="104" spans="2:47" s="9" customFormat="1" ht="19.95" customHeight="1">
      <c r="B104" s="114"/>
      <c r="D104" s="115" t="s">
        <v>1076</v>
      </c>
      <c r="E104" s="116"/>
      <c r="F104" s="116"/>
      <c r="G104" s="116"/>
      <c r="H104" s="116"/>
      <c r="I104" s="116"/>
      <c r="J104" s="117">
        <f>J147</f>
        <v>0</v>
      </c>
      <c r="L104" s="114"/>
    </row>
    <row r="105" spans="2:47" s="9" customFormat="1" ht="19.95" customHeight="1">
      <c r="B105" s="114"/>
      <c r="D105" s="115" t="s">
        <v>1077</v>
      </c>
      <c r="E105" s="116"/>
      <c r="F105" s="116"/>
      <c r="G105" s="116"/>
      <c r="H105" s="116"/>
      <c r="I105" s="116"/>
      <c r="J105" s="117">
        <f>J173</f>
        <v>0</v>
      </c>
      <c r="L105" s="114"/>
    </row>
    <row r="106" spans="2:47" s="9" customFormat="1" ht="19.95" customHeight="1">
      <c r="B106" s="114"/>
      <c r="D106" s="115" t="s">
        <v>144</v>
      </c>
      <c r="E106" s="116"/>
      <c r="F106" s="116"/>
      <c r="G106" s="116"/>
      <c r="H106" s="116"/>
      <c r="I106" s="116"/>
      <c r="J106" s="117">
        <f>J198</f>
        <v>0</v>
      </c>
      <c r="L106" s="114"/>
    </row>
    <row r="107" spans="2:47" s="1" customFormat="1" ht="21.75" customHeight="1">
      <c r="B107" s="28"/>
      <c r="L107" s="28"/>
    </row>
    <row r="108" spans="2:47" s="1" customFormat="1" ht="6.9" customHeight="1"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28"/>
    </row>
    <row r="112" spans="2:47" s="1" customFormat="1" ht="6.9" customHeight="1"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28"/>
    </row>
    <row r="113" spans="2:63" s="1" customFormat="1" ht="24.9" customHeight="1">
      <c r="B113" s="28"/>
      <c r="C113" s="17" t="s">
        <v>157</v>
      </c>
      <c r="L113" s="28"/>
    </row>
    <row r="114" spans="2:63" s="1" customFormat="1" ht="6.9" customHeight="1">
      <c r="B114" s="28"/>
      <c r="L114" s="28"/>
    </row>
    <row r="115" spans="2:63" s="1" customFormat="1" ht="12" customHeight="1">
      <c r="B115" s="28"/>
      <c r="C115" s="23" t="s">
        <v>15</v>
      </c>
      <c r="L115" s="28"/>
    </row>
    <row r="116" spans="2:63" s="1" customFormat="1" ht="16.5" customHeight="1">
      <c r="B116" s="28"/>
      <c r="E116" s="220" t="str">
        <f>E7</f>
        <v>Sklady - Showroom, rekonštrukcia</v>
      </c>
      <c r="F116" s="221"/>
      <c r="G116" s="221"/>
      <c r="H116" s="221"/>
      <c r="L116" s="28"/>
    </row>
    <row r="117" spans="2:63" ht="12" customHeight="1">
      <c r="B117" s="16"/>
      <c r="C117" s="23" t="s">
        <v>125</v>
      </c>
      <c r="L117" s="16"/>
    </row>
    <row r="118" spans="2:63" s="1" customFormat="1" ht="16.5" customHeight="1">
      <c r="B118" s="28"/>
      <c r="E118" s="220" t="s">
        <v>126</v>
      </c>
      <c r="F118" s="219"/>
      <c r="G118" s="219"/>
      <c r="H118" s="219"/>
      <c r="L118" s="28"/>
    </row>
    <row r="119" spans="2:63" s="1" customFormat="1" ht="12" customHeight="1">
      <c r="B119" s="28"/>
      <c r="C119" s="23" t="s">
        <v>127</v>
      </c>
      <c r="L119" s="28"/>
    </row>
    <row r="120" spans="2:63" s="1" customFormat="1" ht="16.5" customHeight="1">
      <c r="B120" s="28"/>
      <c r="E120" s="215" t="str">
        <f>E11</f>
        <v>DSO 01.6 - Zdravotechnika</v>
      </c>
      <c r="F120" s="219"/>
      <c r="G120" s="219"/>
      <c r="H120" s="219"/>
      <c r="L120" s="28"/>
    </row>
    <row r="121" spans="2:63" s="1" customFormat="1" ht="6.9" customHeight="1">
      <c r="B121" s="28"/>
      <c r="L121" s="28"/>
    </row>
    <row r="122" spans="2:63" s="1" customFormat="1" ht="12" customHeight="1">
      <c r="B122" s="28"/>
      <c r="C122" s="23" t="s">
        <v>19</v>
      </c>
      <c r="F122" s="21" t="str">
        <f>F14</f>
        <v>Važec, p.č. 2467/6</v>
      </c>
      <c r="I122" s="23" t="s">
        <v>21</v>
      </c>
      <c r="J122" s="51">
        <f>IF(J14="","",J14)</f>
        <v>0</v>
      </c>
      <c r="L122" s="28"/>
    </row>
    <row r="123" spans="2:63" s="1" customFormat="1" ht="6.9" customHeight="1">
      <c r="B123" s="28"/>
      <c r="L123" s="28"/>
    </row>
    <row r="124" spans="2:63" s="1" customFormat="1" ht="54.45" customHeight="1">
      <c r="B124" s="28"/>
      <c r="C124" s="23" t="s">
        <v>22</v>
      </c>
      <c r="F124" s="21" t="str">
        <f>E17</f>
        <v>PD Važec, Urbárska 72, Važec</v>
      </c>
      <c r="I124" s="23" t="s">
        <v>28</v>
      </c>
      <c r="J124" s="26" t="str">
        <f>E23</f>
        <v>Ing.arch.Ondrej Kurek, Ing.arch.Tomáš Krištek</v>
      </c>
      <c r="L124" s="28"/>
    </row>
    <row r="125" spans="2:63" s="1" customFormat="1" ht="25.65" customHeight="1">
      <c r="B125" s="28"/>
      <c r="C125" s="23" t="s">
        <v>26</v>
      </c>
      <c r="F125" s="21" t="str">
        <f>IF(E20="","",E20)</f>
        <v>Vyplň údaj</v>
      </c>
      <c r="I125" s="23" t="s">
        <v>31</v>
      </c>
      <c r="J125" s="26" t="str">
        <f>E26</f>
        <v>Caban - aktualizácia cien 2023</v>
      </c>
      <c r="L125" s="28"/>
    </row>
    <row r="126" spans="2:63" s="1" customFormat="1" ht="10.35" customHeight="1">
      <c r="B126" s="28"/>
      <c r="L126" s="28"/>
    </row>
    <row r="127" spans="2:63" s="10" customFormat="1" ht="29.25" customHeight="1">
      <c r="B127" s="118"/>
      <c r="C127" s="119" t="s">
        <v>158</v>
      </c>
      <c r="D127" s="120" t="s">
        <v>59</v>
      </c>
      <c r="E127" s="120" t="s">
        <v>55</v>
      </c>
      <c r="F127" s="120" t="s">
        <v>56</v>
      </c>
      <c r="G127" s="120" t="s">
        <v>159</v>
      </c>
      <c r="H127" s="120" t="s">
        <v>160</v>
      </c>
      <c r="I127" s="120" t="s">
        <v>161</v>
      </c>
      <c r="J127" s="121" t="s">
        <v>131</v>
      </c>
      <c r="K127" s="122" t="s">
        <v>162</v>
      </c>
      <c r="L127" s="118"/>
      <c r="M127" s="58" t="s">
        <v>1</v>
      </c>
      <c r="N127" s="59" t="s">
        <v>38</v>
      </c>
      <c r="O127" s="59" t="s">
        <v>163</v>
      </c>
      <c r="P127" s="59" t="s">
        <v>164</v>
      </c>
      <c r="Q127" s="59" t="s">
        <v>165</v>
      </c>
      <c r="R127" s="59" t="s">
        <v>166</v>
      </c>
      <c r="S127" s="59" t="s">
        <v>167</v>
      </c>
      <c r="T127" s="60" t="s">
        <v>168</v>
      </c>
    </row>
    <row r="128" spans="2:63" s="1" customFormat="1" ht="22.95" customHeight="1">
      <c r="B128" s="28"/>
      <c r="C128" s="63" t="s">
        <v>132</v>
      </c>
      <c r="J128" s="123">
        <f>BK128</f>
        <v>0</v>
      </c>
      <c r="L128" s="28"/>
      <c r="M128" s="61"/>
      <c r="N128" s="52"/>
      <c r="O128" s="52"/>
      <c r="P128" s="124">
        <f>P129+P146</f>
        <v>0</v>
      </c>
      <c r="Q128" s="52"/>
      <c r="R128" s="124">
        <f>R129+R146</f>
        <v>39.545427600000004</v>
      </c>
      <c r="S128" s="52"/>
      <c r="T128" s="125">
        <f>T129+T146</f>
        <v>28.512</v>
      </c>
      <c r="AT128" s="13" t="s">
        <v>73</v>
      </c>
      <c r="AU128" s="13" t="s">
        <v>133</v>
      </c>
      <c r="BK128" s="126">
        <f>BK129+BK146</f>
        <v>0</v>
      </c>
    </row>
    <row r="129" spans="2:65" s="11" customFormat="1" ht="25.95" customHeight="1">
      <c r="B129" s="127"/>
      <c r="D129" s="128" t="s">
        <v>73</v>
      </c>
      <c r="E129" s="129" t="s">
        <v>169</v>
      </c>
      <c r="F129" s="129" t="s">
        <v>170</v>
      </c>
      <c r="I129" s="130"/>
      <c r="J129" s="131">
        <f>BK129</f>
        <v>0</v>
      </c>
      <c r="L129" s="127"/>
      <c r="M129" s="132"/>
      <c r="P129" s="133">
        <f>P130+P138+P140</f>
        <v>0</v>
      </c>
      <c r="R129" s="133">
        <f>R130+R138+R140</f>
        <v>37.518267600000001</v>
      </c>
      <c r="T129" s="134">
        <f>T130+T138+T140</f>
        <v>28.512</v>
      </c>
      <c r="AR129" s="128" t="s">
        <v>81</v>
      </c>
      <c r="AT129" s="135" t="s">
        <v>73</v>
      </c>
      <c r="AU129" s="135" t="s">
        <v>74</v>
      </c>
      <c r="AY129" s="128" t="s">
        <v>171</v>
      </c>
      <c r="BK129" s="136">
        <f>BK130+BK138+BK140</f>
        <v>0</v>
      </c>
    </row>
    <row r="130" spans="2:65" s="11" customFormat="1" ht="22.95" customHeight="1">
      <c r="B130" s="127"/>
      <c r="D130" s="128" t="s">
        <v>73</v>
      </c>
      <c r="E130" s="137" t="s">
        <v>81</v>
      </c>
      <c r="F130" s="137" t="s">
        <v>172</v>
      </c>
      <c r="I130" s="130"/>
      <c r="J130" s="138">
        <f>BK130</f>
        <v>0</v>
      </c>
      <c r="L130" s="127"/>
      <c r="M130" s="132"/>
      <c r="P130" s="133">
        <f>SUM(P131:P137)</f>
        <v>0</v>
      </c>
      <c r="R130" s="133">
        <f>SUM(R131:R137)</f>
        <v>0</v>
      </c>
      <c r="T130" s="134">
        <f>SUM(T131:T137)</f>
        <v>0</v>
      </c>
      <c r="AR130" s="128" t="s">
        <v>81</v>
      </c>
      <c r="AT130" s="135" t="s">
        <v>73</v>
      </c>
      <c r="AU130" s="135" t="s">
        <v>81</v>
      </c>
      <c r="AY130" s="128" t="s">
        <v>171</v>
      </c>
      <c r="BK130" s="136">
        <f>SUM(BK131:BK137)</f>
        <v>0</v>
      </c>
    </row>
    <row r="131" spans="2:65" s="1" customFormat="1" ht="16.5" customHeight="1">
      <c r="B131" s="139"/>
      <c r="C131" s="140" t="s">
        <v>81</v>
      </c>
      <c r="D131" s="140" t="s">
        <v>173</v>
      </c>
      <c r="E131" s="141" t="s">
        <v>1078</v>
      </c>
      <c r="F131" s="142" t="s">
        <v>1079</v>
      </c>
      <c r="G131" s="143" t="s">
        <v>176</v>
      </c>
      <c r="H131" s="144">
        <v>29.7</v>
      </c>
      <c r="I131" s="145"/>
      <c r="J131" s="146">
        <f t="shared" ref="J131:J137" si="0">ROUND(I131*H131,2)</f>
        <v>0</v>
      </c>
      <c r="K131" s="147"/>
      <c r="L131" s="28"/>
      <c r="M131" s="148" t="s">
        <v>1</v>
      </c>
      <c r="N131" s="149" t="s">
        <v>40</v>
      </c>
      <c r="P131" s="150">
        <f t="shared" ref="P131:P137" si="1">O131*H131</f>
        <v>0</v>
      </c>
      <c r="Q131" s="150">
        <v>0</v>
      </c>
      <c r="R131" s="150">
        <f t="shared" ref="R131:R137" si="2">Q131*H131</f>
        <v>0</v>
      </c>
      <c r="S131" s="150">
        <v>0</v>
      </c>
      <c r="T131" s="151">
        <f t="shared" ref="T131:T137" si="3">S131*H131</f>
        <v>0</v>
      </c>
      <c r="AR131" s="152" t="s">
        <v>177</v>
      </c>
      <c r="AT131" s="152" t="s">
        <v>173</v>
      </c>
      <c r="AU131" s="152" t="s">
        <v>87</v>
      </c>
      <c r="AY131" s="13" t="s">
        <v>171</v>
      </c>
      <c r="BE131" s="153">
        <f t="shared" ref="BE131:BE137" si="4">IF(N131="základná",J131,0)</f>
        <v>0</v>
      </c>
      <c r="BF131" s="153">
        <f t="shared" ref="BF131:BF137" si="5">IF(N131="znížená",J131,0)</f>
        <v>0</v>
      </c>
      <c r="BG131" s="153">
        <f t="shared" ref="BG131:BG137" si="6">IF(N131="zákl. prenesená",J131,0)</f>
        <v>0</v>
      </c>
      <c r="BH131" s="153">
        <f t="shared" ref="BH131:BH137" si="7">IF(N131="zníž. prenesená",J131,0)</f>
        <v>0</v>
      </c>
      <c r="BI131" s="153">
        <f t="shared" ref="BI131:BI137" si="8">IF(N131="nulová",J131,0)</f>
        <v>0</v>
      </c>
      <c r="BJ131" s="13" t="s">
        <v>87</v>
      </c>
      <c r="BK131" s="153">
        <f t="shared" ref="BK131:BK137" si="9">ROUND(I131*H131,2)</f>
        <v>0</v>
      </c>
      <c r="BL131" s="13" t="s">
        <v>177</v>
      </c>
      <c r="BM131" s="152" t="s">
        <v>87</v>
      </c>
    </row>
    <row r="132" spans="2:65" s="1" customFormat="1" ht="21.75" customHeight="1">
      <c r="B132" s="139"/>
      <c r="C132" s="140" t="s">
        <v>87</v>
      </c>
      <c r="D132" s="140" t="s">
        <v>173</v>
      </c>
      <c r="E132" s="141" t="s">
        <v>1080</v>
      </c>
      <c r="F132" s="142" t="s">
        <v>1081</v>
      </c>
      <c r="G132" s="143" t="s">
        <v>176</v>
      </c>
      <c r="H132" s="144">
        <v>29.7</v>
      </c>
      <c r="I132" s="145"/>
      <c r="J132" s="146">
        <f t="shared" si="0"/>
        <v>0</v>
      </c>
      <c r="K132" s="147"/>
      <c r="L132" s="28"/>
      <c r="M132" s="148" t="s">
        <v>1</v>
      </c>
      <c r="N132" s="149" t="s">
        <v>40</v>
      </c>
      <c r="P132" s="150">
        <f t="shared" si="1"/>
        <v>0</v>
      </c>
      <c r="Q132" s="150">
        <v>0</v>
      </c>
      <c r="R132" s="150">
        <f t="shared" si="2"/>
        <v>0</v>
      </c>
      <c r="S132" s="150">
        <v>0</v>
      </c>
      <c r="T132" s="151">
        <f t="shared" si="3"/>
        <v>0</v>
      </c>
      <c r="AR132" s="152" t="s">
        <v>177</v>
      </c>
      <c r="AT132" s="152" t="s">
        <v>173</v>
      </c>
      <c r="AU132" s="152" t="s">
        <v>87</v>
      </c>
      <c r="AY132" s="13" t="s">
        <v>171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3" t="s">
        <v>87</v>
      </c>
      <c r="BK132" s="153">
        <f t="shared" si="9"/>
        <v>0</v>
      </c>
      <c r="BL132" s="13" t="s">
        <v>177</v>
      </c>
      <c r="BM132" s="152" t="s">
        <v>177</v>
      </c>
    </row>
    <row r="133" spans="2:65" s="1" customFormat="1" ht="24.15" customHeight="1">
      <c r="B133" s="139"/>
      <c r="C133" s="140" t="s">
        <v>95</v>
      </c>
      <c r="D133" s="140" t="s">
        <v>173</v>
      </c>
      <c r="E133" s="141" t="s">
        <v>1082</v>
      </c>
      <c r="F133" s="142" t="s">
        <v>1083</v>
      </c>
      <c r="G133" s="143" t="s">
        <v>176</v>
      </c>
      <c r="H133" s="144">
        <v>19.8</v>
      </c>
      <c r="I133" s="145"/>
      <c r="J133" s="146">
        <f t="shared" si="0"/>
        <v>0</v>
      </c>
      <c r="K133" s="147"/>
      <c r="L133" s="28"/>
      <c r="M133" s="148" t="s">
        <v>1</v>
      </c>
      <c r="N133" s="149" t="s">
        <v>40</v>
      </c>
      <c r="P133" s="150">
        <f t="shared" si="1"/>
        <v>0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AR133" s="152" t="s">
        <v>177</v>
      </c>
      <c r="AT133" s="152" t="s">
        <v>173</v>
      </c>
      <c r="AU133" s="152" t="s">
        <v>87</v>
      </c>
      <c r="AY133" s="13" t="s">
        <v>171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3" t="s">
        <v>87</v>
      </c>
      <c r="BK133" s="153">
        <f t="shared" si="9"/>
        <v>0</v>
      </c>
      <c r="BL133" s="13" t="s">
        <v>177</v>
      </c>
      <c r="BM133" s="152" t="s">
        <v>182</v>
      </c>
    </row>
    <row r="134" spans="2:65" s="1" customFormat="1" ht="16.5" customHeight="1">
      <c r="B134" s="139"/>
      <c r="C134" s="140" t="s">
        <v>177</v>
      </c>
      <c r="D134" s="140" t="s">
        <v>173</v>
      </c>
      <c r="E134" s="141" t="s">
        <v>1084</v>
      </c>
      <c r="F134" s="142" t="s">
        <v>1085</v>
      </c>
      <c r="G134" s="143" t="s">
        <v>176</v>
      </c>
      <c r="H134" s="144">
        <v>19.8</v>
      </c>
      <c r="I134" s="145"/>
      <c r="J134" s="146">
        <f t="shared" si="0"/>
        <v>0</v>
      </c>
      <c r="K134" s="147"/>
      <c r="L134" s="28"/>
      <c r="M134" s="148" t="s">
        <v>1</v>
      </c>
      <c r="N134" s="149" t="s">
        <v>40</v>
      </c>
      <c r="P134" s="150">
        <f t="shared" si="1"/>
        <v>0</v>
      </c>
      <c r="Q134" s="150">
        <v>0</v>
      </c>
      <c r="R134" s="150">
        <f t="shared" si="2"/>
        <v>0</v>
      </c>
      <c r="S134" s="150">
        <v>0</v>
      </c>
      <c r="T134" s="151">
        <f t="shared" si="3"/>
        <v>0</v>
      </c>
      <c r="AR134" s="152" t="s">
        <v>177</v>
      </c>
      <c r="AT134" s="152" t="s">
        <v>173</v>
      </c>
      <c r="AU134" s="152" t="s">
        <v>87</v>
      </c>
      <c r="AY134" s="13" t="s">
        <v>171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3" t="s">
        <v>87</v>
      </c>
      <c r="BK134" s="153">
        <f t="shared" si="9"/>
        <v>0</v>
      </c>
      <c r="BL134" s="13" t="s">
        <v>177</v>
      </c>
      <c r="BM134" s="152" t="s">
        <v>185</v>
      </c>
    </row>
    <row r="135" spans="2:65" s="1" customFormat="1" ht="16.5" customHeight="1">
      <c r="B135" s="139"/>
      <c r="C135" s="140" t="s">
        <v>187</v>
      </c>
      <c r="D135" s="140" t="s">
        <v>173</v>
      </c>
      <c r="E135" s="141" t="s">
        <v>1086</v>
      </c>
      <c r="F135" s="142" t="s">
        <v>1087</v>
      </c>
      <c r="G135" s="143" t="s">
        <v>176</v>
      </c>
      <c r="H135" s="144">
        <v>19.8</v>
      </c>
      <c r="I135" s="145"/>
      <c r="J135" s="146">
        <f t="shared" si="0"/>
        <v>0</v>
      </c>
      <c r="K135" s="147"/>
      <c r="L135" s="28"/>
      <c r="M135" s="148" t="s">
        <v>1</v>
      </c>
      <c r="N135" s="149" t="s">
        <v>40</v>
      </c>
      <c r="P135" s="150">
        <f t="shared" si="1"/>
        <v>0</v>
      </c>
      <c r="Q135" s="150">
        <v>0</v>
      </c>
      <c r="R135" s="150">
        <f t="shared" si="2"/>
        <v>0</v>
      </c>
      <c r="S135" s="150">
        <v>0</v>
      </c>
      <c r="T135" s="151">
        <f t="shared" si="3"/>
        <v>0</v>
      </c>
      <c r="AR135" s="152" t="s">
        <v>177</v>
      </c>
      <c r="AT135" s="152" t="s">
        <v>173</v>
      </c>
      <c r="AU135" s="152" t="s">
        <v>87</v>
      </c>
      <c r="AY135" s="13" t="s">
        <v>171</v>
      </c>
      <c r="BE135" s="153">
        <f t="shared" si="4"/>
        <v>0</v>
      </c>
      <c r="BF135" s="153">
        <f t="shared" si="5"/>
        <v>0</v>
      </c>
      <c r="BG135" s="153">
        <f t="shared" si="6"/>
        <v>0</v>
      </c>
      <c r="BH135" s="153">
        <f t="shared" si="7"/>
        <v>0</v>
      </c>
      <c r="BI135" s="153">
        <f t="shared" si="8"/>
        <v>0</v>
      </c>
      <c r="BJ135" s="13" t="s">
        <v>87</v>
      </c>
      <c r="BK135" s="153">
        <f t="shared" si="9"/>
        <v>0</v>
      </c>
      <c r="BL135" s="13" t="s">
        <v>177</v>
      </c>
      <c r="BM135" s="152" t="s">
        <v>190</v>
      </c>
    </row>
    <row r="136" spans="2:65" s="1" customFormat="1" ht="16.5" customHeight="1">
      <c r="B136" s="139"/>
      <c r="C136" s="140" t="s">
        <v>182</v>
      </c>
      <c r="D136" s="140" t="s">
        <v>173</v>
      </c>
      <c r="E136" s="141" t="s">
        <v>1088</v>
      </c>
      <c r="F136" s="142" t="s">
        <v>1089</v>
      </c>
      <c r="G136" s="143" t="s">
        <v>176</v>
      </c>
      <c r="H136" s="144">
        <v>19.8</v>
      </c>
      <c r="I136" s="145"/>
      <c r="J136" s="146">
        <f t="shared" si="0"/>
        <v>0</v>
      </c>
      <c r="K136" s="147"/>
      <c r="L136" s="28"/>
      <c r="M136" s="148" t="s">
        <v>1</v>
      </c>
      <c r="N136" s="149" t="s">
        <v>40</v>
      </c>
      <c r="P136" s="150">
        <f t="shared" si="1"/>
        <v>0</v>
      </c>
      <c r="Q136" s="150">
        <v>0</v>
      </c>
      <c r="R136" s="150">
        <f t="shared" si="2"/>
        <v>0</v>
      </c>
      <c r="S136" s="150">
        <v>0</v>
      </c>
      <c r="T136" s="151">
        <f t="shared" si="3"/>
        <v>0</v>
      </c>
      <c r="AR136" s="152" t="s">
        <v>177</v>
      </c>
      <c r="AT136" s="152" t="s">
        <v>173</v>
      </c>
      <c r="AU136" s="152" t="s">
        <v>87</v>
      </c>
      <c r="AY136" s="13" t="s">
        <v>171</v>
      </c>
      <c r="BE136" s="153">
        <f t="shared" si="4"/>
        <v>0</v>
      </c>
      <c r="BF136" s="153">
        <f t="shared" si="5"/>
        <v>0</v>
      </c>
      <c r="BG136" s="153">
        <f t="shared" si="6"/>
        <v>0</v>
      </c>
      <c r="BH136" s="153">
        <f t="shared" si="7"/>
        <v>0</v>
      </c>
      <c r="BI136" s="153">
        <f t="shared" si="8"/>
        <v>0</v>
      </c>
      <c r="BJ136" s="13" t="s">
        <v>87</v>
      </c>
      <c r="BK136" s="153">
        <f t="shared" si="9"/>
        <v>0</v>
      </c>
      <c r="BL136" s="13" t="s">
        <v>177</v>
      </c>
      <c r="BM136" s="152" t="s">
        <v>193</v>
      </c>
    </row>
    <row r="137" spans="2:65" s="1" customFormat="1" ht="21.75" customHeight="1">
      <c r="B137" s="139"/>
      <c r="C137" s="140" t="s">
        <v>194</v>
      </c>
      <c r="D137" s="140" t="s">
        <v>173</v>
      </c>
      <c r="E137" s="141" t="s">
        <v>1090</v>
      </c>
      <c r="F137" s="142" t="s">
        <v>1091</v>
      </c>
      <c r="G137" s="143" t="s">
        <v>176</v>
      </c>
      <c r="H137" s="144">
        <v>9.9</v>
      </c>
      <c r="I137" s="145"/>
      <c r="J137" s="146">
        <f t="shared" si="0"/>
        <v>0</v>
      </c>
      <c r="K137" s="147"/>
      <c r="L137" s="28"/>
      <c r="M137" s="148" t="s">
        <v>1</v>
      </c>
      <c r="N137" s="149" t="s">
        <v>40</v>
      </c>
      <c r="P137" s="150">
        <f t="shared" si="1"/>
        <v>0</v>
      </c>
      <c r="Q137" s="150">
        <v>0</v>
      </c>
      <c r="R137" s="150">
        <f t="shared" si="2"/>
        <v>0</v>
      </c>
      <c r="S137" s="150">
        <v>0</v>
      </c>
      <c r="T137" s="151">
        <f t="shared" si="3"/>
        <v>0</v>
      </c>
      <c r="AR137" s="152" t="s">
        <v>177</v>
      </c>
      <c r="AT137" s="152" t="s">
        <v>173</v>
      </c>
      <c r="AU137" s="152" t="s">
        <v>87</v>
      </c>
      <c r="AY137" s="13" t="s">
        <v>171</v>
      </c>
      <c r="BE137" s="153">
        <f t="shared" si="4"/>
        <v>0</v>
      </c>
      <c r="BF137" s="153">
        <f t="shared" si="5"/>
        <v>0</v>
      </c>
      <c r="BG137" s="153">
        <f t="shared" si="6"/>
        <v>0</v>
      </c>
      <c r="BH137" s="153">
        <f t="shared" si="7"/>
        <v>0</v>
      </c>
      <c r="BI137" s="153">
        <f t="shared" si="8"/>
        <v>0</v>
      </c>
      <c r="BJ137" s="13" t="s">
        <v>87</v>
      </c>
      <c r="BK137" s="153">
        <f t="shared" si="9"/>
        <v>0</v>
      </c>
      <c r="BL137" s="13" t="s">
        <v>177</v>
      </c>
      <c r="BM137" s="152" t="s">
        <v>198</v>
      </c>
    </row>
    <row r="138" spans="2:65" s="11" customFormat="1" ht="22.95" customHeight="1">
      <c r="B138" s="127"/>
      <c r="D138" s="128" t="s">
        <v>73</v>
      </c>
      <c r="E138" s="137" t="s">
        <v>177</v>
      </c>
      <c r="F138" s="137" t="s">
        <v>1092</v>
      </c>
      <c r="I138" s="130"/>
      <c r="J138" s="138">
        <f>BK138</f>
        <v>0</v>
      </c>
      <c r="L138" s="127"/>
      <c r="M138" s="132"/>
      <c r="P138" s="133">
        <f>P139</f>
        <v>0</v>
      </c>
      <c r="R138" s="133">
        <f>R139</f>
        <v>37.437246000000002</v>
      </c>
      <c r="T138" s="134">
        <f>T139</f>
        <v>0</v>
      </c>
      <c r="AR138" s="128" t="s">
        <v>81</v>
      </c>
      <c r="AT138" s="135" t="s">
        <v>73</v>
      </c>
      <c r="AU138" s="135" t="s">
        <v>81</v>
      </c>
      <c r="AY138" s="128" t="s">
        <v>171</v>
      </c>
      <c r="BK138" s="136">
        <f>BK139</f>
        <v>0</v>
      </c>
    </row>
    <row r="139" spans="2:65" s="1" customFormat="1" ht="24.15" customHeight="1">
      <c r="B139" s="139"/>
      <c r="C139" s="140" t="s">
        <v>185</v>
      </c>
      <c r="D139" s="140" t="s">
        <v>173</v>
      </c>
      <c r="E139" s="141" t="s">
        <v>1093</v>
      </c>
      <c r="F139" s="142" t="s">
        <v>1094</v>
      </c>
      <c r="G139" s="143" t="s">
        <v>176</v>
      </c>
      <c r="H139" s="144">
        <v>19.8</v>
      </c>
      <c r="I139" s="145"/>
      <c r="J139" s="146">
        <f>ROUND(I139*H139,2)</f>
        <v>0</v>
      </c>
      <c r="K139" s="147"/>
      <c r="L139" s="28"/>
      <c r="M139" s="148" t="s">
        <v>1</v>
      </c>
      <c r="N139" s="149" t="s">
        <v>40</v>
      </c>
      <c r="P139" s="150">
        <f>O139*H139</f>
        <v>0</v>
      </c>
      <c r="Q139" s="150">
        <v>1.8907700000000001</v>
      </c>
      <c r="R139" s="150">
        <f>Q139*H139</f>
        <v>37.437246000000002</v>
      </c>
      <c r="S139" s="150">
        <v>0</v>
      </c>
      <c r="T139" s="151">
        <f>S139*H139</f>
        <v>0</v>
      </c>
      <c r="AR139" s="152" t="s">
        <v>177</v>
      </c>
      <c r="AT139" s="152" t="s">
        <v>173</v>
      </c>
      <c r="AU139" s="152" t="s">
        <v>87</v>
      </c>
      <c r="AY139" s="13" t="s">
        <v>171</v>
      </c>
      <c r="BE139" s="153">
        <f>IF(N139="základná",J139,0)</f>
        <v>0</v>
      </c>
      <c r="BF139" s="153">
        <f>IF(N139="znížená",J139,0)</f>
        <v>0</v>
      </c>
      <c r="BG139" s="153">
        <f>IF(N139="zákl. prenesená",J139,0)</f>
        <v>0</v>
      </c>
      <c r="BH139" s="153">
        <f>IF(N139="zníž. prenesená",J139,0)</f>
        <v>0</v>
      </c>
      <c r="BI139" s="153">
        <f>IF(N139="nulová",J139,0)</f>
        <v>0</v>
      </c>
      <c r="BJ139" s="13" t="s">
        <v>87</v>
      </c>
      <c r="BK139" s="153">
        <f>ROUND(I139*H139,2)</f>
        <v>0</v>
      </c>
      <c r="BL139" s="13" t="s">
        <v>177</v>
      </c>
      <c r="BM139" s="152" t="s">
        <v>202</v>
      </c>
    </row>
    <row r="140" spans="2:65" s="11" customFormat="1" ht="22.95" customHeight="1">
      <c r="B140" s="127"/>
      <c r="D140" s="128" t="s">
        <v>73</v>
      </c>
      <c r="E140" s="137" t="s">
        <v>203</v>
      </c>
      <c r="F140" s="137" t="s">
        <v>339</v>
      </c>
      <c r="I140" s="130"/>
      <c r="J140" s="138">
        <f>BK140</f>
        <v>0</v>
      </c>
      <c r="L140" s="127"/>
      <c r="M140" s="132"/>
      <c r="P140" s="133">
        <f>SUM(P141:P145)</f>
        <v>0</v>
      </c>
      <c r="R140" s="133">
        <f>SUM(R141:R145)</f>
        <v>8.1021599999999999E-2</v>
      </c>
      <c r="T140" s="134">
        <f>SUM(T141:T145)</f>
        <v>28.512</v>
      </c>
      <c r="AR140" s="128" t="s">
        <v>81</v>
      </c>
      <c r="AT140" s="135" t="s">
        <v>73</v>
      </c>
      <c r="AU140" s="135" t="s">
        <v>81</v>
      </c>
      <c r="AY140" s="128" t="s">
        <v>171</v>
      </c>
      <c r="BK140" s="136">
        <f>SUM(BK141:BK145)</f>
        <v>0</v>
      </c>
    </row>
    <row r="141" spans="2:65" s="1" customFormat="1" ht="21.75" customHeight="1">
      <c r="B141" s="139"/>
      <c r="C141" s="140" t="s">
        <v>203</v>
      </c>
      <c r="D141" s="140" t="s">
        <v>173</v>
      </c>
      <c r="E141" s="141" t="s">
        <v>1095</v>
      </c>
      <c r="F141" s="142" t="s">
        <v>1096</v>
      </c>
      <c r="G141" s="143" t="s">
        <v>176</v>
      </c>
      <c r="H141" s="144">
        <v>11.88</v>
      </c>
      <c r="I141" s="145"/>
      <c r="J141" s="146">
        <f>ROUND(I141*H141,2)</f>
        <v>0</v>
      </c>
      <c r="K141" s="147"/>
      <c r="L141" s="28"/>
      <c r="M141" s="148" t="s">
        <v>1</v>
      </c>
      <c r="N141" s="149" t="s">
        <v>40</v>
      </c>
      <c r="P141" s="150">
        <f>O141*H141</f>
        <v>0</v>
      </c>
      <c r="Q141" s="150">
        <v>6.8199999999999997E-3</v>
      </c>
      <c r="R141" s="150">
        <f>Q141*H141</f>
        <v>8.1021599999999999E-2</v>
      </c>
      <c r="S141" s="150">
        <v>2.4</v>
      </c>
      <c r="T141" s="151">
        <f>S141*H141</f>
        <v>28.512</v>
      </c>
      <c r="AR141" s="152" t="s">
        <v>177</v>
      </c>
      <c r="AT141" s="152" t="s">
        <v>173</v>
      </c>
      <c r="AU141" s="152" t="s">
        <v>87</v>
      </c>
      <c r="AY141" s="13" t="s">
        <v>171</v>
      </c>
      <c r="BE141" s="153">
        <f>IF(N141="základná",J141,0)</f>
        <v>0</v>
      </c>
      <c r="BF141" s="153">
        <f>IF(N141="znížená",J141,0)</f>
        <v>0</v>
      </c>
      <c r="BG141" s="153">
        <f>IF(N141="zákl. prenesená",J141,0)</f>
        <v>0</v>
      </c>
      <c r="BH141" s="153">
        <f>IF(N141="zníž. prenesená",J141,0)</f>
        <v>0</v>
      </c>
      <c r="BI141" s="153">
        <f>IF(N141="nulová",J141,0)</f>
        <v>0</v>
      </c>
      <c r="BJ141" s="13" t="s">
        <v>87</v>
      </c>
      <c r="BK141" s="153">
        <f>ROUND(I141*H141,2)</f>
        <v>0</v>
      </c>
      <c r="BL141" s="13" t="s">
        <v>177</v>
      </c>
      <c r="BM141" s="152" t="s">
        <v>206</v>
      </c>
    </row>
    <row r="142" spans="2:65" s="1" customFormat="1" ht="24.15" customHeight="1">
      <c r="B142" s="139"/>
      <c r="C142" s="140" t="s">
        <v>190</v>
      </c>
      <c r="D142" s="140" t="s">
        <v>173</v>
      </c>
      <c r="E142" s="141" t="s">
        <v>1097</v>
      </c>
      <c r="F142" s="142" t="s">
        <v>1098</v>
      </c>
      <c r="G142" s="143" t="s">
        <v>197</v>
      </c>
      <c r="H142" s="144">
        <v>13.329000000000001</v>
      </c>
      <c r="I142" s="145"/>
      <c r="J142" s="146">
        <f>ROUND(I142*H142,2)</f>
        <v>0</v>
      </c>
      <c r="K142" s="147"/>
      <c r="L142" s="28"/>
      <c r="M142" s="148" t="s">
        <v>1</v>
      </c>
      <c r="N142" s="149" t="s">
        <v>40</v>
      </c>
      <c r="P142" s="150">
        <f>O142*H142</f>
        <v>0</v>
      </c>
      <c r="Q142" s="150">
        <v>0</v>
      </c>
      <c r="R142" s="150">
        <f>Q142*H142</f>
        <v>0</v>
      </c>
      <c r="S142" s="150">
        <v>0</v>
      </c>
      <c r="T142" s="151">
        <f>S142*H142</f>
        <v>0</v>
      </c>
      <c r="AR142" s="152" t="s">
        <v>177</v>
      </c>
      <c r="AT142" s="152" t="s">
        <v>173</v>
      </c>
      <c r="AU142" s="152" t="s">
        <v>87</v>
      </c>
      <c r="AY142" s="13" t="s">
        <v>171</v>
      </c>
      <c r="BE142" s="153">
        <f>IF(N142="základná",J142,0)</f>
        <v>0</v>
      </c>
      <c r="BF142" s="153">
        <f>IF(N142="znížená",J142,0)</f>
        <v>0</v>
      </c>
      <c r="BG142" s="153">
        <f>IF(N142="zákl. prenesená",J142,0)</f>
        <v>0</v>
      </c>
      <c r="BH142" s="153">
        <f>IF(N142="zníž. prenesená",J142,0)</f>
        <v>0</v>
      </c>
      <c r="BI142" s="153">
        <f>IF(N142="nulová",J142,0)</f>
        <v>0</v>
      </c>
      <c r="BJ142" s="13" t="s">
        <v>87</v>
      </c>
      <c r="BK142" s="153">
        <f>ROUND(I142*H142,2)</f>
        <v>0</v>
      </c>
      <c r="BL142" s="13" t="s">
        <v>177</v>
      </c>
      <c r="BM142" s="152" t="s">
        <v>7</v>
      </c>
    </row>
    <row r="143" spans="2:65" s="1" customFormat="1" ht="16.5" customHeight="1">
      <c r="B143" s="139"/>
      <c r="C143" s="140" t="s">
        <v>210</v>
      </c>
      <c r="D143" s="140" t="s">
        <v>173</v>
      </c>
      <c r="E143" s="141" t="s">
        <v>1099</v>
      </c>
      <c r="F143" s="142" t="s">
        <v>1100</v>
      </c>
      <c r="G143" s="143" t="s">
        <v>197</v>
      </c>
      <c r="H143" s="144">
        <v>119.961</v>
      </c>
      <c r="I143" s="145"/>
      <c r="J143" s="146">
        <f>ROUND(I143*H143,2)</f>
        <v>0</v>
      </c>
      <c r="K143" s="147"/>
      <c r="L143" s="28"/>
      <c r="M143" s="148" t="s">
        <v>1</v>
      </c>
      <c r="N143" s="149" t="s">
        <v>40</v>
      </c>
      <c r="P143" s="150">
        <f>O143*H143</f>
        <v>0</v>
      </c>
      <c r="Q143" s="150">
        <v>0</v>
      </c>
      <c r="R143" s="150">
        <f>Q143*H143</f>
        <v>0</v>
      </c>
      <c r="S143" s="150">
        <v>0</v>
      </c>
      <c r="T143" s="151">
        <f>S143*H143</f>
        <v>0</v>
      </c>
      <c r="AR143" s="152" t="s">
        <v>177</v>
      </c>
      <c r="AT143" s="152" t="s">
        <v>173</v>
      </c>
      <c r="AU143" s="152" t="s">
        <v>87</v>
      </c>
      <c r="AY143" s="13" t="s">
        <v>171</v>
      </c>
      <c r="BE143" s="153">
        <f>IF(N143="základná",J143,0)</f>
        <v>0</v>
      </c>
      <c r="BF143" s="153">
        <f>IF(N143="znížená",J143,0)</f>
        <v>0</v>
      </c>
      <c r="BG143" s="153">
        <f>IF(N143="zákl. prenesená",J143,0)</f>
        <v>0</v>
      </c>
      <c r="BH143" s="153">
        <f>IF(N143="zníž. prenesená",J143,0)</f>
        <v>0</v>
      </c>
      <c r="BI143" s="153">
        <f>IF(N143="nulová",J143,0)</f>
        <v>0</v>
      </c>
      <c r="BJ143" s="13" t="s">
        <v>87</v>
      </c>
      <c r="BK143" s="153">
        <f>ROUND(I143*H143,2)</f>
        <v>0</v>
      </c>
      <c r="BL143" s="13" t="s">
        <v>177</v>
      </c>
      <c r="BM143" s="152" t="s">
        <v>209</v>
      </c>
    </row>
    <row r="144" spans="2:65" s="1" customFormat="1" ht="16.5" customHeight="1">
      <c r="B144" s="139"/>
      <c r="C144" s="140" t="s">
        <v>193</v>
      </c>
      <c r="D144" s="140" t="s">
        <v>173</v>
      </c>
      <c r="E144" s="141" t="s">
        <v>1101</v>
      </c>
      <c r="F144" s="142" t="s">
        <v>1089</v>
      </c>
      <c r="G144" s="143" t="s">
        <v>197</v>
      </c>
      <c r="H144" s="144">
        <v>13.329000000000001</v>
      </c>
      <c r="I144" s="145"/>
      <c r="J144" s="146">
        <f>ROUND(I144*H144,2)</f>
        <v>0</v>
      </c>
      <c r="K144" s="147"/>
      <c r="L144" s="28"/>
      <c r="M144" s="148" t="s">
        <v>1</v>
      </c>
      <c r="N144" s="149" t="s">
        <v>40</v>
      </c>
      <c r="P144" s="150">
        <f>O144*H144</f>
        <v>0</v>
      </c>
      <c r="Q144" s="150">
        <v>0</v>
      </c>
      <c r="R144" s="150">
        <f>Q144*H144</f>
        <v>0</v>
      </c>
      <c r="S144" s="150">
        <v>0</v>
      </c>
      <c r="T144" s="151">
        <f>S144*H144</f>
        <v>0</v>
      </c>
      <c r="AR144" s="152" t="s">
        <v>177</v>
      </c>
      <c r="AT144" s="152" t="s">
        <v>173</v>
      </c>
      <c r="AU144" s="152" t="s">
        <v>87</v>
      </c>
      <c r="AY144" s="13" t="s">
        <v>171</v>
      </c>
      <c r="BE144" s="153">
        <f>IF(N144="základná",J144,0)</f>
        <v>0</v>
      </c>
      <c r="BF144" s="153">
        <f>IF(N144="znížená",J144,0)</f>
        <v>0</v>
      </c>
      <c r="BG144" s="153">
        <f>IF(N144="zákl. prenesená",J144,0)</f>
        <v>0</v>
      </c>
      <c r="BH144" s="153">
        <f>IF(N144="zníž. prenesená",J144,0)</f>
        <v>0</v>
      </c>
      <c r="BI144" s="153">
        <f>IF(N144="nulová",J144,0)</f>
        <v>0</v>
      </c>
      <c r="BJ144" s="13" t="s">
        <v>87</v>
      </c>
      <c r="BK144" s="153">
        <f>ROUND(I144*H144,2)</f>
        <v>0</v>
      </c>
      <c r="BL144" s="13" t="s">
        <v>177</v>
      </c>
      <c r="BM144" s="152" t="s">
        <v>216</v>
      </c>
    </row>
    <row r="145" spans="2:65" s="1" customFormat="1" ht="24.15" customHeight="1">
      <c r="B145" s="139"/>
      <c r="C145" s="140" t="s">
        <v>217</v>
      </c>
      <c r="D145" s="140" t="s">
        <v>173</v>
      </c>
      <c r="E145" s="141" t="s">
        <v>1102</v>
      </c>
      <c r="F145" s="142" t="s">
        <v>1103</v>
      </c>
      <c r="G145" s="143" t="s">
        <v>197</v>
      </c>
      <c r="H145" s="144">
        <v>12.824</v>
      </c>
      <c r="I145" s="145"/>
      <c r="J145" s="146">
        <f>ROUND(I145*H145,2)</f>
        <v>0</v>
      </c>
      <c r="K145" s="147"/>
      <c r="L145" s="28"/>
      <c r="M145" s="148" t="s">
        <v>1</v>
      </c>
      <c r="N145" s="149" t="s">
        <v>40</v>
      </c>
      <c r="P145" s="150">
        <f>O145*H145</f>
        <v>0</v>
      </c>
      <c r="Q145" s="150">
        <v>0</v>
      </c>
      <c r="R145" s="150">
        <f>Q145*H145</f>
        <v>0</v>
      </c>
      <c r="S145" s="150">
        <v>0</v>
      </c>
      <c r="T145" s="151">
        <f>S145*H145</f>
        <v>0</v>
      </c>
      <c r="AR145" s="152" t="s">
        <v>177</v>
      </c>
      <c r="AT145" s="152" t="s">
        <v>173</v>
      </c>
      <c r="AU145" s="152" t="s">
        <v>87</v>
      </c>
      <c r="AY145" s="13" t="s">
        <v>171</v>
      </c>
      <c r="BE145" s="153">
        <f>IF(N145="základná",J145,0)</f>
        <v>0</v>
      </c>
      <c r="BF145" s="153">
        <f>IF(N145="znížená",J145,0)</f>
        <v>0</v>
      </c>
      <c r="BG145" s="153">
        <f>IF(N145="zákl. prenesená",J145,0)</f>
        <v>0</v>
      </c>
      <c r="BH145" s="153">
        <f>IF(N145="zníž. prenesená",J145,0)</f>
        <v>0</v>
      </c>
      <c r="BI145" s="153">
        <f>IF(N145="nulová",J145,0)</f>
        <v>0</v>
      </c>
      <c r="BJ145" s="13" t="s">
        <v>87</v>
      </c>
      <c r="BK145" s="153">
        <f>ROUND(I145*H145,2)</f>
        <v>0</v>
      </c>
      <c r="BL145" s="13" t="s">
        <v>177</v>
      </c>
      <c r="BM145" s="152" t="s">
        <v>220</v>
      </c>
    </row>
    <row r="146" spans="2:65" s="11" customFormat="1" ht="25.95" customHeight="1">
      <c r="B146" s="127"/>
      <c r="D146" s="128" t="s">
        <v>73</v>
      </c>
      <c r="E146" s="129" t="s">
        <v>471</v>
      </c>
      <c r="F146" s="129" t="s">
        <v>472</v>
      </c>
      <c r="I146" s="130"/>
      <c r="J146" s="131">
        <f>BK146</f>
        <v>0</v>
      </c>
      <c r="L146" s="127"/>
      <c r="M146" s="132"/>
      <c r="P146" s="133">
        <f>P147+P173+P198</f>
        <v>0</v>
      </c>
      <c r="R146" s="133">
        <f>R147+R173+R198</f>
        <v>2.0271599999999999</v>
      </c>
      <c r="T146" s="134">
        <f>T147+T173+T198</f>
        <v>0</v>
      </c>
      <c r="AR146" s="128" t="s">
        <v>81</v>
      </c>
      <c r="AT146" s="135" t="s">
        <v>73</v>
      </c>
      <c r="AU146" s="135" t="s">
        <v>74</v>
      </c>
      <c r="AY146" s="128" t="s">
        <v>171</v>
      </c>
      <c r="BK146" s="136">
        <f>BK147+BK173+BK198</f>
        <v>0</v>
      </c>
    </row>
    <row r="147" spans="2:65" s="11" customFormat="1" ht="22.95" customHeight="1">
      <c r="B147" s="127"/>
      <c r="D147" s="128" t="s">
        <v>73</v>
      </c>
      <c r="E147" s="137" t="s">
        <v>1104</v>
      </c>
      <c r="F147" s="137" t="s">
        <v>1105</v>
      </c>
      <c r="I147" s="130"/>
      <c r="J147" s="138">
        <f>BK147</f>
        <v>0</v>
      </c>
      <c r="L147" s="127"/>
      <c r="M147" s="132"/>
      <c r="P147" s="133">
        <f>SUM(P148:P172)</f>
        <v>0</v>
      </c>
      <c r="R147" s="133">
        <f>SUM(R148:R172)</f>
        <v>1.6392499999999999</v>
      </c>
      <c r="T147" s="134">
        <f>SUM(T148:T172)</f>
        <v>0</v>
      </c>
      <c r="AR147" s="128" t="s">
        <v>87</v>
      </c>
      <c r="AT147" s="135" t="s">
        <v>73</v>
      </c>
      <c r="AU147" s="135" t="s">
        <v>81</v>
      </c>
      <c r="AY147" s="128" t="s">
        <v>171</v>
      </c>
      <c r="BK147" s="136">
        <f>SUM(BK148:BK172)</f>
        <v>0</v>
      </c>
    </row>
    <row r="148" spans="2:65" s="1" customFormat="1" ht="24.15" customHeight="1">
      <c r="B148" s="139"/>
      <c r="C148" s="140" t="s">
        <v>198</v>
      </c>
      <c r="D148" s="140" t="s">
        <v>173</v>
      </c>
      <c r="E148" s="141" t="s">
        <v>1106</v>
      </c>
      <c r="F148" s="142" t="s">
        <v>1107</v>
      </c>
      <c r="G148" s="143" t="s">
        <v>228</v>
      </c>
      <c r="H148" s="144">
        <v>5</v>
      </c>
      <c r="I148" s="145"/>
      <c r="J148" s="146">
        <f t="shared" ref="J148:J172" si="10">ROUND(I148*H148,2)</f>
        <v>0</v>
      </c>
      <c r="K148" s="147"/>
      <c r="L148" s="28"/>
      <c r="M148" s="148" t="s">
        <v>1</v>
      </c>
      <c r="N148" s="149" t="s">
        <v>40</v>
      </c>
      <c r="P148" s="150">
        <f t="shared" ref="P148:P172" si="11">O148*H148</f>
        <v>0</v>
      </c>
      <c r="Q148" s="150">
        <v>2.0300000000000001E-3</v>
      </c>
      <c r="R148" s="150">
        <f t="shared" ref="R148:R172" si="12">Q148*H148</f>
        <v>1.0150000000000001E-2</v>
      </c>
      <c r="S148" s="150">
        <v>0</v>
      </c>
      <c r="T148" s="151">
        <f t="shared" ref="T148:T172" si="13">S148*H148</f>
        <v>0</v>
      </c>
      <c r="AR148" s="152" t="s">
        <v>202</v>
      </c>
      <c r="AT148" s="152" t="s">
        <v>173</v>
      </c>
      <c r="AU148" s="152" t="s">
        <v>87</v>
      </c>
      <c r="AY148" s="13" t="s">
        <v>171</v>
      </c>
      <c r="BE148" s="153">
        <f t="shared" ref="BE148:BE172" si="14">IF(N148="základná",J148,0)</f>
        <v>0</v>
      </c>
      <c r="BF148" s="153">
        <f t="shared" ref="BF148:BF172" si="15">IF(N148="znížená",J148,0)</f>
        <v>0</v>
      </c>
      <c r="BG148" s="153">
        <f t="shared" ref="BG148:BG172" si="16">IF(N148="zákl. prenesená",J148,0)</f>
        <v>0</v>
      </c>
      <c r="BH148" s="153">
        <f t="shared" ref="BH148:BH172" si="17">IF(N148="zníž. prenesená",J148,0)</f>
        <v>0</v>
      </c>
      <c r="BI148" s="153">
        <f t="shared" ref="BI148:BI172" si="18">IF(N148="nulová",J148,0)</f>
        <v>0</v>
      </c>
      <c r="BJ148" s="13" t="s">
        <v>87</v>
      </c>
      <c r="BK148" s="153">
        <f t="shared" ref="BK148:BK172" si="19">ROUND(I148*H148,2)</f>
        <v>0</v>
      </c>
      <c r="BL148" s="13" t="s">
        <v>202</v>
      </c>
      <c r="BM148" s="152" t="s">
        <v>224</v>
      </c>
    </row>
    <row r="149" spans="2:65" s="1" customFormat="1" ht="24.15" customHeight="1">
      <c r="B149" s="139"/>
      <c r="C149" s="140" t="s">
        <v>225</v>
      </c>
      <c r="D149" s="140" t="s">
        <v>173</v>
      </c>
      <c r="E149" s="141" t="s">
        <v>1108</v>
      </c>
      <c r="F149" s="142" t="s">
        <v>1109</v>
      </c>
      <c r="G149" s="143" t="s">
        <v>228</v>
      </c>
      <c r="H149" s="144">
        <v>9</v>
      </c>
      <c r="I149" s="145"/>
      <c r="J149" s="146">
        <f t="shared" si="10"/>
        <v>0</v>
      </c>
      <c r="K149" s="147"/>
      <c r="L149" s="28"/>
      <c r="M149" s="148" t="s">
        <v>1</v>
      </c>
      <c r="N149" s="149" t="s">
        <v>40</v>
      </c>
      <c r="P149" s="150">
        <f t="shared" si="11"/>
        <v>0</v>
      </c>
      <c r="Q149" s="150">
        <v>2.9099999999999998E-3</v>
      </c>
      <c r="R149" s="150">
        <f t="shared" si="12"/>
        <v>2.6189999999999998E-2</v>
      </c>
      <c r="S149" s="150">
        <v>0</v>
      </c>
      <c r="T149" s="151">
        <f t="shared" si="13"/>
        <v>0</v>
      </c>
      <c r="AR149" s="152" t="s">
        <v>202</v>
      </c>
      <c r="AT149" s="152" t="s">
        <v>173</v>
      </c>
      <c r="AU149" s="152" t="s">
        <v>87</v>
      </c>
      <c r="AY149" s="13" t="s">
        <v>171</v>
      </c>
      <c r="BE149" s="153">
        <f t="shared" si="14"/>
        <v>0</v>
      </c>
      <c r="BF149" s="153">
        <f t="shared" si="15"/>
        <v>0</v>
      </c>
      <c r="BG149" s="153">
        <f t="shared" si="16"/>
        <v>0</v>
      </c>
      <c r="BH149" s="153">
        <f t="shared" si="17"/>
        <v>0</v>
      </c>
      <c r="BI149" s="153">
        <f t="shared" si="18"/>
        <v>0</v>
      </c>
      <c r="BJ149" s="13" t="s">
        <v>87</v>
      </c>
      <c r="BK149" s="153">
        <f t="shared" si="19"/>
        <v>0</v>
      </c>
      <c r="BL149" s="13" t="s">
        <v>202</v>
      </c>
      <c r="BM149" s="152" t="s">
        <v>229</v>
      </c>
    </row>
    <row r="150" spans="2:65" s="1" customFormat="1" ht="21.75" customHeight="1">
      <c r="B150" s="139"/>
      <c r="C150" s="140" t="s">
        <v>202</v>
      </c>
      <c r="D150" s="140" t="s">
        <v>173</v>
      </c>
      <c r="E150" s="141" t="s">
        <v>1110</v>
      </c>
      <c r="F150" s="142" t="s">
        <v>1111</v>
      </c>
      <c r="G150" s="143" t="s">
        <v>228</v>
      </c>
      <c r="H150" s="144">
        <v>5</v>
      </c>
      <c r="I150" s="145"/>
      <c r="J150" s="146">
        <f t="shared" si="10"/>
        <v>0</v>
      </c>
      <c r="K150" s="147"/>
      <c r="L150" s="28"/>
      <c r="M150" s="148" t="s">
        <v>1</v>
      </c>
      <c r="N150" s="149" t="s">
        <v>40</v>
      </c>
      <c r="P150" s="150">
        <f t="shared" si="11"/>
        <v>0</v>
      </c>
      <c r="Q150" s="150">
        <v>3.7799999999999999E-3</v>
      </c>
      <c r="R150" s="150">
        <f t="shared" si="12"/>
        <v>1.89E-2</v>
      </c>
      <c r="S150" s="150">
        <v>0</v>
      </c>
      <c r="T150" s="151">
        <f t="shared" si="13"/>
        <v>0</v>
      </c>
      <c r="AR150" s="152" t="s">
        <v>202</v>
      </c>
      <c r="AT150" s="152" t="s">
        <v>173</v>
      </c>
      <c r="AU150" s="152" t="s">
        <v>87</v>
      </c>
      <c r="AY150" s="13" t="s">
        <v>171</v>
      </c>
      <c r="BE150" s="153">
        <f t="shared" si="14"/>
        <v>0</v>
      </c>
      <c r="BF150" s="153">
        <f t="shared" si="15"/>
        <v>0</v>
      </c>
      <c r="BG150" s="153">
        <f t="shared" si="16"/>
        <v>0</v>
      </c>
      <c r="BH150" s="153">
        <f t="shared" si="17"/>
        <v>0</v>
      </c>
      <c r="BI150" s="153">
        <f t="shared" si="18"/>
        <v>0</v>
      </c>
      <c r="BJ150" s="13" t="s">
        <v>87</v>
      </c>
      <c r="BK150" s="153">
        <f t="shared" si="19"/>
        <v>0</v>
      </c>
      <c r="BL150" s="13" t="s">
        <v>202</v>
      </c>
      <c r="BM150" s="152" t="s">
        <v>233</v>
      </c>
    </row>
    <row r="151" spans="2:65" s="1" customFormat="1" ht="21.75" customHeight="1">
      <c r="B151" s="139"/>
      <c r="C151" s="140" t="s">
        <v>234</v>
      </c>
      <c r="D151" s="140" t="s">
        <v>173</v>
      </c>
      <c r="E151" s="141" t="s">
        <v>1112</v>
      </c>
      <c r="F151" s="142" t="s">
        <v>1113</v>
      </c>
      <c r="G151" s="143" t="s">
        <v>228</v>
      </c>
      <c r="H151" s="144">
        <v>4</v>
      </c>
      <c r="I151" s="145"/>
      <c r="J151" s="146">
        <f t="shared" si="10"/>
        <v>0</v>
      </c>
      <c r="K151" s="147"/>
      <c r="L151" s="28"/>
      <c r="M151" s="148" t="s">
        <v>1</v>
      </c>
      <c r="N151" s="149" t="s">
        <v>40</v>
      </c>
      <c r="P151" s="150">
        <f t="shared" si="11"/>
        <v>0</v>
      </c>
      <c r="Q151" s="150">
        <v>5.5799999999999999E-3</v>
      </c>
      <c r="R151" s="150">
        <f t="shared" si="12"/>
        <v>2.232E-2</v>
      </c>
      <c r="S151" s="150">
        <v>0</v>
      </c>
      <c r="T151" s="151">
        <f t="shared" si="13"/>
        <v>0</v>
      </c>
      <c r="AR151" s="152" t="s">
        <v>202</v>
      </c>
      <c r="AT151" s="152" t="s">
        <v>173</v>
      </c>
      <c r="AU151" s="152" t="s">
        <v>87</v>
      </c>
      <c r="AY151" s="13" t="s">
        <v>171</v>
      </c>
      <c r="BE151" s="153">
        <f t="shared" si="14"/>
        <v>0</v>
      </c>
      <c r="BF151" s="153">
        <f t="shared" si="15"/>
        <v>0</v>
      </c>
      <c r="BG151" s="153">
        <f t="shared" si="16"/>
        <v>0</v>
      </c>
      <c r="BH151" s="153">
        <f t="shared" si="17"/>
        <v>0</v>
      </c>
      <c r="BI151" s="153">
        <f t="shared" si="18"/>
        <v>0</v>
      </c>
      <c r="BJ151" s="13" t="s">
        <v>87</v>
      </c>
      <c r="BK151" s="153">
        <f t="shared" si="19"/>
        <v>0</v>
      </c>
      <c r="BL151" s="13" t="s">
        <v>202</v>
      </c>
      <c r="BM151" s="152" t="s">
        <v>237</v>
      </c>
    </row>
    <row r="152" spans="2:65" s="1" customFormat="1" ht="16.5" customHeight="1">
      <c r="B152" s="139"/>
      <c r="C152" s="140" t="s">
        <v>206</v>
      </c>
      <c r="D152" s="140" t="s">
        <v>173</v>
      </c>
      <c r="E152" s="141" t="s">
        <v>1114</v>
      </c>
      <c r="F152" s="142" t="s">
        <v>1115</v>
      </c>
      <c r="G152" s="143" t="s">
        <v>228</v>
      </c>
      <c r="H152" s="144">
        <v>13</v>
      </c>
      <c r="I152" s="145"/>
      <c r="J152" s="146">
        <f t="shared" si="10"/>
        <v>0</v>
      </c>
      <c r="K152" s="147"/>
      <c r="L152" s="28"/>
      <c r="M152" s="148" t="s">
        <v>1</v>
      </c>
      <c r="N152" s="149" t="s">
        <v>40</v>
      </c>
      <c r="P152" s="150">
        <f t="shared" si="11"/>
        <v>0</v>
      </c>
      <c r="Q152" s="150">
        <v>3.8000000000000002E-4</v>
      </c>
      <c r="R152" s="150">
        <f t="shared" si="12"/>
        <v>4.9399999999999999E-3</v>
      </c>
      <c r="S152" s="150">
        <v>0</v>
      </c>
      <c r="T152" s="151">
        <f t="shared" si="13"/>
        <v>0</v>
      </c>
      <c r="AR152" s="152" t="s">
        <v>202</v>
      </c>
      <c r="AT152" s="152" t="s">
        <v>173</v>
      </c>
      <c r="AU152" s="152" t="s">
        <v>87</v>
      </c>
      <c r="AY152" s="13" t="s">
        <v>171</v>
      </c>
      <c r="BE152" s="153">
        <f t="shared" si="14"/>
        <v>0</v>
      </c>
      <c r="BF152" s="153">
        <f t="shared" si="15"/>
        <v>0</v>
      </c>
      <c r="BG152" s="153">
        <f t="shared" si="16"/>
        <v>0</v>
      </c>
      <c r="BH152" s="153">
        <f t="shared" si="17"/>
        <v>0</v>
      </c>
      <c r="BI152" s="153">
        <f t="shared" si="18"/>
        <v>0</v>
      </c>
      <c r="BJ152" s="13" t="s">
        <v>87</v>
      </c>
      <c r="BK152" s="153">
        <f t="shared" si="19"/>
        <v>0</v>
      </c>
      <c r="BL152" s="13" t="s">
        <v>202</v>
      </c>
      <c r="BM152" s="152" t="s">
        <v>240</v>
      </c>
    </row>
    <row r="153" spans="2:65" s="1" customFormat="1" ht="16.5" customHeight="1">
      <c r="B153" s="139"/>
      <c r="C153" s="140" t="s">
        <v>241</v>
      </c>
      <c r="D153" s="140" t="s">
        <v>173</v>
      </c>
      <c r="E153" s="141" t="s">
        <v>1116</v>
      </c>
      <c r="F153" s="142" t="s">
        <v>1117</v>
      </c>
      <c r="G153" s="143" t="s">
        <v>228</v>
      </c>
      <c r="H153" s="144">
        <v>5</v>
      </c>
      <c r="I153" s="145"/>
      <c r="J153" s="146">
        <f t="shared" si="10"/>
        <v>0</v>
      </c>
      <c r="K153" s="147"/>
      <c r="L153" s="28"/>
      <c r="M153" s="148" t="s">
        <v>1</v>
      </c>
      <c r="N153" s="149" t="s">
        <v>40</v>
      </c>
      <c r="P153" s="150">
        <f t="shared" si="11"/>
        <v>0</v>
      </c>
      <c r="Q153" s="150">
        <v>4.0000000000000002E-4</v>
      </c>
      <c r="R153" s="150">
        <f t="shared" si="12"/>
        <v>2E-3</v>
      </c>
      <c r="S153" s="150">
        <v>0</v>
      </c>
      <c r="T153" s="151">
        <f t="shared" si="13"/>
        <v>0</v>
      </c>
      <c r="AR153" s="152" t="s">
        <v>202</v>
      </c>
      <c r="AT153" s="152" t="s">
        <v>173</v>
      </c>
      <c r="AU153" s="152" t="s">
        <v>87</v>
      </c>
      <c r="AY153" s="13" t="s">
        <v>171</v>
      </c>
      <c r="BE153" s="153">
        <f t="shared" si="14"/>
        <v>0</v>
      </c>
      <c r="BF153" s="153">
        <f t="shared" si="15"/>
        <v>0</v>
      </c>
      <c r="BG153" s="153">
        <f t="shared" si="16"/>
        <v>0</v>
      </c>
      <c r="BH153" s="153">
        <f t="shared" si="17"/>
        <v>0</v>
      </c>
      <c r="BI153" s="153">
        <f t="shared" si="18"/>
        <v>0</v>
      </c>
      <c r="BJ153" s="13" t="s">
        <v>87</v>
      </c>
      <c r="BK153" s="153">
        <f t="shared" si="19"/>
        <v>0</v>
      </c>
      <c r="BL153" s="13" t="s">
        <v>202</v>
      </c>
      <c r="BM153" s="152" t="s">
        <v>245</v>
      </c>
    </row>
    <row r="154" spans="2:65" s="1" customFormat="1" ht="24.15" customHeight="1">
      <c r="B154" s="139"/>
      <c r="C154" s="140" t="s">
        <v>7</v>
      </c>
      <c r="D154" s="140" t="s">
        <v>173</v>
      </c>
      <c r="E154" s="141" t="s">
        <v>1118</v>
      </c>
      <c r="F154" s="142" t="s">
        <v>1119</v>
      </c>
      <c r="G154" s="143" t="s">
        <v>228</v>
      </c>
      <c r="H154" s="144">
        <v>92</v>
      </c>
      <c r="I154" s="145"/>
      <c r="J154" s="146">
        <f t="shared" si="10"/>
        <v>0</v>
      </c>
      <c r="K154" s="147"/>
      <c r="L154" s="28"/>
      <c r="M154" s="148" t="s">
        <v>1</v>
      </c>
      <c r="N154" s="149" t="s">
        <v>40</v>
      </c>
      <c r="P154" s="150">
        <f t="shared" si="11"/>
        <v>0</v>
      </c>
      <c r="Q154" s="150">
        <v>5.7999999999999996E-3</v>
      </c>
      <c r="R154" s="150">
        <f t="shared" si="12"/>
        <v>0.53359999999999996</v>
      </c>
      <c r="S154" s="150">
        <v>0</v>
      </c>
      <c r="T154" s="151">
        <f t="shared" si="13"/>
        <v>0</v>
      </c>
      <c r="AR154" s="152" t="s">
        <v>202</v>
      </c>
      <c r="AT154" s="152" t="s">
        <v>173</v>
      </c>
      <c r="AU154" s="152" t="s">
        <v>87</v>
      </c>
      <c r="AY154" s="13" t="s">
        <v>171</v>
      </c>
      <c r="BE154" s="153">
        <f t="shared" si="14"/>
        <v>0</v>
      </c>
      <c r="BF154" s="153">
        <f t="shared" si="15"/>
        <v>0</v>
      </c>
      <c r="BG154" s="153">
        <f t="shared" si="16"/>
        <v>0</v>
      </c>
      <c r="BH154" s="153">
        <f t="shared" si="17"/>
        <v>0</v>
      </c>
      <c r="BI154" s="153">
        <f t="shared" si="18"/>
        <v>0</v>
      </c>
      <c r="BJ154" s="13" t="s">
        <v>87</v>
      </c>
      <c r="BK154" s="153">
        <f t="shared" si="19"/>
        <v>0</v>
      </c>
      <c r="BL154" s="13" t="s">
        <v>202</v>
      </c>
      <c r="BM154" s="152" t="s">
        <v>248</v>
      </c>
    </row>
    <row r="155" spans="2:65" s="1" customFormat="1" ht="16.5" customHeight="1">
      <c r="B155" s="139"/>
      <c r="C155" s="140" t="s">
        <v>249</v>
      </c>
      <c r="D155" s="140" t="s">
        <v>173</v>
      </c>
      <c r="E155" s="141" t="s">
        <v>1120</v>
      </c>
      <c r="F155" s="142" t="s">
        <v>1121</v>
      </c>
      <c r="G155" s="143" t="s">
        <v>228</v>
      </c>
      <c r="H155" s="144">
        <v>30</v>
      </c>
      <c r="I155" s="145"/>
      <c r="J155" s="146">
        <f t="shared" si="10"/>
        <v>0</v>
      </c>
      <c r="K155" s="147"/>
      <c r="L155" s="28"/>
      <c r="M155" s="148" t="s">
        <v>1</v>
      </c>
      <c r="N155" s="149" t="s">
        <v>40</v>
      </c>
      <c r="P155" s="150">
        <f t="shared" si="11"/>
        <v>0</v>
      </c>
      <c r="Q155" s="150">
        <v>1.108E-2</v>
      </c>
      <c r="R155" s="150">
        <f t="shared" si="12"/>
        <v>0.33239999999999997</v>
      </c>
      <c r="S155" s="150">
        <v>0</v>
      </c>
      <c r="T155" s="151">
        <f t="shared" si="13"/>
        <v>0</v>
      </c>
      <c r="AR155" s="152" t="s">
        <v>202</v>
      </c>
      <c r="AT155" s="152" t="s">
        <v>173</v>
      </c>
      <c r="AU155" s="152" t="s">
        <v>87</v>
      </c>
      <c r="AY155" s="13" t="s">
        <v>171</v>
      </c>
      <c r="BE155" s="153">
        <f t="shared" si="14"/>
        <v>0</v>
      </c>
      <c r="BF155" s="153">
        <f t="shared" si="15"/>
        <v>0</v>
      </c>
      <c r="BG155" s="153">
        <f t="shared" si="16"/>
        <v>0</v>
      </c>
      <c r="BH155" s="153">
        <f t="shared" si="17"/>
        <v>0</v>
      </c>
      <c r="BI155" s="153">
        <f t="shared" si="18"/>
        <v>0</v>
      </c>
      <c r="BJ155" s="13" t="s">
        <v>87</v>
      </c>
      <c r="BK155" s="153">
        <f t="shared" si="19"/>
        <v>0</v>
      </c>
      <c r="BL155" s="13" t="s">
        <v>202</v>
      </c>
      <c r="BM155" s="152" t="s">
        <v>252</v>
      </c>
    </row>
    <row r="156" spans="2:65" s="1" customFormat="1" ht="16.5" customHeight="1">
      <c r="B156" s="139"/>
      <c r="C156" s="140" t="s">
        <v>209</v>
      </c>
      <c r="D156" s="140" t="s">
        <v>173</v>
      </c>
      <c r="E156" s="141" t="s">
        <v>1122</v>
      </c>
      <c r="F156" s="142" t="s">
        <v>1123</v>
      </c>
      <c r="G156" s="143" t="s">
        <v>228</v>
      </c>
      <c r="H156" s="144">
        <v>20</v>
      </c>
      <c r="I156" s="145"/>
      <c r="J156" s="146">
        <f t="shared" si="10"/>
        <v>0</v>
      </c>
      <c r="K156" s="147"/>
      <c r="L156" s="28"/>
      <c r="M156" s="148" t="s">
        <v>1</v>
      </c>
      <c r="N156" s="149" t="s">
        <v>40</v>
      </c>
      <c r="P156" s="150">
        <f t="shared" si="11"/>
        <v>0</v>
      </c>
      <c r="Q156" s="150">
        <v>1.2699999999999999E-2</v>
      </c>
      <c r="R156" s="150">
        <f t="shared" si="12"/>
        <v>0.254</v>
      </c>
      <c r="S156" s="150">
        <v>0</v>
      </c>
      <c r="T156" s="151">
        <f t="shared" si="13"/>
        <v>0</v>
      </c>
      <c r="AR156" s="152" t="s">
        <v>202</v>
      </c>
      <c r="AT156" s="152" t="s">
        <v>173</v>
      </c>
      <c r="AU156" s="152" t="s">
        <v>87</v>
      </c>
      <c r="AY156" s="13" t="s">
        <v>171</v>
      </c>
      <c r="BE156" s="153">
        <f t="shared" si="14"/>
        <v>0</v>
      </c>
      <c r="BF156" s="153">
        <f t="shared" si="15"/>
        <v>0</v>
      </c>
      <c r="BG156" s="153">
        <f t="shared" si="16"/>
        <v>0</v>
      </c>
      <c r="BH156" s="153">
        <f t="shared" si="17"/>
        <v>0</v>
      </c>
      <c r="BI156" s="153">
        <f t="shared" si="18"/>
        <v>0</v>
      </c>
      <c r="BJ156" s="13" t="s">
        <v>87</v>
      </c>
      <c r="BK156" s="153">
        <f t="shared" si="19"/>
        <v>0</v>
      </c>
      <c r="BL156" s="13" t="s">
        <v>202</v>
      </c>
      <c r="BM156" s="152" t="s">
        <v>256</v>
      </c>
    </row>
    <row r="157" spans="2:65" s="1" customFormat="1" ht="16.5" customHeight="1">
      <c r="B157" s="139"/>
      <c r="C157" s="140" t="s">
        <v>257</v>
      </c>
      <c r="D157" s="140" t="s">
        <v>173</v>
      </c>
      <c r="E157" s="141" t="s">
        <v>1124</v>
      </c>
      <c r="F157" s="142" t="s">
        <v>1125</v>
      </c>
      <c r="G157" s="143" t="s">
        <v>228</v>
      </c>
      <c r="H157" s="144">
        <v>11</v>
      </c>
      <c r="I157" s="145"/>
      <c r="J157" s="146">
        <f t="shared" si="10"/>
        <v>0</v>
      </c>
      <c r="K157" s="147"/>
      <c r="L157" s="28"/>
      <c r="M157" s="148" t="s">
        <v>1</v>
      </c>
      <c r="N157" s="149" t="s">
        <v>40</v>
      </c>
      <c r="P157" s="150">
        <f t="shared" si="11"/>
        <v>0</v>
      </c>
      <c r="Q157" s="150">
        <v>1.5350000000000001E-2</v>
      </c>
      <c r="R157" s="150">
        <f t="shared" si="12"/>
        <v>0.16885</v>
      </c>
      <c r="S157" s="150">
        <v>0</v>
      </c>
      <c r="T157" s="151">
        <f t="shared" si="13"/>
        <v>0</v>
      </c>
      <c r="AR157" s="152" t="s">
        <v>202</v>
      </c>
      <c r="AT157" s="152" t="s">
        <v>173</v>
      </c>
      <c r="AU157" s="152" t="s">
        <v>87</v>
      </c>
      <c r="AY157" s="13" t="s">
        <v>171</v>
      </c>
      <c r="BE157" s="153">
        <f t="shared" si="14"/>
        <v>0</v>
      </c>
      <c r="BF157" s="153">
        <f t="shared" si="15"/>
        <v>0</v>
      </c>
      <c r="BG157" s="153">
        <f t="shared" si="16"/>
        <v>0</v>
      </c>
      <c r="BH157" s="153">
        <f t="shared" si="17"/>
        <v>0</v>
      </c>
      <c r="BI157" s="153">
        <f t="shared" si="18"/>
        <v>0</v>
      </c>
      <c r="BJ157" s="13" t="s">
        <v>87</v>
      </c>
      <c r="BK157" s="153">
        <f t="shared" si="19"/>
        <v>0</v>
      </c>
      <c r="BL157" s="13" t="s">
        <v>202</v>
      </c>
      <c r="BM157" s="152" t="s">
        <v>260</v>
      </c>
    </row>
    <row r="158" spans="2:65" s="1" customFormat="1" ht="24.15" customHeight="1">
      <c r="B158" s="139"/>
      <c r="C158" s="140" t="s">
        <v>216</v>
      </c>
      <c r="D158" s="140" t="s">
        <v>173</v>
      </c>
      <c r="E158" s="141" t="s">
        <v>1126</v>
      </c>
      <c r="F158" s="142" t="s">
        <v>1127</v>
      </c>
      <c r="G158" s="143" t="s">
        <v>228</v>
      </c>
      <c r="H158" s="144">
        <v>8</v>
      </c>
      <c r="I158" s="145"/>
      <c r="J158" s="146">
        <f t="shared" si="10"/>
        <v>0</v>
      </c>
      <c r="K158" s="147"/>
      <c r="L158" s="28"/>
      <c r="M158" s="148" t="s">
        <v>1</v>
      </c>
      <c r="N158" s="149" t="s">
        <v>40</v>
      </c>
      <c r="P158" s="150">
        <f t="shared" si="11"/>
        <v>0</v>
      </c>
      <c r="Q158" s="150">
        <v>2.1299999999999999E-3</v>
      </c>
      <c r="R158" s="150">
        <f t="shared" si="12"/>
        <v>1.704E-2</v>
      </c>
      <c r="S158" s="150">
        <v>0</v>
      </c>
      <c r="T158" s="151">
        <f t="shared" si="13"/>
        <v>0</v>
      </c>
      <c r="AR158" s="152" t="s">
        <v>202</v>
      </c>
      <c r="AT158" s="152" t="s">
        <v>173</v>
      </c>
      <c r="AU158" s="152" t="s">
        <v>87</v>
      </c>
      <c r="AY158" s="13" t="s">
        <v>171</v>
      </c>
      <c r="BE158" s="153">
        <f t="shared" si="14"/>
        <v>0</v>
      </c>
      <c r="BF158" s="153">
        <f t="shared" si="15"/>
        <v>0</v>
      </c>
      <c r="BG158" s="153">
        <f t="shared" si="16"/>
        <v>0</v>
      </c>
      <c r="BH158" s="153">
        <f t="shared" si="17"/>
        <v>0</v>
      </c>
      <c r="BI158" s="153">
        <f t="shared" si="18"/>
        <v>0</v>
      </c>
      <c r="BJ158" s="13" t="s">
        <v>87</v>
      </c>
      <c r="BK158" s="153">
        <f t="shared" si="19"/>
        <v>0</v>
      </c>
      <c r="BL158" s="13" t="s">
        <v>202</v>
      </c>
      <c r="BM158" s="152" t="s">
        <v>263</v>
      </c>
    </row>
    <row r="159" spans="2:65" s="1" customFormat="1" ht="21.75" customHeight="1">
      <c r="B159" s="139"/>
      <c r="C159" s="140" t="s">
        <v>264</v>
      </c>
      <c r="D159" s="140" t="s">
        <v>173</v>
      </c>
      <c r="E159" s="141" t="s">
        <v>1128</v>
      </c>
      <c r="F159" s="142" t="s">
        <v>1129</v>
      </c>
      <c r="G159" s="143" t="s">
        <v>316</v>
      </c>
      <c r="H159" s="144">
        <v>8</v>
      </c>
      <c r="I159" s="145"/>
      <c r="J159" s="146">
        <f t="shared" si="10"/>
        <v>0</v>
      </c>
      <c r="K159" s="147"/>
      <c r="L159" s="28"/>
      <c r="M159" s="148" t="s">
        <v>1</v>
      </c>
      <c r="N159" s="149" t="s">
        <v>40</v>
      </c>
      <c r="P159" s="150">
        <f t="shared" si="11"/>
        <v>0</v>
      </c>
      <c r="Q159" s="150">
        <v>0</v>
      </c>
      <c r="R159" s="150">
        <f t="shared" si="12"/>
        <v>0</v>
      </c>
      <c r="S159" s="150">
        <v>0</v>
      </c>
      <c r="T159" s="151">
        <f t="shared" si="13"/>
        <v>0</v>
      </c>
      <c r="AR159" s="152" t="s">
        <v>202</v>
      </c>
      <c r="AT159" s="152" t="s">
        <v>173</v>
      </c>
      <c r="AU159" s="152" t="s">
        <v>87</v>
      </c>
      <c r="AY159" s="13" t="s">
        <v>171</v>
      </c>
      <c r="BE159" s="153">
        <f t="shared" si="14"/>
        <v>0</v>
      </c>
      <c r="BF159" s="153">
        <f t="shared" si="15"/>
        <v>0</v>
      </c>
      <c r="BG159" s="153">
        <f t="shared" si="16"/>
        <v>0</v>
      </c>
      <c r="BH159" s="153">
        <f t="shared" si="17"/>
        <v>0</v>
      </c>
      <c r="BI159" s="153">
        <f t="shared" si="18"/>
        <v>0</v>
      </c>
      <c r="BJ159" s="13" t="s">
        <v>87</v>
      </c>
      <c r="BK159" s="153">
        <f t="shared" si="19"/>
        <v>0</v>
      </c>
      <c r="BL159" s="13" t="s">
        <v>202</v>
      </c>
      <c r="BM159" s="152" t="s">
        <v>267</v>
      </c>
    </row>
    <row r="160" spans="2:65" s="1" customFormat="1" ht="21.75" customHeight="1">
      <c r="B160" s="139"/>
      <c r="C160" s="140" t="s">
        <v>220</v>
      </c>
      <c r="D160" s="140" t="s">
        <v>173</v>
      </c>
      <c r="E160" s="141" t="s">
        <v>1130</v>
      </c>
      <c r="F160" s="142" t="s">
        <v>1131</v>
      </c>
      <c r="G160" s="143" t="s">
        <v>316</v>
      </c>
      <c r="H160" s="144">
        <v>1</v>
      </c>
      <c r="I160" s="145"/>
      <c r="J160" s="146">
        <f t="shared" si="10"/>
        <v>0</v>
      </c>
      <c r="K160" s="147"/>
      <c r="L160" s="28"/>
      <c r="M160" s="148" t="s">
        <v>1</v>
      </c>
      <c r="N160" s="149" t="s">
        <v>40</v>
      </c>
      <c r="P160" s="150">
        <f t="shared" si="11"/>
        <v>0</v>
      </c>
      <c r="Q160" s="150">
        <v>0</v>
      </c>
      <c r="R160" s="150">
        <f t="shared" si="12"/>
        <v>0</v>
      </c>
      <c r="S160" s="150">
        <v>0</v>
      </c>
      <c r="T160" s="151">
        <f t="shared" si="13"/>
        <v>0</v>
      </c>
      <c r="AR160" s="152" t="s">
        <v>202</v>
      </c>
      <c r="AT160" s="152" t="s">
        <v>173</v>
      </c>
      <c r="AU160" s="152" t="s">
        <v>87</v>
      </c>
      <c r="AY160" s="13" t="s">
        <v>171</v>
      </c>
      <c r="BE160" s="153">
        <f t="shared" si="14"/>
        <v>0</v>
      </c>
      <c r="BF160" s="153">
        <f t="shared" si="15"/>
        <v>0</v>
      </c>
      <c r="BG160" s="153">
        <f t="shared" si="16"/>
        <v>0</v>
      </c>
      <c r="BH160" s="153">
        <f t="shared" si="17"/>
        <v>0</v>
      </c>
      <c r="BI160" s="153">
        <f t="shared" si="18"/>
        <v>0</v>
      </c>
      <c r="BJ160" s="13" t="s">
        <v>87</v>
      </c>
      <c r="BK160" s="153">
        <f t="shared" si="19"/>
        <v>0</v>
      </c>
      <c r="BL160" s="13" t="s">
        <v>202</v>
      </c>
      <c r="BM160" s="152" t="s">
        <v>270</v>
      </c>
    </row>
    <row r="161" spans="2:65" s="1" customFormat="1" ht="21.75" customHeight="1">
      <c r="B161" s="139"/>
      <c r="C161" s="140" t="s">
        <v>271</v>
      </c>
      <c r="D161" s="140" t="s">
        <v>173</v>
      </c>
      <c r="E161" s="141" t="s">
        <v>1132</v>
      </c>
      <c r="F161" s="142" t="s">
        <v>1133</v>
      </c>
      <c r="G161" s="143" t="s">
        <v>316</v>
      </c>
      <c r="H161" s="144">
        <v>1</v>
      </c>
      <c r="I161" s="145"/>
      <c r="J161" s="146">
        <f t="shared" si="10"/>
        <v>0</v>
      </c>
      <c r="K161" s="147"/>
      <c r="L161" s="28"/>
      <c r="M161" s="148" t="s">
        <v>1</v>
      </c>
      <c r="N161" s="149" t="s">
        <v>40</v>
      </c>
      <c r="P161" s="150">
        <f t="shared" si="11"/>
        <v>0</v>
      </c>
      <c r="Q161" s="150">
        <v>0</v>
      </c>
      <c r="R161" s="150">
        <f t="shared" si="12"/>
        <v>0</v>
      </c>
      <c r="S161" s="150">
        <v>0</v>
      </c>
      <c r="T161" s="151">
        <f t="shared" si="13"/>
        <v>0</v>
      </c>
      <c r="AR161" s="152" t="s">
        <v>202</v>
      </c>
      <c r="AT161" s="152" t="s">
        <v>173</v>
      </c>
      <c r="AU161" s="152" t="s">
        <v>87</v>
      </c>
      <c r="AY161" s="13" t="s">
        <v>171</v>
      </c>
      <c r="BE161" s="153">
        <f t="shared" si="14"/>
        <v>0</v>
      </c>
      <c r="BF161" s="153">
        <f t="shared" si="15"/>
        <v>0</v>
      </c>
      <c r="BG161" s="153">
        <f t="shared" si="16"/>
        <v>0</v>
      </c>
      <c r="BH161" s="153">
        <f t="shared" si="17"/>
        <v>0</v>
      </c>
      <c r="BI161" s="153">
        <f t="shared" si="18"/>
        <v>0</v>
      </c>
      <c r="BJ161" s="13" t="s">
        <v>87</v>
      </c>
      <c r="BK161" s="153">
        <f t="shared" si="19"/>
        <v>0</v>
      </c>
      <c r="BL161" s="13" t="s">
        <v>202</v>
      </c>
      <c r="BM161" s="152" t="s">
        <v>274</v>
      </c>
    </row>
    <row r="162" spans="2:65" s="1" customFormat="1" ht="24.15" customHeight="1">
      <c r="B162" s="139"/>
      <c r="C162" s="140" t="s">
        <v>224</v>
      </c>
      <c r="D162" s="140" t="s">
        <v>173</v>
      </c>
      <c r="E162" s="141" t="s">
        <v>1134</v>
      </c>
      <c r="F162" s="142" t="s">
        <v>1135</v>
      </c>
      <c r="G162" s="143" t="s">
        <v>316</v>
      </c>
      <c r="H162" s="144">
        <v>5</v>
      </c>
      <c r="I162" s="145"/>
      <c r="J162" s="146">
        <f t="shared" si="10"/>
        <v>0</v>
      </c>
      <c r="K162" s="147"/>
      <c r="L162" s="28"/>
      <c r="M162" s="148" t="s">
        <v>1</v>
      </c>
      <c r="N162" s="149" t="s">
        <v>40</v>
      </c>
      <c r="P162" s="150">
        <f t="shared" si="11"/>
        <v>0</v>
      </c>
      <c r="Q162" s="150">
        <v>3.2570000000000002E-2</v>
      </c>
      <c r="R162" s="150">
        <f t="shared" si="12"/>
        <v>0.16284999999999999</v>
      </c>
      <c r="S162" s="150">
        <v>0</v>
      </c>
      <c r="T162" s="151">
        <f t="shared" si="13"/>
        <v>0</v>
      </c>
      <c r="AR162" s="152" t="s">
        <v>202</v>
      </c>
      <c r="AT162" s="152" t="s">
        <v>173</v>
      </c>
      <c r="AU162" s="152" t="s">
        <v>87</v>
      </c>
      <c r="AY162" s="13" t="s">
        <v>171</v>
      </c>
      <c r="BE162" s="153">
        <f t="shared" si="14"/>
        <v>0</v>
      </c>
      <c r="BF162" s="153">
        <f t="shared" si="15"/>
        <v>0</v>
      </c>
      <c r="BG162" s="153">
        <f t="shared" si="16"/>
        <v>0</v>
      </c>
      <c r="BH162" s="153">
        <f t="shared" si="17"/>
        <v>0</v>
      </c>
      <c r="BI162" s="153">
        <f t="shared" si="18"/>
        <v>0</v>
      </c>
      <c r="BJ162" s="13" t="s">
        <v>87</v>
      </c>
      <c r="BK162" s="153">
        <f t="shared" si="19"/>
        <v>0</v>
      </c>
      <c r="BL162" s="13" t="s">
        <v>202</v>
      </c>
      <c r="BM162" s="152" t="s">
        <v>277</v>
      </c>
    </row>
    <row r="163" spans="2:65" s="1" customFormat="1" ht="16.5" customHeight="1">
      <c r="B163" s="139"/>
      <c r="C163" s="140" t="s">
        <v>278</v>
      </c>
      <c r="D163" s="140" t="s">
        <v>173</v>
      </c>
      <c r="E163" s="141" t="s">
        <v>1136</v>
      </c>
      <c r="F163" s="142" t="s">
        <v>1137</v>
      </c>
      <c r="G163" s="143" t="s">
        <v>316</v>
      </c>
      <c r="H163" s="144">
        <v>5</v>
      </c>
      <c r="I163" s="145"/>
      <c r="J163" s="146">
        <f t="shared" si="10"/>
        <v>0</v>
      </c>
      <c r="K163" s="147"/>
      <c r="L163" s="28"/>
      <c r="M163" s="148" t="s">
        <v>1</v>
      </c>
      <c r="N163" s="149" t="s">
        <v>40</v>
      </c>
      <c r="P163" s="150">
        <f t="shared" si="11"/>
        <v>0</v>
      </c>
      <c r="Q163" s="150">
        <v>0</v>
      </c>
      <c r="R163" s="150">
        <f t="shared" si="12"/>
        <v>0</v>
      </c>
      <c r="S163" s="150">
        <v>0</v>
      </c>
      <c r="T163" s="151">
        <f t="shared" si="13"/>
        <v>0</v>
      </c>
      <c r="AR163" s="152" t="s">
        <v>202</v>
      </c>
      <c r="AT163" s="152" t="s">
        <v>173</v>
      </c>
      <c r="AU163" s="152" t="s">
        <v>87</v>
      </c>
      <c r="AY163" s="13" t="s">
        <v>171</v>
      </c>
      <c r="BE163" s="153">
        <f t="shared" si="14"/>
        <v>0</v>
      </c>
      <c r="BF163" s="153">
        <f t="shared" si="15"/>
        <v>0</v>
      </c>
      <c r="BG163" s="153">
        <f t="shared" si="16"/>
        <v>0</v>
      </c>
      <c r="BH163" s="153">
        <f t="shared" si="17"/>
        <v>0</v>
      </c>
      <c r="BI163" s="153">
        <f t="shared" si="18"/>
        <v>0</v>
      </c>
      <c r="BJ163" s="13" t="s">
        <v>87</v>
      </c>
      <c r="BK163" s="153">
        <f t="shared" si="19"/>
        <v>0</v>
      </c>
      <c r="BL163" s="13" t="s">
        <v>202</v>
      </c>
      <c r="BM163" s="152" t="s">
        <v>281</v>
      </c>
    </row>
    <row r="164" spans="2:65" s="1" customFormat="1" ht="24.15" customHeight="1">
      <c r="B164" s="139"/>
      <c r="C164" s="140" t="s">
        <v>229</v>
      </c>
      <c r="D164" s="140" t="s">
        <v>173</v>
      </c>
      <c r="E164" s="141" t="s">
        <v>1138</v>
      </c>
      <c r="F164" s="142" t="s">
        <v>1139</v>
      </c>
      <c r="G164" s="143" t="s">
        <v>1140</v>
      </c>
      <c r="H164" s="144">
        <v>4</v>
      </c>
      <c r="I164" s="145"/>
      <c r="J164" s="146">
        <f t="shared" si="10"/>
        <v>0</v>
      </c>
      <c r="K164" s="147"/>
      <c r="L164" s="28"/>
      <c r="M164" s="148" t="s">
        <v>1</v>
      </c>
      <c r="N164" s="149" t="s">
        <v>40</v>
      </c>
      <c r="P164" s="150">
        <f t="shared" si="11"/>
        <v>0</v>
      </c>
      <c r="Q164" s="150">
        <v>0</v>
      </c>
      <c r="R164" s="150">
        <f t="shared" si="12"/>
        <v>0</v>
      </c>
      <c r="S164" s="150">
        <v>0</v>
      </c>
      <c r="T164" s="151">
        <f t="shared" si="13"/>
        <v>0</v>
      </c>
      <c r="AR164" s="152" t="s">
        <v>202</v>
      </c>
      <c r="AT164" s="152" t="s">
        <v>173</v>
      </c>
      <c r="AU164" s="152" t="s">
        <v>87</v>
      </c>
      <c r="AY164" s="13" t="s">
        <v>171</v>
      </c>
      <c r="BE164" s="153">
        <f t="shared" si="14"/>
        <v>0</v>
      </c>
      <c r="BF164" s="153">
        <f t="shared" si="15"/>
        <v>0</v>
      </c>
      <c r="BG164" s="153">
        <f t="shared" si="16"/>
        <v>0</v>
      </c>
      <c r="BH164" s="153">
        <f t="shared" si="17"/>
        <v>0</v>
      </c>
      <c r="BI164" s="153">
        <f t="shared" si="18"/>
        <v>0</v>
      </c>
      <c r="BJ164" s="13" t="s">
        <v>87</v>
      </c>
      <c r="BK164" s="153">
        <f t="shared" si="19"/>
        <v>0</v>
      </c>
      <c r="BL164" s="13" t="s">
        <v>202</v>
      </c>
      <c r="BM164" s="152" t="s">
        <v>284</v>
      </c>
    </row>
    <row r="165" spans="2:65" s="1" customFormat="1" ht="16.5" customHeight="1">
      <c r="B165" s="139"/>
      <c r="C165" s="140" t="s">
        <v>285</v>
      </c>
      <c r="D165" s="140" t="s">
        <v>173</v>
      </c>
      <c r="E165" s="141" t="s">
        <v>1141</v>
      </c>
      <c r="F165" s="142" t="s">
        <v>1142</v>
      </c>
      <c r="G165" s="143" t="s">
        <v>316</v>
      </c>
      <c r="H165" s="144">
        <v>4</v>
      </c>
      <c r="I165" s="145"/>
      <c r="J165" s="146">
        <f t="shared" si="10"/>
        <v>0</v>
      </c>
      <c r="K165" s="147"/>
      <c r="L165" s="28"/>
      <c r="M165" s="148" t="s">
        <v>1</v>
      </c>
      <c r="N165" s="149" t="s">
        <v>40</v>
      </c>
      <c r="P165" s="150">
        <f t="shared" si="11"/>
        <v>0</v>
      </c>
      <c r="Q165" s="150">
        <v>2.1139999999999999E-2</v>
      </c>
      <c r="R165" s="150">
        <f t="shared" si="12"/>
        <v>8.4559999999999996E-2</v>
      </c>
      <c r="S165" s="150">
        <v>0</v>
      </c>
      <c r="T165" s="151">
        <f t="shared" si="13"/>
        <v>0</v>
      </c>
      <c r="AR165" s="152" t="s">
        <v>202</v>
      </c>
      <c r="AT165" s="152" t="s">
        <v>173</v>
      </c>
      <c r="AU165" s="152" t="s">
        <v>87</v>
      </c>
      <c r="AY165" s="13" t="s">
        <v>171</v>
      </c>
      <c r="BE165" s="153">
        <f t="shared" si="14"/>
        <v>0</v>
      </c>
      <c r="BF165" s="153">
        <f t="shared" si="15"/>
        <v>0</v>
      </c>
      <c r="BG165" s="153">
        <f t="shared" si="16"/>
        <v>0</v>
      </c>
      <c r="BH165" s="153">
        <f t="shared" si="17"/>
        <v>0</v>
      </c>
      <c r="BI165" s="153">
        <f t="shared" si="18"/>
        <v>0</v>
      </c>
      <c r="BJ165" s="13" t="s">
        <v>87</v>
      </c>
      <c r="BK165" s="153">
        <f t="shared" si="19"/>
        <v>0</v>
      </c>
      <c r="BL165" s="13" t="s">
        <v>202</v>
      </c>
      <c r="BM165" s="152" t="s">
        <v>288</v>
      </c>
    </row>
    <row r="166" spans="2:65" s="1" customFormat="1" ht="16.5" customHeight="1">
      <c r="B166" s="139"/>
      <c r="C166" s="140" t="s">
        <v>233</v>
      </c>
      <c r="D166" s="140" t="s">
        <v>173</v>
      </c>
      <c r="E166" s="141" t="s">
        <v>1143</v>
      </c>
      <c r="F166" s="142" t="s">
        <v>1144</v>
      </c>
      <c r="G166" s="143" t="s">
        <v>316</v>
      </c>
      <c r="H166" s="144">
        <v>2</v>
      </c>
      <c r="I166" s="145"/>
      <c r="J166" s="146">
        <f t="shared" si="10"/>
        <v>0</v>
      </c>
      <c r="K166" s="147"/>
      <c r="L166" s="28"/>
      <c r="M166" s="148" t="s">
        <v>1</v>
      </c>
      <c r="N166" s="149" t="s">
        <v>40</v>
      </c>
      <c r="P166" s="150">
        <f t="shared" si="11"/>
        <v>0</v>
      </c>
      <c r="Q166" s="150">
        <v>5.5000000000000003E-4</v>
      </c>
      <c r="R166" s="150">
        <f t="shared" si="12"/>
        <v>1.1000000000000001E-3</v>
      </c>
      <c r="S166" s="150">
        <v>0</v>
      </c>
      <c r="T166" s="151">
        <f t="shared" si="13"/>
        <v>0</v>
      </c>
      <c r="AR166" s="152" t="s">
        <v>202</v>
      </c>
      <c r="AT166" s="152" t="s">
        <v>173</v>
      </c>
      <c r="AU166" s="152" t="s">
        <v>87</v>
      </c>
      <c r="AY166" s="13" t="s">
        <v>171</v>
      </c>
      <c r="BE166" s="153">
        <f t="shared" si="14"/>
        <v>0</v>
      </c>
      <c r="BF166" s="153">
        <f t="shared" si="15"/>
        <v>0</v>
      </c>
      <c r="BG166" s="153">
        <f t="shared" si="16"/>
        <v>0</v>
      </c>
      <c r="BH166" s="153">
        <f t="shared" si="17"/>
        <v>0</v>
      </c>
      <c r="BI166" s="153">
        <f t="shared" si="18"/>
        <v>0</v>
      </c>
      <c r="BJ166" s="13" t="s">
        <v>87</v>
      </c>
      <c r="BK166" s="153">
        <f t="shared" si="19"/>
        <v>0</v>
      </c>
      <c r="BL166" s="13" t="s">
        <v>202</v>
      </c>
      <c r="BM166" s="152" t="s">
        <v>298</v>
      </c>
    </row>
    <row r="167" spans="2:65" s="1" customFormat="1" ht="16.5" customHeight="1">
      <c r="B167" s="139"/>
      <c r="C167" s="140" t="s">
        <v>292</v>
      </c>
      <c r="D167" s="140" t="s">
        <v>173</v>
      </c>
      <c r="E167" s="141" t="s">
        <v>1145</v>
      </c>
      <c r="F167" s="142" t="s">
        <v>1146</v>
      </c>
      <c r="G167" s="143" t="s">
        <v>316</v>
      </c>
      <c r="H167" s="144">
        <v>1</v>
      </c>
      <c r="I167" s="145"/>
      <c r="J167" s="146">
        <f t="shared" si="10"/>
        <v>0</v>
      </c>
      <c r="K167" s="147"/>
      <c r="L167" s="28"/>
      <c r="M167" s="148" t="s">
        <v>1</v>
      </c>
      <c r="N167" s="149" t="s">
        <v>40</v>
      </c>
      <c r="P167" s="150">
        <f t="shared" si="11"/>
        <v>0</v>
      </c>
      <c r="Q167" s="150">
        <v>1.7000000000000001E-4</v>
      </c>
      <c r="R167" s="150">
        <f t="shared" si="12"/>
        <v>1.7000000000000001E-4</v>
      </c>
      <c r="S167" s="150">
        <v>0</v>
      </c>
      <c r="T167" s="151">
        <f t="shared" si="13"/>
        <v>0</v>
      </c>
      <c r="AR167" s="152" t="s">
        <v>202</v>
      </c>
      <c r="AT167" s="152" t="s">
        <v>173</v>
      </c>
      <c r="AU167" s="152" t="s">
        <v>87</v>
      </c>
      <c r="AY167" s="13" t="s">
        <v>171</v>
      </c>
      <c r="BE167" s="153">
        <f t="shared" si="14"/>
        <v>0</v>
      </c>
      <c r="BF167" s="153">
        <f t="shared" si="15"/>
        <v>0</v>
      </c>
      <c r="BG167" s="153">
        <f t="shared" si="16"/>
        <v>0</v>
      </c>
      <c r="BH167" s="153">
        <f t="shared" si="17"/>
        <v>0</v>
      </c>
      <c r="BI167" s="153">
        <f t="shared" si="18"/>
        <v>0</v>
      </c>
      <c r="BJ167" s="13" t="s">
        <v>87</v>
      </c>
      <c r="BK167" s="153">
        <f t="shared" si="19"/>
        <v>0</v>
      </c>
      <c r="BL167" s="13" t="s">
        <v>202</v>
      </c>
      <c r="BM167" s="152" t="s">
        <v>410</v>
      </c>
    </row>
    <row r="168" spans="2:65" s="1" customFormat="1" ht="16.5" customHeight="1">
      <c r="B168" s="139"/>
      <c r="C168" s="140" t="s">
        <v>237</v>
      </c>
      <c r="D168" s="140" t="s">
        <v>173</v>
      </c>
      <c r="E168" s="141" t="s">
        <v>1147</v>
      </c>
      <c r="F168" s="142" t="s">
        <v>1148</v>
      </c>
      <c r="G168" s="143" t="s">
        <v>316</v>
      </c>
      <c r="H168" s="144">
        <v>1</v>
      </c>
      <c r="I168" s="145"/>
      <c r="J168" s="146">
        <f t="shared" si="10"/>
        <v>0</v>
      </c>
      <c r="K168" s="147"/>
      <c r="L168" s="28"/>
      <c r="M168" s="148" t="s">
        <v>1</v>
      </c>
      <c r="N168" s="149" t="s">
        <v>40</v>
      </c>
      <c r="P168" s="150">
        <f t="shared" si="11"/>
        <v>0</v>
      </c>
      <c r="Q168" s="150">
        <v>1.8000000000000001E-4</v>
      </c>
      <c r="R168" s="150">
        <f t="shared" si="12"/>
        <v>1.8000000000000001E-4</v>
      </c>
      <c r="S168" s="150">
        <v>0</v>
      </c>
      <c r="T168" s="151">
        <f t="shared" si="13"/>
        <v>0</v>
      </c>
      <c r="AR168" s="152" t="s">
        <v>202</v>
      </c>
      <c r="AT168" s="152" t="s">
        <v>173</v>
      </c>
      <c r="AU168" s="152" t="s">
        <v>87</v>
      </c>
      <c r="AY168" s="13" t="s">
        <v>171</v>
      </c>
      <c r="BE168" s="153">
        <f t="shared" si="14"/>
        <v>0</v>
      </c>
      <c r="BF168" s="153">
        <f t="shared" si="15"/>
        <v>0</v>
      </c>
      <c r="BG168" s="153">
        <f t="shared" si="16"/>
        <v>0</v>
      </c>
      <c r="BH168" s="153">
        <f t="shared" si="17"/>
        <v>0</v>
      </c>
      <c r="BI168" s="153">
        <f t="shared" si="18"/>
        <v>0</v>
      </c>
      <c r="BJ168" s="13" t="s">
        <v>87</v>
      </c>
      <c r="BK168" s="153">
        <f t="shared" si="19"/>
        <v>0</v>
      </c>
      <c r="BL168" s="13" t="s">
        <v>202</v>
      </c>
      <c r="BM168" s="152" t="s">
        <v>302</v>
      </c>
    </row>
    <row r="169" spans="2:65" s="1" customFormat="1" ht="16.5" customHeight="1">
      <c r="B169" s="139"/>
      <c r="C169" s="140" t="s">
        <v>299</v>
      </c>
      <c r="D169" s="140" t="s">
        <v>173</v>
      </c>
      <c r="E169" s="141" t="s">
        <v>1149</v>
      </c>
      <c r="F169" s="142" t="s">
        <v>1150</v>
      </c>
      <c r="G169" s="143" t="s">
        <v>228</v>
      </c>
      <c r="H169" s="144">
        <v>59</v>
      </c>
      <c r="I169" s="145"/>
      <c r="J169" s="146">
        <f t="shared" si="10"/>
        <v>0</v>
      </c>
      <c r="K169" s="147"/>
      <c r="L169" s="28"/>
      <c r="M169" s="148" t="s">
        <v>1</v>
      </c>
      <c r="N169" s="149" t="s">
        <v>40</v>
      </c>
      <c r="P169" s="150">
        <f t="shared" si="11"/>
        <v>0</v>
      </c>
      <c r="Q169" s="150">
        <v>0</v>
      </c>
      <c r="R169" s="150">
        <f t="shared" si="12"/>
        <v>0</v>
      </c>
      <c r="S169" s="150">
        <v>0</v>
      </c>
      <c r="T169" s="151">
        <f t="shared" si="13"/>
        <v>0</v>
      </c>
      <c r="AR169" s="152" t="s">
        <v>202</v>
      </c>
      <c r="AT169" s="152" t="s">
        <v>173</v>
      </c>
      <c r="AU169" s="152" t="s">
        <v>87</v>
      </c>
      <c r="AY169" s="13" t="s">
        <v>171</v>
      </c>
      <c r="BE169" s="153">
        <f t="shared" si="14"/>
        <v>0</v>
      </c>
      <c r="BF169" s="153">
        <f t="shared" si="15"/>
        <v>0</v>
      </c>
      <c r="BG169" s="153">
        <f t="shared" si="16"/>
        <v>0</v>
      </c>
      <c r="BH169" s="153">
        <f t="shared" si="17"/>
        <v>0</v>
      </c>
      <c r="BI169" s="153">
        <f t="shared" si="18"/>
        <v>0</v>
      </c>
      <c r="BJ169" s="13" t="s">
        <v>87</v>
      </c>
      <c r="BK169" s="153">
        <f t="shared" si="19"/>
        <v>0</v>
      </c>
      <c r="BL169" s="13" t="s">
        <v>202</v>
      </c>
      <c r="BM169" s="152" t="s">
        <v>425</v>
      </c>
    </row>
    <row r="170" spans="2:65" s="1" customFormat="1" ht="16.5" customHeight="1">
      <c r="B170" s="139"/>
      <c r="C170" s="140" t="s">
        <v>240</v>
      </c>
      <c r="D170" s="140" t="s">
        <v>173</v>
      </c>
      <c r="E170" s="141" t="s">
        <v>1151</v>
      </c>
      <c r="F170" s="142" t="s">
        <v>1152</v>
      </c>
      <c r="G170" s="143" t="s">
        <v>228</v>
      </c>
      <c r="H170" s="144">
        <v>11</v>
      </c>
      <c r="I170" s="145"/>
      <c r="J170" s="146">
        <f t="shared" si="10"/>
        <v>0</v>
      </c>
      <c r="K170" s="147"/>
      <c r="L170" s="28"/>
      <c r="M170" s="148" t="s">
        <v>1</v>
      </c>
      <c r="N170" s="149" t="s">
        <v>40</v>
      </c>
      <c r="P170" s="150">
        <f t="shared" si="11"/>
        <v>0</v>
      </c>
      <c r="Q170" s="150">
        <v>0</v>
      </c>
      <c r="R170" s="150">
        <f t="shared" si="12"/>
        <v>0</v>
      </c>
      <c r="S170" s="150">
        <v>0</v>
      </c>
      <c r="T170" s="151">
        <f t="shared" si="13"/>
        <v>0</v>
      </c>
      <c r="AR170" s="152" t="s">
        <v>202</v>
      </c>
      <c r="AT170" s="152" t="s">
        <v>173</v>
      </c>
      <c r="AU170" s="152" t="s">
        <v>87</v>
      </c>
      <c r="AY170" s="13" t="s">
        <v>171</v>
      </c>
      <c r="BE170" s="153">
        <f t="shared" si="14"/>
        <v>0</v>
      </c>
      <c r="BF170" s="153">
        <f t="shared" si="15"/>
        <v>0</v>
      </c>
      <c r="BG170" s="153">
        <f t="shared" si="16"/>
        <v>0</v>
      </c>
      <c r="BH170" s="153">
        <f t="shared" si="17"/>
        <v>0</v>
      </c>
      <c r="BI170" s="153">
        <f t="shared" si="18"/>
        <v>0</v>
      </c>
      <c r="BJ170" s="13" t="s">
        <v>87</v>
      </c>
      <c r="BK170" s="153">
        <f t="shared" si="19"/>
        <v>0</v>
      </c>
      <c r="BL170" s="13" t="s">
        <v>202</v>
      </c>
      <c r="BM170" s="152" t="s">
        <v>305</v>
      </c>
    </row>
    <row r="171" spans="2:65" s="1" customFormat="1" ht="16.5" customHeight="1">
      <c r="B171" s="139"/>
      <c r="C171" s="140" t="s">
        <v>306</v>
      </c>
      <c r="D171" s="140" t="s">
        <v>173</v>
      </c>
      <c r="E171" s="141" t="s">
        <v>1153</v>
      </c>
      <c r="F171" s="142" t="s">
        <v>1154</v>
      </c>
      <c r="G171" s="143" t="s">
        <v>228</v>
      </c>
      <c r="H171" s="144">
        <v>126</v>
      </c>
      <c r="I171" s="145"/>
      <c r="J171" s="146">
        <f t="shared" si="10"/>
        <v>0</v>
      </c>
      <c r="K171" s="147"/>
      <c r="L171" s="28"/>
      <c r="M171" s="148" t="s">
        <v>1</v>
      </c>
      <c r="N171" s="149" t="s">
        <v>40</v>
      </c>
      <c r="P171" s="150">
        <f t="shared" si="11"/>
        <v>0</v>
      </c>
      <c r="Q171" s="150">
        <v>0</v>
      </c>
      <c r="R171" s="150">
        <f t="shared" si="12"/>
        <v>0</v>
      </c>
      <c r="S171" s="150">
        <v>0</v>
      </c>
      <c r="T171" s="151">
        <f t="shared" si="13"/>
        <v>0</v>
      </c>
      <c r="AR171" s="152" t="s">
        <v>202</v>
      </c>
      <c r="AT171" s="152" t="s">
        <v>173</v>
      </c>
      <c r="AU171" s="152" t="s">
        <v>87</v>
      </c>
      <c r="AY171" s="13" t="s">
        <v>171</v>
      </c>
      <c r="BE171" s="153">
        <f t="shared" si="14"/>
        <v>0</v>
      </c>
      <c r="BF171" s="153">
        <f t="shared" si="15"/>
        <v>0</v>
      </c>
      <c r="BG171" s="153">
        <f t="shared" si="16"/>
        <v>0</v>
      </c>
      <c r="BH171" s="153">
        <f t="shared" si="17"/>
        <v>0</v>
      </c>
      <c r="BI171" s="153">
        <f t="shared" si="18"/>
        <v>0</v>
      </c>
      <c r="BJ171" s="13" t="s">
        <v>87</v>
      </c>
      <c r="BK171" s="153">
        <f t="shared" si="19"/>
        <v>0</v>
      </c>
      <c r="BL171" s="13" t="s">
        <v>202</v>
      </c>
      <c r="BM171" s="152" t="s">
        <v>309</v>
      </c>
    </row>
    <row r="172" spans="2:65" s="1" customFormat="1" ht="24.15" customHeight="1">
      <c r="B172" s="139"/>
      <c r="C172" s="140" t="s">
        <v>245</v>
      </c>
      <c r="D172" s="140" t="s">
        <v>173</v>
      </c>
      <c r="E172" s="141" t="s">
        <v>1155</v>
      </c>
      <c r="F172" s="142" t="s">
        <v>1156</v>
      </c>
      <c r="G172" s="143" t="s">
        <v>197</v>
      </c>
      <c r="H172" s="144">
        <v>0.192</v>
      </c>
      <c r="I172" s="145"/>
      <c r="J172" s="146">
        <f t="shared" si="10"/>
        <v>0</v>
      </c>
      <c r="K172" s="147"/>
      <c r="L172" s="28"/>
      <c r="M172" s="148" t="s">
        <v>1</v>
      </c>
      <c r="N172" s="149" t="s">
        <v>40</v>
      </c>
      <c r="P172" s="150">
        <f t="shared" si="11"/>
        <v>0</v>
      </c>
      <c r="Q172" s="150">
        <v>0</v>
      </c>
      <c r="R172" s="150">
        <f t="shared" si="12"/>
        <v>0</v>
      </c>
      <c r="S172" s="150">
        <v>0</v>
      </c>
      <c r="T172" s="151">
        <f t="shared" si="13"/>
        <v>0</v>
      </c>
      <c r="AR172" s="152" t="s">
        <v>202</v>
      </c>
      <c r="AT172" s="152" t="s">
        <v>173</v>
      </c>
      <c r="AU172" s="152" t="s">
        <v>87</v>
      </c>
      <c r="AY172" s="13" t="s">
        <v>171</v>
      </c>
      <c r="BE172" s="153">
        <f t="shared" si="14"/>
        <v>0</v>
      </c>
      <c r="BF172" s="153">
        <f t="shared" si="15"/>
        <v>0</v>
      </c>
      <c r="BG172" s="153">
        <f t="shared" si="16"/>
        <v>0</v>
      </c>
      <c r="BH172" s="153">
        <f t="shared" si="17"/>
        <v>0</v>
      </c>
      <c r="BI172" s="153">
        <f t="shared" si="18"/>
        <v>0</v>
      </c>
      <c r="BJ172" s="13" t="s">
        <v>87</v>
      </c>
      <c r="BK172" s="153">
        <f t="shared" si="19"/>
        <v>0</v>
      </c>
      <c r="BL172" s="13" t="s">
        <v>202</v>
      </c>
      <c r="BM172" s="152" t="s">
        <v>312</v>
      </c>
    </row>
    <row r="173" spans="2:65" s="11" customFormat="1" ht="22.95" customHeight="1">
      <c r="B173" s="127"/>
      <c r="D173" s="128" t="s">
        <v>73</v>
      </c>
      <c r="E173" s="137" t="s">
        <v>1157</v>
      </c>
      <c r="F173" s="137" t="s">
        <v>1158</v>
      </c>
      <c r="I173" s="130"/>
      <c r="J173" s="138">
        <f>BK173</f>
        <v>0</v>
      </c>
      <c r="L173" s="127"/>
      <c r="M173" s="132"/>
      <c r="P173" s="133">
        <f>SUM(P174:P197)</f>
        <v>0</v>
      </c>
      <c r="R173" s="133">
        <f>SUM(R174:R197)</f>
        <v>0.24088000000000001</v>
      </c>
      <c r="T173" s="134">
        <f>SUM(T174:T197)</f>
        <v>0</v>
      </c>
      <c r="AR173" s="128" t="s">
        <v>87</v>
      </c>
      <c r="AT173" s="135" t="s">
        <v>73</v>
      </c>
      <c r="AU173" s="135" t="s">
        <v>81</v>
      </c>
      <c r="AY173" s="128" t="s">
        <v>171</v>
      </c>
      <c r="BK173" s="136">
        <f>SUM(BK174:BK197)</f>
        <v>0</v>
      </c>
    </row>
    <row r="174" spans="2:65" s="1" customFormat="1" ht="21.75" customHeight="1">
      <c r="B174" s="139"/>
      <c r="C174" s="140" t="s">
        <v>313</v>
      </c>
      <c r="D174" s="140" t="s">
        <v>173</v>
      </c>
      <c r="E174" s="141" t="s">
        <v>1159</v>
      </c>
      <c r="F174" s="142" t="s">
        <v>1160</v>
      </c>
      <c r="G174" s="143" t="s">
        <v>228</v>
      </c>
      <c r="H174" s="144">
        <v>10</v>
      </c>
      <c r="I174" s="145"/>
      <c r="J174" s="146">
        <f t="shared" ref="J174:J197" si="20">ROUND(I174*H174,2)</f>
        <v>0</v>
      </c>
      <c r="K174" s="147"/>
      <c r="L174" s="28"/>
      <c r="M174" s="148" t="s">
        <v>1</v>
      </c>
      <c r="N174" s="149" t="s">
        <v>40</v>
      </c>
      <c r="P174" s="150">
        <f t="shared" ref="P174:P197" si="21">O174*H174</f>
        <v>0</v>
      </c>
      <c r="Q174" s="150">
        <v>3.2200000000000002E-3</v>
      </c>
      <c r="R174" s="150">
        <f t="shared" ref="R174:R197" si="22">Q174*H174</f>
        <v>3.2199999999999999E-2</v>
      </c>
      <c r="S174" s="150">
        <v>0</v>
      </c>
      <c r="T174" s="151">
        <f t="shared" ref="T174:T197" si="23">S174*H174</f>
        <v>0</v>
      </c>
      <c r="AR174" s="152" t="s">
        <v>202</v>
      </c>
      <c r="AT174" s="152" t="s">
        <v>173</v>
      </c>
      <c r="AU174" s="152" t="s">
        <v>87</v>
      </c>
      <c r="AY174" s="13" t="s">
        <v>171</v>
      </c>
      <c r="BE174" s="153">
        <f t="shared" ref="BE174:BE197" si="24">IF(N174="základná",J174,0)</f>
        <v>0</v>
      </c>
      <c r="BF174" s="153">
        <f t="shared" ref="BF174:BF197" si="25">IF(N174="znížená",J174,0)</f>
        <v>0</v>
      </c>
      <c r="BG174" s="153">
        <f t="shared" ref="BG174:BG197" si="26">IF(N174="zákl. prenesená",J174,0)</f>
        <v>0</v>
      </c>
      <c r="BH174" s="153">
        <f t="shared" ref="BH174:BH197" si="27">IF(N174="zníž. prenesená",J174,0)</f>
        <v>0</v>
      </c>
      <c r="BI174" s="153">
        <f t="shared" ref="BI174:BI197" si="28">IF(N174="nulová",J174,0)</f>
        <v>0</v>
      </c>
      <c r="BJ174" s="13" t="s">
        <v>87</v>
      </c>
      <c r="BK174" s="153">
        <f t="shared" ref="BK174:BK197" si="29">ROUND(I174*H174,2)</f>
        <v>0</v>
      </c>
      <c r="BL174" s="13" t="s">
        <v>202</v>
      </c>
      <c r="BM174" s="152" t="s">
        <v>317</v>
      </c>
    </row>
    <row r="175" spans="2:65" s="1" customFormat="1" ht="16.5" customHeight="1">
      <c r="B175" s="139"/>
      <c r="C175" s="140" t="s">
        <v>248</v>
      </c>
      <c r="D175" s="140" t="s">
        <v>173</v>
      </c>
      <c r="E175" s="141" t="s">
        <v>1161</v>
      </c>
      <c r="F175" s="142" t="s">
        <v>1162</v>
      </c>
      <c r="G175" s="143" t="s">
        <v>228</v>
      </c>
      <c r="H175" s="144">
        <v>82</v>
      </c>
      <c r="I175" s="145"/>
      <c r="J175" s="146">
        <f t="shared" si="20"/>
        <v>0</v>
      </c>
      <c r="K175" s="147"/>
      <c r="L175" s="28"/>
      <c r="M175" s="148" t="s">
        <v>1</v>
      </c>
      <c r="N175" s="149" t="s">
        <v>40</v>
      </c>
      <c r="P175" s="150">
        <f t="shared" si="21"/>
        <v>0</v>
      </c>
      <c r="Q175" s="150">
        <v>2.3000000000000001E-4</v>
      </c>
      <c r="R175" s="150">
        <f t="shared" si="22"/>
        <v>1.8860000000000002E-2</v>
      </c>
      <c r="S175" s="150">
        <v>0</v>
      </c>
      <c r="T175" s="151">
        <f t="shared" si="23"/>
        <v>0</v>
      </c>
      <c r="AR175" s="152" t="s">
        <v>202</v>
      </c>
      <c r="AT175" s="152" t="s">
        <v>173</v>
      </c>
      <c r="AU175" s="152" t="s">
        <v>87</v>
      </c>
      <c r="AY175" s="13" t="s">
        <v>171</v>
      </c>
      <c r="BE175" s="153">
        <f t="shared" si="24"/>
        <v>0</v>
      </c>
      <c r="BF175" s="153">
        <f t="shared" si="25"/>
        <v>0</v>
      </c>
      <c r="BG175" s="153">
        <f t="shared" si="26"/>
        <v>0</v>
      </c>
      <c r="BH175" s="153">
        <f t="shared" si="27"/>
        <v>0</v>
      </c>
      <c r="BI175" s="153">
        <f t="shared" si="28"/>
        <v>0</v>
      </c>
      <c r="BJ175" s="13" t="s">
        <v>87</v>
      </c>
      <c r="BK175" s="153">
        <f t="shared" si="29"/>
        <v>0</v>
      </c>
      <c r="BL175" s="13" t="s">
        <v>202</v>
      </c>
      <c r="BM175" s="152" t="s">
        <v>320</v>
      </c>
    </row>
    <row r="176" spans="2:65" s="1" customFormat="1" ht="16.5" customHeight="1">
      <c r="B176" s="139"/>
      <c r="C176" s="140" t="s">
        <v>321</v>
      </c>
      <c r="D176" s="140" t="s">
        <v>173</v>
      </c>
      <c r="E176" s="141" t="s">
        <v>1163</v>
      </c>
      <c r="F176" s="142" t="s">
        <v>1164</v>
      </c>
      <c r="G176" s="143" t="s">
        <v>228</v>
      </c>
      <c r="H176" s="144">
        <v>44</v>
      </c>
      <c r="I176" s="145"/>
      <c r="J176" s="146">
        <f t="shared" si="20"/>
        <v>0</v>
      </c>
      <c r="K176" s="147"/>
      <c r="L176" s="28"/>
      <c r="M176" s="148" t="s">
        <v>1</v>
      </c>
      <c r="N176" s="149" t="s">
        <v>40</v>
      </c>
      <c r="P176" s="150">
        <f t="shared" si="21"/>
        <v>0</v>
      </c>
      <c r="Q176" s="150">
        <v>2.2000000000000001E-4</v>
      </c>
      <c r="R176" s="150">
        <f t="shared" si="22"/>
        <v>9.6800000000000011E-3</v>
      </c>
      <c r="S176" s="150">
        <v>0</v>
      </c>
      <c r="T176" s="151">
        <f t="shared" si="23"/>
        <v>0</v>
      </c>
      <c r="AR176" s="152" t="s">
        <v>202</v>
      </c>
      <c r="AT176" s="152" t="s">
        <v>173</v>
      </c>
      <c r="AU176" s="152" t="s">
        <v>87</v>
      </c>
      <c r="AY176" s="13" t="s">
        <v>171</v>
      </c>
      <c r="BE176" s="153">
        <f t="shared" si="24"/>
        <v>0</v>
      </c>
      <c r="BF176" s="153">
        <f t="shared" si="25"/>
        <v>0</v>
      </c>
      <c r="BG176" s="153">
        <f t="shared" si="26"/>
        <v>0</v>
      </c>
      <c r="BH176" s="153">
        <f t="shared" si="27"/>
        <v>0</v>
      </c>
      <c r="BI176" s="153">
        <f t="shared" si="28"/>
        <v>0</v>
      </c>
      <c r="BJ176" s="13" t="s">
        <v>87</v>
      </c>
      <c r="BK176" s="153">
        <f t="shared" si="29"/>
        <v>0</v>
      </c>
      <c r="BL176" s="13" t="s">
        <v>202</v>
      </c>
      <c r="BM176" s="152" t="s">
        <v>324</v>
      </c>
    </row>
    <row r="177" spans="2:65" s="1" customFormat="1" ht="16.5" customHeight="1">
      <c r="B177" s="139"/>
      <c r="C177" s="140" t="s">
        <v>252</v>
      </c>
      <c r="D177" s="140" t="s">
        <v>173</v>
      </c>
      <c r="E177" s="141" t="s">
        <v>1165</v>
      </c>
      <c r="F177" s="142" t="s">
        <v>1166</v>
      </c>
      <c r="G177" s="143" t="s">
        <v>228</v>
      </c>
      <c r="H177" s="144">
        <v>32</v>
      </c>
      <c r="I177" s="145"/>
      <c r="J177" s="146">
        <f t="shared" si="20"/>
        <v>0</v>
      </c>
      <c r="K177" s="147"/>
      <c r="L177" s="28"/>
      <c r="M177" s="148" t="s">
        <v>1</v>
      </c>
      <c r="N177" s="149" t="s">
        <v>40</v>
      </c>
      <c r="P177" s="150">
        <f t="shared" si="21"/>
        <v>0</v>
      </c>
      <c r="Q177" s="150">
        <v>4.8999999999999998E-4</v>
      </c>
      <c r="R177" s="150">
        <f t="shared" si="22"/>
        <v>1.5679999999999999E-2</v>
      </c>
      <c r="S177" s="150">
        <v>0</v>
      </c>
      <c r="T177" s="151">
        <f t="shared" si="23"/>
        <v>0</v>
      </c>
      <c r="AR177" s="152" t="s">
        <v>202</v>
      </c>
      <c r="AT177" s="152" t="s">
        <v>173</v>
      </c>
      <c r="AU177" s="152" t="s">
        <v>87</v>
      </c>
      <c r="AY177" s="13" t="s">
        <v>171</v>
      </c>
      <c r="BE177" s="153">
        <f t="shared" si="24"/>
        <v>0</v>
      </c>
      <c r="BF177" s="153">
        <f t="shared" si="25"/>
        <v>0</v>
      </c>
      <c r="BG177" s="153">
        <f t="shared" si="26"/>
        <v>0</v>
      </c>
      <c r="BH177" s="153">
        <f t="shared" si="27"/>
        <v>0</v>
      </c>
      <c r="BI177" s="153">
        <f t="shared" si="28"/>
        <v>0</v>
      </c>
      <c r="BJ177" s="13" t="s">
        <v>87</v>
      </c>
      <c r="BK177" s="153">
        <f t="shared" si="29"/>
        <v>0</v>
      </c>
      <c r="BL177" s="13" t="s">
        <v>202</v>
      </c>
      <c r="BM177" s="152" t="s">
        <v>327</v>
      </c>
    </row>
    <row r="178" spans="2:65" s="1" customFormat="1" ht="16.5" customHeight="1">
      <c r="B178" s="139"/>
      <c r="C178" s="140" t="s">
        <v>328</v>
      </c>
      <c r="D178" s="140" t="s">
        <v>173</v>
      </c>
      <c r="E178" s="141" t="s">
        <v>1167</v>
      </c>
      <c r="F178" s="142" t="s">
        <v>1168</v>
      </c>
      <c r="G178" s="143" t="s">
        <v>228</v>
      </c>
      <c r="H178" s="144">
        <v>26</v>
      </c>
      <c r="I178" s="145"/>
      <c r="J178" s="146">
        <f t="shared" si="20"/>
        <v>0</v>
      </c>
      <c r="K178" s="147"/>
      <c r="L178" s="28"/>
      <c r="M178" s="148" t="s">
        <v>1</v>
      </c>
      <c r="N178" s="149" t="s">
        <v>40</v>
      </c>
      <c r="P178" s="150">
        <f t="shared" si="21"/>
        <v>0</v>
      </c>
      <c r="Q178" s="150">
        <v>9.7000000000000005E-4</v>
      </c>
      <c r="R178" s="150">
        <f t="shared" si="22"/>
        <v>2.5220000000000003E-2</v>
      </c>
      <c r="S178" s="150">
        <v>0</v>
      </c>
      <c r="T178" s="151">
        <f t="shared" si="23"/>
        <v>0</v>
      </c>
      <c r="AR178" s="152" t="s">
        <v>202</v>
      </c>
      <c r="AT178" s="152" t="s">
        <v>173</v>
      </c>
      <c r="AU178" s="152" t="s">
        <v>87</v>
      </c>
      <c r="AY178" s="13" t="s">
        <v>171</v>
      </c>
      <c r="BE178" s="153">
        <f t="shared" si="24"/>
        <v>0</v>
      </c>
      <c r="BF178" s="153">
        <f t="shared" si="25"/>
        <v>0</v>
      </c>
      <c r="BG178" s="153">
        <f t="shared" si="26"/>
        <v>0</v>
      </c>
      <c r="BH178" s="153">
        <f t="shared" si="27"/>
        <v>0</v>
      </c>
      <c r="BI178" s="153">
        <f t="shared" si="28"/>
        <v>0</v>
      </c>
      <c r="BJ178" s="13" t="s">
        <v>87</v>
      </c>
      <c r="BK178" s="153">
        <f t="shared" si="29"/>
        <v>0</v>
      </c>
      <c r="BL178" s="13" t="s">
        <v>202</v>
      </c>
      <c r="BM178" s="152" t="s">
        <v>331</v>
      </c>
    </row>
    <row r="179" spans="2:65" s="1" customFormat="1" ht="16.5" customHeight="1">
      <c r="B179" s="139"/>
      <c r="C179" s="140" t="s">
        <v>256</v>
      </c>
      <c r="D179" s="140" t="s">
        <v>173</v>
      </c>
      <c r="E179" s="141" t="s">
        <v>1169</v>
      </c>
      <c r="F179" s="142" t="s">
        <v>1170</v>
      </c>
      <c r="G179" s="143" t="s">
        <v>228</v>
      </c>
      <c r="H179" s="144">
        <v>82</v>
      </c>
      <c r="I179" s="145"/>
      <c r="J179" s="146">
        <f t="shared" si="20"/>
        <v>0</v>
      </c>
      <c r="K179" s="147"/>
      <c r="L179" s="28"/>
      <c r="M179" s="148" t="s">
        <v>1</v>
      </c>
      <c r="N179" s="149" t="s">
        <v>40</v>
      </c>
      <c r="P179" s="150">
        <f t="shared" si="21"/>
        <v>0</v>
      </c>
      <c r="Q179" s="150">
        <v>9.0000000000000006E-5</v>
      </c>
      <c r="R179" s="150">
        <f t="shared" si="22"/>
        <v>7.3800000000000003E-3</v>
      </c>
      <c r="S179" s="150">
        <v>0</v>
      </c>
      <c r="T179" s="151">
        <f t="shared" si="23"/>
        <v>0</v>
      </c>
      <c r="AR179" s="152" t="s">
        <v>202</v>
      </c>
      <c r="AT179" s="152" t="s">
        <v>173</v>
      </c>
      <c r="AU179" s="152" t="s">
        <v>87</v>
      </c>
      <c r="AY179" s="13" t="s">
        <v>171</v>
      </c>
      <c r="BE179" s="153">
        <f t="shared" si="24"/>
        <v>0</v>
      </c>
      <c r="BF179" s="153">
        <f t="shared" si="25"/>
        <v>0</v>
      </c>
      <c r="BG179" s="153">
        <f t="shared" si="26"/>
        <v>0</v>
      </c>
      <c r="BH179" s="153">
        <f t="shared" si="27"/>
        <v>0</v>
      </c>
      <c r="BI179" s="153">
        <f t="shared" si="28"/>
        <v>0</v>
      </c>
      <c r="BJ179" s="13" t="s">
        <v>87</v>
      </c>
      <c r="BK179" s="153">
        <f t="shared" si="29"/>
        <v>0</v>
      </c>
      <c r="BL179" s="13" t="s">
        <v>202</v>
      </c>
      <c r="BM179" s="152" t="s">
        <v>334</v>
      </c>
    </row>
    <row r="180" spans="2:65" s="1" customFormat="1" ht="16.5" customHeight="1">
      <c r="B180" s="139"/>
      <c r="C180" s="140" t="s">
        <v>335</v>
      </c>
      <c r="D180" s="140" t="s">
        <v>173</v>
      </c>
      <c r="E180" s="141" t="s">
        <v>1171</v>
      </c>
      <c r="F180" s="142" t="s">
        <v>1172</v>
      </c>
      <c r="G180" s="143" t="s">
        <v>228</v>
      </c>
      <c r="H180" s="144">
        <v>54</v>
      </c>
      <c r="I180" s="145"/>
      <c r="J180" s="146">
        <f t="shared" si="20"/>
        <v>0</v>
      </c>
      <c r="K180" s="147"/>
      <c r="L180" s="28"/>
      <c r="M180" s="148" t="s">
        <v>1</v>
      </c>
      <c r="N180" s="149" t="s">
        <v>40</v>
      </c>
      <c r="P180" s="150">
        <f t="shared" si="21"/>
        <v>0</v>
      </c>
      <c r="Q180" s="150">
        <v>6.0000000000000002E-5</v>
      </c>
      <c r="R180" s="150">
        <f t="shared" si="22"/>
        <v>3.2400000000000003E-3</v>
      </c>
      <c r="S180" s="150">
        <v>0</v>
      </c>
      <c r="T180" s="151">
        <f t="shared" si="23"/>
        <v>0</v>
      </c>
      <c r="AR180" s="152" t="s">
        <v>202</v>
      </c>
      <c r="AT180" s="152" t="s">
        <v>173</v>
      </c>
      <c r="AU180" s="152" t="s">
        <v>87</v>
      </c>
      <c r="AY180" s="13" t="s">
        <v>171</v>
      </c>
      <c r="BE180" s="153">
        <f t="shared" si="24"/>
        <v>0</v>
      </c>
      <c r="BF180" s="153">
        <f t="shared" si="25"/>
        <v>0</v>
      </c>
      <c r="BG180" s="153">
        <f t="shared" si="26"/>
        <v>0</v>
      </c>
      <c r="BH180" s="153">
        <f t="shared" si="27"/>
        <v>0</v>
      </c>
      <c r="BI180" s="153">
        <f t="shared" si="28"/>
        <v>0</v>
      </c>
      <c r="BJ180" s="13" t="s">
        <v>87</v>
      </c>
      <c r="BK180" s="153">
        <f t="shared" si="29"/>
        <v>0</v>
      </c>
      <c r="BL180" s="13" t="s">
        <v>202</v>
      </c>
      <c r="BM180" s="152" t="s">
        <v>338</v>
      </c>
    </row>
    <row r="181" spans="2:65" s="1" customFormat="1" ht="16.5" customHeight="1">
      <c r="B181" s="139"/>
      <c r="C181" s="140" t="s">
        <v>260</v>
      </c>
      <c r="D181" s="140" t="s">
        <v>173</v>
      </c>
      <c r="E181" s="141" t="s">
        <v>1173</v>
      </c>
      <c r="F181" s="142" t="s">
        <v>1174</v>
      </c>
      <c r="G181" s="143" t="s">
        <v>228</v>
      </c>
      <c r="H181" s="144">
        <v>32</v>
      </c>
      <c r="I181" s="145"/>
      <c r="J181" s="146">
        <f t="shared" si="20"/>
        <v>0</v>
      </c>
      <c r="K181" s="147"/>
      <c r="L181" s="28"/>
      <c r="M181" s="148" t="s">
        <v>1</v>
      </c>
      <c r="N181" s="149" t="s">
        <v>40</v>
      </c>
      <c r="P181" s="150">
        <f t="shared" si="21"/>
        <v>0</v>
      </c>
      <c r="Q181" s="150">
        <v>6.9999999999999994E-5</v>
      </c>
      <c r="R181" s="150">
        <f t="shared" si="22"/>
        <v>2.2399999999999998E-3</v>
      </c>
      <c r="S181" s="150">
        <v>0</v>
      </c>
      <c r="T181" s="151">
        <f t="shared" si="23"/>
        <v>0</v>
      </c>
      <c r="AR181" s="152" t="s">
        <v>202</v>
      </c>
      <c r="AT181" s="152" t="s">
        <v>173</v>
      </c>
      <c r="AU181" s="152" t="s">
        <v>87</v>
      </c>
      <c r="AY181" s="13" t="s">
        <v>171</v>
      </c>
      <c r="BE181" s="153">
        <f t="shared" si="24"/>
        <v>0</v>
      </c>
      <c r="BF181" s="153">
        <f t="shared" si="25"/>
        <v>0</v>
      </c>
      <c r="BG181" s="153">
        <f t="shared" si="26"/>
        <v>0</v>
      </c>
      <c r="BH181" s="153">
        <f t="shared" si="27"/>
        <v>0</v>
      </c>
      <c r="BI181" s="153">
        <f t="shared" si="28"/>
        <v>0</v>
      </c>
      <c r="BJ181" s="13" t="s">
        <v>87</v>
      </c>
      <c r="BK181" s="153">
        <f t="shared" si="29"/>
        <v>0</v>
      </c>
      <c r="BL181" s="13" t="s">
        <v>202</v>
      </c>
      <c r="BM181" s="152" t="s">
        <v>342</v>
      </c>
    </row>
    <row r="182" spans="2:65" s="1" customFormat="1" ht="16.5" customHeight="1">
      <c r="B182" s="139"/>
      <c r="C182" s="140" t="s">
        <v>343</v>
      </c>
      <c r="D182" s="140" t="s">
        <v>173</v>
      </c>
      <c r="E182" s="141" t="s">
        <v>1175</v>
      </c>
      <c r="F182" s="142" t="s">
        <v>1176</v>
      </c>
      <c r="G182" s="143" t="s">
        <v>228</v>
      </c>
      <c r="H182" s="144">
        <v>26</v>
      </c>
      <c r="I182" s="145"/>
      <c r="J182" s="146">
        <f t="shared" si="20"/>
        <v>0</v>
      </c>
      <c r="K182" s="147"/>
      <c r="L182" s="28"/>
      <c r="M182" s="148" t="s">
        <v>1</v>
      </c>
      <c r="N182" s="149" t="s">
        <v>40</v>
      </c>
      <c r="P182" s="150">
        <f t="shared" si="21"/>
        <v>0</v>
      </c>
      <c r="Q182" s="150">
        <v>1.4999999999999999E-4</v>
      </c>
      <c r="R182" s="150">
        <f t="shared" si="22"/>
        <v>3.8999999999999998E-3</v>
      </c>
      <c r="S182" s="150">
        <v>0</v>
      </c>
      <c r="T182" s="151">
        <f t="shared" si="23"/>
        <v>0</v>
      </c>
      <c r="AR182" s="152" t="s">
        <v>202</v>
      </c>
      <c r="AT182" s="152" t="s">
        <v>173</v>
      </c>
      <c r="AU182" s="152" t="s">
        <v>87</v>
      </c>
      <c r="AY182" s="13" t="s">
        <v>171</v>
      </c>
      <c r="BE182" s="153">
        <f t="shared" si="24"/>
        <v>0</v>
      </c>
      <c r="BF182" s="153">
        <f t="shared" si="25"/>
        <v>0</v>
      </c>
      <c r="BG182" s="153">
        <f t="shared" si="26"/>
        <v>0</v>
      </c>
      <c r="BH182" s="153">
        <f t="shared" si="27"/>
        <v>0</v>
      </c>
      <c r="BI182" s="153">
        <f t="shared" si="28"/>
        <v>0</v>
      </c>
      <c r="BJ182" s="13" t="s">
        <v>87</v>
      </c>
      <c r="BK182" s="153">
        <f t="shared" si="29"/>
        <v>0</v>
      </c>
      <c r="BL182" s="13" t="s">
        <v>202</v>
      </c>
      <c r="BM182" s="152" t="s">
        <v>346</v>
      </c>
    </row>
    <row r="183" spans="2:65" s="1" customFormat="1" ht="24.15" customHeight="1">
      <c r="B183" s="139"/>
      <c r="C183" s="140" t="s">
        <v>263</v>
      </c>
      <c r="D183" s="140" t="s">
        <v>173</v>
      </c>
      <c r="E183" s="141" t="s">
        <v>1177</v>
      </c>
      <c r="F183" s="142" t="s">
        <v>1178</v>
      </c>
      <c r="G183" s="143" t="s">
        <v>316</v>
      </c>
      <c r="H183" s="144">
        <v>18</v>
      </c>
      <c r="I183" s="145"/>
      <c r="J183" s="146">
        <f t="shared" si="20"/>
        <v>0</v>
      </c>
      <c r="K183" s="147"/>
      <c r="L183" s="28"/>
      <c r="M183" s="148" t="s">
        <v>1</v>
      </c>
      <c r="N183" s="149" t="s">
        <v>40</v>
      </c>
      <c r="P183" s="150">
        <f t="shared" si="21"/>
        <v>0</v>
      </c>
      <c r="Q183" s="150">
        <v>7.2999999999999996E-4</v>
      </c>
      <c r="R183" s="150">
        <f t="shared" si="22"/>
        <v>1.3139999999999999E-2</v>
      </c>
      <c r="S183" s="150">
        <v>0</v>
      </c>
      <c r="T183" s="151">
        <f t="shared" si="23"/>
        <v>0</v>
      </c>
      <c r="AR183" s="152" t="s">
        <v>202</v>
      </c>
      <c r="AT183" s="152" t="s">
        <v>173</v>
      </c>
      <c r="AU183" s="152" t="s">
        <v>87</v>
      </c>
      <c r="AY183" s="13" t="s">
        <v>171</v>
      </c>
      <c r="BE183" s="153">
        <f t="shared" si="24"/>
        <v>0</v>
      </c>
      <c r="BF183" s="153">
        <f t="shared" si="25"/>
        <v>0</v>
      </c>
      <c r="BG183" s="153">
        <f t="shared" si="26"/>
        <v>0</v>
      </c>
      <c r="BH183" s="153">
        <f t="shared" si="27"/>
        <v>0</v>
      </c>
      <c r="BI183" s="153">
        <f t="shared" si="28"/>
        <v>0</v>
      </c>
      <c r="BJ183" s="13" t="s">
        <v>87</v>
      </c>
      <c r="BK183" s="153">
        <f t="shared" si="29"/>
        <v>0</v>
      </c>
      <c r="BL183" s="13" t="s">
        <v>202</v>
      </c>
      <c r="BM183" s="152" t="s">
        <v>349</v>
      </c>
    </row>
    <row r="184" spans="2:65" s="1" customFormat="1" ht="16.5" customHeight="1">
      <c r="B184" s="139"/>
      <c r="C184" s="140" t="s">
        <v>350</v>
      </c>
      <c r="D184" s="140" t="s">
        <v>173</v>
      </c>
      <c r="E184" s="141" t="s">
        <v>1179</v>
      </c>
      <c r="F184" s="142" t="s">
        <v>1180</v>
      </c>
      <c r="G184" s="143" t="s">
        <v>316</v>
      </c>
      <c r="H184" s="144">
        <v>17</v>
      </c>
      <c r="I184" s="145"/>
      <c r="J184" s="146">
        <f t="shared" si="20"/>
        <v>0</v>
      </c>
      <c r="K184" s="147"/>
      <c r="L184" s="28"/>
      <c r="M184" s="148" t="s">
        <v>1</v>
      </c>
      <c r="N184" s="149" t="s">
        <v>40</v>
      </c>
      <c r="P184" s="150">
        <f t="shared" si="21"/>
        <v>0</v>
      </c>
      <c r="Q184" s="150">
        <v>3.5E-4</v>
      </c>
      <c r="R184" s="150">
        <f t="shared" si="22"/>
        <v>5.9499999999999996E-3</v>
      </c>
      <c r="S184" s="150">
        <v>0</v>
      </c>
      <c r="T184" s="151">
        <f t="shared" si="23"/>
        <v>0</v>
      </c>
      <c r="AR184" s="152" t="s">
        <v>202</v>
      </c>
      <c r="AT184" s="152" t="s">
        <v>173</v>
      </c>
      <c r="AU184" s="152" t="s">
        <v>87</v>
      </c>
      <c r="AY184" s="13" t="s">
        <v>171</v>
      </c>
      <c r="BE184" s="153">
        <f t="shared" si="24"/>
        <v>0</v>
      </c>
      <c r="BF184" s="153">
        <f t="shared" si="25"/>
        <v>0</v>
      </c>
      <c r="BG184" s="153">
        <f t="shared" si="26"/>
        <v>0</v>
      </c>
      <c r="BH184" s="153">
        <f t="shared" si="27"/>
        <v>0</v>
      </c>
      <c r="BI184" s="153">
        <f t="shared" si="28"/>
        <v>0</v>
      </c>
      <c r="BJ184" s="13" t="s">
        <v>87</v>
      </c>
      <c r="BK184" s="153">
        <f t="shared" si="29"/>
        <v>0</v>
      </c>
      <c r="BL184" s="13" t="s">
        <v>202</v>
      </c>
      <c r="BM184" s="152" t="s">
        <v>353</v>
      </c>
    </row>
    <row r="185" spans="2:65" s="1" customFormat="1" ht="21.75" customHeight="1">
      <c r="B185" s="139"/>
      <c r="C185" s="140" t="s">
        <v>267</v>
      </c>
      <c r="D185" s="140" t="s">
        <v>173</v>
      </c>
      <c r="E185" s="141" t="s">
        <v>1181</v>
      </c>
      <c r="F185" s="142" t="s">
        <v>1182</v>
      </c>
      <c r="G185" s="143" t="s">
        <v>316</v>
      </c>
      <c r="H185" s="144">
        <v>1</v>
      </c>
      <c r="I185" s="145"/>
      <c r="J185" s="146">
        <f t="shared" si="20"/>
        <v>0</v>
      </c>
      <c r="K185" s="147"/>
      <c r="L185" s="28"/>
      <c r="M185" s="148" t="s">
        <v>1</v>
      </c>
      <c r="N185" s="149" t="s">
        <v>40</v>
      </c>
      <c r="P185" s="150">
        <f t="shared" si="21"/>
        <v>0</v>
      </c>
      <c r="Q185" s="150">
        <v>5.6999999999999998E-4</v>
      </c>
      <c r="R185" s="150">
        <f t="shared" si="22"/>
        <v>5.6999999999999998E-4</v>
      </c>
      <c r="S185" s="150">
        <v>0</v>
      </c>
      <c r="T185" s="151">
        <f t="shared" si="23"/>
        <v>0</v>
      </c>
      <c r="AR185" s="152" t="s">
        <v>202</v>
      </c>
      <c r="AT185" s="152" t="s">
        <v>173</v>
      </c>
      <c r="AU185" s="152" t="s">
        <v>87</v>
      </c>
      <c r="AY185" s="13" t="s">
        <v>171</v>
      </c>
      <c r="BE185" s="153">
        <f t="shared" si="24"/>
        <v>0</v>
      </c>
      <c r="BF185" s="153">
        <f t="shared" si="25"/>
        <v>0</v>
      </c>
      <c r="BG185" s="153">
        <f t="shared" si="26"/>
        <v>0</v>
      </c>
      <c r="BH185" s="153">
        <f t="shared" si="27"/>
        <v>0</v>
      </c>
      <c r="BI185" s="153">
        <f t="shared" si="28"/>
        <v>0</v>
      </c>
      <c r="BJ185" s="13" t="s">
        <v>87</v>
      </c>
      <c r="BK185" s="153">
        <f t="shared" si="29"/>
        <v>0</v>
      </c>
      <c r="BL185" s="13" t="s">
        <v>202</v>
      </c>
      <c r="BM185" s="152" t="s">
        <v>356</v>
      </c>
    </row>
    <row r="186" spans="2:65" s="1" customFormat="1" ht="21.75" customHeight="1">
      <c r="B186" s="139"/>
      <c r="C186" s="140" t="s">
        <v>357</v>
      </c>
      <c r="D186" s="140" t="s">
        <v>173</v>
      </c>
      <c r="E186" s="141" t="s">
        <v>1183</v>
      </c>
      <c r="F186" s="142" t="s">
        <v>1184</v>
      </c>
      <c r="G186" s="143" t="s">
        <v>316</v>
      </c>
      <c r="H186" s="144">
        <v>2</v>
      </c>
      <c r="I186" s="145"/>
      <c r="J186" s="146">
        <f t="shared" si="20"/>
        <v>0</v>
      </c>
      <c r="K186" s="147"/>
      <c r="L186" s="28"/>
      <c r="M186" s="148" t="s">
        <v>1</v>
      </c>
      <c r="N186" s="149" t="s">
        <v>40</v>
      </c>
      <c r="P186" s="150">
        <f t="shared" si="21"/>
        <v>0</v>
      </c>
      <c r="Q186" s="150">
        <v>1.32E-3</v>
      </c>
      <c r="R186" s="150">
        <f t="shared" si="22"/>
        <v>2.64E-3</v>
      </c>
      <c r="S186" s="150">
        <v>0</v>
      </c>
      <c r="T186" s="151">
        <f t="shared" si="23"/>
        <v>0</v>
      </c>
      <c r="AR186" s="152" t="s">
        <v>202</v>
      </c>
      <c r="AT186" s="152" t="s">
        <v>173</v>
      </c>
      <c r="AU186" s="152" t="s">
        <v>87</v>
      </c>
      <c r="AY186" s="13" t="s">
        <v>171</v>
      </c>
      <c r="BE186" s="153">
        <f t="shared" si="24"/>
        <v>0</v>
      </c>
      <c r="BF186" s="153">
        <f t="shared" si="25"/>
        <v>0</v>
      </c>
      <c r="BG186" s="153">
        <f t="shared" si="26"/>
        <v>0</v>
      </c>
      <c r="BH186" s="153">
        <f t="shared" si="27"/>
        <v>0</v>
      </c>
      <c r="BI186" s="153">
        <f t="shared" si="28"/>
        <v>0</v>
      </c>
      <c r="BJ186" s="13" t="s">
        <v>87</v>
      </c>
      <c r="BK186" s="153">
        <f t="shared" si="29"/>
        <v>0</v>
      </c>
      <c r="BL186" s="13" t="s">
        <v>202</v>
      </c>
      <c r="BM186" s="152" t="s">
        <v>360</v>
      </c>
    </row>
    <row r="187" spans="2:65" s="1" customFormat="1" ht="16.5" customHeight="1">
      <c r="B187" s="139"/>
      <c r="C187" s="140" t="s">
        <v>270</v>
      </c>
      <c r="D187" s="140" t="s">
        <v>173</v>
      </c>
      <c r="E187" s="141" t="s">
        <v>1185</v>
      </c>
      <c r="F187" s="142" t="s">
        <v>1186</v>
      </c>
      <c r="G187" s="143" t="s">
        <v>316</v>
      </c>
      <c r="H187" s="144">
        <v>1</v>
      </c>
      <c r="I187" s="145"/>
      <c r="J187" s="146">
        <f t="shared" si="20"/>
        <v>0</v>
      </c>
      <c r="K187" s="147"/>
      <c r="L187" s="28"/>
      <c r="M187" s="148" t="s">
        <v>1</v>
      </c>
      <c r="N187" s="149" t="s">
        <v>40</v>
      </c>
      <c r="P187" s="150">
        <f t="shared" si="21"/>
        <v>0</v>
      </c>
      <c r="Q187" s="150">
        <v>1.0200000000000001E-3</v>
      </c>
      <c r="R187" s="150">
        <f t="shared" si="22"/>
        <v>1.0200000000000001E-3</v>
      </c>
      <c r="S187" s="150">
        <v>0</v>
      </c>
      <c r="T187" s="151">
        <f t="shared" si="23"/>
        <v>0</v>
      </c>
      <c r="AR187" s="152" t="s">
        <v>202</v>
      </c>
      <c r="AT187" s="152" t="s">
        <v>173</v>
      </c>
      <c r="AU187" s="152" t="s">
        <v>87</v>
      </c>
      <c r="AY187" s="13" t="s">
        <v>171</v>
      </c>
      <c r="BE187" s="153">
        <f t="shared" si="24"/>
        <v>0</v>
      </c>
      <c r="BF187" s="153">
        <f t="shared" si="25"/>
        <v>0</v>
      </c>
      <c r="BG187" s="153">
        <f t="shared" si="26"/>
        <v>0</v>
      </c>
      <c r="BH187" s="153">
        <f t="shared" si="27"/>
        <v>0</v>
      </c>
      <c r="BI187" s="153">
        <f t="shared" si="28"/>
        <v>0</v>
      </c>
      <c r="BJ187" s="13" t="s">
        <v>87</v>
      </c>
      <c r="BK187" s="153">
        <f t="shared" si="29"/>
        <v>0</v>
      </c>
      <c r="BL187" s="13" t="s">
        <v>202</v>
      </c>
      <c r="BM187" s="152" t="s">
        <v>363</v>
      </c>
    </row>
    <row r="188" spans="2:65" s="1" customFormat="1" ht="16.5" customHeight="1">
      <c r="B188" s="139"/>
      <c r="C188" s="140" t="s">
        <v>364</v>
      </c>
      <c r="D188" s="140" t="s">
        <v>173</v>
      </c>
      <c r="E188" s="141" t="s">
        <v>1187</v>
      </c>
      <c r="F188" s="142" t="s">
        <v>1188</v>
      </c>
      <c r="G188" s="143" t="s">
        <v>316</v>
      </c>
      <c r="H188" s="144">
        <v>4</v>
      </c>
      <c r="I188" s="145"/>
      <c r="J188" s="146">
        <f t="shared" si="20"/>
        <v>0</v>
      </c>
      <c r="K188" s="147"/>
      <c r="L188" s="28"/>
      <c r="M188" s="148" t="s">
        <v>1</v>
      </c>
      <c r="N188" s="149" t="s">
        <v>40</v>
      </c>
      <c r="P188" s="150">
        <f t="shared" si="21"/>
        <v>0</v>
      </c>
      <c r="Q188" s="150">
        <v>2.2699999999999999E-3</v>
      </c>
      <c r="R188" s="150">
        <f t="shared" si="22"/>
        <v>9.0799999999999995E-3</v>
      </c>
      <c r="S188" s="150">
        <v>0</v>
      </c>
      <c r="T188" s="151">
        <f t="shared" si="23"/>
        <v>0</v>
      </c>
      <c r="AR188" s="152" t="s">
        <v>202</v>
      </c>
      <c r="AT188" s="152" t="s">
        <v>173</v>
      </c>
      <c r="AU188" s="152" t="s">
        <v>87</v>
      </c>
      <c r="AY188" s="13" t="s">
        <v>171</v>
      </c>
      <c r="BE188" s="153">
        <f t="shared" si="24"/>
        <v>0</v>
      </c>
      <c r="BF188" s="153">
        <f t="shared" si="25"/>
        <v>0</v>
      </c>
      <c r="BG188" s="153">
        <f t="shared" si="26"/>
        <v>0</v>
      </c>
      <c r="BH188" s="153">
        <f t="shared" si="27"/>
        <v>0</v>
      </c>
      <c r="BI188" s="153">
        <f t="shared" si="28"/>
        <v>0</v>
      </c>
      <c r="BJ188" s="13" t="s">
        <v>87</v>
      </c>
      <c r="BK188" s="153">
        <f t="shared" si="29"/>
        <v>0</v>
      </c>
      <c r="BL188" s="13" t="s">
        <v>202</v>
      </c>
      <c r="BM188" s="152" t="s">
        <v>367</v>
      </c>
    </row>
    <row r="189" spans="2:65" s="1" customFormat="1" ht="16.5" customHeight="1">
      <c r="B189" s="139"/>
      <c r="C189" s="140" t="s">
        <v>274</v>
      </c>
      <c r="D189" s="140" t="s">
        <v>173</v>
      </c>
      <c r="E189" s="141" t="s">
        <v>1189</v>
      </c>
      <c r="F189" s="142" t="s">
        <v>1190</v>
      </c>
      <c r="G189" s="143" t="s">
        <v>316</v>
      </c>
      <c r="H189" s="144">
        <v>17</v>
      </c>
      <c r="I189" s="145"/>
      <c r="J189" s="146">
        <f t="shared" si="20"/>
        <v>0</v>
      </c>
      <c r="K189" s="147"/>
      <c r="L189" s="28"/>
      <c r="M189" s="148" t="s">
        <v>1</v>
      </c>
      <c r="N189" s="149" t="s">
        <v>40</v>
      </c>
      <c r="P189" s="150">
        <f t="shared" si="21"/>
        <v>0</v>
      </c>
      <c r="Q189" s="150">
        <v>0</v>
      </c>
      <c r="R189" s="150">
        <f t="shared" si="22"/>
        <v>0</v>
      </c>
      <c r="S189" s="150">
        <v>0</v>
      </c>
      <c r="T189" s="151">
        <f t="shared" si="23"/>
        <v>0</v>
      </c>
      <c r="AR189" s="152" t="s">
        <v>202</v>
      </c>
      <c r="AT189" s="152" t="s">
        <v>173</v>
      </c>
      <c r="AU189" s="152" t="s">
        <v>87</v>
      </c>
      <c r="AY189" s="13" t="s">
        <v>171</v>
      </c>
      <c r="BE189" s="153">
        <f t="shared" si="24"/>
        <v>0</v>
      </c>
      <c r="BF189" s="153">
        <f t="shared" si="25"/>
        <v>0</v>
      </c>
      <c r="BG189" s="153">
        <f t="shared" si="26"/>
        <v>0</v>
      </c>
      <c r="BH189" s="153">
        <f t="shared" si="27"/>
        <v>0</v>
      </c>
      <c r="BI189" s="153">
        <f t="shared" si="28"/>
        <v>0</v>
      </c>
      <c r="BJ189" s="13" t="s">
        <v>87</v>
      </c>
      <c r="BK189" s="153">
        <f t="shared" si="29"/>
        <v>0</v>
      </c>
      <c r="BL189" s="13" t="s">
        <v>202</v>
      </c>
      <c r="BM189" s="152" t="s">
        <v>370</v>
      </c>
    </row>
    <row r="190" spans="2:65" s="1" customFormat="1" ht="16.5" customHeight="1">
      <c r="B190" s="139"/>
      <c r="C190" s="140" t="s">
        <v>371</v>
      </c>
      <c r="D190" s="140" t="s">
        <v>173</v>
      </c>
      <c r="E190" s="141" t="s">
        <v>1191</v>
      </c>
      <c r="F190" s="142" t="s">
        <v>1192</v>
      </c>
      <c r="G190" s="143" t="s">
        <v>316</v>
      </c>
      <c r="H190" s="144">
        <v>5</v>
      </c>
      <c r="I190" s="145"/>
      <c r="J190" s="146">
        <f t="shared" si="20"/>
        <v>0</v>
      </c>
      <c r="K190" s="147"/>
      <c r="L190" s="28"/>
      <c r="M190" s="148" t="s">
        <v>1</v>
      </c>
      <c r="N190" s="149" t="s">
        <v>40</v>
      </c>
      <c r="P190" s="150">
        <f t="shared" si="21"/>
        <v>0</v>
      </c>
      <c r="Q190" s="150">
        <v>0</v>
      </c>
      <c r="R190" s="150">
        <f t="shared" si="22"/>
        <v>0</v>
      </c>
      <c r="S190" s="150">
        <v>0</v>
      </c>
      <c r="T190" s="151">
        <f t="shared" si="23"/>
        <v>0</v>
      </c>
      <c r="AR190" s="152" t="s">
        <v>202</v>
      </c>
      <c r="AT190" s="152" t="s">
        <v>173</v>
      </c>
      <c r="AU190" s="152" t="s">
        <v>87</v>
      </c>
      <c r="AY190" s="13" t="s">
        <v>171</v>
      </c>
      <c r="BE190" s="153">
        <f t="shared" si="24"/>
        <v>0</v>
      </c>
      <c r="BF190" s="153">
        <f t="shared" si="25"/>
        <v>0</v>
      </c>
      <c r="BG190" s="153">
        <f t="shared" si="26"/>
        <v>0</v>
      </c>
      <c r="BH190" s="153">
        <f t="shared" si="27"/>
        <v>0</v>
      </c>
      <c r="BI190" s="153">
        <f t="shared" si="28"/>
        <v>0</v>
      </c>
      <c r="BJ190" s="13" t="s">
        <v>87</v>
      </c>
      <c r="BK190" s="153">
        <f t="shared" si="29"/>
        <v>0</v>
      </c>
      <c r="BL190" s="13" t="s">
        <v>202</v>
      </c>
      <c r="BM190" s="152" t="s">
        <v>374</v>
      </c>
    </row>
    <row r="191" spans="2:65" s="1" customFormat="1" ht="16.5" customHeight="1">
      <c r="B191" s="139"/>
      <c r="C191" s="140" t="s">
        <v>277</v>
      </c>
      <c r="D191" s="140" t="s">
        <v>173</v>
      </c>
      <c r="E191" s="141" t="s">
        <v>1193</v>
      </c>
      <c r="F191" s="142" t="s">
        <v>1194</v>
      </c>
      <c r="G191" s="143" t="s">
        <v>316</v>
      </c>
      <c r="H191" s="144">
        <v>1</v>
      </c>
      <c r="I191" s="145"/>
      <c r="J191" s="146">
        <f t="shared" si="20"/>
        <v>0</v>
      </c>
      <c r="K191" s="147"/>
      <c r="L191" s="28"/>
      <c r="M191" s="148" t="s">
        <v>1</v>
      </c>
      <c r="N191" s="149" t="s">
        <v>40</v>
      </c>
      <c r="P191" s="150">
        <f t="shared" si="21"/>
        <v>0</v>
      </c>
      <c r="Q191" s="150">
        <v>0</v>
      </c>
      <c r="R191" s="150">
        <f t="shared" si="22"/>
        <v>0</v>
      </c>
      <c r="S191" s="150">
        <v>0</v>
      </c>
      <c r="T191" s="151">
        <f t="shared" si="23"/>
        <v>0</v>
      </c>
      <c r="AR191" s="152" t="s">
        <v>202</v>
      </c>
      <c r="AT191" s="152" t="s">
        <v>173</v>
      </c>
      <c r="AU191" s="152" t="s">
        <v>87</v>
      </c>
      <c r="AY191" s="13" t="s">
        <v>171</v>
      </c>
      <c r="BE191" s="153">
        <f t="shared" si="24"/>
        <v>0</v>
      </c>
      <c r="BF191" s="153">
        <f t="shared" si="25"/>
        <v>0</v>
      </c>
      <c r="BG191" s="153">
        <f t="shared" si="26"/>
        <v>0</v>
      </c>
      <c r="BH191" s="153">
        <f t="shared" si="27"/>
        <v>0</v>
      </c>
      <c r="BI191" s="153">
        <f t="shared" si="28"/>
        <v>0</v>
      </c>
      <c r="BJ191" s="13" t="s">
        <v>87</v>
      </c>
      <c r="BK191" s="153">
        <f t="shared" si="29"/>
        <v>0</v>
      </c>
      <c r="BL191" s="13" t="s">
        <v>202</v>
      </c>
      <c r="BM191" s="152" t="s">
        <v>377</v>
      </c>
    </row>
    <row r="192" spans="2:65" s="1" customFormat="1" ht="16.5" customHeight="1">
      <c r="B192" s="139"/>
      <c r="C192" s="140" t="s">
        <v>378</v>
      </c>
      <c r="D192" s="140" t="s">
        <v>173</v>
      </c>
      <c r="E192" s="141" t="s">
        <v>1195</v>
      </c>
      <c r="F192" s="142" t="s">
        <v>1196</v>
      </c>
      <c r="G192" s="143" t="s">
        <v>316</v>
      </c>
      <c r="H192" s="144">
        <v>2</v>
      </c>
      <c r="I192" s="145"/>
      <c r="J192" s="146">
        <f t="shared" si="20"/>
        <v>0</v>
      </c>
      <c r="K192" s="147"/>
      <c r="L192" s="28"/>
      <c r="M192" s="148" t="s">
        <v>1</v>
      </c>
      <c r="N192" s="149" t="s">
        <v>40</v>
      </c>
      <c r="P192" s="150">
        <f t="shared" si="21"/>
        <v>0</v>
      </c>
      <c r="Q192" s="150">
        <v>0</v>
      </c>
      <c r="R192" s="150">
        <f t="shared" si="22"/>
        <v>0</v>
      </c>
      <c r="S192" s="150">
        <v>0</v>
      </c>
      <c r="T192" s="151">
        <f t="shared" si="23"/>
        <v>0</v>
      </c>
      <c r="AR192" s="152" t="s">
        <v>202</v>
      </c>
      <c r="AT192" s="152" t="s">
        <v>173</v>
      </c>
      <c r="AU192" s="152" t="s">
        <v>87</v>
      </c>
      <c r="AY192" s="13" t="s">
        <v>171</v>
      </c>
      <c r="BE192" s="153">
        <f t="shared" si="24"/>
        <v>0</v>
      </c>
      <c r="BF192" s="153">
        <f t="shared" si="25"/>
        <v>0</v>
      </c>
      <c r="BG192" s="153">
        <f t="shared" si="26"/>
        <v>0</v>
      </c>
      <c r="BH192" s="153">
        <f t="shared" si="27"/>
        <v>0</v>
      </c>
      <c r="BI192" s="153">
        <f t="shared" si="28"/>
        <v>0</v>
      </c>
      <c r="BJ192" s="13" t="s">
        <v>87</v>
      </c>
      <c r="BK192" s="153">
        <f t="shared" si="29"/>
        <v>0</v>
      </c>
      <c r="BL192" s="13" t="s">
        <v>202</v>
      </c>
      <c r="BM192" s="152" t="s">
        <v>381</v>
      </c>
    </row>
    <row r="193" spans="2:65" s="1" customFormat="1" ht="16.5" customHeight="1">
      <c r="B193" s="139"/>
      <c r="C193" s="140" t="s">
        <v>281</v>
      </c>
      <c r="D193" s="140" t="s">
        <v>173</v>
      </c>
      <c r="E193" s="141" t="s">
        <v>1197</v>
      </c>
      <c r="F193" s="142" t="s">
        <v>1198</v>
      </c>
      <c r="G193" s="143" t="s">
        <v>1199</v>
      </c>
      <c r="H193" s="144">
        <v>1</v>
      </c>
      <c r="I193" s="145"/>
      <c r="J193" s="146">
        <f t="shared" si="20"/>
        <v>0</v>
      </c>
      <c r="K193" s="147"/>
      <c r="L193" s="28"/>
      <c r="M193" s="148" t="s">
        <v>1</v>
      </c>
      <c r="N193" s="149" t="s">
        <v>40</v>
      </c>
      <c r="P193" s="150">
        <f t="shared" si="21"/>
        <v>0</v>
      </c>
      <c r="Q193" s="150">
        <v>5.0000000000000002E-5</v>
      </c>
      <c r="R193" s="150">
        <f t="shared" si="22"/>
        <v>5.0000000000000002E-5</v>
      </c>
      <c r="S193" s="150">
        <v>0</v>
      </c>
      <c r="T193" s="151">
        <f t="shared" si="23"/>
        <v>0</v>
      </c>
      <c r="AR193" s="152" t="s">
        <v>202</v>
      </c>
      <c r="AT193" s="152" t="s">
        <v>173</v>
      </c>
      <c r="AU193" s="152" t="s">
        <v>87</v>
      </c>
      <c r="AY193" s="13" t="s">
        <v>171</v>
      </c>
      <c r="BE193" s="153">
        <f t="shared" si="24"/>
        <v>0</v>
      </c>
      <c r="BF193" s="153">
        <f t="shared" si="25"/>
        <v>0</v>
      </c>
      <c r="BG193" s="153">
        <f t="shared" si="26"/>
        <v>0</v>
      </c>
      <c r="BH193" s="153">
        <f t="shared" si="27"/>
        <v>0</v>
      </c>
      <c r="BI193" s="153">
        <f t="shared" si="28"/>
        <v>0</v>
      </c>
      <c r="BJ193" s="13" t="s">
        <v>87</v>
      </c>
      <c r="BK193" s="153">
        <f t="shared" si="29"/>
        <v>0</v>
      </c>
      <c r="BL193" s="13" t="s">
        <v>202</v>
      </c>
      <c r="BM193" s="152" t="s">
        <v>384</v>
      </c>
    </row>
    <row r="194" spans="2:65" s="1" customFormat="1" ht="24.15" customHeight="1">
      <c r="B194" s="139"/>
      <c r="C194" s="140" t="s">
        <v>385</v>
      </c>
      <c r="D194" s="140" t="s">
        <v>173</v>
      </c>
      <c r="E194" s="141" t="s">
        <v>1200</v>
      </c>
      <c r="F194" s="142" t="s">
        <v>1201</v>
      </c>
      <c r="G194" s="143" t="s">
        <v>1199</v>
      </c>
      <c r="H194" s="144">
        <v>1</v>
      </c>
      <c r="I194" s="145"/>
      <c r="J194" s="146">
        <f t="shared" si="20"/>
        <v>0</v>
      </c>
      <c r="K194" s="147"/>
      <c r="L194" s="28"/>
      <c r="M194" s="148" t="s">
        <v>1</v>
      </c>
      <c r="N194" s="149" t="s">
        <v>40</v>
      </c>
      <c r="P194" s="150">
        <f t="shared" si="21"/>
        <v>0</v>
      </c>
      <c r="Q194" s="150">
        <v>5.7049999999999997E-2</v>
      </c>
      <c r="R194" s="150">
        <f t="shared" si="22"/>
        <v>5.7049999999999997E-2</v>
      </c>
      <c r="S194" s="150">
        <v>0</v>
      </c>
      <c r="T194" s="151">
        <f t="shared" si="23"/>
        <v>0</v>
      </c>
      <c r="AR194" s="152" t="s">
        <v>202</v>
      </c>
      <c r="AT194" s="152" t="s">
        <v>173</v>
      </c>
      <c r="AU194" s="152" t="s">
        <v>87</v>
      </c>
      <c r="AY194" s="13" t="s">
        <v>171</v>
      </c>
      <c r="BE194" s="153">
        <f t="shared" si="24"/>
        <v>0</v>
      </c>
      <c r="BF194" s="153">
        <f t="shared" si="25"/>
        <v>0</v>
      </c>
      <c r="BG194" s="153">
        <f t="shared" si="26"/>
        <v>0</v>
      </c>
      <c r="BH194" s="153">
        <f t="shared" si="27"/>
        <v>0</v>
      </c>
      <c r="BI194" s="153">
        <f t="shared" si="28"/>
        <v>0</v>
      </c>
      <c r="BJ194" s="13" t="s">
        <v>87</v>
      </c>
      <c r="BK194" s="153">
        <f t="shared" si="29"/>
        <v>0</v>
      </c>
      <c r="BL194" s="13" t="s">
        <v>202</v>
      </c>
      <c r="BM194" s="152" t="s">
        <v>388</v>
      </c>
    </row>
    <row r="195" spans="2:65" s="1" customFormat="1" ht="21.75" customHeight="1">
      <c r="B195" s="139"/>
      <c r="C195" s="140" t="s">
        <v>284</v>
      </c>
      <c r="D195" s="140" t="s">
        <v>173</v>
      </c>
      <c r="E195" s="141" t="s">
        <v>1202</v>
      </c>
      <c r="F195" s="142" t="s">
        <v>1203</v>
      </c>
      <c r="G195" s="143" t="s">
        <v>228</v>
      </c>
      <c r="H195" s="144">
        <v>194</v>
      </c>
      <c r="I195" s="145"/>
      <c r="J195" s="146">
        <f t="shared" si="20"/>
        <v>0</v>
      </c>
      <c r="K195" s="147"/>
      <c r="L195" s="28"/>
      <c r="M195" s="148" t="s">
        <v>1</v>
      </c>
      <c r="N195" s="149" t="s">
        <v>40</v>
      </c>
      <c r="P195" s="150">
        <f t="shared" si="21"/>
        <v>0</v>
      </c>
      <c r="Q195" s="150">
        <v>1.7000000000000001E-4</v>
      </c>
      <c r="R195" s="150">
        <f t="shared" si="22"/>
        <v>3.2980000000000002E-2</v>
      </c>
      <c r="S195" s="150">
        <v>0</v>
      </c>
      <c r="T195" s="151">
        <f t="shared" si="23"/>
        <v>0</v>
      </c>
      <c r="AR195" s="152" t="s">
        <v>202</v>
      </c>
      <c r="AT195" s="152" t="s">
        <v>173</v>
      </c>
      <c r="AU195" s="152" t="s">
        <v>87</v>
      </c>
      <c r="AY195" s="13" t="s">
        <v>171</v>
      </c>
      <c r="BE195" s="153">
        <f t="shared" si="24"/>
        <v>0</v>
      </c>
      <c r="BF195" s="153">
        <f t="shared" si="25"/>
        <v>0</v>
      </c>
      <c r="BG195" s="153">
        <f t="shared" si="26"/>
        <v>0</v>
      </c>
      <c r="BH195" s="153">
        <f t="shared" si="27"/>
        <v>0</v>
      </c>
      <c r="BI195" s="153">
        <f t="shared" si="28"/>
        <v>0</v>
      </c>
      <c r="BJ195" s="13" t="s">
        <v>87</v>
      </c>
      <c r="BK195" s="153">
        <f t="shared" si="29"/>
        <v>0</v>
      </c>
      <c r="BL195" s="13" t="s">
        <v>202</v>
      </c>
      <c r="BM195" s="152" t="s">
        <v>391</v>
      </c>
    </row>
    <row r="196" spans="2:65" s="1" customFormat="1" ht="21.75" customHeight="1">
      <c r="B196" s="139"/>
      <c r="C196" s="140" t="s">
        <v>392</v>
      </c>
      <c r="D196" s="140" t="s">
        <v>173</v>
      </c>
      <c r="E196" s="141" t="s">
        <v>1204</v>
      </c>
      <c r="F196" s="142" t="s">
        <v>1205</v>
      </c>
      <c r="G196" s="143" t="s">
        <v>228</v>
      </c>
      <c r="H196" s="144">
        <v>194</v>
      </c>
      <c r="I196" s="145"/>
      <c r="J196" s="146">
        <f t="shared" si="20"/>
        <v>0</v>
      </c>
      <c r="K196" s="147"/>
      <c r="L196" s="28"/>
      <c r="M196" s="148" t="s">
        <v>1</v>
      </c>
      <c r="N196" s="149" t="s">
        <v>40</v>
      </c>
      <c r="P196" s="150">
        <f t="shared" si="21"/>
        <v>0</v>
      </c>
      <c r="Q196" s="150">
        <v>0</v>
      </c>
      <c r="R196" s="150">
        <f t="shared" si="22"/>
        <v>0</v>
      </c>
      <c r="S196" s="150">
        <v>0</v>
      </c>
      <c r="T196" s="151">
        <f t="shared" si="23"/>
        <v>0</v>
      </c>
      <c r="AR196" s="152" t="s">
        <v>202</v>
      </c>
      <c r="AT196" s="152" t="s">
        <v>173</v>
      </c>
      <c r="AU196" s="152" t="s">
        <v>87</v>
      </c>
      <c r="AY196" s="13" t="s">
        <v>171</v>
      </c>
      <c r="BE196" s="153">
        <f t="shared" si="24"/>
        <v>0</v>
      </c>
      <c r="BF196" s="153">
        <f t="shared" si="25"/>
        <v>0</v>
      </c>
      <c r="BG196" s="153">
        <f t="shared" si="26"/>
        <v>0</v>
      </c>
      <c r="BH196" s="153">
        <f t="shared" si="27"/>
        <v>0</v>
      </c>
      <c r="BI196" s="153">
        <f t="shared" si="28"/>
        <v>0</v>
      </c>
      <c r="BJ196" s="13" t="s">
        <v>87</v>
      </c>
      <c r="BK196" s="153">
        <f t="shared" si="29"/>
        <v>0</v>
      </c>
      <c r="BL196" s="13" t="s">
        <v>202</v>
      </c>
      <c r="BM196" s="152" t="s">
        <v>395</v>
      </c>
    </row>
    <row r="197" spans="2:65" s="1" customFormat="1" ht="24.15" customHeight="1">
      <c r="B197" s="139"/>
      <c r="C197" s="140" t="s">
        <v>288</v>
      </c>
      <c r="D197" s="140" t="s">
        <v>173</v>
      </c>
      <c r="E197" s="141" t="s">
        <v>1206</v>
      </c>
      <c r="F197" s="142" t="s">
        <v>1207</v>
      </c>
      <c r="G197" s="143" t="s">
        <v>197</v>
      </c>
      <c r="H197" s="144">
        <v>0.29399999999999998</v>
      </c>
      <c r="I197" s="145"/>
      <c r="J197" s="146">
        <f t="shared" si="20"/>
        <v>0</v>
      </c>
      <c r="K197" s="147"/>
      <c r="L197" s="28"/>
      <c r="M197" s="148" t="s">
        <v>1</v>
      </c>
      <c r="N197" s="149" t="s">
        <v>40</v>
      </c>
      <c r="P197" s="150">
        <f t="shared" si="21"/>
        <v>0</v>
      </c>
      <c r="Q197" s="150">
        <v>0</v>
      </c>
      <c r="R197" s="150">
        <f t="shared" si="22"/>
        <v>0</v>
      </c>
      <c r="S197" s="150">
        <v>0</v>
      </c>
      <c r="T197" s="151">
        <f t="shared" si="23"/>
        <v>0</v>
      </c>
      <c r="AR197" s="152" t="s">
        <v>202</v>
      </c>
      <c r="AT197" s="152" t="s">
        <v>173</v>
      </c>
      <c r="AU197" s="152" t="s">
        <v>87</v>
      </c>
      <c r="AY197" s="13" t="s">
        <v>171</v>
      </c>
      <c r="BE197" s="153">
        <f t="shared" si="24"/>
        <v>0</v>
      </c>
      <c r="BF197" s="153">
        <f t="shared" si="25"/>
        <v>0</v>
      </c>
      <c r="BG197" s="153">
        <f t="shared" si="26"/>
        <v>0</v>
      </c>
      <c r="BH197" s="153">
        <f t="shared" si="27"/>
        <v>0</v>
      </c>
      <c r="BI197" s="153">
        <f t="shared" si="28"/>
        <v>0</v>
      </c>
      <c r="BJ197" s="13" t="s">
        <v>87</v>
      </c>
      <c r="BK197" s="153">
        <f t="shared" si="29"/>
        <v>0</v>
      </c>
      <c r="BL197" s="13" t="s">
        <v>202</v>
      </c>
      <c r="BM197" s="152" t="s">
        <v>398</v>
      </c>
    </row>
    <row r="198" spans="2:65" s="11" customFormat="1" ht="22.95" customHeight="1">
      <c r="B198" s="127"/>
      <c r="D198" s="128" t="s">
        <v>73</v>
      </c>
      <c r="E198" s="137" t="s">
        <v>524</v>
      </c>
      <c r="F198" s="137" t="s">
        <v>525</v>
      </c>
      <c r="I198" s="130"/>
      <c r="J198" s="138">
        <f>BK198</f>
        <v>0</v>
      </c>
      <c r="L198" s="127"/>
      <c r="M198" s="132"/>
      <c r="P198" s="133">
        <f>SUM(P199:P217)</f>
        <v>0</v>
      </c>
      <c r="R198" s="133">
        <f>SUM(R199:R217)</f>
        <v>0.14703000000000005</v>
      </c>
      <c r="T198" s="134">
        <f>SUM(T199:T217)</f>
        <v>0</v>
      </c>
      <c r="AR198" s="128" t="s">
        <v>87</v>
      </c>
      <c r="AT198" s="135" t="s">
        <v>73</v>
      </c>
      <c r="AU198" s="135" t="s">
        <v>81</v>
      </c>
      <c r="AY198" s="128" t="s">
        <v>171</v>
      </c>
      <c r="BK198" s="136">
        <f>SUM(BK199:BK217)</f>
        <v>0</v>
      </c>
    </row>
    <row r="199" spans="2:65" s="1" customFormat="1" ht="24.15" customHeight="1">
      <c r="B199" s="139"/>
      <c r="C199" s="140" t="s">
        <v>399</v>
      </c>
      <c r="D199" s="140" t="s">
        <v>173</v>
      </c>
      <c r="E199" s="141" t="s">
        <v>1208</v>
      </c>
      <c r="F199" s="142" t="s">
        <v>1209</v>
      </c>
      <c r="G199" s="143" t="s">
        <v>1199</v>
      </c>
      <c r="H199" s="144">
        <v>1</v>
      </c>
      <c r="I199" s="145"/>
      <c r="J199" s="146">
        <f t="shared" ref="J199:J217" si="30">ROUND(I199*H199,2)</f>
        <v>0</v>
      </c>
      <c r="K199" s="147"/>
      <c r="L199" s="28"/>
      <c r="M199" s="148" t="s">
        <v>1</v>
      </c>
      <c r="N199" s="149" t="s">
        <v>40</v>
      </c>
      <c r="P199" s="150">
        <f t="shared" ref="P199:P217" si="31">O199*H199</f>
        <v>0</v>
      </c>
      <c r="Q199" s="150">
        <v>1.4E-2</v>
      </c>
      <c r="R199" s="150">
        <f t="shared" ref="R199:R217" si="32">Q199*H199</f>
        <v>1.4E-2</v>
      </c>
      <c r="S199" s="150">
        <v>0</v>
      </c>
      <c r="T199" s="151">
        <f t="shared" ref="T199:T217" si="33">S199*H199</f>
        <v>0</v>
      </c>
      <c r="AR199" s="152" t="s">
        <v>202</v>
      </c>
      <c r="AT199" s="152" t="s">
        <v>173</v>
      </c>
      <c r="AU199" s="152" t="s">
        <v>87</v>
      </c>
      <c r="AY199" s="13" t="s">
        <v>171</v>
      </c>
      <c r="BE199" s="153">
        <f t="shared" ref="BE199:BE217" si="34">IF(N199="základná",J199,0)</f>
        <v>0</v>
      </c>
      <c r="BF199" s="153">
        <f t="shared" ref="BF199:BF217" si="35">IF(N199="znížená",J199,0)</f>
        <v>0</v>
      </c>
      <c r="BG199" s="153">
        <f t="shared" ref="BG199:BG217" si="36">IF(N199="zákl. prenesená",J199,0)</f>
        <v>0</v>
      </c>
      <c r="BH199" s="153">
        <f t="shared" ref="BH199:BH217" si="37">IF(N199="zníž. prenesená",J199,0)</f>
        <v>0</v>
      </c>
      <c r="BI199" s="153">
        <f t="shared" ref="BI199:BI217" si="38">IF(N199="nulová",J199,0)</f>
        <v>0</v>
      </c>
      <c r="BJ199" s="13" t="s">
        <v>87</v>
      </c>
      <c r="BK199" s="153">
        <f t="shared" ref="BK199:BK217" si="39">ROUND(I199*H199,2)</f>
        <v>0</v>
      </c>
      <c r="BL199" s="13" t="s">
        <v>202</v>
      </c>
      <c r="BM199" s="152" t="s">
        <v>402</v>
      </c>
    </row>
    <row r="200" spans="2:65" s="1" customFormat="1" ht="16.5" customHeight="1">
      <c r="B200" s="139"/>
      <c r="C200" s="140" t="s">
        <v>298</v>
      </c>
      <c r="D200" s="140" t="s">
        <v>173</v>
      </c>
      <c r="E200" s="141" t="s">
        <v>1210</v>
      </c>
      <c r="F200" s="142" t="s">
        <v>1211</v>
      </c>
      <c r="G200" s="143" t="s">
        <v>316</v>
      </c>
      <c r="H200" s="144">
        <v>1</v>
      </c>
      <c r="I200" s="145"/>
      <c r="J200" s="146">
        <f t="shared" si="30"/>
        <v>0</v>
      </c>
      <c r="K200" s="147"/>
      <c r="L200" s="28"/>
      <c r="M200" s="148" t="s">
        <v>1</v>
      </c>
      <c r="N200" s="149" t="s">
        <v>40</v>
      </c>
      <c r="P200" s="150">
        <f t="shared" si="31"/>
        <v>0</v>
      </c>
      <c r="Q200" s="150">
        <v>0</v>
      </c>
      <c r="R200" s="150">
        <f t="shared" si="32"/>
        <v>0</v>
      </c>
      <c r="S200" s="150">
        <v>0</v>
      </c>
      <c r="T200" s="151">
        <f t="shared" si="33"/>
        <v>0</v>
      </c>
      <c r="AR200" s="152" t="s">
        <v>202</v>
      </c>
      <c r="AT200" s="152" t="s">
        <v>173</v>
      </c>
      <c r="AU200" s="152" t="s">
        <v>87</v>
      </c>
      <c r="AY200" s="13" t="s">
        <v>171</v>
      </c>
      <c r="BE200" s="153">
        <f t="shared" si="34"/>
        <v>0</v>
      </c>
      <c r="BF200" s="153">
        <f t="shared" si="35"/>
        <v>0</v>
      </c>
      <c r="BG200" s="153">
        <f t="shared" si="36"/>
        <v>0</v>
      </c>
      <c r="BH200" s="153">
        <f t="shared" si="37"/>
        <v>0</v>
      </c>
      <c r="BI200" s="153">
        <f t="shared" si="38"/>
        <v>0</v>
      </c>
      <c r="BJ200" s="13" t="s">
        <v>87</v>
      </c>
      <c r="BK200" s="153">
        <f t="shared" si="39"/>
        <v>0</v>
      </c>
      <c r="BL200" s="13" t="s">
        <v>202</v>
      </c>
      <c r="BM200" s="152" t="s">
        <v>405</v>
      </c>
    </row>
    <row r="201" spans="2:65" s="1" customFormat="1" ht="16.5" customHeight="1">
      <c r="B201" s="139"/>
      <c r="C201" s="140" t="s">
        <v>406</v>
      </c>
      <c r="D201" s="140" t="s">
        <v>173</v>
      </c>
      <c r="E201" s="141" t="s">
        <v>1212</v>
      </c>
      <c r="F201" s="142" t="s">
        <v>1213</v>
      </c>
      <c r="G201" s="143" t="s">
        <v>316</v>
      </c>
      <c r="H201" s="144">
        <v>1</v>
      </c>
      <c r="I201" s="145"/>
      <c r="J201" s="146">
        <f t="shared" si="30"/>
        <v>0</v>
      </c>
      <c r="K201" s="147"/>
      <c r="L201" s="28"/>
      <c r="M201" s="148" t="s">
        <v>1</v>
      </c>
      <c r="N201" s="149" t="s">
        <v>40</v>
      </c>
      <c r="P201" s="150">
        <f t="shared" si="31"/>
        <v>0</v>
      </c>
      <c r="Q201" s="150">
        <v>1.8699999999999999E-3</v>
      </c>
      <c r="R201" s="150">
        <f t="shared" si="32"/>
        <v>1.8699999999999999E-3</v>
      </c>
      <c r="S201" s="150">
        <v>0</v>
      </c>
      <c r="T201" s="151">
        <f t="shared" si="33"/>
        <v>0</v>
      </c>
      <c r="AR201" s="152" t="s">
        <v>202</v>
      </c>
      <c r="AT201" s="152" t="s">
        <v>173</v>
      </c>
      <c r="AU201" s="152" t="s">
        <v>87</v>
      </c>
      <c r="AY201" s="13" t="s">
        <v>171</v>
      </c>
      <c r="BE201" s="153">
        <f t="shared" si="34"/>
        <v>0</v>
      </c>
      <c r="BF201" s="153">
        <f t="shared" si="35"/>
        <v>0</v>
      </c>
      <c r="BG201" s="153">
        <f t="shared" si="36"/>
        <v>0</v>
      </c>
      <c r="BH201" s="153">
        <f t="shared" si="37"/>
        <v>0</v>
      </c>
      <c r="BI201" s="153">
        <f t="shared" si="38"/>
        <v>0</v>
      </c>
      <c r="BJ201" s="13" t="s">
        <v>87</v>
      </c>
      <c r="BK201" s="153">
        <f t="shared" si="39"/>
        <v>0</v>
      </c>
      <c r="BL201" s="13" t="s">
        <v>202</v>
      </c>
      <c r="BM201" s="152" t="s">
        <v>409</v>
      </c>
    </row>
    <row r="202" spans="2:65" s="1" customFormat="1" ht="21.75" customHeight="1">
      <c r="B202" s="139"/>
      <c r="C202" s="140" t="s">
        <v>410</v>
      </c>
      <c r="D202" s="140" t="s">
        <v>173</v>
      </c>
      <c r="E202" s="141" t="s">
        <v>1214</v>
      </c>
      <c r="F202" s="142" t="s">
        <v>1215</v>
      </c>
      <c r="G202" s="143" t="s">
        <v>316</v>
      </c>
      <c r="H202" s="144">
        <v>1</v>
      </c>
      <c r="I202" s="145"/>
      <c r="J202" s="146">
        <f t="shared" si="30"/>
        <v>0</v>
      </c>
      <c r="K202" s="147"/>
      <c r="L202" s="28"/>
      <c r="M202" s="148" t="s">
        <v>1</v>
      </c>
      <c r="N202" s="149" t="s">
        <v>40</v>
      </c>
      <c r="P202" s="150">
        <f t="shared" si="31"/>
        <v>0</v>
      </c>
      <c r="Q202" s="150">
        <v>2.9999999999999997E-4</v>
      </c>
      <c r="R202" s="150">
        <f t="shared" si="32"/>
        <v>2.9999999999999997E-4</v>
      </c>
      <c r="S202" s="150">
        <v>0</v>
      </c>
      <c r="T202" s="151">
        <f t="shared" si="33"/>
        <v>0</v>
      </c>
      <c r="AR202" s="152" t="s">
        <v>202</v>
      </c>
      <c r="AT202" s="152" t="s">
        <v>173</v>
      </c>
      <c r="AU202" s="152" t="s">
        <v>87</v>
      </c>
      <c r="AY202" s="13" t="s">
        <v>171</v>
      </c>
      <c r="BE202" s="153">
        <f t="shared" si="34"/>
        <v>0</v>
      </c>
      <c r="BF202" s="153">
        <f t="shared" si="35"/>
        <v>0</v>
      </c>
      <c r="BG202" s="153">
        <f t="shared" si="36"/>
        <v>0</v>
      </c>
      <c r="BH202" s="153">
        <f t="shared" si="37"/>
        <v>0</v>
      </c>
      <c r="BI202" s="153">
        <f t="shared" si="38"/>
        <v>0</v>
      </c>
      <c r="BJ202" s="13" t="s">
        <v>87</v>
      </c>
      <c r="BK202" s="153">
        <f t="shared" si="39"/>
        <v>0</v>
      </c>
      <c r="BL202" s="13" t="s">
        <v>202</v>
      </c>
      <c r="BM202" s="152" t="s">
        <v>413</v>
      </c>
    </row>
    <row r="203" spans="2:65" s="1" customFormat="1" ht="24.15" customHeight="1">
      <c r="B203" s="139"/>
      <c r="C203" s="140" t="s">
        <v>414</v>
      </c>
      <c r="D203" s="140" t="s">
        <v>173</v>
      </c>
      <c r="E203" s="141" t="s">
        <v>1216</v>
      </c>
      <c r="F203" s="142" t="s">
        <v>1217</v>
      </c>
      <c r="G203" s="143" t="s">
        <v>1199</v>
      </c>
      <c r="H203" s="144">
        <v>7</v>
      </c>
      <c r="I203" s="145"/>
      <c r="J203" s="146">
        <f t="shared" si="30"/>
        <v>0</v>
      </c>
      <c r="K203" s="147"/>
      <c r="L203" s="28"/>
      <c r="M203" s="148" t="s">
        <v>1</v>
      </c>
      <c r="N203" s="149" t="s">
        <v>40</v>
      </c>
      <c r="P203" s="150">
        <f t="shared" si="31"/>
        <v>0</v>
      </c>
      <c r="Q203" s="150">
        <v>1.319E-2</v>
      </c>
      <c r="R203" s="150">
        <f t="shared" si="32"/>
        <v>9.2329999999999995E-2</v>
      </c>
      <c r="S203" s="150">
        <v>0</v>
      </c>
      <c r="T203" s="151">
        <f t="shared" si="33"/>
        <v>0</v>
      </c>
      <c r="AR203" s="152" t="s">
        <v>202</v>
      </c>
      <c r="AT203" s="152" t="s">
        <v>173</v>
      </c>
      <c r="AU203" s="152" t="s">
        <v>87</v>
      </c>
      <c r="AY203" s="13" t="s">
        <v>171</v>
      </c>
      <c r="BE203" s="153">
        <f t="shared" si="34"/>
        <v>0</v>
      </c>
      <c r="BF203" s="153">
        <f t="shared" si="35"/>
        <v>0</v>
      </c>
      <c r="BG203" s="153">
        <f t="shared" si="36"/>
        <v>0</v>
      </c>
      <c r="BH203" s="153">
        <f t="shared" si="37"/>
        <v>0</v>
      </c>
      <c r="BI203" s="153">
        <f t="shared" si="38"/>
        <v>0</v>
      </c>
      <c r="BJ203" s="13" t="s">
        <v>87</v>
      </c>
      <c r="BK203" s="153">
        <f t="shared" si="39"/>
        <v>0</v>
      </c>
      <c r="BL203" s="13" t="s">
        <v>202</v>
      </c>
      <c r="BM203" s="152" t="s">
        <v>417</v>
      </c>
    </row>
    <row r="204" spans="2:65" s="1" customFormat="1" ht="21.75" customHeight="1">
      <c r="B204" s="139"/>
      <c r="C204" s="140" t="s">
        <v>302</v>
      </c>
      <c r="D204" s="140" t="s">
        <v>173</v>
      </c>
      <c r="E204" s="141" t="s">
        <v>1218</v>
      </c>
      <c r="F204" s="142" t="s">
        <v>1219</v>
      </c>
      <c r="G204" s="143" t="s">
        <v>1199</v>
      </c>
      <c r="H204" s="144">
        <v>7</v>
      </c>
      <c r="I204" s="145"/>
      <c r="J204" s="146">
        <f t="shared" si="30"/>
        <v>0</v>
      </c>
      <c r="K204" s="147"/>
      <c r="L204" s="28"/>
      <c r="M204" s="148" t="s">
        <v>1</v>
      </c>
      <c r="N204" s="149" t="s">
        <v>40</v>
      </c>
      <c r="P204" s="150">
        <f t="shared" si="31"/>
        <v>0</v>
      </c>
      <c r="Q204" s="150">
        <v>2.0799999999999998E-3</v>
      </c>
      <c r="R204" s="150">
        <f t="shared" si="32"/>
        <v>1.4559999999999998E-2</v>
      </c>
      <c r="S204" s="150">
        <v>0</v>
      </c>
      <c r="T204" s="151">
        <f t="shared" si="33"/>
        <v>0</v>
      </c>
      <c r="AR204" s="152" t="s">
        <v>202</v>
      </c>
      <c r="AT204" s="152" t="s">
        <v>173</v>
      </c>
      <c r="AU204" s="152" t="s">
        <v>87</v>
      </c>
      <c r="AY204" s="13" t="s">
        <v>171</v>
      </c>
      <c r="BE204" s="153">
        <f t="shared" si="34"/>
        <v>0</v>
      </c>
      <c r="BF204" s="153">
        <f t="shared" si="35"/>
        <v>0</v>
      </c>
      <c r="BG204" s="153">
        <f t="shared" si="36"/>
        <v>0</v>
      </c>
      <c r="BH204" s="153">
        <f t="shared" si="37"/>
        <v>0</v>
      </c>
      <c r="BI204" s="153">
        <f t="shared" si="38"/>
        <v>0</v>
      </c>
      <c r="BJ204" s="13" t="s">
        <v>87</v>
      </c>
      <c r="BK204" s="153">
        <f t="shared" si="39"/>
        <v>0</v>
      </c>
      <c r="BL204" s="13" t="s">
        <v>202</v>
      </c>
      <c r="BM204" s="152" t="s">
        <v>420</v>
      </c>
    </row>
    <row r="205" spans="2:65" s="1" customFormat="1" ht="21.75" customHeight="1">
      <c r="B205" s="139"/>
      <c r="C205" s="140" t="s">
        <v>421</v>
      </c>
      <c r="D205" s="140" t="s">
        <v>173</v>
      </c>
      <c r="E205" s="141" t="s">
        <v>1220</v>
      </c>
      <c r="F205" s="142" t="s">
        <v>1221</v>
      </c>
      <c r="G205" s="143" t="s">
        <v>1199</v>
      </c>
      <c r="H205" s="144">
        <v>7</v>
      </c>
      <c r="I205" s="145"/>
      <c r="J205" s="146">
        <f t="shared" si="30"/>
        <v>0</v>
      </c>
      <c r="K205" s="147"/>
      <c r="L205" s="28"/>
      <c r="M205" s="148" t="s">
        <v>1</v>
      </c>
      <c r="N205" s="149" t="s">
        <v>40</v>
      </c>
      <c r="P205" s="150">
        <f t="shared" si="31"/>
        <v>0</v>
      </c>
      <c r="Q205" s="150">
        <v>0</v>
      </c>
      <c r="R205" s="150">
        <f t="shared" si="32"/>
        <v>0</v>
      </c>
      <c r="S205" s="150">
        <v>0</v>
      </c>
      <c r="T205" s="151">
        <f t="shared" si="33"/>
        <v>0</v>
      </c>
      <c r="AR205" s="152" t="s">
        <v>202</v>
      </c>
      <c r="AT205" s="152" t="s">
        <v>173</v>
      </c>
      <c r="AU205" s="152" t="s">
        <v>87</v>
      </c>
      <c r="AY205" s="13" t="s">
        <v>171</v>
      </c>
      <c r="BE205" s="153">
        <f t="shared" si="34"/>
        <v>0</v>
      </c>
      <c r="BF205" s="153">
        <f t="shared" si="35"/>
        <v>0</v>
      </c>
      <c r="BG205" s="153">
        <f t="shared" si="36"/>
        <v>0</v>
      </c>
      <c r="BH205" s="153">
        <f t="shared" si="37"/>
        <v>0</v>
      </c>
      <c r="BI205" s="153">
        <f t="shared" si="38"/>
        <v>0</v>
      </c>
      <c r="BJ205" s="13" t="s">
        <v>87</v>
      </c>
      <c r="BK205" s="153">
        <f t="shared" si="39"/>
        <v>0</v>
      </c>
      <c r="BL205" s="13" t="s">
        <v>202</v>
      </c>
      <c r="BM205" s="152" t="s">
        <v>424</v>
      </c>
    </row>
    <row r="206" spans="2:65" s="1" customFormat="1" ht="16.5" customHeight="1">
      <c r="B206" s="139"/>
      <c r="C206" s="140" t="s">
        <v>425</v>
      </c>
      <c r="D206" s="140" t="s">
        <v>173</v>
      </c>
      <c r="E206" s="141" t="s">
        <v>1222</v>
      </c>
      <c r="F206" s="142" t="s">
        <v>1223</v>
      </c>
      <c r="G206" s="143" t="s">
        <v>1199</v>
      </c>
      <c r="H206" s="144">
        <v>1</v>
      </c>
      <c r="I206" s="145"/>
      <c r="J206" s="146">
        <f t="shared" si="30"/>
        <v>0</v>
      </c>
      <c r="K206" s="147"/>
      <c r="L206" s="28"/>
      <c r="M206" s="148" t="s">
        <v>1</v>
      </c>
      <c r="N206" s="149" t="s">
        <v>40</v>
      </c>
      <c r="P206" s="150">
        <f t="shared" si="31"/>
        <v>0</v>
      </c>
      <c r="Q206" s="150">
        <v>9.0000000000000006E-5</v>
      </c>
      <c r="R206" s="150">
        <f t="shared" si="32"/>
        <v>9.0000000000000006E-5</v>
      </c>
      <c r="S206" s="150">
        <v>0</v>
      </c>
      <c r="T206" s="151">
        <f t="shared" si="33"/>
        <v>0</v>
      </c>
      <c r="AR206" s="152" t="s">
        <v>202</v>
      </c>
      <c r="AT206" s="152" t="s">
        <v>173</v>
      </c>
      <c r="AU206" s="152" t="s">
        <v>87</v>
      </c>
      <c r="AY206" s="13" t="s">
        <v>171</v>
      </c>
      <c r="BE206" s="153">
        <f t="shared" si="34"/>
        <v>0</v>
      </c>
      <c r="BF206" s="153">
        <f t="shared" si="35"/>
        <v>0</v>
      </c>
      <c r="BG206" s="153">
        <f t="shared" si="36"/>
        <v>0</v>
      </c>
      <c r="BH206" s="153">
        <f t="shared" si="37"/>
        <v>0</v>
      </c>
      <c r="BI206" s="153">
        <f t="shared" si="38"/>
        <v>0</v>
      </c>
      <c r="BJ206" s="13" t="s">
        <v>87</v>
      </c>
      <c r="BK206" s="153">
        <f t="shared" si="39"/>
        <v>0</v>
      </c>
      <c r="BL206" s="13" t="s">
        <v>202</v>
      </c>
      <c r="BM206" s="152" t="s">
        <v>428</v>
      </c>
    </row>
    <row r="207" spans="2:65" s="1" customFormat="1" ht="21.75" customHeight="1">
      <c r="B207" s="139"/>
      <c r="C207" s="140" t="s">
        <v>429</v>
      </c>
      <c r="D207" s="140" t="s">
        <v>173</v>
      </c>
      <c r="E207" s="141" t="s">
        <v>1224</v>
      </c>
      <c r="F207" s="142" t="s">
        <v>1225</v>
      </c>
      <c r="G207" s="143" t="s">
        <v>1199</v>
      </c>
      <c r="H207" s="144">
        <v>1</v>
      </c>
      <c r="I207" s="145"/>
      <c r="J207" s="146">
        <f t="shared" si="30"/>
        <v>0</v>
      </c>
      <c r="K207" s="147"/>
      <c r="L207" s="28"/>
      <c r="M207" s="148" t="s">
        <v>1</v>
      </c>
      <c r="N207" s="149" t="s">
        <v>40</v>
      </c>
      <c r="P207" s="150">
        <f t="shared" si="31"/>
        <v>0</v>
      </c>
      <c r="Q207" s="150">
        <v>6.2500000000000003E-3</v>
      </c>
      <c r="R207" s="150">
        <f t="shared" si="32"/>
        <v>6.2500000000000003E-3</v>
      </c>
      <c r="S207" s="150">
        <v>0</v>
      </c>
      <c r="T207" s="151">
        <f t="shared" si="33"/>
        <v>0</v>
      </c>
      <c r="AR207" s="152" t="s">
        <v>202</v>
      </c>
      <c r="AT207" s="152" t="s">
        <v>173</v>
      </c>
      <c r="AU207" s="152" t="s">
        <v>87</v>
      </c>
      <c r="AY207" s="13" t="s">
        <v>171</v>
      </c>
      <c r="BE207" s="153">
        <f t="shared" si="34"/>
        <v>0</v>
      </c>
      <c r="BF207" s="153">
        <f t="shared" si="35"/>
        <v>0</v>
      </c>
      <c r="BG207" s="153">
        <f t="shared" si="36"/>
        <v>0</v>
      </c>
      <c r="BH207" s="153">
        <f t="shared" si="37"/>
        <v>0</v>
      </c>
      <c r="BI207" s="153">
        <f t="shared" si="38"/>
        <v>0</v>
      </c>
      <c r="BJ207" s="13" t="s">
        <v>87</v>
      </c>
      <c r="BK207" s="153">
        <f t="shared" si="39"/>
        <v>0</v>
      </c>
      <c r="BL207" s="13" t="s">
        <v>202</v>
      </c>
      <c r="BM207" s="152" t="s">
        <v>432</v>
      </c>
    </row>
    <row r="208" spans="2:65" s="1" customFormat="1" ht="16.5" customHeight="1">
      <c r="B208" s="139"/>
      <c r="C208" s="140" t="s">
        <v>305</v>
      </c>
      <c r="D208" s="140" t="s">
        <v>173</v>
      </c>
      <c r="E208" s="141" t="s">
        <v>1226</v>
      </c>
      <c r="F208" s="142" t="s">
        <v>1227</v>
      </c>
      <c r="G208" s="143" t="s">
        <v>1199</v>
      </c>
      <c r="H208" s="144">
        <v>1</v>
      </c>
      <c r="I208" s="145"/>
      <c r="J208" s="146">
        <f t="shared" si="30"/>
        <v>0</v>
      </c>
      <c r="K208" s="147"/>
      <c r="L208" s="28"/>
      <c r="M208" s="148" t="s">
        <v>1</v>
      </c>
      <c r="N208" s="149" t="s">
        <v>40</v>
      </c>
      <c r="P208" s="150">
        <f t="shared" si="31"/>
        <v>0</v>
      </c>
      <c r="Q208" s="150">
        <v>2.0000000000000002E-5</v>
      </c>
      <c r="R208" s="150">
        <f t="shared" si="32"/>
        <v>2.0000000000000002E-5</v>
      </c>
      <c r="S208" s="150">
        <v>0</v>
      </c>
      <c r="T208" s="151">
        <f t="shared" si="33"/>
        <v>0</v>
      </c>
      <c r="AR208" s="152" t="s">
        <v>202</v>
      </c>
      <c r="AT208" s="152" t="s">
        <v>173</v>
      </c>
      <c r="AU208" s="152" t="s">
        <v>87</v>
      </c>
      <c r="AY208" s="13" t="s">
        <v>171</v>
      </c>
      <c r="BE208" s="153">
        <f t="shared" si="34"/>
        <v>0</v>
      </c>
      <c r="BF208" s="153">
        <f t="shared" si="35"/>
        <v>0</v>
      </c>
      <c r="BG208" s="153">
        <f t="shared" si="36"/>
        <v>0</v>
      </c>
      <c r="BH208" s="153">
        <f t="shared" si="37"/>
        <v>0</v>
      </c>
      <c r="BI208" s="153">
        <f t="shared" si="38"/>
        <v>0</v>
      </c>
      <c r="BJ208" s="13" t="s">
        <v>87</v>
      </c>
      <c r="BK208" s="153">
        <f t="shared" si="39"/>
        <v>0</v>
      </c>
      <c r="BL208" s="13" t="s">
        <v>202</v>
      </c>
      <c r="BM208" s="152" t="s">
        <v>435</v>
      </c>
    </row>
    <row r="209" spans="2:65" s="1" customFormat="1" ht="21.75" customHeight="1">
      <c r="B209" s="139"/>
      <c r="C209" s="140" t="s">
        <v>436</v>
      </c>
      <c r="D209" s="140" t="s">
        <v>173</v>
      </c>
      <c r="E209" s="141" t="s">
        <v>1228</v>
      </c>
      <c r="F209" s="142" t="s">
        <v>1229</v>
      </c>
      <c r="G209" s="143" t="s">
        <v>316</v>
      </c>
      <c r="H209" s="144">
        <v>11</v>
      </c>
      <c r="I209" s="145"/>
      <c r="J209" s="146">
        <f t="shared" si="30"/>
        <v>0</v>
      </c>
      <c r="K209" s="147"/>
      <c r="L209" s="28"/>
      <c r="M209" s="148" t="s">
        <v>1</v>
      </c>
      <c r="N209" s="149" t="s">
        <v>40</v>
      </c>
      <c r="P209" s="150">
        <f t="shared" si="31"/>
        <v>0</v>
      </c>
      <c r="Q209" s="150">
        <v>2.0000000000000001E-4</v>
      </c>
      <c r="R209" s="150">
        <f t="shared" si="32"/>
        <v>2.2000000000000001E-3</v>
      </c>
      <c r="S209" s="150">
        <v>0</v>
      </c>
      <c r="T209" s="151">
        <f t="shared" si="33"/>
        <v>0</v>
      </c>
      <c r="AR209" s="152" t="s">
        <v>202</v>
      </c>
      <c r="AT209" s="152" t="s">
        <v>173</v>
      </c>
      <c r="AU209" s="152" t="s">
        <v>87</v>
      </c>
      <c r="AY209" s="13" t="s">
        <v>171</v>
      </c>
      <c r="BE209" s="153">
        <f t="shared" si="34"/>
        <v>0</v>
      </c>
      <c r="BF209" s="153">
        <f t="shared" si="35"/>
        <v>0</v>
      </c>
      <c r="BG209" s="153">
        <f t="shared" si="36"/>
        <v>0</v>
      </c>
      <c r="BH209" s="153">
        <f t="shared" si="37"/>
        <v>0</v>
      </c>
      <c r="BI209" s="153">
        <f t="shared" si="38"/>
        <v>0</v>
      </c>
      <c r="BJ209" s="13" t="s">
        <v>87</v>
      </c>
      <c r="BK209" s="153">
        <f t="shared" si="39"/>
        <v>0</v>
      </c>
      <c r="BL209" s="13" t="s">
        <v>202</v>
      </c>
      <c r="BM209" s="152" t="s">
        <v>439</v>
      </c>
    </row>
    <row r="210" spans="2:65" s="1" customFormat="1" ht="21.75" customHeight="1">
      <c r="B210" s="139"/>
      <c r="C210" s="140" t="s">
        <v>309</v>
      </c>
      <c r="D210" s="140" t="s">
        <v>173</v>
      </c>
      <c r="E210" s="141" t="s">
        <v>1228</v>
      </c>
      <c r="F210" s="142" t="s">
        <v>1229</v>
      </c>
      <c r="G210" s="143" t="s">
        <v>316</v>
      </c>
      <c r="H210" s="144">
        <v>1</v>
      </c>
      <c r="I210" s="145"/>
      <c r="J210" s="146">
        <f t="shared" si="30"/>
        <v>0</v>
      </c>
      <c r="K210" s="147"/>
      <c r="L210" s="28"/>
      <c r="M210" s="148" t="s">
        <v>1</v>
      </c>
      <c r="N210" s="149" t="s">
        <v>40</v>
      </c>
      <c r="P210" s="150">
        <f t="shared" si="31"/>
        <v>0</v>
      </c>
      <c r="Q210" s="150">
        <v>2.0000000000000001E-4</v>
      </c>
      <c r="R210" s="150">
        <f t="shared" si="32"/>
        <v>2.0000000000000001E-4</v>
      </c>
      <c r="S210" s="150">
        <v>0</v>
      </c>
      <c r="T210" s="151">
        <f t="shared" si="33"/>
        <v>0</v>
      </c>
      <c r="AR210" s="152" t="s">
        <v>202</v>
      </c>
      <c r="AT210" s="152" t="s">
        <v>173</v>
      </c>
      <c r="AU210" s="152" t="s">
        <v>87</v>
      </c>
      <c r="AY210" s="13" t="s">
        <v>171</v>
      </c>
      <c r="BE210" s="153">
        <f t="shared" si="34"/>
        <v>0</v>
      </c>
      <c r="BF210" s="153">
        <f t="shared" si="35"/>
        <v>0</v>
      </c>
      <c r="BG210" s="153">
        <f t="shared" si="36"/>
        <v>0</v>
      </c>
      <c r="BH210" s="153">
        <f t="shared" si="37"/>
        <v>0</v>
      </c>
      <c r="BI210" s="153">
        <f t="shared" si="38"/>
        <v>0</v>
      </c>
      <c r="BJ210" s="13" t="s">
        <v>87</v>
      </c>
      <c r="BK210" s="153">
        <f t="shared" si="39"/>
        <v>0</v>
      </c>
      <c r="BL210" s="13" t="s">
        <v>202</v>
      </c>
      <c r="BM210" s="152" t="s">
        <v>442</v>
      </c>
    </row>
    <row r="211" spans="2:65" s="1" customFormat="1" ht="24.15" customHeight="1">
      <c r="B211" s="139"/>
      <c r="C211" s="140" t="s">
        <v>443</v>
      </c>
      <c r="D211" s="140" t="s">
        <v>173</v>
      </c>
      <c r="E211" s="141" t="s">
        <v>1230</v>
      </c>
      <c r="F211" s="142" t="s">
        <v>1231</v>
      </c>
      <c r="G211" s="143" t="s">
        <v>316</v>
      </c>
      <c r="H211" s="144">
        <v>1</v>
      </c>
      <c r="I211" s="145"/>
      <c r="J211" s="146">
        <f t="shared" si="30"/>
        <v>0</v>
      </c>
      <c r="K211" s="147"/>
      <c r="L211" s="28"/>
      <c r="M211" s="148" t="s">
        <v>1</v>
      </c>
      <c r="N211" s="149" t="s">
        <v>40</v>
      </c>
      <c r="P211" s="150">
        <f t="shared" si="31"/>
        <v>0</v>
      </c>
      <c r="Q211" s="150">
        <v>1.3699999999999999E-3</v>
      </c>
      <c r="R211" s="150">
        <f t="shared" si="32"/>
        <v>1.3699999999999999E-3</v>
      </c>
      <c r="S211" s="150">
        <v>0</v>
      </c>
      <c r="T211" s="151">
        <f t="shared" si="33"/>
        <v>0</v>
      </c>
      <c r="AR211" s="152" t="s">
        <v>202</v>
      </c>
      <c r="AT211" s="152" t="s">
        <v>173</v>
      </c>
      <c r="AU211" s="152" t="s">
        <v>87</v>
      </c>
      <c r="AY211" s="13" t="s">
        <v>171</v>
      </c>
      <c r="BE211" s="153">
        <f t="shared" si="34"/>
        <v>0</v>
      </c>
      <c r="BF211" s="153">
        <f t="shared" si="35"/>
        <v>0</v>
      </c>
      <c r="BG211" s="153">
        <f t="shared" si="36"/>
        <v>0</v>
      </c>
      <c r="BH211" s="153">
        <f t="shared" si="37"/>
        <v>0</v>
      </c>
      <c r="BI211" s="153">
        <f t="shared" si="38"/>
        <v>0</v>
      </c>
      <c r="BJ211" s="13" t="s">
        <v>87</v>
      </c>
      <c r="BK211" s="153">
        <f t="shared" si="39"/>
        <v>0</v>
      </c>
      <c r="BL211" s="13" t="s">
        <v>202</v>
      </c>
      <c r="BM211" s="152" t="s">
        <v>446</v>
      </c>
    </row>
    <row r="212" spans="2:65" s="1" customFormat="1" ht="24.15" customHeight="1">
      <c r="B212" s="139"/>
      <c r="C212" s="140" t="s">
        <v>312</v>
      </c>
      <c r="D212" s="140" t="s">
        <v>173</v>
      </c>
      <c r="E212" s="141" t="s">
        <v>1232</v>
      </c>
      <c r="F212" s="142" t="s">
        <v>1233</v>
      </c>
      <c r="G212" s="143" t="s">
        <v>1199</v>
      </c>
      <c r="H212" s="144">
        <v>7</v>
      </c>
      <c r="I212" s="145"/>
      <c r="J212" s="146">
        <f t="shared" si="30"/>
        <v>0</v>
      </c>
      <c r="K212" s="147"/>
      <c r="L212" s="28"/>
      <c r="M212" s="148" t="s">
        <v>1</v>
      </c>
      <c r="N212" s="149" t="s">
        <v>40</v>
      </c>
      <c r="P212" s="150">
        <f t="shared" si="31"/>
        <v>0</v>
      </c>
      <c r="Q212" s="150">
        <v>1.0399999999999999E-3</v>
      </c>
      <c r="R212" s="150">
        <f t="shared" si="32"/>
        <v>7.2799999999999991E-3</v>
      </c>
      <c r="S212" s="150">
        <v>0</v>
      </c>
      <c r="T212" s="151">
        <f t="shared" si="33"/>
        <v>0</v>
      </c>
      <c r="AR212" s="152" t="s">
        <v>202</v>
      </c>
      <c r="AT212" s="152" t="s">
        <v>173</v>
      </c>
      <c r="AU212" s="152" t="s">
        <v>87</v>
      </c>
      <c r="AY212" s="13" t="s">
        <v>171</v>
      </c>
      <c r="BE212" s="153">
        <f t="shared" si="34"/>
        <v>0</v>
      </c>
      <c r="BF212" s="153">
        <f t="shared" si="35"/>
        <v>0</v>
      </c>
      <c r="BG212" s="153">
        <f t="shared" si="36"/>
        <v>0</v>
      </c>
      <c r="BH212" s="153">
        <f t="shared" si="37"/>
        <v>0</v>
      </c>
      <c r="BI212" s="153">
        <f t="shared" si="38"/>
        <v>0</v>
      </c>
      <c r="BJ212" s="13" t="s">
        <v>87</v>
      </c>
      <c r="BK212" s="153">
        <f t="shared" si="39"/>
        <v>0</v>
      </c>
      <c r="BL212" s="13" t="s">
        <v>202</v>
      </c>
      <c r="BM212" s="152" t="s">
        <v>449</v>
      </c>
    </row>
    <row r="213" spans="2:65" s="1" customFormat="1" ht="16.5" customHeight="1">
      <c r="B213" s="139"/>
      <c r="C213" s="140" t="s">
        <v>450</v>
      </c>
      <c r="D213" s="140" t="s">
        <v>173</v>
      </c>
      <c r="E213" s="141" t="s">
        <v>1234</v>
      </c>
      <c r="F213" s="142" t="s">
        <v>1235</v>
      </c>
      <c r="G213" s="143" t="s">
        <v>316</v>
      </c>
      <c r="H213" s="144">
        <v>1</v>
      </c>
      <c r="I213" s="145"/>
      <c r="J213" s="146">
        <f t="shared" si="30"/>
        <v>0</v>
      </c>
      <c r="K213" s="147"/>
      <c r="L213" s="28"/>
      <c r="M213" s="148" t="s">
        <v>1</v>
      </c>
      <c r="N213" s="149" t="s">
        <v>40</v>
      </c>
      <c r="P213" s="150">
        <f t="shared" si="31"/>
        <v>0</v>
      </c>
      <c r="Q213" s="150">
        <v>0</v>
      </c>
      <c r="R213" s="150">
        <f t="shared" si="32"/>
        <v>0</v>
      </c>
      <c r="S213" s="150">
        <v>0</v>
      </c>
      <c r="T213" s="151">
        <f t="shared" si="33"/>
        <v>0</v>
      </c>
      <c r="AR213" s="152" t="s">
        <v>202</v>
      </c>
      <c r="AT213" s="152" t="s">
        <v>173</v>
      </c>
      <c r="AU213" s="152" t="s">
        <v>87</v>
      </c>
      <c r="AY213" s="13" t="s">
        <v>171</v>
      </c>
      <c r="BE213" s="153">
        <f t="shared" si="34"/>
        <v>0</v>
      </c>
      <c r="BF213" s="153">
        <f t="shared" si="35"/>
        <v>0</v>
      </c>
      <c r="BG213" s="153">
        <f t="shared" si="36"/>
        <v>0</v>
      </c>
      <c r="BH213" s="153">
        <f t="shared" si="37"/>
        <v>0</v>
      </c>
      <c r="BI213" s="153">
        <f t="shared" si="38"/>
        <v>0</v>
      </c>
      <c r="BJ213" s="13" t="s">
        <v>87</v>
      </c>
      <c r="BK213" s="153">
        <f t="shared" si="39"/>
        <v>0</v>
      </c>
      <c r="BL213" s="13" t="s">
        <v>202</v>
      </c>
      <c r="BM213" s="152" t="s">
        <v>453</v>
      </c>
    </row>
    <row r="214" spans="2:65" s="1" customFormat="1" ht="16.5" customHeight="1">
      <c r="B214" s="139"/>
      <c r="C214" s="140" t="s">
        <v>317</v>
      </c>
      <c r="D214" s="140" t="s">
        <v>173</v>
      </c>
      <c r="E214" s="141" t="s">
        <v>1236</v>
      </c>
      <c r="F214" s="142" t="s">
        <v>1237</v>
      </c>
      <c r="G214" s="143" t="s">
        <v>316</v>
      </c>
      <c r="H214" s="144">
        <v>7</v>
      </c>
      <c r="I214" s="145"/>
      <c r="J214" s="146">
        <f t="shared" si="30"/>
        <v>0</v>
      </c>
      <c r="K214" s="147"/>
      <c r="L214" s="28"/>
      <c r="M214" s="148" t="s">
        <v>1</v>
      </c>
      <c r="N214" s="149" t="s">
        <v>40</v>
      </c>
      <c r="P214" s="150">
        <f t="shared" si="31"/>
        <v>0</v>
      </c>
      <c r="Q214" s="150">
        <v>8.0000000000000007E-5</v>
      </c>
      <c r="R214" s="150">
        <f t="shared" si="32"/>
        <v>5.6000000000000006E-4</v>
      </c>
      <c r="S214" s="150">
        <v>0</v>
      </c>
      <c r="T214" s="151">
        <f t="shared" si="33"/>
        <v>0</v>
      </c>
      <c r="AR214" s="152" t="s">
        <v>202</v>
      </c>
      <c r="AT214" s="152" t="s">
        <v>173</v>
      </c>
      <c r="AU214" s="152" t="s">
        <v>87</v>
      </c>
      <c r="AY214" s="13" t="s">
        <v>171</v>
      </c>
      <c r="BE214" s="153">
        <f t="shared" si="34"/>
        <v>0</v>
      </c>
      <c r="BF214" s="153">
        <f t="shared" si="35"/>
        <v>0</v>
      </c>
      <c r="BG214" s="153">
        <f t="shared" si="36"/>
        <v>0</v>
      </c>
      <c r="BH214" s="153">
        <f t="shared" si="37"/>
        <v>0</v>
      </c>
      <c r="BI214" s="153">
        <f t="shared" si="38"/>
        <v>0</v>
      </c>
      <c r="BJ214" s="13" t="s">
        <v>87</v>
      </c>
      <c r="BK214" s="153">
        <f t="shared" si="39"/>
        <v>0</v>
      </c>
      <c r="BL214" s="13" t="s">
        <v>202</v>
      </c>
      <c r="BM214" s="152" t="s">
        <v>456</v>
      </c>
    </row>
    <row r="215" spans="2:65" s="1" customFormat="1" ht="16.5" customHeight="1">
      <c r="B215" s="139"/>
      <c r="C215" s="140" t="s">
        <v>457</v>
      </c>
      <c r="D215" s="140" t="s">
        <v>173</v>
      </c>
      <c r="E215" s="141" t="s">
        <v>1238</v>
      </c>
      <c r="F215" s="142" t="s">
        <v>1239</v>
      </c>
      <c r="G215" s="143" t="s">
        <v>316</v>
      </c>
      <c r="H215" s="144">
        <v>6</v>
      </c>
      <c r="I215" s="145"/>
      <c r="J215" s="146">
        <f t="shared" si="30"/>
        <v>0</v>
      </c>
      <c r="K215" s="147"/>
      <c r="L215" s="28"/>
      <c r="M215" s="148" t="s">
        <v>1</v>
      </c>
      <c r="N215" s="149" t="s">
        <v>40</v>
      </c>
      <c r="P215" s="150">
        <f t="shared" si="31"/>
        <v>0</v>
      </c>
      <c r="Q215" s="150">
        <v>1E-3</v>
      </c>
      <c r="R215" s="150">
        <f t="shared" si="32"/>
        <v>6.0000000000000001E-3</v>
      </c>
      <c r="S215" s="150">
        <v>0</v>
      </c>
      <c r="T215" s="151">
        <f t="shared" si="33"/>
        <v>0</v>
      </c>
      <c r="AR215" s="152" t="s">
        <v>202</v>
      </c>
      <c r="AT215" s="152" t="s">
        <v>173</v>
      </c>
      <c r="AU215" s="152" t="s">
        <v>87</v>
      </c>
      <c r="AY215" s="13" t="s">
        <v>171</v>
      </c>
      <c r="BE215" s="153">
        <f t="shared" si="34"/>
        <v>0</v>
      </c>
      <c r="BF215" s="153">
        <f t="shared" si="35"/>
        <v>0</v>
      </c>
      <c r="BG215" s="153">
        <f t="shared" si="36"/>
        <v>0</v>
      </c>
      <c r="BH215" s="153">
        <f t="shared" si="37"/>
        <v>0</v>
      </c>
      <c r="BI215" s="153">
        <f t="shared" si="38"/>
        <v>0</v>
      </c>
      <c r="BJ215" s="13" t="s">
        <v>87</v>
      </c>
      <c r="BK215" s="153">
        <f t="shared" si="39"/>
        <v>0</v>
      </c>
      <c r="BL215" s="13" t="s">
        <v>202</v>
      </c>
      <c r="BM215" s="152" t="s">
        <v>460</v>
      </c>
    </row>
    <row r="216" spans="2:65" s="1" customFormat="1" ht="16.5" customHeight="1">
      <c r="B216" s="139"/>
      <c r="C216" s="140" t="s">
        <v>320</v>
      </c>
      <c r="D216" s="140" t="s">
        <v>173</v>
      </c>
      <c r="E216" s="141" t="s">
        <v>1240</v>
      </c>
      <c r="F216" s="142" t="s">
        <v>1241</v>
      </c>
      <c r="G216" s="143" t="s">
        <v>316</v>
      </c>
      <c r="H216" s="144">
        <v>6</v>
      </c>
      <c r="I216" s="145"/>
      <c r="J216" s="146">
        <f t="shared" si="30"/>
        <v>0</v>
      </c>
      <c r="K216" s="147"/>
      <c r="L216" s="28"/>
      <c r="M216" s="148" t="s">
        <v>1</v>
      </c>
      <c r="N216" s="149" t="s">
        <v>40</v>
      </c>
      <c r="P216" s="150">
        <f t="shared" si="31"/>
        <v>0</v>
      </c>
      <c r="Q216" s="150">
        <v>0</v>
      </c>
      <c r="R216" s="150">
        <f t="shared" si="32"/>
        <v>0</v>
      </c>
      <c r="S216" s="150">
        <v>0</v>
      </c>
      <c r="T216" s="151">
        <f t="shared" si="33"/>
        <v>0</v>
      </c>
      <c r="AR216" s="152" t="s">
        <v>202</v>
      </c>
      <c r="AT216" s="152" t="s">
        <v>173</v>
      </c>
      <c r="AU216" s="152" t="s">
        <v>87</v>
      </c>
      <c r="AY216" s="13" t="s">
        <v>171</v>
      </c>
      <c r="BE216" s="153">
        <f t="shared" si="34"/>
        <v>0</v>
      </c>
      <c r="BF216" s="153">
        <f t="shared" si="35"/>
        <v>0</v>
      </c>
      <c r="BG216" s="153">
        <f t="shared" si="36"/>
        <v>0</v>
      </c>
      <c r="BH216" s="153">
        <f t="shared" si="37"/>
        <v>0</v>
      </c>
      <c r="BI216" s="153">
        <f t="shared" si="38"/>
        <v>0</v>
      </c>
      <c r="BJ216" s="13" t="s">
        <v>87</v>
      </c>
      <c r="BK216" s="153">
        <f t="shared" si="39"/>
        <v>0</v>
      </c>
      <c r="BL216" s="13" t="s">
        <v>202</v>
      </c>
      <c r="BM216" s="152" t="s">
        <v>463</v>
      </c>
    </row>
    <row r="217" spans="2:65" s="1" customFormat="1" ht="24.15" customHeight="1">
      <c r="B217" s="139"/>
      <c r="C217" s="140" t="s">
        <v>464</v>
      </c>
      <c r="D217" s="140" t="s">
        <v>173</v>
      </c>
      <c r="E217" s="141" t="s">
        <v>1242</v>
      </c>
      <c r="F217" s="142" t="s">
        <v>1243</v>
      </c>
      <c r="G217" s="143" t="s">
        <v>197</v>
      </c>
      <c r="H217" s="144">
        <v>1.4999999999999999E-2</v>
      </c>
      <c r="I217" s="145"/>
      <c r="J217" s="146">
        <f t="shared" si="30"/>
        <v>0</v>
      </c>
      <c r="K217" s="147"/>
      <c r="L217" s="28"/>
      <c r="M217" s="166" t="s">
        <v>1</v>
      </c>
      <c r="N217" s="167" t="s">
        <v>40</v>
      </c>
      <c r="O217" s="168"/>
      <c r="P217" s="169">
        <f t="shared" si="31"/>
        <v>0</v>
      </c>
      <c r="Q217" s="169">
        <v>0</v>
      </c>
      <c r="R217" s="169">
        <f t="shared" si="32"/>
        <v>0</v>
      </c>
      <c r="S217" s="169">
        <v>0</v>
      </c>
      <c r="T217" s="170">
        <f t="shared" si="33"/>
        <v>0</v>
      </c>
      <c r="AR217" s="152" t="s">
        <v>202</v>
      </c>
      <c r="AT217" s="152" t="s">
        <v>173</v>
      </c>
      <c r="AU217" s="152" t="s">
        <v>87</v>
      </c>
      <c r="AY217" s="13" t="s">
        <v>171</v>
      </c>
      <c r="BE217" s="153">
        <f t="shared" si="34"/>
        <v>0</v>
      </c>
      <c r="BF217" s="153">
        <f t="shared" si="35"/>
        <v>0</v>
      </c>
      <c r="BG217" s="153">
        <f t="shared" si="36"/>
        <v>0</v>
      </c>
      <c r="BH217" s="153">
        <f t="shared" si="37"/>
        <v>0</v>
      </c>
      <c r="BI217" s="153">
        <f t="shared" si="38"/>
        <v>0</v>
      </c>
      <c r="BJ217" s="13" t="s">
        <v>87</v>
      </c>
      <c r="BK217" s="153">
        <f t="shared" si="39"/>
        <v>0</v>
      </c>
      <c r="BL217" s="13" t="s">
        <v>202</v>
      </c>
      <c r="BM217" s="152" t="s">
        <v>467</v>
      </c>
    </row>
    <row r="218" spans="2:65" s="1" customFormat="1" ht="6.9" customHeight="1">
      <c r="B218" s="43"/>
      <c r="C218" s="44"/>
      <c r="D218" s="44"/>
      <c r="E218" s="44"/>
      <c r="F218" s="44"/>
      <c r="G218" s="44"/>
      <c r="H218" s="44"/>
      <c r="I218" s="44"/>
      <c r="J218" s="44"/>
      <c r="K218" s="44"/>
      <c r="L218" s="28"/>
    </row>
  </sheetData>
  <autoFilter ref="C127:K217" xr:uid="{00000000-0009-0000-0000-000005000000}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26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85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3" t="s">
        <v>108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" customHeight="1">
      <c r="B4" s="16"/>
      <c r="D4" s="17" t="s">
        <v>124</v>
      </c>
      <c r="L4" s="16"/>
      <c r="M4" s="92" t="s">
        <v>9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20" t="str">
        <f>'Rekapitulácia stavby'!K6</f>
        <v>Sklady - Showroom, rekonštrukcia</v>
      </c>
      <c r="F7" s="221"/>
      <c r="G7" s="221"/>
      <c r="H7" s="221"/>
      <c r="L7" s="16"/>
    </row>
    <row r="8" spans="2:46" ht="12" customHeight="1">
      <c r="B8" s="16"/>
      <c r="D8" s="23" t="s">
        <v>125</v>
      </c>
      <c r="L8" s="16"/>
    </row>
    <row r="9" spans="2:46" s="1" customFormat="1" ht="16.5" customHeight="1">
      <c r="B9" s="28"/>
      <c r="E9" s="220" t="s">
        <v>126</v>
      </c>
      <c r="F9" s="219"/>
      <c r="G9" s="219"/>
      <c r="H9" s="219"/>
      <c r="L9" s="28"/>
    </row>
    <row r="10" spans="2:46" s="1" customFormat="1" ht="12" customHeight="1">
      <c r="B10" s="28"/>
      <c r="D10" s="23" t="s">
        <v>127</v>
      </c>
      <c r="L10" s="28"/>
    </row>
    <row r="11" spans="2:46" s="1" customFormat="1" ht="16.5" customHeight="1">
      <c r="B11" s="28"/>
      <c r="E11" s="215" t="s">
        <v>1244</v>
      </c>
      <c r="F11" s="219"/>
      <c r="G11" s="219"/>
      <c r="H11" s="219"/>
      <c r="L11" s="28"/>
    </row>
    <row r="12" spans="2:46" s="1" customFormat="1">
      <c r="B12" s="28"/>
      <c r="L12" s="28"/>
    </row>
    <row r="13" spans="2:46" s="1" customFormat="1" ht="12" customHeight="1">
      <c r="B13" s="28"/>
      <c r="D13" s="23" t="s">
        <v>17</v>
      </c>
      <c r="F13" s="21" t="s">
        <v>89</v>
      </c>
      <c r="I13" s="23" t="s">
        <v>18</v>
      </c>
      <c r="J13" s="21" t="s">
        <v>1</v>
      </c>
      <c r="L13" s="28"/>
    </row>
    <row r="14" spans="2:46" s="1" customFormat="1" ht="12" customHeight="1">
      <c r="B14" s="28"/>
      <c r="D14" s="23" t="s">
        <v>19</v>
      </c>
      <c r="F14" s="21" t="s">
        <v>20</v>
      </c>
      <c r="I14" s="23" t="s">
        <v>21</v>
      </c>
      <c r="J14" s="51">
        <f>'Rekapitulácia stavby'!AN8</f>
        <v>0</v>
      </c>
      <c r="L14" s="28"/>
    </row>
    <row r="15" spans="2:46" s="1" customFormat="1" ht="10.95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6.9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2" t="str">
        <f>'Rekapitulácia stavby'!E14</f>
        <v>Vyplň údaj</v>
      </c>
      <c r="F20" s="207"/>
      <c r="G20" s="207"/>
      <c r="H20" s="207"/>
      <c r="I20" s="23" t="s">
        <v>25</v>
      </c>
      <c r="J20" s="24" t="str">
        <f>'Rekapitulácia stavby'!AN14</f>
        <v>Vyplň údaj</v>
      </c>
      <c r="L20" s="28"/>
    </row>
    <row r="21" spans="2:12" s="1" customFormat="1" ht="6.9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29</v>
      </c>
      <c r="I23" s="23" t="s">
        <v>25</v>
      </c>
      <c r="J23" s="21" t="s">
        <v>1</v>
      </c>
      <c r="L23" s="28"/>
    </row>
    <row r="24" spans="2:12" s="1" customFormat="1" ht="6.9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">
        <v>1</v>
      </c>
      <c r="L25" s="28"/>
    </row>
    <row r="26" spans="2:12" s="1" customFormat="1" ht="18" customHeight="1">
      <c r="B26" s="28"/>
      <c r="E26" s="21" t="s">
        <v>32</v>
      </c>
      <c r="I26" s="23" t="s">
        <v>25</v>
      </c>
      <c r="J26" s="21" t="s">
        <v>1</v>
      </c>
      <c r="L26" s="28"/>
    </row>
    <row r="27" spans="2:12" s="1" customFormat="1" ht="6.9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6.5" customHeight="1">
      <c r="B29" s="93"/>
      <c r="E29" s="211" t="s">
        <v>1</v>
      </c>
      <c r="F29" s="211"/>
      <c r="G29" s="211"/>
      <c r="H29" s="211"/>
      <c r="L29" s="93"/>
    </row>
    <row r="30" spans="2:12" s="1" customFormat="1" ht="6.9" customHeight="1">
      <c r="B30" s="28"/>
      <c r="L30" s="28"/>
    </row>
    <row r="31" spans="2:12" s="1" customFormat="1" ht="6.9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35" customHeight="1">
      <c r="B32" s="28"/>
      <c r="D32" s="94" t="s">
        <v>34</v>
      </c>
      <c r="J32" s="65">
        <f>ROUND(J122, 2)</f>
        <v>0</v>
      </c>
      <c r="L32" s="28"/>
    </row>
    <row r="33" spans="2:12" s="1" customFormat="1" ht="6.9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4" customHeight="1">
      <c r="B34" s="28"/>
      <c r="F34" s="31" t="s">
        <v>36</v>
      </c>
      <c r="I34" s="31" t="s">
        <v>35</v>
      </c>
      <c r="J34" s="31" t="s">
        <v>37</v>
      </c>
      <c r="L34" s="28"/>
    </row>
    <row r="35" spans="2:12" s="1" customFormat="1" ht="14.4" customHeight="1">
      <c r="B35" s="28"/>
      <c r="D35" s="54" t="s">
        <v>38</v>
      </c>
      <c r="E35" s="33" t="s">
        <v>39</v>
      </c>
      <c r="F35" s="95">
        <f>ROUND((SUM(BE122:BE125)),  2)</f>
        <v>0</v>
      </c>
      <c r="G35" s="96"/>
      <c r="H35" s="96"/>
      <c r="I35" s="97">
        <v>0.2</v>
      </c>
      <c r="J35" s="95">
        <f>ROUND(((SUM(BE122:BE125))*I35),  2)</f>
        <v>0</v>
      </c>
      <c r="L35" s="28"/>
    </row>
    <row r="36" spans="2:12" s="1" customFormat="1" ht="14.4" customHeight="1">
      <c r="B36" s="28"/>
      <c r="E36" s="33" t="s">
        <v>40</v>
      </c>
      <c r="F36" s="95">
        <f>ROUND((SUM(BF122:BF125)),  2)</f>
        <v>0</v>
      </c>
      <c r="G36" s="96"/>
      <c r="H36" s="96"/>
      <c r="I36" s="97">
        <v>0.2</v>
      </c>
      <c r="J36" s="95">
        <f>ROUND(((SUM(BF122:BF125))*I36),  2)</f>
        <v>0</v>
      </c>
      <c r="L36" s="28"/>
    </row>
    <row r="37" spans="2:12" s="1" customFormat="1" ht="14.4" hidden="1" customHeight="1">
      <c r="B37" s="28"/>
      <c r="E37" s="23" t="s">
        <v>41</v>
      </c>
      <c r="F37" s="85">
        <f>ROUND((SUM(BG122:BG125)),  2)</f>
        <v>0</v>
      </c>
      <c r="I37" s="98">
        <v>0.2</v>
      </c>
      <c r="J37" s="85">
        <f>0</f>
        <v>0</v>
      </c>
      <c r="L37" s="28"/>
    </row>
    <row r="38" spans="2:12" s="1" customFormat="1" ht="14.4" hidden="1" customHeight="1">
      <c r="B38" s="28"/>
      <c r="E38" s="23" t="s">
        <v>42</v>
      </c>
      <c r="F38" s="85">
        <f>ROUND((SUM(BH122:BH125)),  2)</f>
        <v>0</v>
      </c>
      <c r="I38" s="98">
        <v>0.2</v>
      </c>
      <c r="J38" s="85">
        <f>0</f>
        <v>0</v>
      </c>
      <c r="L38" s="28"/>
    </row>
    <row r="39" spans="2:12" s="1" customFormat="1" ht="14.4" hidden="1" customHeight="1">
      <c r="B39" s="28"/>
      <c r="E39" s="33" t="s">
        <v>43</v>
      </c>
      <c r="F39" s="95">
        <f>ROUND((SUM(BI122:BI125)),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6.9" customHeight="1">
      <c r="B40" s="28"/>
      <c r="L40" s="28"/>
    </row>
    <row r="41" spans="2:12" s="1" customFormat="1" ht="25.35" customHeight="1">
      <c r="B41" s="28"/>
      <c r="C41" s="99"/>
      <c r="D41" s="100" t="s">
        <v>44</v>
      </c>
      <c r="E41" s="56"/>
      <c r="F41" s="56"/>
      <c r="G41" s="101" t="s">
        <v>45</v>
      </c>
      <c r="H41" s="102" t="s">
        <v>46</v>
      </c>
      <c r="I41" s="56"/>
      <c r="J41" s="103">
        <f>SUM(J32:J39)</f>
        <v>0</v>
      </c>
      <c r="K41" s="104"/>
      <c r="L41" s="28"/>
    </row>
    <row r="42" spans="2:12" s="1" customFormat="1" ht="14.4" customHeight="1">
      <c r="B42" s="28"/>
      <c r="L42" s="28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4.9" customHeight="1">
      <c r="B82" s="28"/>
      <c r="C82" s="17" t="s">
        <v>129</v>
      </c>
      <c r="L82" s="28"/>
    </row>
    <row r="83" spans="2:12" s="1" customFormat="1" ht="6.9" customHeight="1">
      <c r="B83" s="28"/>
      <c r="L83" s="28"/>
    </row>
    <row r="84" spans="2:12" s="1" customFormat="1" ht="12" customHeight="1">
      <c r="B84" s="28"/>
      <c r="C84" s="23" t="s">
        <v>15</v>
      </c>
      <c r="L84" s="28"/>
    </row>
    <row r="85" spans="2:12" s="1" customFormat="1" ht="16.5" customHeight="1">
      <c r="B85" s="28"/>
      <c r="E85" s="220" t="str">
        <f>E7</f>
        <v>Sklady - Showroom, rekonštrukcia</v>
      </c>
      <c r="F85" s="221"/>
      <c r="G85" s="221"/>
      <c r="H85" s="221"/>
      <c r="L85" s="28"/>
    </row>
    <row r="86" spans="2:12" ht="12" customHeight="1">
      <c r="B86" s="16"/>
      <c r="C86" s="23" t="s">
        <v>125</v>
      </c>
      <c r="L86" s="16"/>
    </row>
    <row r="87" spans="2:12" s="1" customFormat="1" ht="16.5" customHeight="1">
      <c r="B87" s="28"/>
      <c r="E87" s="220" t="s">
        <v>126</v>
      </c>
      <c r="F87" s="219"/>
      <c r="G87" s="219"/>
      <c r="H87" s="219"/>
      <c r="L87" s="28"/>
    </row>
    <row r="88" spans="2:12" s="1" customFormat="1" ht="12" customHeight="1">
      <c r="B88" s="28"/>
      <c r="C88" s="23" t="s">
        <v>127</v>
      </c>
      <c r="L88" s="28"/>
    </row>
    <row r="89" spans="2:12" s="1" customFormat="1" ht="16.5" customHeight="1">
      <c r="B89" s="28"/>
      <c r="E89" s="215" t="str">
        <f>E11</f>
        <v>DSO 01.12 - Dráhy</v>
      </c>
      <c r="F89" s="219"/>
      <c r="G89" s="219"/>
      <c r="H89" s="219"/>
      <c r="L89" s="28"/>
    </row>
    <row r="90" spans="2:12" s="1" customFormat="1" ht="6.9" customHeight="1">
      <c r="B90" s="28"/>
      <c r="L90" s="28"/>
    </row>
    <row r="91" spans="2:12" s="1" customFormat="1" ht="12" customHeight="1">
      <c r="B91" s="28"/>
      <c r="C91" s="23" t="s">
        <v>19</v>
      </c>
      <c r="F91" s="21" t="str">
        <f>F14</f>
        <v>Važec, p.č. 2467/6</v>
      </c>
      <c r="I91" s="23" t="s">
        <v>21</v>
      </c>
      <c r="J91" s="51">
        <f>IF(J14="","",J14)</f>
        <v>0</v>
      </c>
      <c r="L91" s="28"/>
    </row>
    <row r="92" spans="2:12" s="1" customFormat="1" ht="6.9" customHeight="1">
      <c r="B92" s="28"/>
      <c r="L92" s="28"/>
    </row>
    <row r="93" spans="2:12" s="1" customFormat="1" ht="54.45" customHeight="1">
      <c r="B93" s="28"/>
      <c r="C93" s="23" t="s">
        <v>22</v>
      </c>
      <c r="F93" s="21" t="str">
        <f>E17</f>
        <v>PD Važec, Urbárska 72, Važec</v>
      </c>
      <c r="I93" s="23" t="s">
        <v>28</v>
      </c>
      <c r="J93" s="26" t="str">
        <f>E23</f>
        <v>Ing.arch.Ondrej Kurek, Ing.arch.Tomáš Krištek</v>
      </c>
      <c r="L93" s="28"/>
    </row>
    <row r="94" spans="2:12" s="1" customFormat="1" ht="25.65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>Caban - aktualizácia cien 2023</v>
      </c>
      <c r="L94" s="28"/>
    </row>
    <row r="95" spans="2:12" s="1" customFormat="1" ht="10.35" customHeight="1">
      <c r="B95" s="28"/>
      <c r="L95" s="28"/>
    </row>
    <row r="96" spans="2:12" s="1" customFormat="1" ht="29.25" customHeight="1">
      <c r="B96" s="28"/>
      <c r="C96" s="107" t="s">
        <v>130</v>
      </c>
      <c r="D96" s="99"/>
      <c r="E96" s="99"/>
      <c r="F96" s="99"/>
      <c r="G96" s="99"/>
      <c r="H96" s="99"/>
      <c r="I96" s="99"/>
      <c r="J96" s="108" t="s">
        <v>131</v>
      </c>
      <c r="K96" s="99"/>
      <c r="L96" s="28"/>
    </row>
    <row r="97" spans="2:47" s="1" customFormat="1" ht="10.35" customHeight="1">
      <c r="B97" s="28"/>
      <c r="L97" s="28"/>
    </row>
    <row r="98" spans="2:47" s="1" customFormat="1" ht="22.95" customHeight="1">
      <c r="B98" s="28"/>
      <c r="C98" s="109" t="s">
        <v>132</v>
      </c>
      <c r="J98" s="65">
        <f>J122</f>
        <v>0</v>
      </c>
      <c r="L98" s="28"/>
      <c r="AU98" s="13" t="s">
        <v>133</v>
      </c>
    </row>
    <row r="99" spans="2:47" s="8" customFormat="1" ht="24.9" customHeight="1">
      <c r="B99" s="110"/>
      <c r="D99" s="111" t="s">
        <v>1245</v>
      </c>
      <c r="E99" s="112"/>
      <c r="F99" s="112"/>
      <c r="G99" s="112"/>
      <c r="H99" s="112"/>
      <c r="I99" s="112"/>
      <c r="J99" s="113">
        <f>J123</f>
        <v>0</v>
      </c>
      <c r="L99" s="110"/>
    </row>
    <row r="100" spans="2:47" s="9" customFormat="1" ht="19.95" customHeight="1">
      <c r="B100" s="114"/>
      <c r="D100" s="115" t="s">
        <v>149</v>
      </c>
      <c r="E100" s="116"/>
      <c r="F100" s="116"/>
      <c r="G100" s="116"/>
      <c r="H100" s="116"/>
      <c r="I100" s="116"/>
      <c r="J100" s="117">
        <f>J124</f>
        <v>0</v>
      </c>
      <c r="L100" s="114"/>
    </row>
    <row r="101" spans="2:47" s="1" customFormat="1" ht="21.75" customHeight="1">
      <c r="B101" s="28"/>
      <c r="L101" s="28"/>
    </row>
    <row r="102" spans="2:47" s="1" customFormat="1" ht="6.9" customHeight="1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28"/>
    </row>
    <row r="106" spans="2:47" s="1" customFormat="1" ht="6.9" customHeight="1"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28"/>
    </row>
    <row r="107" spans="2:47" s="1" customFormat="1" ht="24.9" customHeight="1">
      <c r="B107" s="28"/>
      <c r="C107" s="17" t="s">
        <v>157</v>
      </c>
      <c r="L107" s="28"/>
    </row>
    <row r="108" spans="2:47" s="1" customFormat="1" ht="6.9" customHeight="1">
      <c r="B108" s="28"/>
      <c r="L108" s="28"/>
    </row>
    <row r="109" spans="2:47" s="1" customFormat="1" ht="12" customHeight="1">
      <c r="B109" s="28"/>
      <c r="C109" s="23" t="s">
        <v>15</v>
      </c>
      <c r="L109" s="28"/>
    </row>
    <row r="110" spans="2:47" s="1" customFormat="1" ht="16.5" customHeight="1">
      <c r="B110" s="28"/>
      <c r="E110" s="220" t="str">
        <f>E7</f>
        <v>Sklady - Showroom, rekonštrukcia</v>
      </c>
      <c r="F110" s="221"/>
      <c r="G110" s="221"/>
      <c r="H110" s="221"/>
      <c r="L110" s="28"/>
    </row>
    <row r="111" spans="2:47" ht="12" customHeight="1">
      <c r="B111" s="16"/>
      <c r="C111" s="23" t="s">
        <v>125</v>
      </c>
      <c r="L111" s="16"/>
    </row>
    <row r="112" spans="2:47" s="1" customFormat="1" ht="16.5" customHeight="1">
      <c r="B112" s="28"/>
      <c r="E112" s="220" t="s">
        <v>126</v>
      </c>
      <c r="F112" s="219"/>
      <c r="G112" s="219"/>
      <c r="H112" s="219"/>
      <c r="L112" s="28"/>
    </row>
    <row r="113" spans="2:65" s="1" customFormat="1" ht="12" customHeight="1">
      <c r="B113" s="28"/>
      <c r="C113" s="23" t="s">
        <v>127</v>
      </c>
      <c r="L113" s="28"/>
    </row>
    <row r="114" spans="2:65" s="1" customFormat="1" ht="16.5" customHeight="1">
      <c r="B114" s="28"/>
      <c r="E114" s="215" t="str">
        <f>E11</f>
        <v>DSO 01.12 - Dráhy</v>
      </c>
      <c r="F114" s="219"/>
      <c r="G114" s="219"/>
      <c r="H114" s="219"/>
      <c r="L114" s="28"/>
    </row>
    <row r="115" spans="2:65" s="1" customFormat="1" ht="6.9" customHeight="1">
      <c r="B115" s="28"/>
      <c r="L115" s="28"/>
    </row>
    <row r="116" spans="2:65" s="1" customFormat="1" ht="12" customHeight="1">
      <c r="B116" s="28"/>
      <c r="C116" s="23" t="s">
        <v>19</v>
      </c>
      <c r="F116" s="21" t="str">
        <f>F14</f>
        <v>Važec, p.č. 2467/6</v>
      </c>
      <c r="I116" s="23" t="s">
        <v>21</v>
      </c>
      <c r="J116" s="51">
        <f>IF(J14="","",J14)</f>
        <v>0</v>
      </c>
      <c r="L116" s="28"/>
    </row>
    <row r="117" spans="2:65" s="1" customFormat="1" ht="6.9" customHeight="1">
      <c r="B117" s="28"/>
      <c r="L117" s="28"/>
    </row>
    <row r="118" spans="2:65" s="1" customFormat="1" ht="54.45" customHeight="1">
      <c r="B118" s="28"/>
      <c r="C118" s="23" t="s">
        <v>22</v>
      </c>
      <c r="F118" s="21" t="str">
        <f>E17</f>
        <v>PD Važec, Urbárska 72, Važec</v>
      </c>
      <c r="I118" s="23" t="s">
        <v>28</v>
      </c>
      <c r="J118" s="26" t="str">
        <f>E23</f>
        <v>Ing.arch.Ondrej Kurek, Ing.arch.Tomáš Krištek</v>
      </c>
      <c r="L118" s="28"/>
    </row>
    <row r="119" spans="2:65" s="1" customFormat="1" ht="25.65" customHeight="1">
      <c r="B119" s="28"/>
      <c r="C119" s="23" t="s">
        <v>26</v>
      </c>
      <c r="F119" s="21" t="str">
        <f>IF(E20="","",E20)</f>
        <v>Vyplň údaj</v>
      </c>
      <c r="I119" s="23" t="s">
        <v>31</v>
      </c>
      <c r="J119" s="26" t="str">
        <f>E26</f>
        <v>Caban - aktualizácia cien 2023</v>
      </c>
      <c r="L119" s="28"/>
    </row>
    <row r="120" spans="2:65" s="1" customFormat="1" ht="10.35" customHeight="1">
      <c r="B120" s="28"/>
      <c r="L120" s="28"/>
    </row>
    <row r="121" spans="2:65" s="10" customFormat="1" ht="29.25" customHeight="1">
      <c r="B121" s="118"/>
      <c r="C121" s="119" t="s">
        <v>158</v>
      </c>
      <c r="D121" s="120" t="s">
        <v>59</v>
      </c>
      <c r="E121" s="120" t="s">
        <v>55</v>
      </c>
      <c r="F121" s="120" t="s">
        <v>56</v>
      </c>
      <c r="G121" s="120" t="s">
        <v>159</v>
      </c>
      <c r="H121" s="120" t="s">
        <v>160</v>
      </c>
      <c r="I121" s="120" t="s">
        <v>161</v>
      </c>
      <c r="J121" s="121" t="s">
        <v>131</v>
      </c>
      <c r="K121" s="122" t="s">
        <v>162</v>
      </c>
      <c r="L121" s="118"/>
      <c r="M121" s="58" t="s">
        <v>1</v>
      </c>
      <c r="N121" s="59" t="s">
        <v>38</v>
      </c>
      <c r="O121" s="59" t="s">
        <v>163</v>
      </c>
      <c r="P121" s="59" t="s">
        <v>164</v>
      </c>
      <c r="Q121" s="59" t="s">
        <v>165</v>
      </c>
      <c r="R121" s="59" t="s">
        <v>166</v>
      </c>
      <c r="S121" s="59" t="s">
        <v>167</v>
      </c>
      <c r="T121" s="60" t="s">
        <v>168</v>
      </c>
    </row>
    <row r="122" spans="2:65" s="1" customFormat="1" ht="22.95" customHeight="1">
      <c r="B122" s="28"/>
      <c r="C122" s="63" t="s">
        <v>132</v>
      </c>
      <c r="J122" s="123">
        <f>BK122</f>
        <v>0</v>
      </c>
      <c r="L122" s="28"/>
      <c r="M122" s="61"/>
      <c r="N122" s="52"/>
      <c r="O122" s="52"/>
      <c r="P122" s="124">
        <f>P123</f>
        <v>0</v>
      </c>
      <c r="Q122" s="52"/>
      <c r="R122" s="124">
        <f>R123</f>
        <v>6.0000000000000002E-5</v>
      </c>
      <c r="S122" s="52"/>
      <c r="T122" s="125">
        <f>T123</f>
        <v>0</v>
      </c>
      <c r="AT122" s="13" t="s">
        <v>73</v>
      </c>
      <c r="AU122" s="13" t="s">
        <v>133</v>
      </c>
      <c r="BK122" s="126">
        <f>BK123</f>
        <v>0</v>
      </c>
    </row>
    <row r="123" spans="2:65" s="11" customFormat="1" ht="25.95" customHeight="1">
      <c r="B123" s="127"/>
      <c r="D123" s="128" t="s">
        <v>73</v>
      </c>
      <c r="E123" s="129" t="s">
        <v>169</v>
      </c>
      <c r="F123" s="129" t="s">
        <v>472</v>
      </c>
      <c r="I123" s="130"/>
      <c r="J123" s="131">
        <f>BK123</f>
        <v>0</v>
      </c>
      <c r="L123" s="127"/>
      <c r="M123" s="132"/>
      <c r="P123" s="133">
        <f>P124</f>
        <v>0</v>
      </c>
      <c r="R123" s="133">
        <f>R124</f>
        <v>6.0000000000000002E-5</v>
      </c>
      <c r="T123" s="134">
        <f>T124</f>
        <v>0</v>
      </c>
      <c r="AR123" s="128" t="s">
        <v>81</v>
      </c>
      <c r="AT123" s="135" t="s">
        <v>73</v>
      </c>
      <c r="AU123" s="135" t="s">
        <v>74</v>
      </c>
      <c r="AY123" s="128" t="s">
        <v>171</v>
      </c>
      <c r="BK123" s="136">
        <f>BK124</f>
        <v>0</v>
      </c>
    </row>
    <row r="124" spans="2:65" s="11" customFormat="1" ht="22.95" customHeight="1">
      <c r="B124" s="127"/>
      <c r="D124" s="128" t="s">
        <v>73</v>
      </c>
      <c r="E124" s="137" t="s">
        <v>661</v>
      </c>
      <c r="F124" s="137" t="s">
        <v>662</v>
      </c>
      <c r="I124" s="130"/>
      <c r="J124" s="138">
        <f>BK124</f>
        <v>0</v>
      </c>
      <c r="L124" s="127"/>
      <c r="M124" s="132"/>
      <c r="P124" s="133">
        <f>P125</f>
        <v>0</v>
      </c>
      <c r="R124" s="133">
        <f>R125</f>
        <v>6.0000000000000002E-5</v>
      </c>
      <c r="T124" s="134">
        <f>T125</f>
        <v>0</v>
      </c>
      <c r="AR124" s="128" t="s">
        <v>87</v>
      </c>
      <c r="AT124" s="135" t="s">
        <v>73</v>
      </c>
      <c r="AU124" s="135" t="s">
        <v>81</v>
      </c>
      <c r="AY124" s="128" t="s">
        <v>171</v>
      </c>
      <c r="BK124" s="136">
        <f>BK125</f>
        <v>0</v>
      </c>
    </row>
    <row r="125" spans="2:65" s="1" customFormat="1" ht="16.5" customHeight="1">
      <c r="B125" s="139"/>
      <c r="C125" s="140" t="s">
        <v>81</v>
      </c>
      <c r="D125" s="140" t="s">
        <v>173</v>
      </c>
      <c r="E125" s="141" t="s">
        <v>1246</v>
      </c>
      <c r="F125" s="142" t="s">
        <v>1247</v>
      </c>
      <c r="G125" s="143" t="s">
        <v>1248</v>
      </c>
      <c r="H125" s="144">
        <v>1</v>
      </c>
      <c r="I125" s="145"/>
      <c r="J125" s="146">
        <f>ROUND(I125*H125,2)</f>
        <v>0</v>
      </c>
      <c r="K125" s="147"/>
      <c r="L125" s="28"/>
      <c r="M125" s="166" t="s">
        <v>1</v>
      </c>
      <c r="N125" s="167" t="s">
        <v>40</v>
      </c>
      <c r="O125" s="168"/>
      <c r="P125" s="169">
        <f>O125*H125</f>
        <v>0</v>
      </c>
      <c r="Q125" s="169">
        <v>6.0000000000000002E-5</v>
      </c>
      <c r="R125" s="169">
        <f>Q125*H125</f>
        <v>6.0000000000000002E-5</v>
      </c>
      <c r="S125" s="169">
        <v>0</v>
      </c>
      <c r="T125" s="170">
        <f>S125*H125</f>
        <v>0</v>
      </c>
      <c r="AR125" s="152" t="s">
        <v>202</v>
      </c>
      <c r="AT125" s="152" t="s">
        <v>173</v>
      </c>
      <c r="AU125" s="152" t="s">
        <v>87</v>
      </c>
      <c r="AY125" s="13" t="s">
        <v>171</v>
      </c>
      <c r="BE125" s="153">
        <f>IF(N125="základná",J125,0)</f>
        <v>0</v>
      </c>
      <c r="BF125" s="153">
        <f>IF(N125="znížená",J125,0)</f>
        <v>0</v>
      </c>
      <c r="BG125" s="153">
        <f>IF(N125="zákl. prenesená",J125,0)</f>
        <v>0</v>
      </c>
      <c r="BH125" s="153">
        <f>IF(N125="zníž. prenesená",J125,0)</f>
        <v>0</v>
      </c>
      <c r="BI125" s="153">
        <f>IF(N125="nulová",J125,0)</f>
        <v>0</v>
      </c>
      <c r="BJ125" s="13" t="s">
        <v>87</v>
      </c>
      <c r="BK125" s="153">
        <f>ROUND(I125*H125,2)</f>
        <v>0</v>
      </c>
      <c r="BL125" s="13" t="s">
        <v>202</v>
      </c>
      <c r="BM125" s="152" t="s">
        <v>87</v>
      </c>
    </row>
    <row r="126" spans="2:65" s="1" customFormat="1" ht="6.9" customHeight="1">
      <c r="B126" s="43"/>
      <c r="C126" s="44"/>
      <c r="D126" s="44"/>
      <c r="E126" s="44"/>
      <c r="F126" s="44"/>
      <c r="G126" s="44"/>
      <c r="H126" s="44"/>
      <c r="I126" s="44"/>
      <c r="J126" s="44"/>
      <c r="K126" s="44"/>
      <c r="L126" s="28"/>
    </row>
  </sheetData>
  <autoFilter ref="C121:K125" xr:uid="{00000000-0009-0000-0000-000006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50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85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3" t="s">
        <v>111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" customHeight="1">
      <c r="B4" s="16"/>
      <c r="D4" s="17" t="s">
        <v>124</v>
      </c>
      <c r="L4" s="16"/>
      <c r="M4" s="92" t="s">
        <v>9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20" t="str">
        <f>'Rekapitulácia stavby'!K6</f>
        <v>Sklady - Showroom, rekonštrukcia</v>
      </c>
      <c r="F7" s="221"/>
      <c r="G7" s="221"/>
      <c r="H7" s="221"/>
      <c r="L7" s="16"/>
    </row>
    <row r="8" spans="2:46" ht="12" customHeight="1">
      <c r="B8" s="16"/>
      <c r="D8" s="23" t="s">
        <v>125</v>
      </c>
      <c r="L8" s="16"/>
    </row>
    <row r="9" spans="2:46" s="1" customFormat="1" ht="16.5" customHeight="1">
      <c r="B9" s="28"/>
      <c r="E9" s="220" t="s">
        <v>126</v>
      </c>
      <c r="F9" s="219"/>
      <c r="G9" s="219"/>
      <c r="H9" s="219"/>
      <c r="L9" s="28"/>
    </row>
    <row r="10" spans="2:46" s="1" customFormat="1" ht="12" customHeight="1">
      <c r="B10" s="28"/>
      <c r="D10" s="23" t="s">
        <v>127</v>
      </c>
      <c r="L10" s="28"/>
    </row>
    <row r="11" spans="2:46" s="1" customFormat="1" ht="16.5" customHeight="1">
      <c r="B11" s="28"/>
      <c r="E11" s="215" t="s">
        <v>1249</v>
      </c>
      <c r="F11" s="219"/>
      <c r="G11" s="219"/>
      <c r="H11" s="219"/>
      <c r="L11" s="28"/>
    </row>
    <row r="12" spans="2:46" s="1" customFormat="1">
      <c r="B12" s="28"/>
      <c r="L12" s="28"/>
    </row>
    <row r="13" spans="2:46" s="1" customFormat="1" ht="12" customHeight="1">
      <c r="B13" s="28"/>
      <c r="D13" s="23" t="s">
        <v>17</v>
      </c>
      <c r="F13" s="21" t="s">
        <v>89</v>
      </c>
      <c r="I13" s="23" t="s">
        <v>18</v>
      </c>
      <c r="J13" s="21" t="s">
        <v>1</v>
      </c>
      <c r="L13" s="28"/>
    </row>
    <row r="14" spans="2:46" s="1" customFormat="1" ht="12" customHeight="1">
      <c r="B14" s="28"/>
      <c r="D14" s="23" t="s">
        <v>19</v>
      </c>
      <c r="F14" s="21" t="s">
        <v>20</v>
      </c>
      <c r="I14" s="23" t="s">
        <v>21</v>
      </c>
      <c r="J14" s="51">
        <f>'Rekapitulácia stavby'!AN8</f>
        <v>0</v>
      </c>
      <c r="L14" s="28"/>
    </row>
    <row r="15" spans="2:46" s="1" customFormat="1" ht="10.95" customHeight="1">
      <c r="B15" s="28"/>
      <c r="L15" s="28"/>
    </row>
    <row r="16" spans="2:46" s="1" customFormat="1" ht="12" customHeight="1">
      <c r="B16" s="28"/>
      <c r="D16" s="23" t="s">
        <v>22</v>
      </c>
      <c r="I16" s="23" t="s">
        <v>23</v>
      </c>
      <c r="J16" s="21" t="s">
        <v>1</v>
      </c>
      <c r="L16" s="28"/>
    </row>
    <row r="17" spans="2:12" s="1" customFormat="1" ht="18" customHeight="1">
      <c r="B17" s="28"/>
      <c r="E17" s="21" t="s">
        <v>24</v>
      </c>
      <c r="I17" s="23" t="s">
        <v>25</v>
      </c>
      <c r="J17" s="21" t="s">
        <v>1</v>
      </c>
      <c r="L17" s="28"/>
    </row>
    <row r="18" spans="2:12" s="1" customFormat="1" ht="6.9" customHeight="1">
      <c r="B18" s="28"/>
      <c r="L18" s="28"/>
    </row>
    <row r="19" spans="2:12" s="1" customFormat="1" ht="12" customHeight="1">
      <c r="B19" s="28"/>
      <c r="D19" s="23" t="s">
        <v>26</v>
      </c>
      <c r="I19" s="23" t="s">
        <v>23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2" t="str">
        <f>'Rekapitulácia stavby'!E14</f>
        <v>Vyplň údaj</v>
      </c>
      <c r="F20" s="207"/>
      <c r="G20" s="207"/>
      <c r="H20" s="207"/>
      <c r="I20" s="23" t="s">
        <v>25</v>
      </c>
      <c r="J20" s="24" t="str">
        <f>'Rekapitulácia stavby'!AN14</f>
        <v>Vyplň údaj</v>
      </c>
      <c r="L20" s="28"/>
    </row>
    <row r="21" spans="2:12" s="1" customFormat="1" ht="6.9" customHeight="1">
      <c r="B21" s="28"/>
      <c r="L21" s="28"/>
    </row>
    <row r="22" spans="2:12" s="1" customFormat="1" ht="12" customHeight="1">
      <c r="B22" s="28"/>
      <c r="D22" s="23" t="s">
        <v>28</v>
      </c>
      <c r="I22" s="23" t="s">
        <v>23</v>
      </c>
      <c r="J22" s="21" t="s">
        <v>1</v>
      </c>
      <c r="L22" s="28"/>
    </row>
    <row r="23" spans="2:12" s="1" customFormat="1" ht="18" customHeight="1">
      <c r="B23" s="28"/>
      <c r="E23" s="21" t="s">
        <v>29</v>
      </c>
      <c r="I23" s="23" t="s">
        <v>25</v>
      </c>
      <c r="J23" s="21" t="s">
        <v>1</v>
      </c>
      <c r="L23" s="28"/>
    </row>
    <row r="24" spans="2:12" s="1" customFormat="1" ht="6.9" customHeight="1">
      <c r="B24" s="28"/>
      <c r="L24" s="28"/>
    </row>
    <row r="25" spans="2:12" s="1" customFormat="1" ht="12" customHeight="1">
      <c r="B25" s="28"/>
      <c r="D25" s="23" t="s">
        <v>31</v>
      </c>
      <c r="I25" s="23" t="s">
        <v>23</v>
      </c>
      <c r="J25" s="21" t="s">
        <v>1</v>
      </c>
      <c r="L25" s="28"/>
    </row>
    <row r="26" spans="2:12" s="1" customFormat="1" ht="18" customHeight="1">
      <c r="B26" s="28"/>
      <c r="E26" s="21" t="s">
        <v>32</v>
      </c>
      <c r="I26" s="23" t="s">
        <v>25</v>
      </c>
      <c r="J26" s="21" t="s">
        <v>1</v>
      </c>
      <c r="L26" s="28"/>
    </row>
    <row r="27" spans="2:12" s="1" customFormat="1" ht="6.9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6.5" customHeight="1">
      <c r="B29" s="93"/>
      <c r="E29" s="211" t="s">
        <v>1</v>
      </c>
      <c r="F29" s="211"/>
      <c r="G29" s="211"/>
      <c r="H29" s="211"/>
      <c r="L29" s="93"/>
    </row>
    <row r="30" spans="2:12" s="1" customFormat="1" ht="6.9" customHeight="1">
      <c r="B30" s="28"/>
      <c r="L30" s="28"/>
    </row>
    <row r="31" spans="2:12" s="1" customFormat="1" ht="6.9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35" customHeight="1">
      <c r="B32" s="28"/>
      <c r="D32" s="94" t="s">
        <v>34</v>
      </c>
      <c r="J32" s="65">
        <f>ROUND(J121, 2)</f>
        <v>0</v>
      </c>
      <c r="L32" s="28"/>
    </row>
    <row r="33" spans="2:12" s="1" customFormat="1" ht="6.9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4" customHeight="1">
      <c r="B34" s="28"/>
      <c r="F34" s="31" t="s">
        <v>36</v>
      </c>
      <c r="I34" s="31" t="s">
        <v>35</v>
      </c>
      <c r="J34" s="31" t="s">
        <v>37</v>
      </c>
      <c r="L34" s="28"/>
    </row>
    <row r="35" spans="2:12" s="1" customFormat="1" ht="14.4" customHeight="1">
      <c r="B35" s="28"/>
      <c r="D35" s="54" t="s">
        <v>38</v>
      </c>
      <c r="E35" s="33" t="s">
        <v>39</v>
      </c>
      <c r="F35" s="95">
        <f>ROUND((SUM(BE121:BE149)),  2)</f>
        <v>0</v>
      </c>
      <c r="G35" s="96"/>
      <c r="H35" s="96"/>
      <c r="I35" s="97">
        <v>0.2</v>
      </c>
      <c r="J35" s="95">
        <f>ROUND(((SUM(BE121:BE149))*I35),  2)</f>
        <v>0</v>
      </c>
      <c r="L35" s="28"/>
    </row>
    <row r="36" spans="2:12" s="1" customFormat="1" ht="14.4" customHeight="1">
      <c r="B36" s="28"/>
      <c r="E36" s="33" t="s">
        <v>40</v>
      </c>
      <c r="F36" s="95">
        <f>ROUND((SUM(BF121:BF149)),  2)</f>
        <v>0</v>
      </c>
      <c r="G36" s="96"/>
      <c r="H36" s="96"/>
      <c r="I36" s="97">
        <v>0.2</v>
      </c>
      <c r="J36" s="95">
        <f>ROUND(((SUM(BF121:BF149))*I36),  2)</f>
        <v>0</v>
      </c>
      <c r="L36" s="28"/>
    </row>
    <row r="37" spans="2:12" s="1" customFormat="1" ht="14.4" hidden="1" customHeight="1">
      <c r="B37" s="28"/>
      <c r="E37" s="23" t="s">
        <v>41</v>
      </c>
      <c r="F37" s="85">
        <f>ROUND((SUM(BG121:BG149)),  2)</f>
        <v>0</v>
      </c>
      <c r="I37" s="98">
        <v>0.2</v>
      </c>
      <c r="J37" s="85">
        <f>0</f>
        <v>0</v>
      </c>
      <c r="L37" s="28"/>
    </row>
    <row r="38" spans="2:12" s="1" customFormat="1" ht="14.4" hidden="1" customHeight="1">
      <c r="B38" s="28"/>
      <c r="E38" s="23" t="s">
        <v>42</v>
      </c>
      <c r="F38" s="85">
        <f>ROUND((SUM(BH121:BH149)),  2)</f>
        <v>0</v>
      </c>
      <c r="I38" s="98">
        <v>0.2</v>
      </c>
      <c r="J38" s="85">
        <f>0</f>
        <v>0</v>
      </c>
      <c r="L38" s="28"/>
    </row>
    <row r="39" spans="2:12" s="1" customFormat="1" ht="14.4" hidden="1" customHeight="1">
      <c r="B39" s="28"/>
      <c r="E39" s="33" t="s">
        <v>43</v>
      </c>
      <c r="F39" s="95">
        <f>ROUND((SUM(BI121:BI149)),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6.9" customHeight="1">
      <c r="B40" s="28"/>
      <c r="L40" s="28"/>
    </row>
    <row r="41" spans="2:12" s="1" customFormat="1" ht="25.35" customHeight="1">
      <c r="B41" s="28"/>
      <c r="C41" s="99"/>
      <c r="D41" s="100" t="s">
        <v>44</v>
      </c>
      <c r="E41" s="56"/>
      <c r="F41" s="56"/>
      <c r="G41" s="101" t="s">
        <v>45</v>
      </c>
      <c r="H41" s="102" t="s">
        <v>46</v>
      </c>
      <c r="I41" s="56"/>
      <c r="J41" s="103">
        <f>SUM(J32:J39)</f>
        <v>0</v>
      </c>
      <c r="K41" s="104"/>
      <c r="L41" s="28"/>
    </row>
    <row r="42" spans="2:12" s="1" customFormat="1" ht="14.4" customHeight="1">
      <c r="B42" s="28"/>
      <c r="L42" s="28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4.9" customHeight="1">
      <c r="B82" s="28"/>
      <c r="C82" s="17" t="s">
        <v>129</v>
      </c>
      <c r="L82" s="28"/>
    </row>
    <row r="83" spans="2:12" s="1" customFormat="1" ht="6.9" customHeight="1">
      <c r="B83" s="28"/>
      <c r="L83" s="28"/>
    </row>
    <row r="84" spans="2:12" s="1" customFormat="1" ht="12" customHeight="1">
      <c r="B84" s="28"/>
      <c r="C84" s="23" t="s">
        <v>15</v>
      </c>
      <c r="L84" s="28"/>
    </row>
    <row r="85" spans="2:12" s="1" customFormat="1" ht="16.5" customHeight="1">
      <c r="B85" s="28"/>
      <c r="E85" s="220" t="str">
        <f>E7</f>
        <v>Sklady - Showroom, rekonštrukcia</v>
      </c>
      <c r="F85" s="221"/>
      <c r="G85" s="221"/>
      <c r="H85" s="221"/>
      <c r="L85" s="28"/>
    </row>
    <row r="86" spans="2:12" ht="12" customHeight="1">
      <c r="B86" s="16"/>
      <c r="C86" s="23" t="s">
        <v>125</v>
      </c>
      <c r="L86" s="16"/>
    </row>
    <row r="87" spans="2:12" s="1" customFormat="1" ht="16.5" customHeight="1">
      <c r="B87" s="28"/>
      <c r="E87" s="220" t="s">
        <v>126</v>
      </c>
      <c r="F87" s="219"/>
      <c r="G87" s="219"/>
      <c r="H87" s="219"/>
      <c r="L87" s="28"/>
    </row>
    <row r="88" spans="2:12" s="1" customFormat="1" ht="12" customHeight="1">
      <c r="B88" s="28"/>
      <c r="C88" s="23" t="s">
        <v>127</v>
      </c>
      <c r="L88" s="28"/>
    </row>
    <row r="89" spans="2:12" s="1" customFormat="1" ht="16.5" customHeight="1">
      <c r="B89" s="28"/>
      <c r="E89" s="215" t="str">
        <f>E11</f>
        <v>SO 09 - Mobiliár</v>
      </c>
      <c r="F89" s="219"/>
      <c r="G89" s="219"/>
      <c r="H89" s="219"/>
      <c r="L89" s="28"/>
    </row>
    <row r="90" spans="2:12" s="1" customFormat="1" ht="6.9" customHeight="1">
      <c r="B90" s="28"/>
      <c r="L90" s="28"/>
    </row>
    <row r="91" spans="2:12" s="1" customFormat="1" ht="12" customHeight="1">
      <c r="B91" s="28"/>
      <c r="C91" s="23" t="s">
        <v>19</v>
      </c>
      <c r="F91" s="21" t="str">
        <f>F14</f>
        <v>Važec, p.č. 2467/6</v>
      </c>
      <c r="I91" s="23" t="s">
        <v>21</v>
      </c>
      <c r="J91" s="51">
        <f>IF(J14="","",J14)</f>
        <v>0</v>
      </c>
      <c r="L91" s="28"/>
    </row>
    <row r="92" spans="2:12" s="1" customFormat="1" ht="6.9" customHeight="1">
      <c r="B92" s="28"/>
      <c r="L92" s="28"/>
    </row>
    <row r="93" spans="2:12" s="1" customFormat="1" ht="54.45" customHeight="1">
      <c r="B93" s="28"/>
      <c r="C93" s="23" t="s">
        <v>22</v>
      </c>
      <c r="F93" s="21" t="str">
        <f>E17</f>
        <v>PD Važec, Urbárska 72, Važec</v>
      </c>
      <c r="I93" s="23" t="s">
        <v>28</v>
      </c>
      <c r="J93" s="26" t="str">
        <f>E23</f>
        <v>Ing.arch.Ondrej Kurek, Ing.arch.Tomáš Krištek</v>
      </c>
      <c r="L93" s="28"/>
    </row>
    <row r="94" spans="2:12" s="1" customFormat="1" ht="25.65" customHeight="1">
      <c r="B94" s="28"/>
      <c r="C94" s="23" t="s">
        <v>26</v>
      </c>
      <c r="F94" s="21" t="str">
        <f>IF(E20="","",E20)</f>
        <v>Vyplň údaj</v>
      </c>
      <c r="I94" s="23" t="s">
        <v>31</v>
      </c>
      <c r="J94" s="26" t="str">
        <f>E26</f>
        <v>Caban - aktualizácia cien 2023</v>
      </c>
      <c r="L94" s="28"/>
    </row>
    <row r="95" spans="2:12" s="1" customFormat="1" ht="10.35" customHeight="1">
      <c r="B95" s="28"/>
      <c r="L95" s="28"/>
    </row>
    <row r="96" spans="2:12" s="1" customFormat="1" ht="29.25" customHeight="1">
      <c r="B96" s="28"/>
      <c r="C96" s="107" t="s">
        <v>130</v>
      </c>
      <c r="D96" s="99"/>
      <c r="E96" s="99"/>
      <c r="F96" s="99"/>
      <c r="G96" s="99"/>
      <c r="H96" s="99"/>
      <c r="I96" s="99"/>
      <c r="J96" s="108" t="s">
        <v>131</v>
      </c>
      <c r="K96" s="99"/>
      <c r="L96" s="28"/>
    </row>
    <row r="97" spans="2:47" s="1" customFormat="1" ht="10.35" customHeight="1">
      <c r="B97" s="28"/>
      <c r="L97" s="28"/>
    </row>
    <row r="98" spans="2:47" s="1" customFormat="1" ht="22.95" customHeight="1">
      <c r="B98" s="28"/>
      <c r="C98" s="109" t="s">
        <v>132</v>
      </c>
      <c r="J98" s="65">
        <f>J121</f>
        <v>0</v>
      </c>
      <c r="L98" s="28"/>
      <c r="AU98" s="13" t="s">
        <v>133</v>
      </c>
    </row>
    <row r="99" spans="2:47" s="8" customFormat="1" ht="24.9" customHeight="1">
      <c r="B99" s="110"/>
      <c r="D99" s="111" t="s">
        <v>838</v>
      </c>
      <c r="E99" s="112"/>
      <c r="F99" s="112"/>
      <c r="G99" s="112"/>
      <c r="H99" s="112"/>
      <c r="I99" s="112"/>
      <c r="J99" s="113">
        <f>J122</f>
        <v>0</v>
      </c>
      <c r="L99" s="110"/>
    </row>
    <row r="100" spans="2:47" s="1" customFormat="1" ht="21.75" customHeight="1">
      <c r="B100" s="28"/>
      <c r="L100" s="28"/>
    </row>
    <row r="101" spans="2:47" s="1" customFormat="1" ht="6.9" customHeight="1">
      <c r="B101" s="43"/>
      <c r="C101" s="44"/>
      <c r="D101" s="44"/>
      <c r="E101" s="44"/>
      <c r="F101" s="44"/>
      <c r="G101" s="44"/>
      <c r="H101" s="44"/>
      <c r="I101" s="44"/>
      <c r="J101" s="44"/>
      <c r="K101" s="44"/>
      <c r="L101" s="28"/>
    </row>
    <row r="105" spans="2:47" s="1" customFormat="1" ht="6.9" customHeight="1">
      <c r="B105" s="45"/>
      <c r="C105" s="46"/>
      <c r="D105" s="46"/>
      <c r="E105" s="46"/>
      <c r="F105" s="46"/>
      <c r="G105" s="46"/>
      <c r="H105" s="46"/>
      <c r="I105" s="46"/>
      <c r="J105" s="46"/>
      <c r="K105" s="46"/>
      <c r="L105" s="28"/>
    </row>
    <row r="106" spans="2:47" s="1" customFormat="1" ht="24.9" customHeight="1">
      <c r="B106" s="28"/>
      <c r="C106" s="17" t="s">
        <v>157</v>
      </c>
      <c r="L106" s="28"/>
    </row>
    <row r="107" spans="2:47" s="1" customFormat="1" ht="6.9" customHeight="1">
      <c r="B107" s="28"/>
      <c r="L107" s="28"/>
    </row>
    <row r="108" spans="2:47" s="1" customFormat="1" ht="12" customHeight="1">
      <c r="B108" s="28"/>
      <c r="C108" s="23" t="s">
        <v>15</v>
      </c>
      <c r="L108" s="28"/>
    </row>
    <row r="109" spans="2:47" s="1" customFormat="1" ht="16.5" customHeight="1">
      <c r="B109" s="28"/>
      <c r="E109" s="220" t="str">
        <f>E7</f>
        <v>Sklady - Showroom, rekonštrukcia</v>
      </c>
      <c r="F109" s="221"/>
      <c r="G109" s="221"/>
      <c r="H109" s="221"/>
      <c r="L109" s="28"/>
    </row>
    <row r="110" spans="2:47" ht="12" customHeight="1">
      <c r="B110" s="16"/>
      <c r="C110" s="23" t="s">
        <v>125</v>
      </c>
      <c r="L110" s="16"/>
    </row>
    <row r="111" spans="2:47" s="1" customFormat="1" ht="16.5" customHeight="1">
      <c r="B111" s="28"/>
      <c r="E111" s="220" t="s">
        <v>126</v>
      </c>
      <c r="F111" s="219"/>
      <c r="G111" s="219"/>
      <c r="H111" s="219"/>
      <c r="L111" s="28"/>
    </row>
    <row r="112" spans="2:47" s="1" customFormat="1" ht="12" customHeight="1">
      <c r="B112" s="28"/>
      <c r="C112" s="23" t="s">
        <v>127</v>
      </c>
      <c r="L112" s="28"/>
    </row>
    <row r="113" spans="2:65" s="1" customFormat="1" ht="16.5" customHeight="1">
      <c r="B113" s="28"/>
      <c r="E113" s="215" t="str">
        <f>E11</f>
        <v>SO 09 - Mobiliár</v>
      </c>
      <c r="F113" s="219"/>
      <c r="G113" s="219"/>
      <c r="H113" s="219"/>
      <c r="L113" s="28"/>
    </row>
    <row r="114" spans="2:65" s="1" customFormat="1" ht="6.9" customHeight="1">
      <c r="B114" s="28"/>
      <c r="L114" s="28"/>
    </row>
    <row r="115" spans="2:65" s="1" customFormat="1" ht="12" customHeight="1">
      <c r="B115" s="28"/>
      <c r="C115" s="23" t="s">
        <v>19</v>
      </c>
      <c r="F115" s="21" t="str">
        <f>F14</f>
        <v>Važec, p.č. 2467/6</v>
      </c>
      <c r="I115" s="23" t="s">
        <v>21</v>
      </c>
      <c r="J115" s="51">
        <f>IF(J14="","",J14)</f>
        <v>0</v>
      </c>
      <c r="L115" s="28"/>
    </row>
    <row r="116" spans="2:65" s="1" customFormat="1" ht="6.9" customHeight="1">
      <c r="B116" s="28"/>
      <c r="L116" s="28"/>
    </row>
    <row r="117" spans="2:65" s="1" customFormat="1" ht="54.45" customHeight="1">
      <c r="B117" s="28"/>
      <c r="C117" s="23" t="s">
        <v>22</v>
      </c>
      <c r="F117" s="21" t="str">
        <f>E17</f>
        <v>PD Važec, Urbárska 72, Važec</v>
      </c>
      <c r="I117" s="23" t="s">
        <v>28</v>
      </c>
      <c r="J117" s="26" t="str">
        <f>E23</f>
        <v>Ing.arch.Ondrej Kurek, Ing.arch.Tomáš Krištek</v>
      </c>
      <c r="L117" s="28"/>
    </row>
    <row r="118" spans="2:65" s="1" customFormat="1" ht="25.65" customHeight="1">
      <c r="B118" s="28"/>
      <c r="C118" s="23" t="s">
        <v>26</v>
      </c>
      <c r="F118" s="21" t="str">
        <f>IF(E20="","",E20)</f>
        <v>Vyplň údaj</v>
      </c>
      <c r="I118" s="23" t="s">
        <v>31</v>
      </c>
      <c r="J118" s="26" t="str">
        <f>E26</f>
        <v>Caban - aktualizácia cien 2023</v>
      </c>
      <c r="L118" s="28"/>
    </row>
    <row r="119" spans="2:65" s="1" customFormat="1" ht="10.35" customHeight="1">
      <c r="B119" s="28"/>
      <c r="L119" s="28"/>
    </row>
    <row r="120" spans="2:65" s="10" customFormat="1" ht="29.25" customHeight="1">
      <c r="B120" s="118"/>
      <c r="C120" s="119" t="s">
        <v>158</v>
      </c>
      <c r="D120" s="120" t="s">
        <v>59</v>
      </c>
      <c r="E120" s="120" t="s">
        <v>55</v>
      </c>
      <c r="F120" s="120" t="s">
        <v>56</v>
      </c>
      <c r="G120" s="120" t="s">
        <v>159</v>
      </c>
      <c r="H120" s="120" t="s">
        <v>160</v>
      </c>
      <c r="I120" s="120" t="s">
        <v>161</v>
      </c>
      <c r="J120" s="121" t="s">
        <v>131</v>
      </c>
      <c r="K120" s="122" t="s">
        <v>162</v>
      </c>
      <c r="L120" s="118"/>
      <c r="M120" s="58" t="s">
        <v>1</v>
      </c>
      <c r="N120" s="59" t="s">
        <v>38</v>
      </c>
      <c r="O120" s="59" t="s">
        <v>163</v>
      </c>
      <c r="P120" s="59" t="s">
        <v>164</v>
      </c>
      <c r="Q120" s="59" t="s">
        <v>165</v>
      </c>
      <c r="R120" s="59" t="s">
        <v>166</v>
      </c>
      <c r="S120" s="59" t="s">
        <v>167</v>
      </c>
      <c r="T120" s="60" t="s">
        <v>168</v>
      </c>
    </row>
    <row r="121" spans="2:65" s="1" customFormat="1" ht="22.95" customHeight="1">
      <c r="B121" s="28"/>
      <c r="C121" s="63" t="s">
        <v>132</v>
      </c>
      <c r="J121" s="123">
        <f>BK121</f>
        <v>0</v>
      </c>
      <c r="L121" s="28"/>
      <c r="M121" s="61"/>
      <c r="N121" s="52"/>
      <c r="O121" s="52"/>
      <c r="P121" s="124">
        <f>P122</f>
        <v>0</v>
      </c>
      <c r="Q121" s="52"/>
      <c r="R121" s="124">
        <f>R122</f>
        <v>0</v>
      </c>
      <c r="S121" s="52"/>
      <c r="T121" s="125">
        <f>T122</f>
        <v>0</v>
      </c>
      <c r="AT121" s="13" t="s">
        <v>73</v>
      </c>
      <c r="AU121" s="13" t="s">
        <v>133</v>
      </c>
      <c r="BK121" s="126">
        <f>BK122</f>
        <v>0</v>
      </c>
    </row>
    <row r="122" spans="2:65" s="11" customFormat="1" ht="25.95" customHeight="1">
      <c r="B122" s="127"/>
      <c r="D122" s="128" t="s">
        <v>73</v>
      </c>
      <c r="E122" s="129" t="s">
        <v>169</v>
      </c>
      <c r="F122" s="129" t="s">
        <v>830</v>
      </c>
      <c r="I122" s="130"/>
      <c r="J122" s="131">
        <f>BK122</f>
        <v>0</v>
      </c>
      <c r="L122" s="127"/>
      <c r="M122" s="132"/>
      <c r="P122" s="133">
        <f>SUM(P123:P149)</f>
        <v>0</v>
      </c>
      <c r="R122" s="133">
        <f>SUM(R123:R149)</f>
        <v>0</v>
      </c>
      <c r="T122" s="134">
        <f>SUM(T123:T149)</f>
        <v>0</v>
      </c>
      <c r="AR122" s="128" t="s">
        <v>81</v>
      </c>
      <c r="AT122" s="135" t="s">
        <v>73</v>
      </c>
      <c r="AU122" s="135" t="s">
        <v>74</v>
      </c>
      <c r="AY122" s="128" t="s">
        <v>171</v>
      </c>
      <c r="BK122" s="136">
        <f>SUM(BK123:BK149)</f>
        <v>0</v>
      </c>
    </row>
    <row r="123" spans="2:65" s="1" customFormat="1" ht="16.5" customHeight="1">
      <c r="B123" s="139"/>
      <c r="C123" s="140" t="s">
        <v>81</v>
      </c>
      <c r="D123" s="140" t="s">
        <v>173</v>
      </c>
      <c r="E123" s="141" t="s">
        <v>1250</v>
      </c>
      <c r="F123" s="142" t="s">
        <v>1251</v>
      </c>
      <c r="G123" s="143" t="s">
        <v>215</v>
      </c>
      <c r="H123" s="144">
        <v>1</v>
      </c>
      <c r="I123" s="145"/>
      <c r="J123" s="146">
        <f t="shared" ref="J123:J149" si="0">ROUND(I123*H123,2)</f>
        <v>0</v>
      </c>
      <c r="K123" s="147"/>
      <c r="L123" s="28"/>
      <c r="M123" s="148" t="s">
        <v>1</v>
      </c>
      <c r="N123" s="149" t="s">
        <v>40</v>
      </c>
      <c r="P123" s="150">
        <f t="shared" ref="P123:P149" si="1">O123*H123</f>
        <v>0</v>
      </c>
      <c r="Q123" s="150">
        <v>0</v>
      </c>
      <c r="R123" s="150">
        <f t="shared" ref="R123:R149" si="2">Q123*H123</f>
        <v>0</v>
      </c>
      <c r="S123" s="150">
        <v>0</v>
      </c>
      <c r="T123" s="151">
        <f t="shared" ref="T123:T149" si="3">S123*H123</f>
        <v>0</v>
      </c>
      <c r="AR123" s="152" t="s">
        <v>177</v>
      </c>
      <c r="AT123" s="152" t="s">
        <v>173</v>
      </c>
      <c r="AU123" s="152" t="s">
        <v>81</v>
      </c>
      <c r="AY123" s="13" t="s">
        <v>171</v>
      </c>
      <c r="BE123" s="153">
        <f t="shared" ref="BE123:BE149" si="4">IF(N123="základná",J123,0)</f>
        <v>0</v>
      </c>
      <c r="BF123" s="153">
        <f t="shared" ref="BF123:BF149" si="5">IF(N123="znížená",J123,0)</f>
        <v>0</v>
      </c>
      <c r="BG123" s="153">
        <f t="shared" ref="BG123:BG149" si="6">IF(N123="zákl. prenesená",J123,0)</f>
        <v>0</v>
      </c>
      <c r="BH123" s="153">
        <f t="shared" ref="BH123:BH149" si="7">IF(N123="zníž. prenesená",J123,0)</f>
        <v>0</v>
      </c>
      <c r="BI123" s="153">
        <f t="shared" ref="BI123:BI149" si="8">IF(N123="nulová",J123,0)</f>
        <v>0</v>
      </c>
      <c r="BJ123" s="13" t="s">
        <v>87</v>
      </c>
      <c r="BK123" s="153">
        <f t="shared" ref="BK123:BK149" si="9">ROUND(I123*H123,2)</f>
        <v>0</v>
      </c>
      <c r="BL123" s="13" t="s">
        <v>177</v>
      </c>
      <c r="BM123" s="152" t="s">
        <v>87</v>
      </c>
    </row>
    <row r="124" spans="2:65" s="1" customFormat="1" ht="16.5" customHeight="1">
      <c r="B124" s="139"/>
      <c r="C124" s="140" t="s">
        <v>87</v>
      </c>
      <c r="D124" s="140" t="s">
        <v>173</v>
      </c>
      <c r="E124" s="141" t="s">
        <v>1252</v>
      </c>
      <c r="F124" s="142" t="s">
        <v>1253</v>
      </c>
      <c r="G124" s="143" t="s">
        <v>215</v>
      </c>
      <c r="H124" s="144">
        <v>1</v>
      </c>
      <c r="I124" s="145"/>
      <c r="J124" s="146">
        <f t="shared" si="0"/>
        <v>0</v>
      </c>
      <c r="K124" s="147"/>
      <c r="L124" s="28"/>
      <c r="M124" s="148" t="s">
        <v>1</v>
      </c>
      <c r="N124" s="149" t="s">
        <v>40</v>
      </c>
      <c r="P124" s="150">
        <f t="shared" si="1"/>
        <v>0</v>
      </c>
      <c r="Q124" s="150">
        <v>0</v>
      </c>
      <c r="R124" s="150">
        <f t="shared" si="2"/>
        <v>0</v>
      </c>
      <c r="S124" s="150">
        <v>0</v>
      </c>
      <c r="T124" s="151">
        <f t="shared" si="3"/>
        <v>0</v>
      </c>
      <c r="AR124" s="152" t="s">
        <v>177</v>
      </c>
      <c r="AT124" s="152" t="s">
        <v>173</v>
      </c>
      <c r="AU124" s="152" t="s">
        <v>81</v>
      </c>
      <c r="AY124" s="13" t="s">
        <v>171</v>
      </c>
      <c r="BE124" s="153">
        <f t="shared" si="4"/>
        <v>0</v>
      </c>
      <c r="BF124" s="153">
        <f t="shared" si="5"/>
        <v>0</v>
      </c>
      <c r="BG124" s="153">
        <f t="shared" si="6"/>
        <v>0</v>
      </c>
      <c r="BH124" s="153">
        <f t="shared" si="7"/>
        <v>0</v>
      </c>
      <c r="BI124" s="153">
        <f t="shared" si="8"/>
        <v>0</v>
      </c>
      <c r="BJ124" s="13" t="s">
        <v>87</v>
      </c>
      <c r="BK124" s="153">
        <f t="shared" si="9"/>
        <v>0</v>
      </c>
      <c r="BL124" s="13" t="s">
        <v>177</v>
      </c>
      <c r="BM124" s="152" t="s">
        <v>177</v>
      </c>
    </row>
    <row r="125" spans="2:65" s="1" customFormat="1" ht="16.5" customHeight="1">
      <c r="B125" s="139"/>
      <c r="C125" s="140" t="s">
        <v>95</v>
      </c>
      <c r="D125" s="140" t="s">
        <v>173</v>
      </c>
      <c r="E125" s="141" t="s">
        <v>1254</v>
      </c>
      <c r="F125" s="142" t="s">
        <v>1255</v>
      </c>
      <c r="G125" s="143" t="s">
        <v>215</v>
      </c>
      <c r="H125" s="144">
        <v>1</v>
      </c>
      <c r="I125" s="145"/>
      <c r="J125" s="146">
        <f t="shared" si="0"/>
        <v>0</v>
      </c>
      <c r="K125" s="147"/>
      <c r="L125" s="28"/>
      <c r="M125" s="148" t="s">
        <v>1</v>
      </c>
      <c r="N125" s="149" t="s">
        <v>40</v>
      </c>
      <c r="P125" s="150">
        <f t="shared" si="1"/>
        <v>0</v>
      </c>
      <c r="Q125" s="150">
        <v>0</v>
      </c>
      <c r="R125" s="150">
        <f t="shared" si="2"/>
        <v>0</v>
      </c>
      <c r="S125" s="150">
        <v>0</v>
      </c>
      <c r="T125" s="151">
        <f t="shared" si="3"/>
        <v>0</v>
      </c>
      <c r="AR125" s="152" t="s">
        <v>177</v>
      </c>
      <c r="AT125" s="152" t="s">
        <v>173</v>
      </c>
      <c r="AU125" s="152" t="s">
        <v>81</v>
      </c>
      <c r="AY125" s="13" t="s">
        <v>171</v>
      </c>
      <c r="BE125" s="153">
        <f t="shared" si="4"/>
        <v>0</v>
      </c>
      <c r="BF125" s="153">
        <f t="shared" si="5"/>
        <v>0</v>
      </c>
      <c r="BG125" s="153">
        <f t="shared" si="6"/>
        <v>0</v>
      </c>
      <c r="BH125" s="153">
        <f t="shared" si="7"/>
        <v>0</v>
      </c>
      <c r="BI125" s="153">
        <f t="shared" si="8"/>
        <v>0</v>
      </c>
      <c r="BJ125" s="13" t="s">
        <v>87</v>
      </c>
      <c r="BK125" s="153">
        <f t="shared" si="9"/>
        <v>0</v>
      </c>
      <c r="BL125" s="13" t="s">
        <v>177</v>
      </c>
      <c r="BM125" s="152" t="s">
        <v>182</v>
      </c>
    </row>
    <row r="126" spans="2:65" s="1" customFormat="1" ht="16.5" customHeight="1">
      <c r="B126" s="139"/>
      <c r="C126" s="140" t="s">
        <v>177</v>
      </c>
      <c r="D126" s="140" t="s">
        <v>173</v>
      </c>
      <c r="E126" s="141" t="s">
        <v>1256</v>
      </c>
      <c r="F126" s="142" t="s">
        <v>1257</v>
      </c>
      <c r="G126" s="143" t="s">
        <v>215</v>
      </c>
      <c r="H126" s="144">
        <v>1</v>
      </c>
      <c r="I126" s="145"/>
      <c r="J126" s="146">
        <f t="shared" si="0"/>
        <v>0</v>
      </c>
      <c r="K126" s="147"/>
      <c r="L126" s="28"/>
      <c r="M126" s="148" t="s">
        <v>1</v>
      </c>
      <c r="N126" s="149" t="s">
        <v>40</v>
      </c>
      <c r="P126" s="150">
        <f t="shared" si="1"/>
        <v>0</v>
      </c>
      <c r="Q126" s="150">
        <v>0</v>
      </c>
      <c r="R126" s="150">
        <f t="shared" si="2"/>
        <v>0</v>
      </c>
      <c r="S126" s="150">
        <v>0</v>
      </c>
      <c r="T126" s="151">
        <f t="shared" si="3"/>
        <v>0</v>
      </c>
      <c r="AR126" s="152" t="s">
        <v>177</v>
      </c>
      <c r="AT126" s="152" t="s">
        <v>173</v>
      </c>
      <c r="AU126" s="152" t="s">
        <v>81</v>
      </c>
      <c r="AY126" s="13" t="s">
        <v>171</v>
      </c>
      <c r="BE126" s="153">
        <f t="shared" si="4"/>
        <v>0</v>
      </c>
      <c r="BF126" s="153">
        <f t="shared" si="5"/>
        <v>0</v>
      </c>
      <c r="BG126" s="153">
        <f t="shared" si="6"/>
        <v>0</v>
      </c>
      <c r="BH126" s="153">
        <f t="shared" si="7"/>
        <v>0</v>
      </c>
      <c r="BI126" s="153">
        <f t="shared" si="8"/>
        <v>0</v>
      </c>
      <c r="BJ126" s="13" t="s">
        <v>87</v>
      </c>
      <c r="BK126" s="153">
        <f t="shared" si="9"/>
        <v>0</v>
      </c>
      <c r="BL126" s="13" t="s">
        <v>177</v>
      </c>
      <c r="BM126" s="152" t="s">
        <v>185</v>
      </c>
    </row>
    <row r="127" spans="2:65" s="1" customFormat="1" ht="16.5" customHeight="1">
      <c r="B127" s="139"/>
      <c r="C127" s="140" t="s">
        <v>187</v>
      </c>
      <c r="D127" s="140" t="s">
        <v>173</v>
      </c>
      <c r="E127" s="141" t="s">
        <v>1258</v>
      </c>
      <c r="F127" s="142" t="s">
        <v>1259</v>
      </c>
      <c r="G127" s="143" t="s">
        <v>215</v>
      </c>
      <c r="H127" s="144">
        <v>1</v>
      </c>
      <c r="I127" s="145"/>
      <c r="J127" s="146">
        <f t="shared" si="0"/>
        <v>0</v>
      </c>
      <c r="K127" s="147"/>
      <c r="L127" s="28"/>
      <c r="M127" s="148" t="s">
        <v>1</v>
      </c>
      <c r="N127" s="149" t="s">
        <v>40</v>
      </c>
      <c r="P127" s="150">
        <f t="shared" si="1"/>
        <v>0</v>
      </c>
      <c r="Q127" s="150">
        <v>0</v>
      </c>
      <c r="R127" s="150">
        <f t="shared" si="2"/>
        <v>0</v>
      </c>
      <c r="S127" s="150">
        <v>0</v>
      </c>
      <c r="T127" s="151">
        <f t="shared" si="3"/>
        <v>0</v>
      </c>
      <c r="AR127" s="152" t="s">
        <v>177</v>
      </c>
      <c r="AT127" s="152" t="s">
        <v>173</v>
      </c>
      <c r="AU127" s="152" t="s">
        <v>81</v>
      </c>
      <c r="AY127" s="13" t="s">
        <v>171</v>
      </c>
      <c r="BE127" s="153">
        <f t="shared" si="4"/>
        <v>0</v>
      </c>
      <c r="BF127" s="153">
        <f t="shared" si="5"/>
        <v>0</v>
      </c>
      <c r="BG127" s="153">
        <f t="shared" si="6"/>
        <v>0</v>
      </c>
      <c r="BH127" s="153">
        <f t="shared" si="7"/>
        <v>0</v>
      </c>
      <c r="BI127" s="153">
        <f t="shared" si="8"/>
        <v>0</v>
      </c>
      <c r="BJ127" s="13" t="s">
        <v>87</v>
      </c>
      <c r="BK127" s="153">
        <f t="shared" si="9"/>
        <v>0</v>
      </c>
      <c r="BL127" s="13" t="s">
        <v>177</v>
      </c>
      <c r="BM127" s="152" t="s">
        <v>190</v>
      </c>
    </row>
    <row r="128" spans="2:65" s="1" customFormat="1" ht="16.5" customHeight="1">
      <c r="B128" s="139"/>
      <c r="C128" s="140" t="s">
        <v>182</v>
      </c>
      <c r="D128" s="140" t="s">
        <v>173</v>
      </c>
      <c r="E128" s="141" t="s">
        <v>1260</v>
      </c>
      <c r="F128" s="142" t="s">
        <v>1261</v>
      </c>
      <c r="G128" s="143" t="s">
        <v>215</v>
      </c>
      <c r="H128" s="144">
        <v>3</v>
      </c>
      <c r="I128" s="145"/>
      <c r="J128" s="146">
        <f t="shared" si="0"/>
        <v>0</v>
      </c>
      <c r="K128" s="147"/>
      <c r="L128" s="28"/>
      <c r="M128" s="148" t="s">
        <v>1</v>
      </c>
      <c r="N128" s="149" t="s">
        <v>40</v>
      </c>
      <c r="P128" s="150">
        <f t="shared" si="1"/>
        <v>0</v>
      </c>
      <c r="Q128" s="150">
        <v>0</v>
      </c>
      <c r="R128" s="150">
        <f t="shared" si="2"/>
        <v>0</v>
      </c>
      <c r="S128" s="150">
        <v>0</v>
      </c>
      <c r="T128" s="151">
        <f t="shared" si="3"/>
        <v>0</v>
      </c>
      <c r="AR128" s="152" t="s">
        <v>177</v>
      </c>
      <c r="AT128" s="152" t="s">
        <v>173</v>
      </c>
      <c r="AU128" s="152" t="s">
        <v>81</v>
      </c>
      <c r="AY128" s="13" t="s">
        <v>171</v>
      </c>
      <c r="BE128" s="153">
        <f t="shared" si="4"/>
        <v>0</v>
      </c>
      <c r="BF128" s="153">
        <f t="shared" si="5"/>
        <v>0</v>
      </c>
      <c r="BG128" s="153">
        <f t="shared" si="6"/>
        <v>0</v>
      </c>
      <c r="BH128" s="153">
        <f t="shared" si="7"/>
        <v>0</v>
      </c>
      <c r="BI128" s="153">
        <f t="shared" si="8"/>
        <v>0</v>
      </c>
      <c r="BJ128" s="13" t="s">
        <v>87</v>
      </c>
      <c r="BK128" s="153">
        <f t="shared" si="9"/>
        <v>0</v>
      </c>
      <c r="BL128" s="13" t="s">
        <v>177</v>
      </c>
      <c r="BM128" s="152" t="s">
        <v>193</v>
      </c>
    </row>
    <row r="129" spans="2:65" s="1" customFormat="1" ht="16.5" customHeight="1">
      <c r="B129" s="139"/>
      <c r="C129" s="140" t="s">
        <v>194</v>
      </c>
      <c r="D129" s="140" t="s">
        <v>173</v>
      </c>
      <c r="E129" s="141" t="s">
        <v>1262</v>
      </c>
      <c r="F129" s="142" t="s">
        <v>1263</v>
      </c>
      <c r="G129" s="143" t="s">
        <v>215</v>
      </c>
      <c r="H129" s="144">
        <v>2</v>
      </c>
      <c r="I129" s="145"/>
      <c r="J129" s="146">
        <f t="shared" si="0"/>
        <v>0</v>
      </c>
      <c r="K129" s="147"/>
      <c r="L129" s="28"/>
      <c r="M129" s="148" t="s">
        <v>1</v>
      </c>
      <c r="N129" s="149" t="s">
        <v>40</v>
      </c>
      <c r="P129" s="150">
        <f t="shared" si="1"/>
        <v>0</v>
      </c>
      <c r="Q129" s="150">
        <v>0</v>
      </c>
      <c r="R129" s="150">
        <f t="shared" si="2"/>
        <v>0</v>
      </c>
      <c r="S129" s="150">
        <v>0</v>
      </c>
      <c r="T129" s="151">
        <f t="shared" si="3"/>
        <v>0</v>
      </c>
      <c r="AR129" s="152" t="s">
        <v>177</v>
      </c>
      <c r="AT129" s="152" t="s">
        <v>173</v>
      </c>
      <c r="AU129" s="152" t="s">
        <v>81</v>
      </c>
      <c r="AY129" s="13" t="s">
        <v>171</v>
      </c>
      <c r="BE129" s="153">
        <f t="shared" si="4"/>
        <v>0</v>
      </c>
      <c r="BF129" s="153">
        <f t="shared" si="5"/>
        <v>0</v>
      </c>
      <c r="BG129" s="153">
        <f t="shared" si="6"/>
        <v>0</v>
      </c>
      <c r="BH129" s="153">
        <f t="shared" si="7"/>
        <v>0</v>
      </c>
      <c r="BI129" s="153">
        <f t="shared" si="8"/>
        <v>0</v>
      </c>
      <c r="BJ129" s="13" t="s">
        <v>87</v>
      </c>
      <c r="BK129" s="153">
        <f t="shared" si="9"/>
        <v>0</v>
      </c>
      <c r="BL129" s="13" t="s">
        <v>177</v>
      </c>
      <c r="BM129" s="152" t="s">
        <v>198</v>
      </c>
    </row>
    <row r="130" spans="2:65" s="1" customFormat="1" ht="16.5" customHeight="1">
      <c r="B130" s="139"/>
      <c r="C130" s="140" t="s">
        <v>185</v>
      </c>
      <c r="D130" s="140" t="s">
        <v>173</v>
      </c>
      <c r="E130" s="141" t="s">
        <v>1264</v>
      </c>
      <c r="F130" s="142" t="s">
        <v>1265</v>
      </c>
      <c r="G130" s="143" t="s">
        <v>215</v>
      </c>
      <c r="H130" s="144">
        <v>1</v>
      </c>
      <c r="I130" s="145"/>
      <c r="J130" s="146">
        <f t="shared" si="0"/>
        <v>0</v>
      </c>
      <c r="K130" s="147"/>
      <c r="L130" s="28"/>
      <c r="M130" s="148" t="s">
        <v>1</v>
      </c>
      <c r="N130" s="149" t="s">
        <v>40</v>
      </c>
      <c r="P130" s="150">
        <f t="shared" si="1"/>
        <v>0</v>
      </c>
      <c r="Q130" s="150">
        <v>0</v>
      </c>
      <c r="R130" s="150">
        <f t="shared" si="2"/>
        <v>0</v>
      </c>
      <c r="S130" s="150">
        <v>0</v>
      </c>
      <c r="T130" s="151">
        <f t="shared" si="3"/>
        <v>0</v>
      </c>
      <c r="AR130" s="152" t="s">
        <v>177</v>
      </c>
      <c r="AT130" s="152" t="s">
        <v>173</v>
      </c>
      <c r="AU130" s="152" t="s">
        <v>81</v>
      </c>
      <c r="AY130" s="13" t="s">
        <v>171</v>
      </c>
      <c r="BE130" s="153">
        <f t="shared" si="4"/>
        <v>0</v>
      </c>
      <c r="BF130" s="153">
        <f t="shared" si="5"/>
        <v>0</v>
      </c>
      <c r="BG130" s="153">
        <f t="shared" si="6"/>
        <v>0</v>
      </c>
      <c r="BH130" s="153">
        <f t="shared" si="7"/>
        <v>0</v>
      </c>
      <c r="BI130" s="153">
        <f t="shared" si="8"/>
        <v>0</v>
      </c>
      <c r="BJ130" s="13" t="s">
        <v>87</v>
      </c>
      <c r="BK130" s="153">
        <f t="shared" si="9"/>
        <v>0</v>
      </c>
      <c r="BL130" s="13" t="s">
        <v>177</v>
      </c>
      <c r="BM130" s="152" t="s">
        <v>202</v>
      </c>
    </row>
    <row r="131" spans="2:65" s="1" customFormat="1" ht="16.5" customHeight="1">
      <c r="B131" s="139"/>
      <c r="C131" s="140" t="s">
        <v>203</v>
      </c>
      <c r="D131" s="140" t="s">
        <v>173</v>
      </c>
      <c r="E131" s="141" t="s">
        <v>1266</v>
      </c>
      <c r="F131" s="142" t="s">
        <v>1267</v>
      </c>
      <c r="G131" s="143" t="s">
        <v>215</v>
      </c>
      <c r="H131" s="144">
        <v>3</v>
      </c>
      <c r="I131" s="145"/>
      <c r="J131" s="146">
        <f t="shared" si="0"/>
        <v>0</v>
      </c>
      <c r="K131" s="147"/>
      <c r="L131" s="28"/>
      <c r="M131" s="148" t="s">
        <v>1</v>
      </c>
      <c r="N131" s="149" t="s">
        <v>40</v>
      </c>
      <c r="P131" s="150">
        <f t="shared" si="1"/>
        <v>0</v>
      </c>
      <c r="Q131" s="150">
        <v>0</v>
      </c>
      <c r="R131" s="150">
        <f t="shared" si="2"/>
        <v>0</v>
      </c>
      <c r="S131" s="150">
        <v>0</v>
      </c>
      <c r="T131" s="151">
        <f t="shared" si="3"/>
        <v>0</v>
      </c>
      <c r="AR131" s="152" t="s">
        <v>177</v>
      </c>
      <c r="AT131" s="152" t="s">
        <v>173</v>
      </c>
      <c r="AU131" s="152" t="s">
        <v>81</v>
      </c>
      <c r="AY131" s="13" t="s">
        <v>171</v>
      </c>
      <c r="BE131" s="153">
        <f t="shared" si="4"/>
        <v>0</v>
      </c>
      <c r="BF131" s="153">
        <f t="shared" si="5"/>
        <v>0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13" t="s">
        <v>87</v>
      </c>
      <c r="BK131" s="153">
        <f t="shared" si="9"/>
        <v>0</v>
      </c>
      <c r="BL131" s="13" t="s">
        <v>177</v>
      </c>
      <c r="BM131" s="152" t="s">
        <v>206</v>
      </c>
    </row>
    <row r="132" spans="2:65" s="1" customFormat="1" ht="16.5" customHeight="1">
      <c r="B132" s="139"/>
      <c r="C132" s="140" t="s">
        <v>190</v>
      </c>
      <c r="D132" s="140" t="s">
        <v>173</v>
      </c>
      <c r="E132" s="141" t="s">
        <v>1268</v>
      </c>
      <c r="F132" s="142" t="s">
        <v>1269</v>
      </c>
      <c r="G132" s="143" t="s">
        <v>215</v>
      </c>
      <c r="H132" s="144">
        <v>2</v>
      </c>
      <c r="I132" s="145"/>
      <c r="J132" s="146">
        <f t="shared" si="0"/>
        <v>0</v>
      </c>
      <c r="K132" s="147"/>
      <c r="L132" s="28"/>
      <c r="M132" s="148" t="s">
        <v>1</v>
      </c>
      <c r="N132" s="149" t="s">
        <v>40</v>
      </c>
      <c r="P132" s="150">
        <f t="shared" si="1"/>
        <v>0</v>
      </c>
      <c r="Q132" s="150">
        <v>0</v>
      </c>
      <c r="R132" s="150">
        <f t="shared" si="2"/>
        <v>0</v>
      </c>
      <c r="S132" s="150">
        <v>0</v>
      </c>
      <c r="T132" s="151">
        <f t="shared" si="3"/>
        <v>0</v>
      </c>
      <c r="AR132" s="152" t="s">
        <v>177</v>
      </c>
      <c r="AT132" s="152" t="s">
        <v>173</v>
      </c>
      <c r="AU132" s="152" t="s">
        <v>81</v>
      </c>
      <c r="AY132" s="13" t="s">
        <v>171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3" t="s">
        <v>87</v>
      </c>
      <c r="BK132" s="153">
        <f t="shared" si="9"/>
        <v>0</v>
      </c>
      <c r="BL132" s="13" t="s">
        <v>177</v>
      </c>
      <c r="BM132" s="152" t="s">
        <v>7</v>
      </c>
    </row>
    <row r="133" spans="2:65" s="1" customFormat="1" ht="16.5" customHeight="1">
      <c r="B133" s="139"/>
      <c r="C133" s="140" t="s">
        <v>210</v>
      </c>
      <c r="D133" s="140" t="s">
        <v>173</v>
      </c>
      <c r="E133" s="141" t="s">
        <v>1270</v>
      </c>
      <c r="F133" s="142" t="s">
        <v>1271</v>
      </c>
      <c r="G133" s="143" t="s">
        <v>215</v>
      </c>
      <c r="H133" s="144">
        <v>1</v>
      </c>
      <c r="I133" s="145"/>
      <c r="J133" s="146">
        <f t="shared" si="0"/>
        <v>0</v>
      </c>
      <c r="K133" s="147"/>
      <c r="L133" s="28"/>
      <c r="M133" s="148" t="s">
        <v>1</v>
      </c>
      <c r="N133" s="149" t="s">
        <v>40</v>
      </c>
      <c r="P133" s="150">
        <f t="shared" si="1"/>
        <v>0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AR133" s="152" t="s">
        <v>177</v>
      </c>
      <c r="AT133" s="152" t="s">
        <v>173</v>
      </c>
      <c r="AU133" s="152" t="s">
        <v>81</v>
      </c>
      <c r="AY133" s="13" t="s">
        <v>171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3" t="s">
        <v>87</v>
      </c>
      <c r="BK133" s="153">
        <f t="shared" si="9"/>
        <v>0</v>
      </c>
      <c r="BL133" s="13" t="s">
        <v>177</v>
      </c>
      <c r="BM133" s="152" t="s">
        <v>209</v>
      </c>
    </row>
    <row r="134" spans="2:65" s="1" customFormat="1" ht="16.5" customHeight="1">
      <c r="B134" s="139"/>
      <c r="C134" s="140" t="s">
        <v>193</v>
      </c>
      <c r="D134" s="140" t="s">
        <v>173</v>
      </c>
      <c r="E134" s="141" t="s">
        <v>1272</v>
      </c>
      <c r="F134" s="142" t="s">
        <v>1273</v>
      </c>
      <c r="G134" s="143" t="s">
        <v>215</v>
      </c>
      <c r="H134" s="144">
        <v>2</v>
      </c>
      <c r="I134" s="145"/>
      <c r="J134" s="146">
        <f t="shared" si="0"/>
        <v>0</v>
      </c>
      <c r="K134" s="147"/>
      <c r="L134" s="28"/>
      <c r="M134" s="148" t="s">
        <v>1</v>
      </c>
      <c r="N134" s="149" t="s">
        <v>40</v>
      </c>
      <c r="P134" s="150">
        <f t="shared" si="1"/>
        <v>0</v>
      </c>
      <c r="Q134" s="150">
        <v>0</v>
      </c>
      <c r="R134" s="150">
        <f t="shared" si="2"/>
        <v>0</v>
      </c>
      <c r="S134" s="150">
        <v>0</v>
      </c>
      <c r="T134" s="151">
        <f t="shared" si="3"/>
        <v>0</v>
      </c>
      <c r="AR134" s="152" t="s">
        <v>177</v>
      </c>
      <c r="AT134" s="152" t="s">
        <v>173</v>
      </c>
      <c r="AU134" s="152" t="s">
        <v>81</v>
      </c>
      <c r="AY134" s="13" t="s">
        <v>171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3" t="s">
        <v>87</v>
      </c>
      <c r="BK134" s="153">
        <f t="shared" si="9"/>
        <v>0</v>
      </c>
      <c r="BL134" s="13" t="s">
        <v>177</v>
      </c>
      <c r="BM134" s="152" t="s">
        <v>216</v>
      </c>
    </row>
    <row r="135" spans="2:65" s="1" customFormat="1" ht="16.5" customHeight="1">
      <c r="B135" s="139"/>
      <c r="C135" s="140" t="s">
        <v>217</v>
      </c>
      <c r="D135" s="140" t="s">
        <v>173</v>
      </c>
      <c r="E135" s="141" t="s">
        <v>1274</v>
      </c>
      <c r="F135" s="142" t="s">
        <v>1275</v>
      </c>
      <c r="G135" s="143" t="s">
        <v>215</v>
      </c>
      <c r="H135" s="144">
        <v>1</v>
      </c>
      <c r="I135" s="145"/>
      <c r="J135" s="146">
        <f t="shared" si="0"/>
        <v>0</v>
      </c>
      <c r="K135" s="147"/>
      <c r="L135" s="28"/>
      <c r="M135" s="148" t="s">
        <v>1</v>
      </c>
      <c r="N135" s="149" t="s">
        <v>40</v>
      </c>
      <c r="P135" s="150">
        <f t="shared" si="1"/>
        <v>0</v>
      </c>
      <c r="Q135" s="150">
        <v>0</v>
      </c>
      <c r="R135" s="150">
        <f t="shared" si="2"/>
        <v>0</v>
      </c>
      <c r="S135" s="150">
        <v>0</v>
      </c>
      <c r="T135" s="151">
        <f t="shared" si="3"/>
        <v>0</v>
      </c>
      <c r="AR135" s="152" t="s">
        <v>177</v>
      </c>
      <c r="AT135" s="152" t="s">
        <v>173</v>
      </c>
      <c r="AU135" s="152" t="s">
        <v>81</v>
      </c>
      <c r="AY135" s="13" t="s">
        <v>171</v>
      </c>
      <c r="BE135" s="153">
        <f t="shared" si="4"/>
        <v>0</v>
      </c>
      <c r="BF135" s="153">
        <f t="shared" si="5"/>
        <v>0</v>
      </c>
      <c r="BG135" s="153">
        <f t="shared" si="6"/>
        <v>0</v>
      </c>
      <c r="BH135" s="153">
        <f t="shared" si="7"/>
        <v>0</v>
      </c>
      <c r="BI135" s="153">
        <f t="shared" si="8"/>
        <v>0</v>
      </c>
      <c r="BJ135" s="13" t="s">
        <v>87</v>
      </c>
      <c r="BK135" s="153">
        <f t="shared" si="9"/>
        <v>0</v>
      </c>
      <c r="BL135" s="13" t="s">
        <v>177</v>
      </c>
      <c r="BM135" s="152" t="s">
        <v>220</v>
      </c>
    </row>
    <row r="136" spans="2:65" s="1" customFormat="1" ht="16.5" customHeight="1">
      <c r="B136" s="139"/>
      <c r="C136" s="140" t="s">
        <v>198</v>
      </c>
      <c r="D136" s="140" t="s">
        <v>173</v>
      </c>
      <c r="E136" s="141" t="s">
        <v>1276</v>
      </c>
      <c r="F136" s="142" t="s">
        <v>1277</v>
      </c>
      <c r="G136" s="143" t="s">
        <v>215</v>
      </c>
      <c r="H136" s="144">
        <v>2</v>
      </c>
      <c r="I136" s="145"/>
      <c r="J136" s="146">
        <f t="shared" si="0"/>
        <v>0</v>
      </c>
      <c r="K136" s="147"/>
      <c r="L136" s="28"/>
      <c r="M136" s="148" t="s">
        <v>1</v>
      </c>
      <c r="N136" s="149" t="s">
        <v>40</v>
      </c>
      <c r="P136" s="150">
        <f t="shared" si="1"/>
        <v>0</v>
      </c>
      <c r="Q136" s="150">
        <v>0</v>
      </c>
      <c r="R136" s="150">
        <f t="shared" si="2"/>
        <v>0</v>
      </c>
      <c r="S136" s="150">
        <v>0</v>
      </c>
      <c r="T136" s="151">
        <f t="shared" si="3"/>
        <v>0</v>
      </c>
      <c r="AR136" s="152" t="s">
        <v>177</v>
      </c>
      <c r="AT136" s="152" t="s">
        <v>173</v>
      </c>
      <c r="AU136" s="152" t="s">
        <v>81</v>
      </c>
      <c r="AY136" s="13" t="s">
        <v>171</v>
      </c>
      <c r="BE136" s="153">
        <f t="shared" si="4"/>
        <v>0</v>
      </c>
      <c r="BF136" s="153">
        <f t="shared" si="5"/>
        <v>0</v>
      </c>
      <c r="BG136" s="153">
        <f t="shared" si="6"/>
        <v>0</v>
      </c>
      <c r="BH136" s="153">
        <f t="shared" si="7"/>
        <v>0</v>
      </c>
      <c r="BI136" s="153">
        <f t="shared" si="8"/>
        <v>0</v>
      </c>
      <c r="BJ136" s="13" t="s">
        <v>87</v>
      </c>
      <c r="BK136" s="153">
        <f t="shared" si="9"/>
        <v>0</v>
      </c>
      <c r="BL136" s="13" t="s">
        <v>177</v>
      </c>
      <c r="BM136" s="152" t="s">
        <v>224</v>
      </c>
    </row>
    <row r="137" spans="2:65" s="1" customFormat="1" ht="16.5" customHeight="1">
      <c r="B137" s="139"/>
      <c r="C137" s="140" t="s">
        <v>225</v>
      </c>
      <c r="D137" s="140" t="s">
        <v>173</v>
      </c>
      <c r="E137" s="141" t="s">
        <v>1278</v>
      </c>
      <c r="F137" s="142" t="s">
        <v>1279</v>
      </c>
      <c r="G137" s="143" t="s">
        <v>215</v>
      </c>
      <c r="H137" s="144">
        <v>1</v>
      </c>
      <c r="I137" s="145"/>
      <c r="J137" s="146">
        <f t="shared" si="0"/>
        <v>0</v>
      </c>
      <c r="K137" s="147"/>
      <c r="L137" s="28"/>
      <c r="M137" s="148" t="s">
        <v>1</v>
      </c>
      <c r="N137" s="149" t="s">
        <v>40</v>
      </c>
      <c r="P137" s="150">
        <f t="shared" si="1"/>
        <v>0</v>
      </c>
      <c r="Q137" s="150">
        <v>0</v>
      </c>
      <c r="R137" s="150">
        <f t="shared" si="2"/>
        <v>0</v>
      </c>
      <c r="S137" s="150">
        <v>0</v>
      </c>
      <c r="T137" s="151">
        <f t="shared" si="3"/>
        <v>0</v>
      </c>
      <c r="AR137" s="152" t="s">
        <v>177</v>
      </c>
      <c r="AT137" s="152" t="s">
        <v>173</v>
      </c>
      <c r="AU137" s="152" t="s">
        <v>81</v>
      </c>
      <c r="AY137" s="13" t="s">
        <v>171</v>
      </c>
      <c r="BE137" s="153">
        <f t="shared" si="4"/>
        <v>0</v>
      </c>
      <c r="BF137" s="153">
        <f t="shared" si="5"/>
        <v>0</v>
      </c>
      <c r="BG137" s="153">
        <f t="shared" si="6"/>
        <v>0</v>
      </c>
      <c r="BH137" s="153">
        <f t="shared" si="7"/>
        <v>0</v>
      </c>
      <c r="BI137" s="153">
        <f t="shared" si="8"/>
        <v>0</v>
      </c>
      <c r="BJ137" s="13" t="s">
        <v>87</v>
      </c>
      <c r="BK137" s="153">
        <f t="shared" si="9"/>
        <v>0</v>
      </c>
      <c r="BL137" s="13" t="s">
        <v>177</v>
      </c>
      <c r="BM137" s="152" t="s">
        <v>229</v>
      </c>
    </row>
    <row r="138" spans="2:65" s="1" customFormat="1" ht="16.5" customHeight="1">
      <c r="B138" s="139"/>
      <c r="C138" s="140" t="s">
        <v>202</v>
      </c>
      <c r="D138" s="140" t="s">
        <v>173</v>
      </c>
      <c r="E138" s="141" t="s">
        <v>1280</v>
      </c>
      <c r="F138" s="142" t="s">
        <v>1281</v>
      </c>
      <c r="G138" s="143" t="s">
        <v>215</v>
      </c>
      <c r="H138" s="144">
        <v>1</v>
      </c>
      <c r="I138" s="145"/>
      <c r="J138" s="146">
        <f t="shared" si="0"/>
        <v>0</v>
      </c>
      <c r="K138" s="147"/>
      <c r="L138" s="28"/>
      <c r="M138" s="148" t="s">
        <v>1</v>
      </c>
      <c r="N138" s="149" t="s">
        <v>40</v>
      </c>
      <c r="P138" s="150">
        <f t="shared" si="1"/>
        <v>0</v>
      </c>
      <c r="Q138" s="150">
        <v>0</v>
      </c>
      <c r="R138" s="150">
        <f t="shared" si="2"/>
        <v>0</v>
      </c>
      <c r="S138" s="150">
        <v>0</v>
      </c>
      <c r="T138" s="151">
        <f t="shared" si="3"/>
        <v>0</v>
      </c>
      <c r="AR138" s="152" t="s">
        <v>177</v>
      </c>
      <c r="AT138" s="152" t="s">
        <v>173</v>
      </c>
      <c r="AU138" s="152" t="s">
        <v>81</v>
      </c>
      <c r="AY138" s="13" t="s">
        <v>171</v>
      </c>
      <c r="BE138" s="153">
        <f t="shared" si="4"/>
        <v>0</v>
      </c>
      <c r="BF138" s="153">
        <f t="shared" si="5"/>
        <v>0</v>
      </c>
      <c r="BG138" s="153">
        <f t="shared" si="6"/>
        <v>0</v>
      </c>
      <c r="BH138" s="153">
        <f t="shared" si="7"/>
        <v>0</v>
      </c>
      <c r="BI138" s="153">
        <f t="shared" si="8"/>
        <v>0</v>
      </c>
      <c r="BJ138" s="13" t="s">
        <v>87</v>
      </c>
      <c r="BK138" s="153">
        <f t="shared" si="9"/>
        <v>0</v>
      </c>
      <c r="BL138" s="13" t="s">
        <v>177</v>
      </c>
      <c r="BM138" s="152" t="s">
        <v>233</v>
      </c>
    </row>
    <row r="139" spans="2:65" s="1" customFormat="1" ht="16.5" customHeight="1">
      <c r="B139" s="139"/>
      <c r="C139" s="140" t="s">
        <v>234</v>
      </c>
      <c r="D139" s="140" t="s">
        <v>173</v>
      </c>
      <c r="E139" s="141" t="s">
        <v>1282</v>
      </c>
      <c r="F139" s="142" t="s">
        <v>1283</v>
      </c>
      <c r="G139" s="143" t="s">
        <v>1284</v>
      </c>
      <c r="H139" s="144">
        <v>1</v>
      </c>
      <c r="I139" s="145"/>
      <c r="J139" s="146">
        <f t="shared" si="0"/>
        <v>0</v>
      </c>
      <c r="K139" s="147"/>
      <c r="L139" s="28"/>
      <c r="M139" s="148" t="s">
        <v>1</v>
      </c>
      <c r="N139" s="149" t="s">
        <v>40</v>
      </c>
      <c r="P139" s="150">
        <f t="shared" si="1"/>
        <v>0</v>
      </c>
      <c r="Q139" s="150">
        <v>0</v>
      </c>
      <c r="R139" s="150">
        <f t="shared" si="2"/>
        <v>0</v>
      </c>
      <c r="S139" s="150">
        <v>0</v>
      </c>
      <c r="T139" s="151">
        <f t="shared" si="3"/>
        <v>0</v>
      </c>
      <c r="AR139" s="152" t="s">
        <v>177</v>
      </c>
      <c r="AT139" s="152" t="s">
        <v>173</v>
      </c>
      <c r="AU139" s="152" t="s">
        <v>81</v>
      </c>
      <c r="AY139" s="13" t="s">
        <v>171</v>
      </c>
      <c r="BE139" s="153">
        <f t="shared" si="4"/>
        <v>0</v>
      </c>
      <c r="BF139" s="153">
        <f t="shared" si="5"/>
        <v>0</v>
      </c>
      <c r="BG139" s="153">
        <f t="shared" si="6"/>
        <v>0</v>
      </c>
      <c r="BH139" s="153">
        <f t="shared" si="7"/>
        <v>0</v>
      </c>
      <c r="BI139" s="153">
        <f t="shared" si="8"/>
        <v>0</v>
      </c>
      <c r="BJ139" s="13" t="s">
        <v>87</v>
      </c>
      <c r="BK139" s="153">
        <f t="shared" si="9"/>
        <v>0</v>
      </c>
      <c r="BL139" s="13" t="s">
        <v>177</v>
      </c>
      <c r="BM139" s="152" t="s">
        <v>237</v>
      </c>
    </row>
    <row r="140" spans="2:65" s="1" customFormat="1" ht="21.75" customHeight="1">
      <c r="B140" s="139"/>
      <c r="C140" s="140" t="s">
        <v>206</v>
      </c>
      <c r="D140" s="140" t="s">
        <v>173</v>
      </c>
      <c r="E140" s="141" t="s">
        <v>1285</v>
      </c>
      <c r="F140" s="142" t="s">
        <v>1286</v>
      </c>
      <c r="G140" s="143" t="s">
        <v>215</v>
      </c>
      <c r="H140" s="144">
        <v>2</v>
      </c>
      <c r="I140" s="145"/>
      <c r="J140" s="146">
        <f t="shared" si="0"/>
        <v>0</v>
      </c>
      <c r="K140" s="147"/>
      <c r="L140" s="28"/>
      <c r="M140" s="148" t="s">
        <v>1</v>
      </c>
      <c r="N140" s="149" t="s">
        <v>40</v>
      </c>
      <c r="P140" s="150">
        <f t="shared" si="1"/>
        <v>0</v>
      </c>
      <c r="Q140" s="150">
        <v>0</v>
      </c>
      <c r="R140" s="150">
        <f t="shared" si="2"/>
        <v>0</v>
      </c>
      <c r="S140" s="150">
        <v>0</v>
      </c>
      <c r="T140" s="151">
        <f t="shared" si="3"/>
        <v>0</v>
      </c>
      <c r="AR140" s="152" t="s">
        <v>177</v>
      </c>
      <c r="AT140" s="152" t="s">
        <v>173</v>
      </c>
      <c r="AU140" s="152" t="s">
        <v>81</v>
      </c>
      <c r="AY140" s="13" t="s">
        <v>171</v>
      </c>
      <c r="BE140" s="153">
        <f t="shared" si="4"/>
        <v>0</v>
      </c>
      <c r="BF140" s="153">
        <f t="shared" si="5"/>
        <v>0</v>
      </c>
      <c r="BG140" s="153">
        <f t="shared" si="6"/>
        <v>0</v>
      </c>
      <c r="BH140" s="153">
        <f t="shared" si="7"/>
        <v>0</v>
      </c>
      <c r="BI140" s="153">
        <f t="shared" si="8"/>
        <v>0</v>
      </c>
      <c r="BJ140" s="13" t="s">
        <v>87</v>
      </c>
      <c r="BK140" s="153">
        <f t="shared" si="9"/>
        <v>0</v>
      </c>
      <c r="BL140" s="13" t="s">
        <v>177</v>
      </c>
      <c r="BM140" s="152" t="s">
        <v>240</v>
      </c>
    </row>
    <row r="141" spans="2:65" s="1" customFormat="1" ht="16.5" customHeight="1">
      <c r="B141" s="139"/>
      <c r="C141" s="140" t="s">
        <v>241</v>
      </c>
      <c r="D141" s="140" t="s">
        <v>173</v>
      </c>
      <c r="E141" s="141" t="s">
        <v>1287</v>
      </c>
      <c r="F141" s="142" t="s">
        <v>1288</v>
      </c>
      <c r="G141" s="143" t="s">
        <v>1284</v>
      </c>
      <c r="H141" s="144">
        <v>1</v>
      </c>
      <c r="I141" s="145"/>
      <c r="J141" s="146">
        <f t="shared" si="0"/>
        <v>0</v>
      </c>
      <c r="K141" s="147"/>
      <c r="L141" s="28"/>
      <c r="M141" s="148" t="s">
        <v>1</v>
      </c>
      <c r="N141" s="149" t="s">
        <v>40</v>
      </c>
      <c r="P141" s="150">
        <f t="shared" si="1"/>
        <v>0</v>
      </c>
      <c r="Q141" s="150">
        <v>0</v>
      </c>
      <c r="R141" s="150">
        <f t="shared" si="2"/>
        <v>0</v>
      </c>
      <c r="S141" s="150">
        <v>0</v>
      </c>
      <c r="T141" s="151">
        <f t="shared" si="3"/>
        <v>0</v>
      </c>
      <c r="AR141" s="152" t="s">
        <v>177</v>
      </c>
      <c r="AT141" s="152" t="s">
        <v>173</v>
      </c>
      <c r="AU141" s="152" t="s">
        <v>81</v>
      </c>
      <c r="AY141" s="13" t="s">
        <v>171</v>
      </c>
      <c r="BE141" s="153">
        <f t="shared" si="4"/>
        <v>0</v>
      </c>
      <c r="BF141" s="153">
        <f t="shared" si="5"/>
        <v>0</v>
      </c>
      <c r="BG141" s="153">
        <f t="shared" si="6"/>
        <v>0</v>
      </c>
      <c r="BH141" s="153">
        <f t="shared" si="7"/>
        <v>0</v>
      </c>
      <c r="BI141" s="153">
        <f t="shared" si="8"/>
        <v>0</v>
      </c>
      <c r="BJ141" s="13" t="s">
        <v>87</v>
      </c>
      <c r="BK141" s="153">
        <f t="shared" si="9"/>
        <v>0</v>
      </c>
      <c r="BL141" s="13" t="s">
        <v>177</v>
      </c>
      <c r="BM141" s="152" t="s">
        <v>245</v>
      </c>
    </row>
    <row r="142" spans="2:65" s="1" customFormat="1" ht="16.5" customHeight="1">
      <c r="B142" s="139"/>
      <c r="C142" s="140" t="s">
        <v>7</v>
      </c>
      <c r="D142" s="140" t="s">
        <v>173</v>
      </c>
      <c r="E142" s="141" t="s">
        <v>1289</v>
      </c>
      <c r="F142" s="142" t="s">
        <v>1290</v>
      </c>
      <c r="G142" s="143" t="s">
        <v>215</v>
      </c>
      <c r="H142" s="144">
        <v>1</v>
      </c>
      <c r="I142" s="145"/>
      <c r="J142" s="146">
        <f t="shared" si="0"/>
        <v>0</v>
      </c>
      <c r="K142" s="147"/>
      <c r="L142" s="28"/>
      <c r="M142" s="148" t="s">
        <v>1</v>
      </c>
      <c r="N142" s="149" t="s">
        <v>40</v>
      </c>
      <c r="P142" s="150">
        <f t="shared" si="1"/>
        <v>0</v>
      </c>
      <c r="Q142" s="150">
        <v>0</v>
      </c>
      <c r="R142" s="150">
        <f t="shared" si="2"/>
        <v>0</v>
      </c>
      <c r="S142" s="150">
        <v>0</v>
      </c>
      <c r="T142" s="151">
        <f t="shared" si="3"/>
        <v>0</v>
      </c>
      <c r="AR142" s="152" t="s">
        <v>177</v>
      </c>
      <c r="AT142" s="152" t="s">
        <v>173</v>
      </c>
      <c r="AU142" s="152" t="s">
        <v>81</v>
      </c>
      <c r="AY142" s="13" t="s">
        <v>171</v>
      </c>
      <c r="BE142" s="153">
        <f t="shared" si="4"/>
        <v>0</v>
      </c>
      <c r="BF142" s="153">
        <f t="shared" si="5"/>
        <v>0</v>
      </c>
      <c r="BG142" s="153">
        <f t="shared" si="6"/>
        <v>0</v>
      </c>
      <c r="BH142" s="153">
        <f t="shared" si="7"/>
        <v>0</v>
      </c>
      <c r="BI142" s="153">
        <f t="shared" si="8"/>
        <v>0</v>
      </c>
      <c r="BJ142" s="13" t="s">
        <v>87</v>
      </c>
      <c r="BK142" s="153">
        <f t="shared" si="9"/>
        <v>0</v>
      </c>
      <c r="BL142" s="13" t="s">
        <v>177</v>
      </c>
      <c r="BM142" s="152" t="s">
        <v>248</v>
      </c>
    </row>
    <row r="143" spans="2:65" s="1" customFormat="1" ht="16.5" customHeight="1">
      <c r="B143" s="139"/>
      <c r="C143" s="140" t="s">
        <v>249</v>
      </c>
      <c r="D143" s="140" t="s">
        <v>173</v>
      </c>
      <c r="E143" s="141" t="s">
        <v>1291</v>
      </c>
      <c r="F143" s="142" t="s">
        <v>1292</v>
      </c>
      <c r="G143" s="143" t="s">
        <v>215</v>
      </c>
      <c r="H143" s="144">
        <v>2</v>
      </c>
      <c r="I143" s="145"/>
      <c r="J143" s="146">
        <f t="shared" si="0"/>
        <v>0</v>
      </c>
      <c r="K143" s="147"/>
      <c r="L143" s="28"/>
      <c r="M143" s="148" t="s">
        <v>1</v>
      </c>
      <c r="N143" s="149" t="s">
        <v>40</v>
      </c>
      <c r="P143" s="150">
        <f t="shared" si="1"/>
        <v>0</v>
      </c>
      <c r="Q143" s="150">
        <v>0</v>
      </c>
      <c r="R143" s="150">
        <f t="shared" si="2"/>
        <v>0</v>
      </c>
      <c r="S143" s="150">
        <v>0</v>
      </c>
      <c r="T143" s="151">
        <f t="shared" si="3"/>
        <v>0</v>
      </c>
      <c r="AR143" s="152" t="s">
        <v>177</v>
      </c>
      <c r="AT143" s="152" t="s">
        <v>173</v>
      </c>
      <c r="AU143" s="152" t="s">
        <v>81</v>
      </c>
      <c r="AY143" s="13" t="s">
        <v>171</v>
      </c>
      <c r="BE143" s="153">
        <f t="shared" si="4"/>
        <v>0</v>
      </c>
      <c r="BF143" s="153">
        <f t="shared" si="5"/>
        <v>0</v>
      </c>
      <c r="BG143" s="153">
        <f t="shared" si="6"/>
        <v>0</v>
      </c>
      <c r="BH143" s="153">
        <f t="shared" si="7"/>
        <v>0</v>
      </c>
      <c r="BI143" s="153">
        <f t="shared" si="8"/>
        <v>0</v>
      </c>
      <c r="BJ143" s="13" t="s">
        <v>87</v>
      </c>
      <c r="BK143" s="153">
        <f t="shared" si="9"/>
        <v>0</v>
      </c>
      <c r="BL143" s="13" t="s">
        <v>177</v>
      </c>
      <c r="BM143" s="152" t="s">
        <v>252</v>
      </c>
    </row>
    <row r="144" spans="2:65" s="1" customFormat="1" ht="16.5" customHeight="1">
      <c r="B144" s="139"/>
      <c r="C144" s="140" t="s">
        <v>209</v>
      </c>
      <c r="D144" s="140" t="s">
        <v>173</v>
      </c>
      <c r="E144" s="141" t="s">
        <v>1293</v>
      </c>
      <c r="F144" s="142" t="s">
        <v>1294</v>
      </c>
      <c r="G144" s="143" t="s">
        <v>215</v>
      </c>
      <c r="H144" s="144">
        <v>3</v>
      </c>
      <c r="I144" s="145"/>
      <c r="J144" s="146">
        <f t="shared" si="0"/>
        <v>0</v>
      </c>
      <c r="K144" s="147"/>
      <c r="L144" s="28"/>
      <c r="M144" s="148" t="s">
        <v>1</v>
      </c>
      <c r="N144" s="149" t="s">
        <v>40</v>
      </c>
      <c r="P144" s="150">
        <f t="shared" si="1"/>
        <v>0</v>
      </c>
      <c r="Q144" s="150">
        <v>0</v>
      </c>
      <c r="R144" s="150">
        <f t="shared" si="2"/>
        <v>0</v>
      </c>
      <c r="S144" s="150">
        <v>0</v>
      </c>
      <c r="T144" s="151">
        <f t="shared" si="3"/>
        <v>0</v>
      </c>
      <c r="AR144" s="152" t="s">
        <v>177</v>
      </c>
      <c r="AT144" s="152" t="s">
        <v>173</v>
      </c>
      <c r="AU144" s="152" t="s">
        <v>81</v>
      </c>
      <c r="AY144" s="13" t="s">
        <v>171</v>
      </c>
      <c r="BE144" s="153">
        <f t="shared" si="4"/>
        <v>0</v>
      </c>
      <c r="BF144" s="153">
        <f t="shared" si="5"/>
        <v>0</v>
      </c>
      <c r="BG144" s="153">
        <f t="shared" si="6"/>
        <v>0</v>
      </c>
      <c r="BH144" s="153">
        <f t="shared" si="7"/>
        <v>0</v>
      </c>
      <c r="BI144" s="153">
        <f t="shared" si="8"/>
        <v>0</v>
      </c>
      <c r="BJ144" s="13" t="s">
        <v>87</v>
      </c>
      <c r="BK144" s="153">
        <f t="shared" si="9"/>
        <v>0</v>
      </c>
      <c r="BL144" s="13" t="s">
        <v>177</v>
      </c>
      <c r="BM144" s="152" t="s">
        <v>256</v>
      </c>
    </row>
    <row r="145" spans="2:65" s="1" customFormat="1" ht="16.5" customHeight="1">
      <c r="B145" s="139"/>
      <c r="C145" s="140" t="s">
        <v>257</v>
      </c>
      <c r="D145" s="140" t="s">
        <v>173</v>
      </c>
      <c r="E145" s="141" t="s">
        <v>1295</v>
      </c>
      <c r="F145" s="142" t="s">
        <v>1296</v>
      </c>
      <c r="G145" s="143" t="s">
        <v>215</v>
      </c>
      <c r="H145" s="144">
        <v>12</v>
      </c>
      <c r="I145" s="145"/>
      <c r="J145" s="146">
        <f t="shared" si="0"/>
        <v>0</v>
      </c>
      <c r="K145" s="147"/>
      <c r="L145" s="28"/>
      <c r="M145" s="148" t="s">
        <v>1</v>
      </c>
      <c r="N145" s="149" t="s">
        <v>40</v>
      </c>
      <c r="P145" s="150">
        <f t="shared" si="1"/>
        <v>0</v>
      </c>
      <c r="Q145" s="150">
        <v>0</v>
      </c>
      <c r="R145" s="150">
        <f t="shared" si="2"/>
        <v>0</v>
      </c>
      <c r="S145" s="150">
        <v>0</v>
      </c>
      <c r="T145" s="151">
        <f t="shared" si="3"/>
        <v>0</v>
      </c>
      <c r="AR145" s="152" t="s">
        <v>177</v>
      </c>
      <c r="AT145" s="152" t="s">
        <v>173</v>
      </c>
      <c r="AU145" s="152" t="s">
        <v>81</v>
      </c>
      <c r="AY145" s="13" t="s">
        <v>171</v>
      </c>
      <c r="BE145" s="153">
        <f t="shared" si="4"/>
        <v>0</v>
      </c>
      <c r="BF145" s="153">
        <f t="shared" si="5"/>
        <v>0</v>
      </c>
      <c r="BG145" s="153">
        <f t="shared" si="6"/>
        <v>0</v>
      </c>
      <c r="BH145" s="153">
        <f t="shared" si="7"/>
        <v>0</v>
      </c>
      <c r="BI145" s="153">
        <f t="shared" si="8"/>
        <v>0</v>
      </c>
      <c r="BJ145" s="13" t="s">
        <v>87</v>
      </c>
      <c r="BK145" s="153">
        <f t="shared" si="9"/>
        <v>0</v>
      </c>
      <c r="BL145" s="13" t="s">
        <v>177</v>
      </c>
      <c r="BM145" s="152" t="s">
        <v>260</v>
      </c>
    </row>
    <row r="146" spans="2:65" s="1" customFormat="1" ht="16.5" customHeight="1">
      <c r="B146" s="139"/>
      <c r="C146" s="140" t="s">
        <v>216</v>
      </c>
      <c r="D146" s="140" t="s">
        <v>173</v>
      </c>
      <c r="E146" s="141" t="s">
        <v>1297</v>
      </c>
      <c r="F146" s="142" t="s">
        <v>1298</v>
      </c>
      <c r="G146" s="143" t="s">
        <v>215</v>
      </c>
      <c r="H146" s="144">
        <v>1</v>
      </c>
      <c r="I146" s="145"/>
      <c r="J146" s="146">
        <f t="shared" si="0"/>
        <v>0</v>
      </c>
      <c r="K146" s="147"/>
      <c r="L146" s="28"/>
      <c r="M146" s="148" t="s">
        <v>1</v>
      </c>
      <c r="N146" s="149" t="s">
        <v>40</v>
      </c>
      <c r="P146" s="150">
        <f t="shared" si="1"/>
        <v>0</v>
      </c>
      <c r="Q146" s="150">
        <v>0</v>
      </c>
      <c r="R146" s="150">
        <f t="shared" si="2"/>
        <v>0</v>
      </c>
      <c r="S146" s="150">
        <v>0</v>
      </c>
      <c r="T146" s="151">
        <f t="shared" si="3"/>
        <v>0</v>
      </c>
      <c r="AR146" s="152" t="s">
        <v>177</v>
      </c>
      <c r="AT146" s="152" t="s">
        <v>173</v>
      </c>
      <c r="AU146" s="152" t="s">
        <v>81</v>
      </c>
      <c r="AY146" s="13" t="s">
        <v>171</v>
      </c>
      <c r="BE146" s="153">
        <f t="shared" si="4"/>
        <v>0</v>
      </c>
      <c r="BF146" s="153">
        <f t="shared" si="5"/>
        <v>0</v>
      </c>
      <c r="BG146" s="153">
        <f t="shared" si="6"/>
        <v>0</v>
      </c>
      <c r="BH146" s="153">
        <f t="shared" si="7"/>
        <v>0</v>
      </c>
      <c r="BI146" s="153">
        <f t="shared" si="8"/>
        <v>0</v>
      </c>
      <c r="BJ146" s="13" t="s">
        <v>87</v>
      </c>
      <c r="BK146" s="153">
        <f t="shared" si="9"/>
        <v>0</v>
      </c>
      <c r="BL146" s="13" t="s">
        <v>177</v>
      </c>
      <c r="BM146" s="152" t="s">
        <v>263</v>
      </c>
    </row>
    <row r="147" spans="2:65" s="1" customFormat="1" ht="16.5" customHeight="1">
      <c r="B147" s="139"/>
      <c r="C147" s="140" t="s">
        <v>264</v>
      </c>
      <c r="D147" s="140" t="s">
        <v>173</v>
      </c>
      <c r="E147" s="141" t="s">
        <v>1299</v>
      </c>
      <c r="F147" s="142" t="s">
        <v>1300</v>
      </c>
      <c r="G147" s="143" t="s">
        <v>215</v>
      </c>
      <c r="H147" s="144">
        <v>1</v>
      </c>
      <c r="I147" s="145"/>
      <c r="J147" s="146">
        <f t="shared" si="0"/>
        <v>0</v>
      </c>
      <c r="K147" s="147"/>
      <c r="L147" s="28"/>
      <c r="M147" s="148" t="s">
        <v>1</v>
      </c>
      <c r="N147" s="149" t="s">
        <v>40</v>
      </c>
      <c r="P147" s="150">
        <f t="shared" si="1"/>
        <v>0</v>
      </c>
      <c r="Q147" s="150">
        <v>0</v>
      </c>
      <c r="R147" s="150">
        <f t="shared" si="2"/>
        <v>0</v>
      </c>
      <c r="S147" s="150">
        <v>0</v>
      </c>
      <c r="T147" s="151">
        <f t="shared" si="3"/>
        <v>0</v>
      </c>
      <c r="AR147" s="152" t="s">
        <v>177</v>
      </c>
      <c r="AT147" s="152" t="s">
        <v>173</v>
      </c>
      <c r="AU147" s="152" t="s">
        <v>81</v>
      </c>
      <c r="AY147" s="13" t="s">
        <v>171</v>
      </c>
      <c r="BE147" s="153">
        <f t="shared" si="4"/>
        <v>0</v>
      </c>
      <c r="BF147" s="153">
        <f t="shared" si="5"/>
        <v>0</v>
      </c>
      <c r="BG147" s="153">
        <f t="shared" si="6"/>
        <v>0</v>
      </c>
      <c r="BH147" s="153">
        <f t="shared" si="7"/>
        <v>0</v>
      </c>
      <c r="BI147" s="153">
        <f t="shared" si="8"/>
        <v>0</v>
      </c>
      <c r="BJ147" s="13" t="s">
        <v>87</v>
      </c>
      <c r="BK147" s="153">
        <f t="shared" si="9"/>
        <v>0</v>
      </c>
      <c r="BL147" s="13" t="s">
        <v>177</v>
      </c>
      <c r="BM147" s="152" t="s">
        <v>267</v>
      </c>
    </row>
    <row r="148" spans="2:65" s="1" customFormat="1" ht="16.5" customHeight="1">
      <c r="B148" s="139"/>
      <c r="C148" s="140" t="s">
        <v>220</v>
      </c>
      <c r="D148" s="140" t="s">
        <v>173</v>
      </c>
      <c r="E148" s="141" t="s">
        <v>1301</v>
      </c>
      <c r="F148" s="142" t="s">
        <v>1302</v>
      </c>
      <c r="G148" s="143" t="s">
        <v>215</v>
      </c>
      <c r="H148" s="144">
        <v>1</v>
      </c>
      <c r="I148" s="145"/>
      <c r="J148" s="146">
        <f t="shared" si="0"/>
        <v>0</v>
      </c>
      <c r="K148" s="147"/>
      <c r="L148" s="28"/>
      <c r="M148" s="148" t="s">
        <v>1</v>
      </c>
      <c r="N148" s="149" t="s">
        <v>40</v>
      </c>
      <c r="P148" s="150">
        <f t="shared" si="1"/>
        <v>0</v>
      </c>
      <c r="Q148" s="150">
        <v>0</v>
      </c>
      <c r="R148" s="150">
        <f t="shared" si="2"/>
        <v>0</v>
      </c>
      <c r="S148" s="150">
        <v>0</v>
      </c>
      <c r="T148" s="151">
        <f t="shared" si="3"/>
        <v>0</v>
      </c>
      <c r="AR148" s="152" t="s">
        <v>177</v>
      </c>
      <c r="AT148" s="152" t="s">
        <v>173</v>
      </c>
      <c r="AU148" s="152" t="s">
        <v>81</v>
      </c>
      <c r="AY148" s="13" t="s">
        <v>171</v>
      </c>
      <c r="BE148" s="153">
        <f t="shared" si="4"/>
        <v>0</v>
      </c>
      <c r="BF148" s="153">
        <f t="shared" si="5"/>
        <v>0</v>
      </c>
      <c r="BG148" s="153">
        <f t="shared" si="6"/>
        <v>0</v>
      </c>
      <c r="BH148" s="153">
        <f t="shared" si="7"/>
        <v>0</v>
      </c>
      <c r="BI148" s="153">
        <f t="shared" si="8"/>
        <v>0</v>
      </c>
      <c r="BJ148" s="13" t="s">
        <v>87</v>
      </c>
      <c r="BK148" s="153">
        <f t="shared" si="9"/>
        <v>0</v>
      </c>
      <c r="BL148" s="13" t="s">
        <v>177</v>
      </c>
      <c r="BM148" s="152" t="s">
        <v>270</v>
      </c>
    </row>
    <row r="149" spans="2:65" s="1" customFormat="1" ht="16.5" customHeight="1">
      <c r="B149" s="139"/>
      <c r="C149" s="140" t="s">
        <v>271</v>
      </c>
      <c r="D149" s="140" t="s">
        <v>173</v>
      </c>
      <c r="E149" s="141" t="s">
        <v>1303</v>
      </c>
      <c r="F149" s="142" t="s">
        <v>1304</v>
      </c>
      <c r="G149" s="143" t="s">
        <v>215</v>
      </c>
      <c r="H149" s="144">
        <v>1</v>
      </c>
      <c r="I149" s="145"/>
      <c r="J149" s="146">
        <f t="shared" si="0"/>
        <v>0</v>
      </c>
      <c r="K149" s="147"/>
      <c r="L149" s="28"/>
      <c r="M149" s="166" t="s">
        <v>1</v>
      </c>
      <c r="N149" s="167" t="s">
        <v>40</v>
      </c>
      <c r="O149" s="168"/>
      <c r="P149" s="169">
        <f t="shared" si="1"/>
        <v>0</v>
      </c>
      <c r="Q149" s="169">
        <v>0</v>
      </c>
      <c r="R149" s="169">
        <f t="shared" si="2"/>
        <v>0</v>
      </c>
      <c r="S149" s="169">
        <v>0</v>
      </c>
      <c r="T149" s="170">
        <f t="shared" si="3"/>
        <v>0</v>
      </c>
      <c r="AR149" s="152" t="s">
        <v>177</v>
      </c>
      <c r="AT149" s="152" t="s">
        <v>173</v>
      </c>
      <c r="AU149" s="152" t="s">
        <v>81</v>
      </c>
      <c r="AY149" s="13" t="s">
        <v>171</v>
      </c>
      <c r="BE149" s="153">
        <f t="shared" si="4"/>
        <v>0</v>
      </c>
      <c r="BF149" s="153">
        <f t="shared" si="5"/>
        <v>0</v>
      </c>
      <c r="BG149" s="153">
        <f t="shared" si="6"/>
        <v>0</v>
      </c>
      <c r="BH149" s="153">
        <f t="shared" si="7"/>
        <v>0</v>
      </c>
      <c r="BI149" s="153">
        <f t="shared" si="8"/>
        <v>0</v>
      </c>
      <c r="BJ149" s="13" t="s">
        <v>87</v>
      </c>
      <c r="BK149" s="153">
        <f t="shared" si="9"/>
        <v>0</v>
      </c>
      <c r="BL149" s="13" t="s">
        <v>177</v>
      </c>
      <c r="BM149" s="152" t="s">
        <v>274</v>
      </c>
    </row>
    <row r="150" spans="2:65" s="1" customFormat="1" ht="6.9" customHeight="1">
      <c r="B150" s="43"/>
      <c r="C150" s="44"/>
      <c r="D150" s="44"/>
      <c r="E150" s="44"/>
      <c r="F150" s="44"/>
      <c r="G150" s="44"/>
      <c r="H150" s="44"/>
      <c r="I150" s="44"/>
      <c r="J150" s="44"/>
      <c r="K150" s="44"/>
      <c r="L150" s="28"/>
    </row>
  </sheetData>
  <autoFilter ref="C120:K149" xr:uid="{00000000-0009-0000-0000-000007000000}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58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85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3" t="s">
        <v>114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" customHeight="1">
      <c r="B4" s="16"/>
      <c r="D4" s="17" t="s">
        <v>124</v>
      </c>
      <c r="L4" s="16"/>
      <c r="M4" s="92" t="s">
        <v>9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20" t="str">
        <f>'Rekapitulácia stavby'!K6</f>
        <v>Sklady - Showroom, rekonštrukcia</v>
      </c>
      <c r="F7" s="221"/>
      <c r="G7" s="221"/>
      <c r="H7" s="221"/>
      <c r="L7" s="16"/>
    </row>
    <row r="8" spans="2:46" s="1" customFormat="1" ht="12" customHeight="1">
      <c r="B8" s="28"/>
      <c r="D8" s="23" t="s">
        <v>125</v>
      </c>
      <c r="L8" s="28"/>
    </row>
    <row r="9" spans="2:46" s="1" customFormat="1" ht="16.5" customHeight="1">
      <c r="B9" s="28"/>
      <c r="E9" s="215" t="s">
        <v>1305</v>
      </c>
      <c r="F9" s="219"/>
      <c r="G9" s="219"/>
      <c r="H9" s="219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customHeight="1">
      <c r="B12" s="28"/>
      <c r="D12" s="23" t="s">
        <v>19</v>
      </c>
      <c r="F12" s="21" t="s">
        <v>20</v>
      </c>
      <c r="I12" s="23" t="s">
        <v>21</v>
      </c>
      <c r="J12" s="51">
        <f>'Rekapitulácia stavby'!AN8</f>
        <v>0</v>
      </c>
      <c r="L12" s="28"/>
    </row>
    <row r="13" spans="2:46" s="1" customFormat="1" ht="10.95" customHeight="1">
      <c r="B13" s="28"/>
      <c r="L13" s="28"/>
    </row>
    <row r="14" spans="2:46" s="1" customFormat="1" ht="12" customHeight="1">
      <c r="B14" s="28"/>
      <c r="D14" s="23" t="s">
        <v>22</v>
      </c>
      <c r="I14" s="23" t="s">
        <v>23</v>
      </c>
      <c r="J14" s="21" t="s">
        <v>1</v>
      </c>
      <c r="L14" s="28"/>
    </row>
    <row r="15" spans="2:46" s="1" customFormat="1" ht="18" customHeight="1">
      <c r="B15" s="28"/>
      <c r="E15" s="21" t="s">
        <v>24</v>
      </c>
      <c r="I15" s="23" t="s">
        <v>25</v>
      </c>
      <c r="J15" s="21" t="s">
        <v>1</v>
      </c>
      <c r="L15" s="28"/>
    </row>
    <row r="16" spans="2:46" s="1" customFormat="1" ht="6.9" customHeight="1">
      <c r="B16" s="28"/>
      <c r="L16" s="28"/>
    </row>
    <row r="17" spans="2:12" s="1" customFormat="1" ht="12" customHeight="1">
      <c r="B17" s="28"/>
      <c r="D17" s="23" t="s">
        <v>26</v>
      </c>
      <c r="I17" s="23" t="s">
        <v>23</v>
      </c>
      <c r="J17" s="24" t="str">
        <f>'Rekapitulácia stavby'!AN13</f>
        <v>Vyplň údaj</v>
      </c>
      <c r="L17" s="28"/>
    </row>
    <row r="18" spans="2:12" s="1" customFormat="1" ht="18" customHeight="1">
      <c r="B18" s="28"/>
      <c r="E18" s="222" t="str">
        <f>'Rekapitulácia stavby'!E14</f>
        <v>Vyplň údaj</v>
      </c>
      <c r="F18" s="207"/>
      <c r="G18" s="207"/>
      <c r="H18" s="207"/>
      <c r="I18" s="23" t="s">
        <v>25</v>
      </c>
      <c r="J18" s="24" t="str">
        <f>'Rekapitulácia stavby'!AN14</f>
        <v>Vyplň údaj</v>
      </c>
      <c r="L18" s="28"/>
    </row>
    <row r="19" spans="2:12" s="1" customFormat="1" ht="6.9" customHeight="1">
      <c r="B19" s="28"/>
      <c r="L19" s="28"/>
    </row>
    <row r="20" spans="2:12" s="1" customFormat="1" ht="12" customHeight="1">
      <c r="B20" s="28"/>
      <c r="D20" s="23" t="s">
        <v>28</v>
      </c>
      <c r="I20" s="23" t="s">
        <v>23</v>
      </c>
      <c r="J20" s="21" t="s">
        <v>1</v>
      </c>
      <c r="L20" s="28"/>
    </row>
    <row r="21" spans="2:12" s="1" customFormat="1" ht="18" customHeight="1">
      <c r="B21" s="28"/>
      <c r="E21" s="21" t="s">
        <v>29</v>
      </c>
      <c r="I21" s="23" t="s">
        <v>25</v>
      </c>
      <c r="J21" s="21" t="s">
        <v>1</v>
      </c>
      <c r="L21" s="28"/>
    </row>
    <row r="22" spans="2:12" s="1" customFormat="1" ht="6.9" customHeight="1">
      <c r="B22" s="28"/>
      <c r="L22" s="28"/>
    </row>
    <row r="23" spans="2:12" s="1" customFormat="1" ht="12" customHeight="1">
      <c r="B23" s="28"/>
      <c r="D23" s="23" t="s">
        <v>31</v>
      </c>
      <c r="I23" s="23" t="s">
        <v>23</v>
      </c>
      <c r="J23" s="21" t="s">
        <v>1</v>
      </c>
      <c r="L23" s="28"/>
    </row>
    <row r="24" spans="2:12" s="1" customFormat="1" ht="18" customHeight="1">
      <c r="B24" s="28"/>
      <c r="E24" s="21" t="s">
        <v>32</v>
      </c>
      <c r="I24" s="23" t="s">
        <v>25</v>
      </c>
      <c r="J24" s="21" t="s">
        <v>1</v>
      </c>
      <c r="L24" s="28"/>
    </row>
    <row r="25" spans="2:12" s="1" customFormat="1" ht="6.9" customHeight="1">
      <c r="B25" s="28"/>
      <c r="L25" s="28"/>
    </row>
    <row r="26" spans="2:12" s="1" customFormat="1" ht="12" customHeight="1">
      <c r="B26" s="28"/>
      <c r="D26" s="23" t="s">
        <v>33</v>
      </c>
      <c r="L26" s="28"/>
    </row>
    <row r="27" spans="2:12" s="7" customFormat="1" ht="16.5" customHeight="1">
      <c r="B27" s="93"/>
      <c r="E27" s="211" t="s">
        <v>1</v>
      </c>
      <c r="F27" s="211"/>
      <c r="G27" s="211"/>
      <c r="H27" s="211"/>
      <c r="L27" s="93"/>
    </row>
    <row r="28" spans="2:12" s="1" customFormat="1" ht="6.9" customHeight="1">
      <c r="B28" s="28"/>
      <c r="L28" s="28"/>
    </row>
    <row r="29" spans="2:12" s="1" customFormat="1" ht="6.9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>
      <c r="B30" s="28"/>
      <c r="D30" s="94" t="s">
        <v>34</v>
      </c>
      <c r="J30" s="65">
        <f>ROUND(J124, 2)</f>
        <v>0</v>
      </c>
      <c r="L30" s="28"/>
    </row>
    <row r="31" spans="2:12" s="1" customFormat="1" ht="6.9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" customHeight="1">
      <c r="B32" s="28"/>
      <c r="F32" s="31" t="s">
        <v>36</v>
      </c>
      <c r="I32" s="31" t="s">
        <v>35</v>
      </c>
      <c r="J32" s="31" t="s">
        <v>37</v>
      </c>
      <c r="L32" s="28"/>
    </row>
    <row r="33" spans="2:12" s="1" customFormat="1" ht="14.4" customHeight="1">
      <c r="B33" s="28"/>
      <c r="D33" s="54" t="s">
        <v>38</v>
      </c>
      <c r="E33" s="33" t="s">
        <v>39</v>
      </c>
      <c r="F33" s="95">
        <f>ROUND((SUM(BE124:BE157)),  2)</f>
        <v>0</v>
      </c>
      <c r="G33" s="96"/>
      <c r="H33" s="96"/>
      <c r="I33" s="97">
        <v>0.2</v>
      </c>
      <c r="J33" s="95">
        <f>ROUND(((SUM(BE124:BE157))*I33),  2)</f>
        <v>0</v>
      </c>
      <c r="L33" s="28"/>
    </row>
    <row r="34" spans="2:12" s="1" customFormat="1" ht="14.4" customHeight="1">
      <c r="B34" s="28"/>
      <c r="E34" s="33" t="s">
        <v>40</v>
      </c>
      <c r="F34" s="95">
        <f>ROUND((SUM(BF124:BF157)),  2)</f>
        <v>0</v>
      </c>
      <c r="G34" s="96"/>
      <c r="H34" s="96"/>
      <c r="I34" s="97">
        <v>0.2</v>
      </c>
      <c r="J34" s="95">
        <f>ROUND(((SUM(BF124:BF157))*I34),  2)</f>
        <v>0</v>
      </c>
      <c r="L34" s="28"/>
    </row>
    <row r="35" spans="2:12" s="1" customFormat="1" ht="14.4" hidden="1" customHeight="1">
      <c r="B35" s="28"/>
      <c r="E35" s="23" t="s">
        <v>41</v>
      </c>
      <c r="F35" s="85">
        <f>ROUND((SUM(BG124:BG157)),  2)</f>
        <v>0</v>
      </c>
      <c r="I35" s="98">
        <v>0.2</v>
      </c>
      <c r="J35" s="85">
        <f>0</f>
        <v>0</v>
      </c>
      <c r="L35" s="28"/>
    </row>
    <row r="36" spans="2:12" s="1" customFormat="1" ht="14.4" hidden="1" customHeight="1">
      <c r="B36" s="28"/>
      <c r="E36" s="23" t="s">
        <v>42</v>
      </c>
      <c r="F36" s="85">
        <f>ROUND((SUM(BH124:BH157)),  2)</f>
        <v>0</v>
      </c>
      <c r="I36" s="98">
        <v>0.2</v>
      </c>
      <c r="J36" s="85">
        <f>0</f>
        <v>0</v>
      </c>
      <c r="L36" s="28"/>
    </row>
    <row r="37" spans="2:12" s="1" customFormat="1" ht="14.4" hidden="1" customHeight="1">
      <c r="B37" s="28"/>
      <c r="E37" s="33" t="s">
        <v>43</v>
      </c>
      <c r="F37" s="95">
        <f>ROUND((SUM(BI124:BI157)),  2)</f>
        <v>0</v>
      </c>
      <c r="G37" s="96"/>
      <c r="H37" s="96"/>
      <c r="I37" s="97">
        <v>0</v>
      </c>
      <c r="J37" s="95">
        <f>0</f>
        <v>0</v>
      </c>
      <c r="L37" s="28"/>
    </row>
    <row r="38" spans="2:12" s="1" customFormat="1" ht="6.9" customHeight="1">
      <c r="B38" s="28"/>
      <c r="L38" s="28"/>
    </row>
    <row r="39" spans="2:12" s="1" customFormat="1" ht="25.35" customHeight="1">
      <c r="B39" s="28"/>
      <c r="C39" s="99"/>
      <c r="D39" s="100" t="s">
        <v>44</v>
      </c>
      <c r="E39" s="56"/>
      <c r="F39" s="56"/>
      <c r="G39" s="101" t="s">
        <v>45</v>
      </c>
      <c r="H39" s="102" t="s">
        <v>46</v>
      </c>
      <c r="I39" s="56"/>
      <c r="J39" s="103">
        <f>SUM(J30:J37)</f>
        <v>0</v>
      </c>
      <c r="K39" s="104"/>
      <c r="L39" s="28"/>
    </row>
    <row r="40" spans="2:12" s="1" customFormat="1" ht="14.4" customHeight="1">
      <c r="B40" s="28"/>
      <c r="L40" s="28"/>
    </row>
    <row r="41" spans="2:12" ht="14.4" customHeight="1">
      <c r="B41" s="16"/>
      <c r="L41" s="16"/>
    </row>
    <row r="42" spans="2:12" ht="14.4" customHeight="1">
      <c r="B42" s="16"/>
      <c r="L42" s="16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" customHeight="1">
      <c r="B82" s="28"/>
      <c r="C82" s="17" t="s">
        <v>129</v>
      </c>
      <c r="L82" s="28"/>
    </row>
    <row r="83" spans="2:47" s="1" customFormat="1" ht="6.9" customHeight="1">
      <c r="B83" s="28"/>
      <c r="L83" s="28"/>
    </row>
    <row r="84" spans="2:47" s="1" customFormat="1" ht="12" customHeight="1">
      <c r="B84" s="28"/>
      <c r="C84" s="23" t="s">
        <v>15</v>
      </c>
      <c r="L84" s="28"/>
    </row>
    <row r="85" spans="2:47" s="1" customFormat="1" ht="16.5" customHeight="1">
      <c r="B85" s="28"/>
      <c r="E85" s="220" t="str">
        <f>E7</f>
        <v>Sklady - Showroom, rekonštrukcia</v>
      </c>
      <c r="F85" s="221"/>
      <c r="G85" s="221"/>
      <c r="H85" s="221"/>
      <c r="L85" s="28"/>
    </row>
    <row r="86" spans="2:47" s="1" customFormat="1" ht="12" customHeight="1">
      <c r="B86" s="28"/>
      <c r="C86" s="23" t="s">
        <v>125</v>
      </c>
      <c r="L86" s="28"/>
    </row>
    <row r="87" spans="2:47" s="1" customFormat="1" ht="16.5" customHeight="1">
      <c r="B87" s="28"/>
      <c r="E87" s="215" t="str">
        <f>E9</f>
        <v>SO 02 - Spevnené plochy</v>
      </c>
      <c r="F87" s="219"/>
      <c r="G87" s="219"/>
      <c r="H87" s="219"/>
      <c r="L87" s="28"/>
    </row>
    <row r="88" spans="2:47" s="1" customFormat="1" ht="6.9" customHeight="1">
      <c r="B88" s="28"/>
      <c r="L88" s="28"/>
    </row>
    <row r="89" spans="2:47" s="1" customFormat="1" ht="12" customHeight="1">
      <c r="B89" s="28"/>
      <c r="C89" s="23" t="s">
        <v>19</v>
      </c>
      <c r="F89" s="21" t="str">
        <f>F12</f>
        <v>Važec, p.č. 2467/6</v>
      </c>
      <c r="I89" s="23" t="s">
        <v>21</v>
      </c>
      <c r="J89" s="51">
        <f>IF(J12="","",J12)</f>
        <v>0</v>
      </c>
      <c r="L89" s="28"/>
    </row>
    <row r="90" spans="2:47" s="1" customFormat="1" ht="6.9" customHeight="1">
      <c r="B90" s="28"/>
      <c r="L90" s="28"/>
    </row>
    <row r="91" spans="2:47" s="1" customFormat="1" ht="54.45" customHeight="1">
      <c r="B91" s="28"/>
      <c r="C91" s="23" t="s">
        <v>22</v>
      </c>
      <c r="F91" s="21" t="str">
        <f>E15</f>
        <v>PD Važec, Urbárska 72, Važec</v>
      </c>
      <c r="I91" s="23" t="s">
        <v>28</v>
      </c>
      <c r="J91" s="26" t="str">
        <f>E21</f>
        <v>Ing.arch.Ondrej Kurek, Ing.arch.Tomáš Krištek</v>
      </c>
      <c r="L91" s="28"/>
    </row>
    <row r="92" spans="2:47" s="1" customFormat="1" ht="25.65" customHeight="1">
      <c r="B92" s="28"/>
      <c r="C92" s="23" t="s">
        <v>26</v>
      </c>
      <c r="F92" s="21" t="str">
        <f>IF(E18="","",E18)</f>
        <v>Vyplň údaj</v>
      </c>
      <c r="I92" s="23" t="s">
        <v>31</v>
      </c>
      <c r="J92" s="26" t="str">
        <f>E24</f>
        <v>Caban - aktualizácia cien 2023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107" t="s">
        <v>130</v>
      </c>
      <c r="D94" s="99"/>
      <c r="E94" s="99"/>
      <c r="F94" s="99"/>
      <c r="G94" s="99"/>
      <c r="H94" s="99"/>
      <c r="I94" s="99"/>
      <c r="J94" s="108" t="s">
        <v>131</v>
      </c>
      <c r="K94" s="99"/>
      <c r="L94" s="28"/>
    </row>
    <row r="95" spans="2:47" s="1" customFormat="1" ht="10.35" customHeight="1">
      <c r="B95" s="28"/>
      <c r="L95" s="28"/>
    </row>
    <row r="96" spans="2:47" s="1" customFormat="1" ht="22.95" customHeight="1">
      <c r="B96" s="28"/>
      <c r="C96" s="109" t="s">
        <v>132</v>
      </c>
      <c r="J96" s="65">
        <f>J124</f>
        <v>0</v>
      </c>
      <c r="L96" s="28"/>
      <c r="AU96" s="13" t="s">
        <v>133</v>
      </c>
    </row>
    <row r="97" spans="2:12" s="8" customFormat="1" ht="24.9" customHeight="1">
      <c r="B97" s="110"/>
      <c r="D97" s="111" t="s">
        <v>1306</v>
      </c>
      <c r="E97" s="112"/>
      <c r="F97" s="112"/>
      <c r="G97" s="112"/>
      <c r="H97" s="112"/>
      <c r="I97" s="112"/>
      <c r="J97" s="113">
        <f>J125</f>
        <v>0</v>
      </c>
      <c r="L97" s="110"/>
    </row>
    <row r="98" spans="2:12" s="9" customFormat="1" ht="19.95" customHeight="1">
      <c r="B98" s="114"/>
      <c r="D98" s="115" t="s">
        <v>1307</v>
      </c>
      <c r="E98" s="116"/>
      <c r="F98" s="116"/>
      <c r="G98" s="116"/>
      <c r="H98" s="116"/>
      <c r="I98" s="116"/>
      <c r="J98" s="117">
        <f>J126</f>
        <v>0</v>
      </c>
      <c r="L98" s="114"/>
    </row>
    <row r="99" spans="2:12" s="9" customFormat="1" ht="19.95" customHeight="1">
      <c r="B99" s="114"/>
      <c r="D99" s="115" t="s">
        <v>1308</v>
      </c>
      <c r="E99" s="116"/>
      <c r="F99" s="116"/>
      <c r="G99" s="116"/>
      <c r="H99" s="116"/>
      <c r="I99" s="116"/>
      <c r="J99" s="117">
        <f>J136</f>
        <v>0</v>
      </c>
      <c r="L99" s="114"/>
    </row>
    <row r="100" spans="2:12" s="9" customFormat="1" ht="19.95" customHeight="1">
      <c r="B100" s="114"/>
      <c r="D100" s="115" t="s">
        <v>1309</v>
      </c>
      <c r="E100" s="116"/>
      <c r="F100" s="116"/>
      <c r="G100" s="116"/>
      <c r="H100" s="116"/>
      <c r="I100" s="116"/>
      <c r="J100" s="117">
        <f>J144</f>
        <v>0</v>
      </c>
      <c r="L100" s="114"/>
    </row>
    <row r="101" spans="2:12" s="9" customFormat="1" ht="19.95" customHeight="1">
      <c r="B101" s="114"/>
      <c r="D101" s="115" t="s">
        <v>1310</v>
      </c>
      <c r="E101" s="116"/>
      <c r="F101" s="116"/>
      <c r="G101" s="116"/>
      <c r="H101" s="116"/>
      <c r="I101" s="116"/>
      <c r="J101" s="117">
        <f>J146</f>
        <v>0</v>
      </c>
      <c r="L101" s="114"/>
    </row>
    <row r="102" spans="2:12" s="9" customFormat="1" ht="19.95" customHeight="1">
      <c r="B102" s="114"/>
      <c r="D102" s="115" t="s">
        <v>1311</v>
      </c>
      <c r="E102" s="116"/>
      <c r="F102" s="116"/>
      <c r="G102" s="116"/>
      <c r="H102" s="116"/>
      <c r="I102" s="116"/>
      <c r="J102" s="117">
        <f>J151</f>
        <v>0</v>
      </c>
      <c r="L102" s="114"/>
    </row>
    <row r="103" spans="2:12" s="8" customFormat="1" ht="24.9" customHeight="1">
      <c r="B103" s="110"/>
      <c r="D103" s="111" t="s">
        <v>1312</v>
      </c>
      <c r="E103" s="112"/>
      <c r="F103" s="112"/>
      <c r="G103" s="112"/>
      <c r="H103" s="112"/>
      <c r="I103" s="112"/>
      <c r="J103" s="113">
        <f>J153</f>
        <v>0</v>
      </c>
      <c r="L103" s="110"/>
    </row>
    <row r="104" spans="2:12" s="9" customFormat="1" ht="19.95" customHeight="1">
      <c r="B104" s="114"/>
      <c r="D104" s="115" t="s">
        <v>142</v>
      </c>
      <c r="E104" s="116"/>
      <c r="F104" s="116"/>
      <c r="G104" s="116"/>
      <c r="H104" s="116"/>
      <c r="I104" s="116"/>
      <c r="J104" s="117">
        <f>J154</f>
        <v>0</v>
      </c>
      <c r="L104" s="114"/>
    </row>
    <row r="105" spans="2:12" s="1" customFormat="1" ht="21.75" customHeight="1">
      <c r="B105" s="28"/>
      <c r="L105" s="28"/>
    </row>
    <row r="106" spans="2:12" s="1" customFormat="1" ht="6.9" customHeight="1"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28"/>
    </row>
    <row r="110" spans="2:12" s="1" customFormat="1" ht="6.9" customHeight="1"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28"/>
    </row>
    <row r="111" spans="2:12" s="1" customFormat="1" ht="24.9" customHeight="1">
      <c r="B111" s="28"/>
      <c r="C111" s="17" t="s">
        <v>157</v>
      </c>
      <c r="L111" s="28"/>
    </row>
    <row r="112" spans="2:12" s="1" customFormat="1" ht="6.9" customHeight="1">
      <c r="B112" s="28"/>
      <c r="L112" s="28"/>
    </row>
    <row r="113" spans="2:65" s="1" customFormat="1" ht="12" customHeight="1">
      <c r="B113" s="28"/>
      <c r="C113" s="23" t="s">
        <v>15</v>
      </c>
      <c r="L113" s="28"/>
    </row>
    <row r="114" spans="2:65" s="1" customFormat="1" ht="16.5" customHeight="1">
      <c r="B114" s="28"/>
      <c r="E114" s="220" t="str">
        <f>E7</f>
        <v>Sklady - Showroom, rekonštrukcia</v>
      </c>
      <c r="F114" s="221"/>
      <c r="G114" s="221"/>
      <c r="H114" s="221"/>
      <c r="L114" s="28"/>
    </row>
    <row r="115" spans="2:65" s="1" customFormat="1" ht="12" customHeight="1">
      <c r="B115" s="28"/>
      <c r="C115" s="23" t="s">
        <v>125</v>
      </c>
      <c r="L115" s="28"/>
    </row>
    <row r="116" spans="2:65" s="1" customFormat="1" ht="16.5" customHeight="1">
      <c r="B116" s="28"/>
      <c r="E116" s="215" t="str">
        <f>E9</f>
        <v>SO 02 - Spevnené plochy</v>
      </c>
      <c r="F116" s="219"/>
      <c r="G116" s="219"/>
      <c r="H116" s="219"/>
      <c r="L116" s="28"/>
    </row>
    <row r="117" spans="2:65" s="1" customFormat="1" ht="6.9" customHeight="1">
      <c r="B117" s="28"/>
      <c r="L117" s="28"/>
    </row>
    <row r="118" spans="2:65" s="1" customFormat="1" ht="12" customHeight="1">
      <c r="B118" s="28"/>
      <c r="C118" s="23" t="s">
        <v>19</v>
      </c>
      <c r="F118" s="21" t="str">
        <f>F12</f>
        <v>Važec, p.č. 2467/6</v>
      </c>
      <c r="I118" s="23" t="s">
        <v>21</v>
      </c>
      <c r="J118" s="51">
        <f>IF(J12="","",J12)</f>
        <v>0</v>
      </c>
      <c r="L118" s="28"/>
    </row>
    <row r="119" spans="2:65" s="1" customFormat="1" ht="6.9" customHeight="1">
      <c r="B119" s="28"/>
      <c r="L119" s="28"/>
    </row>
    <row r="120" spans="2:65" s="1" customFormat="1" ht="54.45" customHeight="1">
      <c r="B120" s="28"/>
      <c r="C120" s="23" t="s">
        <v>22</v>
      </c>
      <c r="F120" s="21" t="str">
        <f>E15</f>
        <v>PD Važec, Urbárska 72, Važec</v>
      </c>
      <c r="I120" s="23" t="s">
        <v>28</v>
      </c>
      <c r="J120" s="26" t="str">
        <f>E21</f>
        <v>Ing.arch.Ondrej Kurek, Ing.arch.Tomáš Krištek</v>
      </c>
      <c r="L120" s="28"/>
    </row>
    <row r="121" spans="2:65" s="1" customFormat="1" ht="25.65" customHeight="1">
      <c r="B121" s="28"/>
      <c r="C121" s="23" t="s">
        <v>26</v>
      </c>
      <c r="F121" s="21" t="str">
        <f>IF(E18="","",E18)</f>
        <v>Vyplň údaj</v>
      </c>
      <c r="I121" s="23" t="s">
        <v>31</v>
      </c>
      <c r="J121" s="26" t="str">
        <f>E24</f>
        <v>Caban - aktualizácia cien 2023</v>
      </c>
      <c r="L121" s="28"/>
    </row>
    <row r="122" spans="2:65" s="1" customFormat="1" ht="10.35" customHeight="1">
      <c r="B122" s="28"/>
      <c r="L122" s="28"/>
    </row>
    <row r="123" spans="2:65" s="10" customFormat="1" ht="29.25" customHeight="1">
      <c r="B123" s="118"/>
      <c r="C123" s="119" t="s">
        <v>158</v>
      </c>
      <c r="D123" s="120" t="s">
        <v>59</v>
      </c>
      <c r="E123" s="120" t="s">
        <v>55</v>
      </c>
      <c r="F123" s="120" t="s">
        <v>56</v>
      </c>
      <c r="G123" s="120" t="s">
        <v>159</v>
      </c>
      <c r="H123" s="120" t="s">
        <v>160</v>
      </c>
      <c r="I123" s="120" t="s">
        <v>161</v>
      </c>
      <c r="J123" s="121" t="s">
        <v>131</v>
      </c>
      <c r="K123" s="122" t="s">
        <v>162</v>
      </c>
      <c r="L123" s="118"/>
      <c r="M123" s="58" t="s">
        <v>1</v>
      </c>
      <c r="N123" s="59" t="s">
        <v>38</v>
      </c>
      <c r="O123" s="59" t="s">
        <v>163</v>
      </c>
      <c r="P123" s="59" t="s">
        <v>164</v>
      </c>
      <c r="Q123" s="59" t="s">
        <v>165</v>
      </c>
      <c r="R123" s="59" t="s">
        <v>166</v>
      </c>
      <c r="S123" s="59" t="s">
        <v>167</v>
      </c>
      <c r="T123" s="60" t="s">
        <v>168</v>
      </c>
    </row>
    <row r="124" spans="2:65" s="1" customFormat="1" ht="22.95" customHeight="1">
      <c r="B124" s="28"/>
      <c r="C124" s="63" t="s">
        <v>132</v>
      </c>
      <c r="J124" s="123">
        <f>BK124</f>
        <v>0</v>
      </c>
      <c r="L124" s="28"/>
      <c r="M124" s="61"/>
      <c r="N124" s="52"/>
      <c r="O124" s="52"/>
      <c r="P124" s="124">
        <f>P125+P153</f>
        <v>0</v>
      </c>
      <c r="Q124" s="52"/>
      <c r="R124" s="124">
        <f>R125+R153</f>
        <v>550.69824634472002</v>
      </c>
      <c r="S124" s="52"/>
      <c r="T124" s="125">
        <f>T125+T153</f>
        <v>0</v>
      </c>
      <c r="AT124" s="13" t="s">
        <v>73</v>
      </c>
      <c r="AU124" s="13" t="s">
        <v>133</v>
      </c>
      <c r="BK124" s="126">
        <f>BK125+BK153</f>
        <v>0</v>
      </c>
    </row>
    <row r="125" spans="2:65" s="11" customFormat="1" ht="25.95" customHeight="1">
      <c r="B125" s="127"/>
      <c r="D125" s="128" t="s">
        <v>73</v>
      </c>
      <c r="E125" s="129" t="s">
        <v>1313</v>
      </c>
      <c r="F125" s="129" t="s">
        <v>1314</v>
      </c>
      <c r="I125" s="130"/>
      <c r="J125" s="131">
        <f>BK125</f>
        <v>0</v>
      </c>
      <c r="L125" s="127"/>
      <c r="M125" s="132"/>
      <c r="P125" s="133">
        <f>P126+P136+P144+P146+P151</f>
        <v>0</v>
      </c>
      <c r="R125" s="133">
        <f>R126+R136+R144+R146+R151</f>
        <v>550.68240394472002</v>
      </c>
      <c r="T125" s="134">
        <f>T126+T136+T144+T146+T151</f>
        <v>0</v>
      </c>
      <c r="AR125" s="128" t="s">
        <v>81</v>
      </c>
      <c r="AT125" s="135" t="s">
        <v>73</v>
      </c>
      <c r="AU125" s="135" t="s">
        <v>74</v>
      </c>
      <c r="AY125" s="128" t="s">
        <v>171</v>
      </c>
      <c r="BK125" s="136">
        <f>BK126+BK136+BK144+BK146+BK151</f>
        <v>0</v>
      </c>
    </row>
    <row r="126" spans="2:65" s="11" customFormat="1" ht="22.95" customHeight="1">
      <c r="B126" s="127"/>
      <c r="D126" s="128" t="s">
        <v>73</v>
      </c>
      <c r="E126" s="137" t="s">
        <v>81</v>
      </c>
      <c r="F126" s="137" t="s">
        <v>1315</v>
      </c>
      <c r="I126" s="130"/>
      <c r="J126" s="138">
        <f>BK126</f>
        <v>0</v>
      </c>
      <c r="L126" s="127"/>
      <c r="M126" s="132"/>
      <c r="P126" s="133">
        <f>SUM(P127:P135)</f>
        <v>0</v>
      </c>
      <c r="R126" s="133">
        <f>SUM(R127:R135)</f>
        <v>0</v>
      </c>
      <c r="T126" s="134">
        <f>SUM(T127:T135)</f>
        <v>0</v>
      </c>
      <c r="AR126" s="128" t="s">
        <v>81</v>
      </c>
      <c r="AT126" s="135" t="s">
        <v>73</v>
      </c>
      <c r="AU126" s="135" t="s">
        <v>81</v>
      </c>
      <c r="AY126" s="128" t="s">
        <v>171</v>
      </c>
      <c r="BK126" s="136">
        <f>SUM(BK127:BK135)</f>
        <v>0</v>
      </c>
    </row>
    <row r="127" spans="2:65" s="1" customFormat="1" ht="24.15" customHeight="1">
      <c r="B127" s="139"/>
      <c r="C127" s="140" t="s">
        <v>81</v>
      </c>
      <c r="D127" s="140" t="s">
        <v>173</v>
      </c>
      <c r="E127" s="141" t="s">
        <v>1316</v>
      </c>
      <c r="F127" s="142" t="s">
        <v>1317</v>
      </c>
      <c r="G127" s="143" t="s">
        <v>176</v>
      </c>
      <c r="H127" s="144">
        <v>234.56299999999999</v>
      </c>
      <c r="I127" s="145"/>
      <c r="J127" s="146">
        <f t="shared" ref="J127:J135" si="0">ROUND(I127*H127,2)</f>
        <v>0</v>
      </c>
      <c r="K127" s="147"/>
      <c r="L127" s="28"/>
      <c r="M127" s="148" t="s">
        <v>1</v>
      </c>
      <c r="N127" s="149" t="s">
        <v>40</v>
      </c>
      <c r="P127" s="150">
        <f t="shared" ref="P127:P135" si="1">O127*H127</f>
        <v>0</v>
      </c>
      <c r="Q127" s="150">
        <v>0</v>
      </c>
      <c r="R127" s="150">
        <f t="shared" ref="R127:R135" si="2">Q127*H127</f>
        <v>0</v>
      </c>
      <c r="S127" s="150">
        <v>0</v>
      </c>
      <c r="T127" s="151">
        <f t="shared" ref="T127:T135" si="3">S127*H127</f>
        <v>0</v>
      </c>
      <c r="AR127" s="152" t="s">
        <v>177</v>
      </c>
      <c r="AT127" s="152" t="s">
        <v>173</v>
      </c>
      <c r="AU127" s="152" t="s">
        <v>87</v>
      </c>
      <c r="AY127" s="13" t="s">
        <v>171</v>
      </c>
      <c r="BE127" s="153">
        <f t="shared" ref="BE127:BE135" si="4">IF(N127="základná",J127,0)</f>
        <v>0</v>
      </c>
      <c r="BF127" s="153">
        <f t="shared" ref="BF127:BF135" si="5">IF(N127="znížená",J127,0)</f>
        <v>0</v>
      </c>
      <c r="BG127" s="153">
        <f t="shared" ref="BG127:BG135" si="6">IF(N127="zákl. prenesená",J127,0)</f>
        <v>0</v>
      </c>
      <c r="BH127" s="153">
        <f t="shared" ref="BH127:BH135" si="7">IF(N127="zníž. prenesená",J127,0)</f>
        <v>0</v>
      </c>
      <c r="BI127" s="153">
        <f t="shared" ref="BI127:BI135" si="8">IF(N127="nulová",J127,0)</f>
        <v>0</v>
      </c>
      <c r="BJ127" s="13" t="s">
        <v>87</v>
      </c>
      <c r="BK127" s="153">
        <f t="shared" ref="BK127:BK135" si="9">ROUND(I127*H127,2)</f>
        <v>0</v>
      </c>
      <c r="BL127" s="13" t="s">
        <v>177</v>
      </c>
      <c r="BM127" s="152" t="s">
        <v>1318</v>
      </c>
    </row>
    <row r="128" spans="2:65" s="1" customFormat="1" ht="24.15" customHeight="1">
      <c r="B128" s="139"/>
      <c r="C128" s="140" t="s">
        <v>87</v>
      </c>
      <c r="D128" s="140" t="s">
        <v>173</v>
      </c>
      <c r="E128" s="141" t="s">
        <v>1319</v>
      </c>
      <c r="F128" s="142" t="s">
        <v>1320</v>
      </c>
      <c r="G128" s="143" t="s">
        <v>176</v>
      </c>
      <c r="H128" s="144">
        <v>70.369</v>
      </c>
      <c r="I128" s="145"/>
      <c r="J128" s="146">
        <f t="shared" si="0"/>
        <v>0</v>
      </c>
      <c r="K128" s="147"/>
      <c r="L128" s="28"/>
      <c r="M128" s="148" t="s">
        <v>1</v>
      </c>
      <c r="N128" s="149" t="s">
        <v>40</v>
      </c>
      <c r="P128" s="150">
        <f t="shared" si="1"/>
        <v>0</v>
      </c>
      <c r="Q128" s="150">
        <v>0</v>
      </c>
      <c r="R128" s="150">
        <f t="shared" si="2"/>
        <v>0</v>
      </c>
      <c r="S128" s="150">
        <v>0</v>
      </c>
      <c r="T128" s="151">
        <f t="shared" si="3"/>
        <v>0</v>
      </c>
      <c r="AR128" s="152" t="s">
        <v>177</v>
      </c>
      <c r="AT128" s="152" t="s">
        <v>173</v>
      </c>
      <c r="AU128" s="152" t="s">
        <v>87</v>
      </c>
      <c r="AY128" s="13" t="s">
        <v>171</v>
      </c>
      <c r="BE128" s="153">
        <f t="shared" si="4"/>
        <v>0</v>
      </c>
      <c r="BF128" s="153">
        <f t="shared" si="5"/>
        <v>0</v>
      </c>
      <c r="BG128" s="153">
        <f t="shared" si="6"/>
        <v>0</v>
      </c>
      <c r="BH128" s="153">
        <f t="shared" si="7"/>
        <v>0</v>
      </c>
      <c r="BI128" s="153">
        <f t="shared" si="8"/>
        <v>0</v>
      </c>
      <c r="BJ128" s="13" t="s">
        <v>87</v>
      </c>
      <c r="BK128" s="153">
        <f t="shared" si="9"/>
        <v>0</v>
      </c>
      <c r="BL128" s="13" t="s">
        <v>177</v>
      </c>
      <c r="BM128" s="152" t="s">
        <v>1321</v>
      </c>
    </row>
    <row r="129" spans="2:65" s="1" customFormat="1" ht="24.15" customHeight="1">
      <c r="B129" s="139"/>
      <c r="C129" s="140" t="s">
        <v>95</v>
      </c>
      <c r="D129" s="140" t="s">
        <v>173</v>
      </c>
      <c r="E129" s="141" t="s">
        <v>180</v>
      </c>
      <c r="F129" s="142" t="s">
        <v>181</v>
      </c>
      <c r="G129" s="143" t="s">
        <v>176</v>
      </c>
      <c r="H129" s="144">
        <v>9.0020000000000007</v>
      </c>
      <c r="I129" s="145"/>
      <c r="J129" s="146">
        <f t="shared" si="0"/>
        <v>0</v>
      </c>
      <c r="K129" s="147"/>
      <c r="L129" s="28"/>
      <c r="M129" s="148" t="s">
        <v>1</v>
      </c>
      <c r="N129" s="149" t="s">
        <v>40</v>
      </c>
      <c r="P129" s="150">
        <f t="shared" si="1"/>
        <v>0</v>
      </c>
      <c r="Q129" s="150">
        <v>0</v>
      </c>
      <c r="R129" s="150">
        <f t="shared" si="2"/>
        <v>0</v>
      </c>
      <c r="S129" s="150">
        <v>0</v>
      </c>
      <c r="T129" s="151">
        <f t="shared" si="3"/>
        <v>0</v>
      </c>
      <c r="AR129" s="152" t="s">
        <v>177</v>
      </c>
      <c r="AT129" s="152" t="s">
        <v>173</v>
      </c>
      <c r="AU129" s="152" t="s">
        <v>87</v>
      </c>
      <c r="AY129" s="13" t="s">
        <v>171</v>
      </c>
      <c r="BE129" s="153">
        <f t="shared" si="4"/>
        <v>0</v>
      </c>
      <c r="BF129" s="153">
        <f t="shared" si="5"/>
        <v>0</v>
      </c>
      <c r="BG129" s="153">
        <f t="shared" si="6"/>
        <v>0</v>
      </c>
      <c r="BH129" s="153">
        <f t="shared" si="7"/>
        <v>0</v>
      </c>
      <c r="BI129" s="153">
        <f t="shared" si="8"/>
        <v>0</v>
      </c>
      <c r="BJ129" s="13" t="s">
        <v>87</v>
      </c>
      <c r="BK129" s="153">
        <f t="shared" si="9"/>
        <v>0</v>
      </c>
      <c r="BL129" s="13" t="s">
        <v>177</v>
      </c>
      <c r="BM129" s="152" t="s">
        <v>1322</v>
      </c>
    </row>
    <row r="130" spans="2:65" s="1" customFormat="1" ht="24.15" customHeight="1">
      <c r="B130" s="139"/>
      <c r="C130" s="140" t="s">
        <v>177</v>
      </c>
      <c r="D130" s="140" t="s">
        <v>173</v>
      </c>
      <c r="E130" s="141" t="s">
        <v>1323</v>
      </c>
      <c r="F130" s="142" t="s">
        <v>1324</v>
      </c>
      <c r="G130" s="143" t="s">
        <v>176</v>
      </c>
      <c r="H130" s="144">
        <v>2.7010000000000001</v>
      </c>
      <c r="I130" s="145"/>
      <c r="J130" s="146">
        <f t="shared" si="0"/>
        <v>0</v>
      </c>
      <c r="K130" s="147"/>
      <c r="L130" s="28"/>
      <c r="M130" s="148" t="s">
        <v>1</v>
      </c>
      <c r="N130" s="149" t="s">
        <v>40</v>
      </c>
      <c r="P130" s="150">
        <f t="shared" si="1"/>
        <v>0</v>
      </c>
      <c r="Q130" s="150">
        <v>0</v>
      </c>
      <c r="R130" s="150">
        <f t="shared" si="2"/>
        <v>0</v>
      </c>
      <c r="S130" s="150">
        <v>0</v>
      </c>
      <c r="T130" s="151">
        <f t="shared" si="3"/>
        <v>0</v>
      </c>
      <c r="AR130" s="152" t="s">
        <v>177</v>
      </c>
      <c r="AT130" s="152" t="s">
        <v>173</v>
      </c>
      <c r="AU130" s="152" t="s">
        <v>87</v>
      </c>
      <c r="AY130" s="13" t="s">
        <v>171</v>
      </c>
      <c r="BE130" s="153">
        <f t="shared" si="4"/>
        <v>0</v>
      </c>
      <c r="BF130" s="153">
        <f t="shared" si="5"/>
        <v>0</v>
      </c>
      <c r="BG130" s="153">
        <f t="shared" si="6"/>
        <v>0</v>
      </c>
      <c r="BH130" s="153">
        <f t="shared" si="7"/>
        <v>0</v>
      </c>
      <c r="BI130" s="153">
        <f t="shared" si="8"/>
        <v>0</v>
      </c>
      <c r="BJ130" s="13" t="s">
        <v>87</v>
      </c>
      <c r="BK130" s="153">
        <f t="shared" si="9"/>
        <v>0</v>
      </c>
      <c r="BL130" s="13" t="s">
        <v>177</v>
      </c>
      <c r="BM130" s="152" t="s">
        <v>1325</v>
      </c>
    </row>
    <row r="131" spans="2:65" s="1" customFormat="1" ht="33" customHeight="1">
      <c r="B131" s="139"/>
      <c r="C131" s="140" t="s">
        <v>187</v>
      </c>
      <c r="D131" s="140" t="s">
        <v>173</v>
      </c>
      <c r="E131" s="141" t="s">
        <v>1326</v>
      </c>
      <c r="F131" s="142" t="s">
        <v>1327</v>
      </c>
      <c r="G131" s="143" t="s">
        <v>176</v>
      </c>
      <c r="H131" s="144">
        <v>243.565</v>
      </c>
      <c r="I131" s="145"/>
      <c r="J131" s="146">
        <f t="shared" si="0"/>
        <v>0</v>
      </c>
      <c r="K131" s="147"/>
      <c r="L131" s="28"/>
      <c r="M131" s="148" t="s">
        <v>1</v>
      </c>
      <c r="N131" s="149" t="s">
        <v>40</v>
      </c>
      <c r="P131" s="150">
        <f t="shared" si="1"/>
        <v>0</v>
      </c>
      <c r="Q131" s="150">
        <v>0</v>
      </c>
      <c r="R131" s="150">
        <f t="shared" si="2"/>
        <v>0</v>
      </c>
      <c r="S131" s="150">
        <v>0</v>
      </c>
      <c r="T131" s="151">
        <f t="shared" si="3"/>
        <v>0</v>
      </c>
      <c r="AR131" s="152" t="s">
        <v>177</v>
      </c>
      <c r="AT131" s="152" t="s">
        <v>173</v>
      </c>
      <c r="AU131" s="152" t="s">
        <v>87</v>
      </c>
      <c r="AY131" s="13" t="s">
        <v>171</v>
      </c>
      <c r="BE131" s="153">
        <f t="shared" si="4"/>
        <v>0</v>
      </c>
      <c r="BF131" s="153">
        <f t="shared" si="5"/>
        <v>0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13" t="s">
        <v>87</v>
      </c>
      <c r="BK131" s="153">
        <f t="shared" si="9"/>
        <v>0</v>
      </c>
      <c r="BL131" s="13" t="s">
        <v>177</v>
      </c>
      <c r="BM131" s="152" t="s">
        <v>1328</v>
      </c>
    </row>
    <row r="132" spans="2:65" s="1" customFormat="1" ht="37.950000000000003" customHeight="1">
      <c r="B132" s="139"/>
      <c r="C132" s="140" t="s">
        <v>182</v>
      </c>
      <c r="D132" s="140" t="s">
        <v>173</v>
      </c>
      <c r="E132" s="141" t="s">
        <v>1329</v>
      </c>
      <c r="F132" s="142" t="s">
        <v>1330</v>
      </c>
      <c r="G132" s="143" t="s">
        <v>176</v>
      </c>
      <c r="H132" s="144">
        <v>3653.4749999999999</v>
      </c>
      <c r="I132" s="145"/>
      <c r="J132" s="146">
        <f t="shared" si="0"/>
        <v>0</v>
      </c>
      <c r="K132" s="147"/>
      <c r="L132" s="28"/>
      <c r="M132" s="148" t="s">
        <v>1</v>
      </c>
      <c r="N132" s="149" t="s">
        <v>40</v>
      </c>
      <c r="P132" s="150">
        <f t="shared" si="1"/>
        <v>0</v>
      </c>
      <c r="Q132" s="150">
        <v>0</v>
      </c>
      <c r="R132" s="150">
        <f t="shared" si="2"/>
        <v>0</v>
      </c>
      <c r="S132" s="150">
        <v>0</v>
      </c>
      <c r="T132" s="151">
        <f t="shared" si="3"/>
        <v>0</v>
      </c>
      <c r="AR132" s="152" t="s">
        <v>177</v>
      </c>
      <c r="AT132" s="152" t="s">
        <v>173</v>
      </c>
      <c r="AU132" s="152" t="s">
        <v>87</v>
      </c>
      <c r="AY132" s="13" t="s">
        <v>171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3" t="s">
        <v>87</v>
      </c>
      <c r="BK132" s="153">
        <f t="shared" si="9"/>
        <v>0</v>
      </c>
      <c r="BL132" s="13" t="s">
        <v>177</v>
      </c>
      <c r="BM132" s="152" t="s">
        <v>1331</v>
      </c>
    </row>
    <row r="133" spans="2:65" s="1" customFormat="1" ht="16.5" customHeight="1">
      <c r="B133" s="139"/>
      <c r="C133" s="140" t="s">
        <v>194</v>
      </c>
      <c r="D133" s="140" t="s">
        <v>173</v>
      </c>
      <c r="E133" s="141" t="s">
        <v>1332</v>
      </c>
      <c r="F133" s="142" t="s">
        <v>1333</v>
      </c>
      <c r="G133" s="143" t="s">
        <v>176</v>
      </c>
      <c r="H133" s="144">
        <v>243.565</v>
      </c>
      <c r="I133" s="145"/>
      <c r="J133" s="146">
        <f t="shared" si="0"/>
        <v>0</v>
      </c>
      <c r="K133" s="147"/>
      <c r="L133" s="28"/>
      <c r="M133" s="148" t="s">
        <v>1</v>
      </c>
      <c r="N133" s="149" t="s">
        <v>40</v>
      </c>
      <c r="P133" s="150">
        <f t="shared" si="1"/>
        <v>0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AR133" s="152" t="s">
        <v>177</v>
      </c>
      <c r="AT133" s="152" t="s">
        <v>173</v>
      </c>
      <c r="AU133" s="152" t="s">
        <v>87</v>
      </c>
      <c r="AY133" s="13" t="s">
        <v>171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3" t="s">
        <v>87</v>
      </c>
      <c r="BK133" s="153">
        <f t="shared" si="9"/>
        <v>0</v>
      </c>
      <c r="BL133" s="13" t="s">
        <v>177</v>
      </c>
      <c r="BM133" s="152" t="s">
        <v>1334</v>
      </c>
    </row>
    <row r="134" spans="2:65" s="1" customFormat="1" ht="24.15" customHeight="1">
      <c r="B134" s="139"/>
      <c r="C134" s="140" t="s">
        <v>185</v>
      </c>
      <c r="D134" s="140" t="s">
        <v>173</v>
      </c>
      <c r="E134" s="141" t="s">
        <v>1335</v>
      </c>
      <c r="F134" s="142" t="s">
        <v>1336</v>
      </c>
      <c r="G134" s="143" t="s">
        <v>197</v>
      </c>
      <c r="H134" s="144">
        <v>389.70400000000001</v>
      </c>
      <c r="I134" s="145"/>
      <c r="J134" s="146">
        <f t="shared" si="0"/>
        <v>0</v>
      </c>
      <c r="K134" s="147"/>
      <c r="L134" s="28"/>
      <c r="M134" s="148" t="s">
        <v>1</v>
      </c>
      <c r="N134" s="149" t="s">
        <v>40</v>
      </c>
      <c r="P134" s="150">
        <f t="shared" si="1"/>
        <v>0</v>
      </c>
      <c r="Q134" s="150">
        <v>0</v>
      </c>
      <c r="R134" s="150">
        <f t="shared" si="2"/>
        <v>0</v>
      </c>
      <c r="S134" s="150">
        <v>0</v>
      </c>
      <c r="T134" s="151">
        <f t="shared" si="3"/>
        <v>0</v>
      </c>
      <c r="AR134" s="152" t="s">
        <v>177</v>
      </c>
      <c r="AT134" s="152" t="s">
        <v>173</v>
      </c>
      <c r="AU134" s="152" t="s">
        <v>87</v>
      </c>
      <c r="AY134" s="13" t="s">
        <v>171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3" t="s">
        <v>87</v>
      </c>
      <c r="BK134" s="153">
        <f t="shared" si="9"/>
        <v>0</v>
      </c>
      <c r="BL134" s="13" t="s">
        <v>177</v>
      </c>
      <c r="BM134" s="152" t="s">
        <v>1337</v>
      </c>
    </row>
    <row r="135" spans="2:65" s="1" customFormat="1" ht="24.15" customHeight="1">
      <c r="B135" s="139"/>
      <c r="C135" s="140" t="s">
        <v>203</v>
      </c>
      <c r="D135" s="140" t="s">
        <v>173</v>
      </c>
      <c r="E135" s="141" t="s">
        <v>1338</v>
      </c>
      <c r="F135" s="142" t="s">
        <v>1339</v>
      </c>
      <c r="G135" s="143" t="s">
        <v>223</v>
      </c>
      <c r="H135" s="144">
        <v>300</v>
      </c>
      <c r="I135" s="145"/>
      <c r="J135" s="146">
        <f t="shared" si="0"/>
        <v>0</v>
      </c>
      <c r="K135" s="147"/>
      <c r="L135" s="28"/>
      <c r="M135" s="148" t="s">
        <v>1</v>
      </c>
      <c r="N135" s="149" t="s">
        <v>40</v>
      </c>
      <c r="P135" s="150">
        <f t="shared" si="1"/>
        <v>0</v>
      </c>
      <c r="Q135" s="150">
        <v>0</v>
      </c>
      <c r="R135" s="150">
        <f t="shared" si="2"/>
        <v>0</v>
      </c>
      <c r="S135" s="150">
        <v>0</v>
      </c>
      <c r="T135" s="151">
        <f t="shared" si="3"/>
        <v>0</v>
      </c>
      <c r="AR135" s="152" t="s">
        <v>177</v>
      </c>
      <c r="AT135" s="152" t="s">
        <v>173</v>
      </c>
      <c r="AU135" s="152" t="s">
        <v>87</v>
      </c>
      <c r="AY135" s="13" t="s">
        <v>171</v>
      </c>
      <c r="BE135" s="153">
        <f t="shared" si="4"/>
        <v>0</v>
      </c>
      <c r="BF135" s="153">
        <f t="shared" si="5"/>
        <v>0</v>
      </c>
      <c r="BG135" s="153">
        <f t="shared" si="6"/>
        <v>0</v>
      </c>
      <c r="BH135" s="153">
        <f t="shared" si="7"/>
        <v>0</v>
      </c>
      <c r="BI135" s="153">
        <f t="shared" si="8"/>
        <v>0</v>
      </c>
      <c r="BJ135" s="13" t="s">
        <v>87</v>
      </c>
      <c r="BK135" s="153">
        <f t="shared" si="9"/>
        <v>0</v>
      </c>
      <c r="BL135" s="13" t="s">
        <v>177</v>
      </c>
      <c r="BM135" s="152" t="s">
        <v>1340</v>
      </c>
    </row>
    <row r="136" spans="2:65" s="11" customFormat="1" ht="22.95" customHeight="1">
      <c r="B136" s="127"/>
      <c r="D136" s="128" t="s">
        <v>73</v>
      </c>
      <c r="E136" s="137" t="s">
        <v>187</v>
      </c>
      <c r="F136" s="137" t="s">
        <v>1341</v>
      </c>
      <c r="I136" s="130"/>
      <c r="J136" s="138">
        <f>BK136</f>
        <v>0</v>
      </c>
      <c r="L136" s="127"/>
      <c r="M136" s="132"/>
      <c r="P136" s="133">
        <f>SUM(P137:P143)</f>
        <v>0</v>
      </c>
      <c r="R136" s="133">
        <f>SUM(R137:R143)</f>
        <v>506.51932792264</v>
      </c>
      <c r="T136" s="134">
        <f>SUM(T137:T143)</f>
        <v>0</v>
      </c>
      <c r="AR136" s="128" t="s">
        <v>81</v>
      </c>
      <c r="AT136" s="135" t="s">
        <v>73</v>
      </c>
      <c r="AU136" s="135" t="s">
        <v>81</v>
      </c>
      <c r="AY136" s="128" t="s">
        <v>171</v>
      </c>
      <c r="BK136" s="136">
        <f>SUM(BK137:BK143)</f>
        <v>0</v>
      </c>
    </row>
    <row r="137" spans="2:65" s="1" customFormat="1" ht="33" customHeight="1">
      <c r="B137" s="139"/>
      <c r="C137" s="140" t="s">
        <v>190</v>
      </c>
      <c r="D137" s="140" t="s">
        <v>173</v>
      </c>
      <c r="E137" s="141" t="s">
        <v>1342</v>
      </c>
      <c r="F137" s="142" t="s">
        <v>1343</v>
      </c>
      <c r="G137" s="143" t="s">
        <v>223</v>
      </c>
      <c r="H137" s="144">
        <v>442.99</v>
      </c>
      <c r="I137" s="145"/>
      <c r="J137" s="146">
        <f t="shared" ref="J137:J143" si="10">ROUND(I137*H137,2)</f>
        <v>0</v>
      </c>
      <c r="K137" s="147"/>
      <c r="L137" s="28"/>
      <c r="M137" s="148" t="s">
        <v>1</v>
      </c>
      <c r="N137" s="149" t="s">
        <v>40</v>
      </c>
      <c r="P137" s="150">
        <f t="shared" ref="P137:P143" si="11">O137*H137</f>
        <v>0</v>
      </c>
      <c r="Q137" s="150">
        <v>0.2024</v>
      </c>
      <c r="R137" s="150">
        <f t="shared" ref="R137:R143" si="12">Q137*H137</f>
        <v>89.661175999999998</v>
      </c>
      <c r="S137" s="150">
        <v>0</v>
      </c>
      <c r="T137" s="151">
        <f t="shared" ref="T137:T143" si="13">S137*H137</f>
        <v>0</v>
      </c>
      <c r="AR137" s="152" t="s">
        <v>177</v>
      </c>
      <c r="AT137" s="152" t="s">
        <v>173</v>
      </c>
      <c r="AU137" s="152" t="s">
        <v>87</v>
      </c>
      <c r="AY137" s="13" t="s">
        <v>171</v>
      </c>
      <c r="BE137" s="153">
        <f t="shared" ref="BE137:BE143" si="14">IF(N137="základná",J137,0)</f>
        <v>0</v>
      </c>
      <c r="BF137" s="153">
        <f t="shared" ref="BF137:BF143" si="15">IF(N137="znížená",J137,0)</f>
        <v>0</v>
      </c>
      <c r="BG137" s="153">
        <f t="shared" ref="BG137:BG143" si="16">IF(N137="zákl. prenesená",J137,0)</f>
        <v>0</v>
      </c>
      <c r="BH137" s="153">
        <f t="shared" ref="BH137:BH143" si="17">IF(N137="zníž. prenesená",J137,0)</f>
        <v>0</v>
      </c>
      <c r="BI137" s="153">
        <f t="shared" ref="BI137:BI143" si="18">IF(N137="nulová",J137,0)</f>
        <v>0</v>
      </c>
      <c r="BJ137" s="13" t="s">
        <v>87</v>
      </c>
      <c r="BK137" s="153">
        <f t="shared" ref="BK137:BK143" si="19">ROUND(I137*H137,2)</f>
        <v>0</v>
      </c>
      <c r="BL137" s="13" t="s">
        <v>177</v>
      </c>
      <c r="BM137" s="152" t="s">
        <v>1344</v>
      </c>
    </row>
    <row r="138" spans="2:65" s="1" customFormat="1" ht="33" customHeight="1">
      <c r="B138" s="139"/>
      <c r="C138" s="140" t="s">
        <v>210</v>
      </c>
      <c r="D138" s="140" t="s">
        <v>173</v>
      </c>
      <c r="E138" s="141" t="s">
        <v>1345</v>
      </c>
      <c r="F138" s="142" t="s">
        <v>1346</v>
      </c>
      <c r="G138" s="143" t="s">
        <v>223</v>
      </c>
      <c r="H138" s="144">
        <v>442.99</v>
      </c>
      <c r="I138" s="145"/>
      <c r="J138" s="146">
        <f t="shared" si="10"/>
        <v>0</v>
      </c>
      <c r="K138" s="147"/>
      <c r="L138" s="28"/>
      <c r="M138" s="148" t="s">
        <v>1</v>
      </c>
      <c r="N138" s="149" t="s">
        <v>40</v>
      </c>
      <c r="P138" s="150">
        <f t="shared" si="11"/>
        <v>0</v>
      </c>
      <c r="Q138" s="150">
        <v>0.39800000000000002</v>
      </c>
      <c r="R138" s="150">
        <f t="shared" si="12"/>
        <v>176.31002000000001</v>
      </c>
      <c r="S138" s="150">
        <v>0</v>
      </c>
      <c r="T138" s="151">
        <f t="shared" si="13"/>
        <v>0</v>
      </c>
      <c r="AR138" s="152" t="s">
        <v>177</v>
      </c>
      <c r="AT138" s="152" t="s">
        <v>173</v>
      </c>
      <c r="AU138" s="152" t="s">
        <v>87</v>
      </c>
      <c r="AY138" s="13" t="s">
        <v>171</v>
      </c>
      <c r="BE138" s="153">
        <f t="shared" si="14"/>
        <v>0</v>
      </c>
      <c r="BF138" s="153">
        <f t="shared" si="15"/>
        <v>0</v>
      </c>
      <c r="BG138" s="153">
        <f t="shared" si="16"/>
        <v>0</v>
      </c>
      <c r="BH138" s="153">
        <f t="shared" si="17"/>
        <v>0</v>
      </c>
      <c r="BI138" s="153">
        <f t="shared" si="18"/>
        <v>0</v>
      </c>
      <c r="BJ138" s="13" t="s">
        <v>87</v>
      </c>
      <c r="BK138" s="153">
        <f t="shared" si="19"/>
        <v>0</v>
      </c>
      <c r="BL138" s="13" t="s">
        <v>177</v>
      </c>
      <c r="BM138" s="152" t="s">
        <v>1347</v>
      </c>
    </row>
    <row r="139" spans="2:65" s="1" customFormat="1" ht="33" customHeight="1">
      <c r="B139" s="139"/>
      <c r="C139" s="140" t="s">
        <v>193</v>
      </c>
      <c r="D139" s="140" t="s">
        <v>173</v>
      </c>
      <c r="E139" s="141" t="s">
        <v>1348</v>
      </c>
      <c r="F139" s="142" t="s">
        <v>1349</v>
      </c>
      <c r="G139" s="143" t="s">
        <v>223</v>
      </c>
      <c r="H139" s="144">
        <v>442.99</v>
      </c>
      <c r="I139" s="145"/>
      <c r="J139" s="146">
        <f t="shared" si="10"/>
        <v>0</v>
      </c>
      <c r="K139" s="147"/>
      <c r="L139" s="28"/>
      <c r="M139" s="148" t="s">
        <v>1</v>
      </c>
      <c r="N139" s="149" t="s">
        <v>40</v>
      </c>
      <c r="P139" s="150">
        <f t="shared" si="11"/>
        <v>0</v>
      </c>
      <c r="Q139" s="150">
        <v>0.19900000000000001</v>
      </c>
      <c r="R139" s="150">
        <f t="shared" si="12"/>
        <v>88.155010000000004</v>
      </c>
      <c r="S139" s="150">
        <v>0</v>
      </c>
      <c r="T139" s="151">
        <f t="shared" si="13"/>
        <v>0</v>
      </c>
      <c r="AR139" s="152" t="s">
        <v>177</v>
      </c>
      <c r="AT139" s="152" t="s">
        <v>173</v>
      </c>
      <c r="AU139" s="152" t="s">
        <v>87</v>
      </c>
      <c r="AY139" s="13" t="s">
        <v>171</v>
      </c>
      <c r="BE139" s="153">
        <f t="shared" si="14"/>
        <v>0</v>
      </c>
      <c r="BF139" s="153">
        <f t="shared" si="15"/>
        <v>0</v>
      </c>
      <c r="BG139" s="153">
        <f t="shared" si="16"/>
        <v>0</v>
      </c>
      <c r="BH139" s="153">
        <f t="shared" si="17"/>
        <v>0</v>
      </c>
      <c r="BI139" s="153">
        <f t="shared" si="18"/>
        <v>0</v>
      </c>
      <c r="BJ139" s="13" t="s">
        <v>87</v>
      </c>
      <c r="BK139" s="153">
        <f t="shared" si="19"/>
        <v>0</v>
      </c>
      <c r="BL139" s="13" t="s">
        <v>177</v>
      </c>
      <c r="BM139" s="152" t="s">
        <v>1350</v>
      </c>
    </row>
    <row r="140" spans="2:65" s="1" customFormat="1" ht="37.950000000000003" customHeight="1">
      <c r="B140" s="139"/>
      <c r="C140" s="140" t="s">
        <v>217</v>
      </c>
      <c r="D140" s="140" t="s">
        <v>173</v>
      </c>
      <c r="E140" s="141" t="s">
        <v>1351</v>
      </c>
      <c r="F140" s="142" t="s">
        <v>1352</v>
      </c>
      <c r="G140" s="143" t="s">
        <v>223</v>
      </c>
      <c r="H140" s="144">
        <v>442.99</v>
      </c>
      <c r="I140" s="145"/>
      <c r="J140" s="146">
        <f t="shared" si="10"/>
        <v>0</v>
      </c>
      <c r="K140" s="147"/>
      <c r="L140" s="28"/>
      <c r="M140" s="148" t="s">
        <v>1</v>
      </c>
      <c r="N140" s="149" t="s">
        <v>40</v>
      </c>
      <c r="P140" s="150">
        <f t="shared" si="11"/>
        <v>0</v>
      </c>
      <c r="Q140" s="150">
        <v>0.13800000000000001</v>
      </c>
      <c r="R140" s="150">
        <f t="shared" si="12"/>
        <v>61.132620000000003</v>
      </c>
      <c r="S140" s="150">
        <v>0</v>
      </c>
      <c r="T140" s="151">
        <f t="shared" si="13"/>
        <v>0</v>
      </c>
      <c r="AR140" s="152" t="s">
        <v>177</v>
      </c>
      <c r="AT140" s="152" t="s">
        <v>173</v>
      </c>
      <c r="AU140" s="152" t="s">
        <v>87</v>
      </c>
      <c r="AY140" s="13" t="s">
        <v>171</v>
      </c>
      <c r="BE140" s="153">
        <f t="shared" si="14"/>
        <v>0</v>
      </c>
      <c r="BF140" s="153">
        <f t="shared" si="15"/>
        <v>0</v>
      </c>
      <c r="BG140" s="153">
        <f t="shared" si="16"/>
        <v>0</v>
      </c>
      <c r="BH140" s="153">
        <f t="shared" si="17"/>
        <v>0</v>
      </c>
      <c r="BI140" s="153">
        <f t="shared" si="18"/>
        <v>0</v>
      </c>
      <c r="BJ140" s="13" t="s">
        <v>87</v>
      </c>
      <c r="BK140" s="153">
        <f t="shared" si="19"/>
        <v>0</v>
      </c>
      <c r="BL140" s="13" t="s">
        <v>177</v>
      </c>
      <c r="BM140" s="152" t="s">
        <v>1353</v>
      </c>
    </row>
    <row r="141" spans="2:65" s="1" customFormat="1" ht="24.15" customHeight="1">
      <c r="B141" s="139"/>
      <c r="C141" s="154" t="s">
        <v>198</v>
      </c>
      <c r="D141" s="154" t="s">
        <v>242</v>
      </c>
      <c r="E141" s="155" t="s">
        <v>1354</v>
      </c>
      <c r="F141" s="156" t="s">
        <v>1355</v>
      </c>
      <c r="G141" s="157" t="s">
        <v>223</v>
      </c>
      <c r="H141" s="158">
        <v>451.85</v>
      </c>
      <c r="I141" s="159"/>
      <c r="J141" s="160">
        <f t="shared" si="10"/>
        <v>0</v>
      </c>
      <c r="K141" s="161"/>
      <c r="L141" s="162"/>
      <c r="M141" s="163" t="s">
        <v>1</v>
      </c>
      <c r="N141" s="164" t="s">
        <v>40</v>
      </c>
      <c r="P141" s="150">
        <f t="shared" si="11"/>
        <v>0</v>
      </c>
      <c r="Q141" s="150">
        <v>0.184</v>
      </c>
      <c r="R141" s="150">
        <f t="shared" si="12"/>
        <v>83.1404</v>
      </c>
      <c r="S141" s="150">
        <v>0</v>
      </c>
      <c r="T141" s="151">
        <f t="shared" si="13"/>
        <v>0</v>
      </c>
      <c r="AR141" s="152" t="s">
        <v>185</v>
      </c>
      <c r="AT141" s="152" t="s">
        <v>242</v>
      </c>
      <c r="AU141" s="152" t="s">
        <v>87</v>
      </c>
      <c r="AY141" s="13" t="s">
        <v>171</v>
      </c>
      <c r="BE141" s="153">
        <f t="shared" si="14"/>
        <v>0</v>
      </c>
      <c r="BF141" s="153">
        <f t="shared" si="15"/>
        <v>0</v>
      </c>
      <c r="BG141" s="153">
        <f t="shared" si="16"/>
        <v>0</v>
      </c>
      <c r="BH141" s="153">
        <f t="shared" si="17"/>
        <v>0</v>
      </c>
      <c r="BI141" s="153">
        <f t="shared" si="18"/>
        <v>0</v>
      </c>
      <c r="BJ141" s="13" t="s">
        <v>87</v>
      </c>
      <c r="BK141" s="153">
        <f t="shared" si="19"/>
        <v>0</v>
      </c>
      <c r="BL141" s="13" t="s">
        <v>177</v>
      </c>
      <c r="BM141" s="152" t="s">
        <v>1356</v>
      </c>
    </row>
    <row r="142" spans="2:65" s="1" customFormat="1" ht="24.15" customHeight="1">
      <c r="B142" s="139"/>
      <c r="C142" s="140" t="s">
        <v>225</v>
      </c>
      <c r="D142" s="140" t="s">
        <v>173</v>
      </c>
      <c r="E142" s="141" t="s">
        <v>1357</v>
      </c>
      <c r="F142" s="142" t="s">
        <v>1358</v>
      </c>
      <c r="G142" s="143" t="s">
        <v>223</v>
      </c>
      <c r="H142" s="144">
        <v>9.7100000000000009</v>
      </c>
      <c r="I142" s="145"/>
      <c r="J142" s="146">
        <f t="shared" si="10"/>
        <v>0</v>
      </c>
      <c r="K142" s="147"/>
      <c r="L142" s="28"/>
      <c r="M142" s="148" t="s">
        <v>1</v>
      </c>
      <c r="N142" s="149" t="s">
        <v>40</v>
      </c>
      <c r="P142" s="150">
        <f t="shared" si="11"/>
        <v>0</v>
      </c>
      <c r="Q142" s="150">
        <v>0.46166000000000001</v>
      </c>
      <c r="R142" s="150">
        <f t="shared" si="12"/>
        <v>4.4827186000000001</v>
      </c>
      <c r="S142" s="150">
        <v>0</v>
      </c>
      <c r="T142" s="151">
        <f t="shared" si="13"/>
        <v>0</v>
      </c>
      <c r="AR142" s="152" t="s">
        <v>177</v>
      </c>
      <c r="AT142" s="152" t="s">
        <v>173</v>
      </c>
      <c r="AU142" s="152" t="s">
        <v>87</v>
      </c>
      <c r="AY142" s="13" t="s">
        <v>171</v>
      </c>
      <c r="BE142" s="153">
        <f t="shared" si="14"/>
        <v>0</v>
      </c>
      <c r="BF142" s="153">
        <f t="shared" si="15"/>
        <v>0</v>
      </c>
      <c r="BG142" s="153">
        <f t="shared" si="16"/>
        <v>0</v>
      </c>
      <c r="BH142" s="153">
        <f t="shared" si="17"/>
        <v>0</v>
      </c>
      <c r="BI142" s="153">
        <f t="shared" si="18"/>
        <v>0</v>
      </c>
      <c r="BJ142" s="13" t="s">
        <v>87</v>
      </c>
      <c r="BK142" s="153">
        <f t="shared" si="19"/>
        <v>0</v>
      </c>
      <c r="BL142" s="13" t="s">
        <v>177</v>
      </c>
      <c r="BM142" s="152" t="s">
        <v>1359</v>
      </c>
    </row>
    <row r="143" spans="2:65" s="1" customFormat="1" ht="24.15" customHeight="1">
      <c r="B143" s="139"/>
      <c r="C143" s="140" t="s">
        <v>202</v>
      </c>
      <c r="D143" s="140" t="s">
        <v>173</v>
      </c>
      <c r="E143" s="141" t="s">
        <v>1360</v>
      </c>
      <c r="F143" s="142" t="s">
        <v>1361</v>
      </c>
      <c r="G143" s="143" t="s">
        <v>223</v>
      </c>
      <c r="H143" s="144">
        <v>9.7100000000000009</v>
      </c>
      <c r="I143" s="145"/>
      <c r="J143" s="146">
        <f t="shared" si="10"/>
        <v>0</v>
      </c>
      <c r="K143" s="147"/>
      <c r="L143" s="28"/>
      <c r="M143" s="148" t="s">
        <v>1</v>
      </c>
      <c r="N143" s="149" t="s">
        <v>40</v>
      </c>
      <c r="P143" s="150">
        <f t="shared" si="11"/>
        <v>0</v>
      </c>
      <c r="Q143" s="150">
        <v>0.37460178399999999</v>
      </c>
      <c r="R143" s="150">
        <f t="shared" si="12"/>
        <v>3.6373833226400003</v>
      </c>
      <c r="S143" s="150">
        <v>0</v>
      </c>
      <c r="T143" s="151">
        <f t="shared" si="13"/>
        <v>0</v>
      </c>
      <c r="AR143" s="152" t="s">
        <v>177</v>
      </c>
      <c r="AT143" s="152" t="s">
        <v>173</v>
      </c>
      <c r="AU143" s="152" t="s">
        <v>87</v>
      </c>
      <c r="AY143" s="13" t="s">
        <v>171</v>
      </c>
      <c r="BE143" s="153">
        <f t="shared" si="14"/>
        <v>0</v>
      </c>
      <c r="BF143" s="153">
        <f t="shared" si="15"/>
        <v>0</v>
      </c>
      <c r="BG143" s="153">
        <f t="shared" si="16"/>
        <v>0</v>
      </c>
      <c r="BH143" s="153">
        <f t="shared" si="17"/>
        <v>0</v>
      </c>
      <c r="BI143" s="153">
        <f t="shared" si="18"/>
        <v>0</v>
      </c>
      <c r="BJ143" s="13" t="s">
        <v>87</v>
      </c>
      <c r="BK143" s="153">
        <f t="shared" si="19"/>
        <v>0</v>
      </c>
      <c r="BL143" s="13" t="s">
        <v>177</v>
      </c>
      <c r="BM143" s="152" t="s">
        <v>1362</v>
      </c>
    </row>
    <row r="144" spans="2:65" s="11" customFormat="1" ht="22.95" customHeight="1">
      <c r="B144" s="127"/>
      <c r="D144" s="128" t="s">
        <v>73</v>
      </c>
      <c r="E144" s="137" t="s">
        <v>182</v>
      </c>
      <c r="F144" s="137" t="s">
        <v>1363</v>
      </c>
      <c r="I144" s="130"/>
      <c r="J144" s="138">
        <f>BK144</f>
        <v>0</v>
      </c>
      <c r="L144" s="127"/>
      <c r="M144" s="132"/>
      <c r="P144" s="133">
        <f>P145</f>
        <v>0</v>
      </c>
      <c r="R144" s="133">
        <f>R145</f>
        <v>12.653255999999999</v>
      </c>
      <c r="T144" s="134">
        <f>T145</f>
        <v>0</v>
      </c>
      <c r="AR144" s="128" t="s">
        <v>81</v>
      </c>
      <c r="AT144" s="135" t="s">
        <v>73</v>
      </c>
      <c r="AU144" s="135" t="s">
        <v>81</v>
      </c>
      <c r="AY144" s="128" t="s">
        <v>171</v>
      </c>
      <c r="BK144" s="136">
        <f>BK145</f>
        <v>0</v>
      </c>
    </row>
    <row r="145" spans="2:65" s="1" customFormat="1" ht="33" customHeight="1">
      <c r="B145" s="139"/>
      <c r="C145" s="140" t="s">
        <v>234</v>
      </c>
      <c r="D145" s="140" t="s">
        <v>173</v>
      </c>
      <c r="E145" s="141" t="s">
        <v>1364</v>
      </c>
      <c r="F145" s="142" t="s">
        <v>1365</v>
      </c>
      <c r="G145" s="143" t="s">
        <v>176</v>
      </c>
      <c r="H145" s="144">
        <v>6.8879999999999999</v>
      </c>
      <c r="I145" s="145"/>
      <c r="J145" s="146">
        <f>ROUND(I145*H145,2)</f>
        <v>0</v>
      </c>
      <c r="K145" s="147"/>
      <c r="L145" s="28"/>
      <c r="M145" s="148" t="s">
        <v>1</v>
      </c>
      <c r="N145" s="149" t="s">
        <v>40</v>
      </c>
      <c r="P145" s="150">
        <f>O145*H145</f>
        <v>0</v>
      </c>
      <c r="Q145" s="150">
        <v>1.837</v>
      </c>
      <c r="R145" s="150">
        <f>Q145*H145</f>
        <v>12.653255999999999</v>
      </c>
      <c r="S145" s="150">
        <v>0</v>
      </c>
      <c r="T145" s="151">
        <f>S145*H145</f>
        <v>0</v>
      </c>
      <c r="AR145" s="152" t="s">
        <v>177</v>
      </c>
      <c r="AT145" s="152" t="s">
        <v>173</v>
      </c>
      <c r="AU145" s="152" t="s">
        <v>87</v>
      </c>
      <c r="AY145" s="13" t="s">
        <v>171</v>
      </c>
      <c r="BE145" s="153">
        <f>IF(N145="základná",J145,0)</f>
        <v>0</v>
      </c>
      <c r="BF145" s="153">
        <f>IF(N145="znížená",J145,0)</f>
        <v>0</v>
      </c>
      <c r="BG145" s="153">
        <f>IF(N145="zákl. prenesená",J145,0)</f>
        <v>0</v>
      </c>
      <c r="BH145" s="153">
        <f>IF(N145="zníž. prenesená",J145,0)</f>
        <v>0</v>
      </c>
      <c r="BI145" s="153">
        <f>IF(N145="nulová",J145,0)</f>
        <v>0</v>
      </c>
      <c r="BJ145" s="13" t="s">
        <v>87</v>
      </c>
      <c r="BK145" s="153">
        <f>ROUND(I145*H145,2)</f>
        <v>0</v>
      </c>
      <c r="BL145" s="13" t="s">
        <v>177</v>
      </c>
      <c r="BM145" s="152" t="s">
        <v>1366</v>
      </c>
    </row>
    <row r="146" spans="2:65" s="11" customFormat="1" ht="22.95" customHeight="1">
      <c r="B146" s="127"/>
      <c r="D146" s="128" t="s">
        <v>73</v>
      </c>
      <c r="E146" s="137" t="s">
        <v>203</v>
      </c>
      <c r="F146" s="137" t="s">
        <v>1367</v>
      </c>
      <c r="I146" s="130"/>
      <c r="J146" s="138">
        <f>BK146</f>
        <v>0</v>
      </c>
      <c r="L146" s="127"/>
      <c r="M146" s="132"/>
      <c r="P146" s="133">
        <f>SUM(P147:P150)</f>
        <v>0</v>
      </c>
      <c r="R146" s="133">
        <f>SUM(R147:R150)</f>
        <v>31.50982002208</v>
      </c>
      <c r="T146" s="134">
        <f>SUM(T147:T150)</f>
        <v>0</v>
      </c>
      <c r="AR146" s="128" t="s">
        <v>81</v>
      </c>
      <c r="AT146" s="135" t="s">
        <v>73</v>
      </c>
      <c r="AU146" s="135" t="s">
        <v>81</v>
      </c>
      <c r="AY146" s="128" t="s">
        <v>171</v>
      </c>
      <c r="BK146" s="136">
        <f>SUM(BK147:BK150)</f>
        <v>0</v>
      </c>
    </row>
    <row r="147" spans="2:65" s="1" customFormat="1" ht="33" customHeight="1">
      <c r="B147" s="139"/>
      <c r="C147" s="140" t="s">
        <v>206</v>
      </c>
      <c r="D147" s="140" t="s">
        <v>173</v>
      </c>
      <c r="E147" s="141" t="s">
        <v>1368</v>
      </c>
      <c r="F147" s="142" t="s">
        <v>1369</v>
      </c>
      <c r="G147" s="143" t="s">
        <v>228</v>
      </c>
      <c r="H147" s="144">
        <v>122.79</v>
      </c>
      <c r="I147" s="145"/>
      <c r="J147" s="146">
        <f>ROUND(I147*H147,2)</f>
        <v>0</v>
      </c>
      <c r="K147" s="147"/>
      <c r="L147" s="28"/>
      <c r="M147" s="148" t="s">
        <v>1</v>
      </c>
      <c r="N147" s="149" t="s">
        <v>40</v>
      </c>
      <c r="P147" s="150">
        <f>O147*H147</f>
        <v>0</v>
      </c>
      <c r="Q147" s="150">
        <v>0.151130352</v>
      </c>
      <c r="R147" s="150">
        <f>Q147*H147</f>
        <v>18.557295922080002</v>
      </c>
      <c r="S147" s="150">
        <v>0</v>
      </c>
      <c r="T147" s="151">
        <f>S147*H147</f>
        <v>0</v>
      </c>
      <c r="AR147" s="152" t="s">
        <v>177</v>
      </c>
      <c r="AT147" s="152" t="s">
        <v>173</v>
      </c>
      <c r="AU147" s="152" t="s">
        <v>87</v>
      </c>
      <c r="AY147" s="13" t="s">
        <v>171</v>
      </c>
      <c r="BE147" s="153">
        <f>IF(N147="základná",J147,0)</f>
        <v>0</v>
      </c>
      <c r="BF147" s="153">
        <f>IF(N147="znížená",J147,0)</f>
        <v>0</v>
      </c>
      <c r="BG147" s="153">
        <f>IF(N147="zákl. prenesená",J147,0)</f>
        <v>0</v>
      </c>
      <c r="BH147" s="153">
        <f>IF(N147="zníž. prenesená",J147,0)</f>
        <v>0</v>
      </c>
      <c r="BI147" s="153">
        <f>IF(N147="nulová",J147,0)</f>
        <v>0</v>
      </c>
      <c r="BJ147" s="13" t="s">
        <v>87</v>
      </c>
      <c r="BK147" s="153">
        <f>ROUND(I147*H147,2)</f>
        <v>0</v>
      </c>
      <c r="BL147" s="13" t="s">
        <v>177</v>
      </c>
      <c r="BM147" s="152" t="s">
        <v>1370</v>
      </c>
    </row>
    <row r="148" spans="2:65" s="1" customFormat="1" ht="24.15" customHeight="1">
      <c r="B148" s="139"/>
      <c r="C148" s="154" t="s">
        <v>241</v>
      </c>
      <c r="D148" s="154" t="s">
        <v>242</v>
      </c>
      <c r="E148" s="155" t="s">
        <v>1371</v>
      </c>
      <c r="F148" s="156" t="s">
        <v>1372</v>
      </c>
      <c r="G148" s="157" t="s">
        <v>215</v>
      </c>
      <c r="H148" s="158">
        <v>124.018</v>
      </c>
      <c r="I148" s="159"/>
      <c r="J148" s="160">
        <f>ROUND(I148*H148,2)</f>
        <v>0</v>
      </c>
      <c r="K148" s="161"/>
      <c r="L148" s="162"/>
      <c r="M148" s="163" t="s">
        <v>1</v>
      </c>
      <c r="N148" s="164" t="s">
        <v>40</v>
      </c>
      <c r="P148" s="150">
        <f>O148*H148</f>
        <v>0</v>
      </c>
      <c r="Q148" s="150">
        <v>4.8000000000000001E-2</v>
      </c>
      <c r="R148" s="150">
        <f>Q148*H148</f>
        <v>5.9528639999999999</v>
      </c>
      <c r="S148" s="150">
        <v>0</v>
      </c>
      <c r="T148" s="151">
        <f>S148*H148</f>
        <v>0</v>
      </c>
      <c r="AR148" s="152" t="s">
        <v>185</v>
      </c>
      <c r="AT148" s="152" t="s">
        <v>242</v>
      </c>
      <c r="AU148" s="152" t="s">
        <v>87</v>
      </c>
      <c r="AY148" s="13" t="s">
        <v>171</v>
      </c>
      <c r="BE148" s="153">
        <f>IF(N148="základná",J148,0)</f>
        <v>0</v>
      </c>
      <c r="BF148" s="153">
        <f>IF(N148="znížená",J148,0)</f>
        <v>0</v>
      </c>
      <c r="BG148" s="153">
        <f>IF(N148="zákl. prenesená",J148,0)</f>
        <v>0</v>
      </c>
      <c r="BH148" s="153">
        <f>IF(N148="zníž. prenesená",J148,0)</f>
        <v>0</v>
      </c>
      <c r="BI148" s="153">
        <f>IF(N148="nulová",J148,0)</f>
        <v>0</v>
      </c>
      <c r="BJ148" s="13" t="s">
        <v>87</v>
      </c>
      <c r="BK148" s="153">
        <f>ROUND(I148*H148,2)</f>
        <v>0</v>
      </c>
      <c r="BL148" s="13" t="s">
        <v>177</v>
      </c>
      <c r="BM148" s="152" t="s">
        <v>1373</v>
      </c>
    </row>
    <row r="149" spans="2:65" s="1" customFormat="1" ht="37.950000000000003" customHeight="1">
      <c r="B149" s="139"/>
      <c r="C149" s="140" t="s">
        <v>7</v>
      </c>
      <c r="D149" s="140" t="s">
        <v>173</v>
      </c>
      <c r="E149" s="141" t="s">
        <v>1374</v>
      </c>
      <c r="F149" s="142" t="s">
        <v>1375</v>
      </c>
      <c r="G149" s="143" t="s">
        <v>228</v>
      </c>
      <c r="H149" s="144">
        <v>57.25</v>
      </c>
      <c r="I149" s="145"/>
      <c r="J149" s="146">
        <f>ROUND(I149*H149,2)</f>
        <v>0</v>
      </c>
      <c r="K149" s="147"/>
      <c r="L149" s="28"/>
      <c r="M149" s="148" t="s">
        <v>1</v>
      </c>
      <c r="N149" s="149" t="s">
        <v>40</v>
      </c>
      <c r="P149" s="150">
        <f>O149*H149</f>
        <v>0</v>
      </c>
      <c r="Q149" s="150">
        <v>9.8529599999999995E-2</v>
      </c>
      <c r="R149" s="150">
        <f>Q149*H149</f>
        <v>5.6408195999999995</v>
      </c>
      <c r="S149" s="150">
        <v>0</v>
      </c>
      <c r="T149" s="151">
        <f>S149*H149</f>
        <v>0</v>
      </c>
      <c r="AR149" s="152" t="s">
        <v>177</v>
      </c>
      <c r="AT149" s="152" t="s">
        <v>173</v>
      </c>
      <c r="AU149" s="152" t="s">
        <v>87</v>
      </c>
      <c r="AY149" s="13" t="s">
        <v>171</v>
      </c>
      <c r="BE149" s="153">
        <f>IF(N149="základná",J149,0)</f>
        <v>0</v>
      </c>
      <c r="BF149" s="153">
        <f>IF(N149="znížená",J149,0)</f>
        <v>0</v>
      </c>
      <c r="BG149" s="153">
        <f>IF(N149="zákl. prenesená",J149,0)</f>
        <v>0</v>
      </c>
      <c r="BH149" s="153">
        <f>IF(N149="zníž. prenesená",J149,0)</f>
        <v>0</v>
      </c>
      <c r="BI149" s="153">
        <f>IF(N149="nulová",J149,0)</f>
        <v>0</v>
      </c>
      <c r="BJ149" s="13" t="s">
        <v>87</v>
      </c>
      <c r="BK149" s="153">
        <f>ROUND(I149*H149,2)</f>
        <v>0</v>
      </c>
      <c r="BL149" s="13" t="s">
        <v>177</v>
      </c>
      <c r="BM149" s="152" t="s">
        <v>1376</v>
      </c>
    </row>
    <row r="150" spans="2:65" s="1" customFormat="1" ht="21.75" customHeight="1">
      <c r="B150" s="139"/>
      <c r="C150" s="154" t="s">
        <v>249</v>
      </c>
      <c r="D150" s="154" t="s">
        <v>242</v>
      </c>
      <c r="E150" s="155" t="s">
        <v>351</v>
      </c>
      <c r="F150" s="156" t="s">
        <v>352</v>
      </c>
      <c r="G150" s="157" t="s">
        <v>215</v>
      </c>
      <c r="H150" s="158">
        <v>57.823</v>
      </c>
      <c r="I150" s="159"/>
      <c r="J150" s="160">
        <f>ROUND(I150*H150,2)</f>
        <v>0</v>
      </c>
      <c r="K150" s="161"/>
      <c r="L150" s="162"/>
      <c r="M150" s="163" t="s">
        <v>1</v>
      </c>
      <c r="N150" s="164" t="s">
        <v>40</v>
      </c>
      <c r="P150" s="150">
        <f>O150*H150</f>
        <v>0</v>
      </c>
      <c r="Q150" s="150">
        <v>2.35E-2</v>
      </c>
      <c r="R150" s="150">
        <f>Q150*H150</f>
        <v>1.3588405000000001</v>
      </c>
      <c r="S150" s="150">
        <v>0</v>
      </c>
      <c r="T150" s="151">
        <f>S150*H150</f>
        <v>0</v>
      </c>
      <c r="AR150" s="152" t="s">
        <v>185</v>
      </c>
      <c r="AT150" s="152" t="s">
        <v>242</v>
      </c>
      <c r="AU150" s="152" t="s">
        <v>87</v>
      </c>
      <c r="AY150" s="13" t="s">
        <v>171</v>
      </c>
      <c r="BE150" s="153">
        <f>IF(N150="základná",J150,0)</f>
        <v>0</v>
      </c>
      <c r="BF150" s="153">
        <f>IF(N150="znížená",J150,0)</f>
        <v>0</v>
      </c>
      <c r="BG150" s="153">
        <f>IF(N150="zákl. prenesená",J150,0)</f>
        <v>0</v>
      </c>
      <c r="BH150" s="153">
        <f>IF(N150="zníž. prenesená",J150,0)</f>
        <v>0</v>
      </c>
      <c r="BI150" s="153">
        <f>IF(N150="nulová",J150,0)</f>
        <v>0</v>
      </c>
      <c r="BJ150" s="13" t="s">
        <v>87</v>
      </c>
      <c r="BK150" s="153">
        <f>ROUND(I150*H150,2)</f>
        <v>0</v>
      </c>
      <c r="BL150" s="13" t="s">
        <v>177</v>
      </c>
      <c r="BM150" s="152" t="s">
        <v>1377</v>
      </c>
    </row>
    <row r="151" spans="2:65" s="11" customFormat="1" ht="22.95" customHeight="1">
      <c r="B151" s="127"/>
      <c r="D151" s="128" t="s">
        <v>73</v>
      </c>
      <c r="E151" s="137" t="s">
        <v>537</v>
      </c>
      <c r="F151" s="137" t="s">
        <v>1378</v>
      </c>
      <c r="I151" s="130"/>
      <c r="J151" s="138">
        <f>BK151</f>
        <v>0</v>
      </c>
      <c r="L151" s="127"/>
      <c r="M151" s="132"/>
      <c r="P151" s="133">
        <f>P152</f>
        <v>0</v>
      </c>
      <c r="R151" s="133">
        <f>R152</f>
        <v>0</v>
      </c>
      <c r="T151" s="134">
        <f>T152</f>
        <v>0</v>
      </c>
      <c r="AR151" s="128" t="s">
        <v>81</v>
      </c>
      <c r="AT151" s="135" t="s">
        <v>73</v>
      </c>
      <c r="AU151" s="135" t="s">
        <v>81</v>
      </c>
      <c r="AY151" s="128" t="s">
        <v>171</v>
      </c>
      <c r="BK151" s="136">
        <f>BK152</f>
        <v>0</v>
      </c>
    </row>
    <row r="152" spans="2:65" s="1" customFormat="1" ht="33" customHeight="1">
      <c r="B152" s="139"/>
      <c r="C152" s="140" t="s">
        <v>209</v>
      </c>
      <c r="D152" s="140" t="s">
        <v>173</v>
      </c>
      <c r="E152" s="141" t="s">
        <v>1379</v>
      </c>
      <c r="F152" s="142" t="s">
        <v>1380</v>
      </c>
      <c r="G152" s="143" t="s">
        <v>197</v>
      </c>
      <c r="H152" s="144">
        <v>550.68200000000002</v>
      </c>
      <c r="I152" s="145"/>
      <c r="J152" s="146">
        <f>ROUND(I152*H152,2)</f>
        <v>0</v>
      </c>
      <c r="K152" s="147"/>
      <c r="L152" s="28"/>
      <c r="M152" s="148" t="s">
        <v>1</v>
      </c>
      <c r="N152" s="149" t="s">
        <v>40</v>
      </c>
      <c r="P152" s="150">
        <f>O152*H152</f>
        <v>0</v>
      </c>
      <c r="Q152" s="150">
        <v>0</v>
      </c>
      <c r="R152" s="150">
        <f>Q152*H152</f>
        <v>0</v>
      </c>
      <c r="S152" s="150">
        <v>0</v>
      </c>
      <c r="T152" s="151">
        <f>S152*H152</f>
        <v>0</v>
      </c>
      <c r="AR152" s="152" t="s">
        <v>177</v>
      </c>
      <c r="AT152" s="152" t="s">
        <v>173</v>
      </c>
      <c r="AU152" s="152" t="s">
        <v>87</v>
      </c>
      <c r="AY152" s="13" t="s">
        <v>171</v>
      </c>
      <c r="BE152" s="153">
        <f>IF(N152="základná",J152,0)</f>
        <v>0</v>
      </c>
      <c r="BF152" s="153">
        <f>IF(N152="znížená",J152,0)</f>
        <v>0</v>
      </c>
      <c r="BG152" s="153">
        <f>IF(N152="zákl. prenesená",J152,0)</f>
        <v>0</v>
      </c>
      <c r="BH152" s="153">
        <f>IF(N152="zníž. prenesená",J152,0)</f>
        <v>0</v>
      </c>
      <c r="BI152" s="153">
        <f>IF(N152="nulová",J152,0)</f>
        <v>0</v>
      </c>
      <c r="BJ152" s="13" t="s">
        <v>87</v>
      </c>
      <c r="BK152" s="153">
        <f>ROUND(I152*H152,2)</f>
        <v>0</v>
      </c>
      <c r="BL152" s="13" t="s">
        <v>177</v>
      </c>
      <c r="BM152" s="152" t="s">
        <v>1381</v>
      </c>
    </row>
    <row r="153" spans="2:65" s="11" customFormat="1" ht="25.95" customHeight="1">
      <c r="B153" s="127"/>
      <c r="D153" s="128" t="s">
        <v>73</v>
      </c>
      <c r="E153" s="129" t="s">
        <v>1382</v>
      </c>
      <c r="F153" s="129" t="s">
        <v>1383</v>
      </c>
      <c r="I153" s="130"/>
      <c r="J153" s="131">
        <f>BK153</f>
        <v>0</v>
      </c>
      <c r="L153" s="127"/>
      <c r="M153" s="132"/>
      <c r="P153" s="133">
        <f>P154</f>
        <v>0</v>
      </c>
      <c r="R153" s="133">
        <f>R154</f>
        <v>1.58424E-2</v>
      </c>
      <c r="T153" s="134">
        <f>T154</f>
        <v>0</v>
      </c>
      <c r="AR153" s="128" t="s">
        <v>87</v>
      </c>
      <c r="AT153" s="135" t="s">
        <v>73</v>
      </c>
      <c r="AU153" s="135" t="s">
        <v>74</v>
      </c>
      <c r="AY153" s="128" t="s">
        <v>171</v>
      </c>
      <c r="BK153" s="136">
        <f>BK154</f>
        <v>0</v>
      </c>
    </row>
    <row r="154" spans="2:65" s="11" customFormat="1" ht="22.95" customHeight="1">
      <c r="B154" s="127"/>
      <c r="D154" s="128" t="s">
        <v>73</v>
      </c>
      <c r="E154" s="137" t="s">
        <v>473</v>
      </c>
      <c r="F154" s="137" t="s">
        <v>474</v>
      </c>
      <c r="I154" s="130"/>
      <c r="J154" s="138">
        <f>BK154</f>
        <v>0</v>
      </c>
      <c r="L154" s="127"/>
      <c r="M154" s="132"/>
      <c r="P154" s="133">
        <f>SUM(P155:P157)</f>
        <v>0</v>
      </c>
      <c r="R154" s="133">
        <f>SUM(R155:R157)</f>
        <v>1.58424E-2</v>
      </c>
      <c r="T154" s="134">
        <f>SUM(T155:T157)</f>
        <v>0</v>
      </c>
      <c r="AR154" s="128" t="s">
        <v>87</v>
      </c>
      <c r="AT154" s="135" t="s">
        <v>73</v>
      </c>
      <c r="AU154" s="135" t="s">
        <v>81</v>
      </c>
      <c r="AY154" s="128" t="s">
        <v>171</v>
      </c>
      <c r="BK154" s="136">
        <f>SUM(BK155:BK157)</f>
        <v>0</v>
      </c>
    </row>
    <row r="155" spans="2:65" s="1" customFormat="1" ht="24.15" customHeight="1">
      <c r="B155" s="139"/>
      <c r="C155" s="140" t="s">
        <v>257</v>
      </c>
      <c r="D155" s="140" t="s">
        <v>173</v>
      </c>
      <c r="E155" s="141" t="s">
        <v>1384</v>
      </c>
      <c r="F155" s="142" t="s">
        <v>1385</v>
      </c>
      <c r="G155" s="143" t="s">
        <v>223</v>
      </c>
      <c r="H155" s="144">
        <v>45.92</v>
      </c>
      <c r="I155" s="145"/>
      <c r="J155" s="146">
        <f>ROUND(I155*H155,2)</f>
        <v>0</v>
      </c>
      <c r="K155" s="147"/>
      <c r="L155" s="28"/>
      <c r="M155" s="148" t="s">
        <v>1</v>
      </c>
      <c r="N155" s="149" t="s">
        <v>40</v>
      </c>
      <c r="P155" s="150">
        <f>O155*H155</f>
        <v>0</v>
      </c>
      <c r="Q155" s="150">
        <v>0</v>
      </c>
      <c r="R155" s="150">
        <f>Q155*H155</f>
        <v>0</v>
      </c>
      <c r="S155" s="150">
        <v>0</v>
      </c>
      <c r="T155" s="151">
        <f>S155*H155</f>
        <v>0</v>
      </c>
      <c r="AR155" s="152" t="s">
        <v>202</v>
      </c>
      <c r="AT155" s="152" t="s">
        <v>173</v>
      </c>
      <c r="AU155" s="152" t="s">
        <v>87</v>
      </c>
      <c r="AY155" s="13" t="s">
        <v>171</v>
      </c>
      <c r="BE155" s="153">
        <f>IF(N155="základná",J155,0)</f>
        <v>0</v>
      </c>
      <c r="BF155" s="153">
        <f>IF(N155="znížená",J155,0)</f>
        <v>0</v>
      </c>
      <c r="BG155" s="153">
        <f>IF(N155="zákl. prenesená",J155,0)</f>
        <v>0</v>
      </c>
      <c r="BH155" s="153">
        <f>IF(N155="zníž. prenesená",J155,0)</f>
        <v>0</v>
      </c>
      <c r="BI155" s="153">
        <f>IF(N155="nulová",J155,0)</f>
        <v>0</v>
      </c>
      <c r="BJ155" s="13" t="s">
        <v>87</v>
      </c>
      <c r="BK155" s="153">
        <f>ROUND(I155*H155,2)</f>
        <v>0</v>
      </c>
      <c r="BL155" s="13" t="s">
        <v>202</v>
      </c>
      <c r="BM155" s="152" t="s">
        <v>1386</v>
      </c>
    </row>
    <row r="156" spans="2:65" s="1" customFormat="1" ht="16.5" customHeight="1">
      <c r="B156" s="139"/>
      <c r="C156" s="154" t="s">
        <v>216</v>
      </c>
      <c r="D156" s="154" t="s">
        <v>242</v>
      </c>
      <c r="E156" s="155" t="s">
        <v>1387</v>
      </c>
      <c r="F156" s="156" t="s">
        <v>1388</v>
      </c>
      <c r="G156" s="157" t="s">
        <v>223</v>
      </c>
      <c r="H156" s="158">
        <v>52.808</v>
      </c>
      <c r="I156" s="159"/>
      <c r="J156" s="160">
        <f>ROUND(I156*H156,2)</f>
        <v>0</v>
      </c>
      <c r="K156" s="161"/>
      <c r="L156" s="162"/>
      <c r="M156" s="163" t="s">
        <v>1</v>
      </c>
      <c r="N156" s="164" t="s">
        <v>40</v>
      </c>
      <c r="P156" s="150">
        <f>O156*H156</f>
        <v>0</v>
      </c>
      <c r="Q156" s="150">
        <v>2.9999999999999997E-4</v>
      </c>
      <c r="R156" s="150">
        <f>Q156*H156</f>
        <v>1.58424E-2</v>
      </c>
      <c r="S156" s="150">
        <v>0</v>
      </c>
      <c r="T156" s="151">
        <f>S156*H156</f>
        <v>0</v>
      </c>
      <c r="AR156" s="152" t="s">
        <v>233</v>
      </c>
      <c r="AT156" s="152" t="s">
        <v>242</v>
      </c>
      <c r="AU156" s="152" t="s">
        <v>87</v>
      </c>
      <c r="AY156" s="13" t="s">
        <v>171</v>
      </c>
      <c r="BE156" s="153">
        <f>IF(N156="základná",J156,0)</f>
        <v>0</v>
      </c>
      <c r="BF156" s="153">
        <f>IF(N156="znížená",J156,0)</f>
        <v>0</v>
      </c>
      <c r="BG156" s="153">
        <f>IF(N156="zákl. prenesená",J156,0)</f>
        <v>0</v>
      </c>
      <c r="BH156" s="153">
        <f>IF(N156="zníž. prenesená",J156,0)</f>
        <v>0</v>
      </c>
      <c r="BI156" s="153">
        <f>IF(N156="nulová",J156,0)</f>
        <v>0</v>
      </c>
      <c r="BJ156" s="13" t="s">
        <v>87</v>
      </c>
      <c r="BK156" s="153">
        <f>ROUND(I156*H156,2)</f>
        <v>0</v>
      </c>
      <c r="BL156" s="13" t="s">
        <v>202</v>
      </c>
      <c r="BM156" s="152" t="s">
        <v>1389</v>
      </c>
    </row>
    <row r="157" spans="2:65" s="1" customFormat="1" ht="24.15" customHeight="1">
      <c r="B157" s="139"/>
      <c r="C157" s="140" t="s">
        <v>264</v>
      </c>
      <c r="D157" s="140" t="s">
        <v>173</v>
      </c>
      <c r="E157" s="141" t="s">
        <v>1390</v>
      </c>
      <c r="F157" s="142" t="s">
        <v>1391</v>
      </c>
      <c r="G157" s="143" t="s">
        <v>197</v>
      </c>
      <c r="H157" s="144">
        <v>1.6E-2</v>
      </c>
      <c r="I157" s="145"/>
      <c r="J157" s="146">
        <f>ROUND(I157*H157,2)</f>
        <v>0</v>
      </c>
      <c r="K157" s="147"/>
      <c r="L157" s="28"/>
      <c r="M157" s="166" t="s">
        <v>1</v>
      </c>
      <c r="N157" s="167" t="s">
        <v>40</v>
      </c>
      <c r="O157" s="168"/>
      <c r="P157" s="169">
        <f>O157*H157</f>
        <v>0</v>
      </c>
      <c r="Q157" s="169">
        <v>0</v>
      </c>
      <c r="R157" s="169">
        <f>Q157*H157</f>
        <v>0</v>
      </c>
      <c r="S157" s="169">
        <v>0</v>
      </c>
      <c r="T157" s="170">
        <f>S157*H157</f>
        <v>0</v>
      </c>
      <c r="AR157" s="152" t="s">
        <v>202</v>
      </c>
      <c r="AT157" s="152" t="s">
        <v>173</v>
      </c>
      <c r="AU157" s="152" t="s">
        <v>87</v>
      </c>
      <c r="AY157" s="13" t="s">
        <v>171</v>
      </c>
      <c r="BE157" s="153">
        <f>IF(N157="základná",J157,0)</f>
        <v>0</v>
      </c>
      <c r="BF157" s="153">
        <f>IF(N157="znížená",J157,0)</f>
        <v>0</v>
      </c>
      <c r="BG157" s="153">
        <f>IF(N157="zákl. prenesená",J157,0)</f>
        <v>0</v>
      </c>
      <c r="BH157" s="153">
        <f>IF(N157="zníž. prenesená",J157,0)</f>
        <v>0</v>
      </c>
      <c r="BI157" s="153">
        <f>IF(N157="nulová",J157,0)</f>
        <v>0</v>
      </c>
      <c r="BJ157" s="13" t="s">
        <v>87</v>
      </c>
      <c r="BK157" s="153">
        <f>ROUND(I157*H157,2)</f>
        <v>0</v>
      </c>
      <c r="BL157" s="13" t="s">
        <v>202</v>
      </c>
      <c r="BM157" s="152" t="s">
        <v>1392</v>
      </c>
    </row>
    <row r="158" spans="2:65" s="1" customFormat="1" ht="6.9" customHeight="1">
      <c r="B158" s="43"/>
      <c r="C158" s="44"/>
      <c r="D158" s="44"/>
      <c r="E158" s="44"/>
      <c r="F158" s="44"/>
      <c r="G158" s="44"/>
      <c r="H158" s="44"/>
      <c r="I158" s="44"/>
      <c r="J158" s="44"/>
      <c r="K158" s="44"/>
      <c r="L158" s="28"/>
    </row>
  </sheetData>
  <autoFilter ref="C123:K157" xr:uid="{00000000-0009-0000-0000-000008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12</vt:i4>
      </vt:variant>
      <vt:variant>
        <vt:lpstr>Pomenované rozsahy</vt:lpstr>
      </vt:variant>
      <vt:variant>
        <vt:i4>24</vt:i4>
      </vt:variant>
    </vt:vector>
  </HeadingPairs>
  <TitlesOfParts>
    <vt:vector size="36" baseType="lpstr">
      <vt:lpstr>Rekapitulácia stavby</vt:lpstr>
      <vt:lpstr>DSO 01.1 - Architektonick...</vt:lpstr>
      <vt:lpstr>DSO 01.4a - Chladenie zar...</vt:lpstr>
      <vt:lpstr>DSO 01.4b - Technológia z...</vt:lpstr>
      <vt:lpstr>DSO 01.5 - Elektroinštalá...</vt:lpstr>
      <vt:lpstr>DSO 01.6 - Zdravotechnika</vt:lpstr>
      <vt:lpstr>DSO 01.12 - Dráhy</vt:lpstr>
      <vt:lpstr>SO 09 - Mobiliár</vt:lpstr>
      <vt:lpstr>SO 02 - Spevnené plochy</vt:lpstr>
      <vt:lpstr>SO 03 - Prípojka vody a n...</vt:lpstr>
      <vt:lpstr>SO 04 - Kanalizačné prípojky</vt:lpstr>
      <vt:lpstr>SO 05 - Ústredné vykurovanie</vt:lpstr>
      <vt:lpstr>'DSO 01.1 - Architektonick...'!Názvy_tlače</vt:lpstr>
      <vt:lpstr>'DSO 01.12 - Dráhy'!Názvy_tlače</vt:lpstr>
      <vt:lpstr>'DSO 01.4a - Chladenie zar...'!Názvy_tlače</vt:lpstr>
      <vt:lpstr>'DSO 01.4b - Technológia z...'!Názvy_tlače</vt:lpstr>
      <vt:lpstr>'DSO 01.5 - Elektroinštalá...'!Názvy_tlače</vt:lpstr>
      <vt:lpstr>'DSO 01.6 - Zdravotechnika'!Názvy_tlače</vt:lpstr>
      <vt:lpstr>'Rekapitulácia stavby'!Názvy_tlače</vt:lpstr>
      <vt:lpstr>'SO 02 - Spevnené plochy'!Názvy_tlače</vt:lpstr>
      <vt:lpstr>'SO 03 - Prípojka vody a n...'!Názvy_tlače</vt:lpstr>
      <vt:lpstr>'SO 04 - Kanalizačné prípojky'!Názvy_tlače</vt:lpstr>
      <vt:lpstr>'SO 05 - Ústredné vykurovanie'!Názvy_tlače</vt:lpstr>
      <vt:lpstr>'SO 09 - Mobiliár'!Názvy_tlače</vt:lpstr>
      <vt:lpstr>'DSO 01.1 - Architektonick...'!Oblasť_tlače</vt:lpstr>
      <vt:lpstr>'DSO 01.12 - Dráhy'!Oblasť_tlače</vt:lpstr>
      <vt:lpstr>'DSO 01.4a - Chladenie zar...'!Oblasť_tlače</vt:lpstr>
      <vt:lpstr>'DSO 01.4b - Technológia z...'!Oblasť_tlače</vt:lpstr>
      <vt:lpstr>'DSO 01.5 - Elektroinštalá...'!Oblasť_tlače</vt:lpstr>
      <vt:lpstr>'DSO 01.6 - Zdravotechnika'!Oblasť_tlače</vt:lpstr>
      <vt:lpstr>'Rekapitulácia stavby'!Oblasť_tlače</vt:lpstr>
      <vt:lpstr>'SO 02 - Spevnené plochy'!Oblasť_tlače</vt:lpstr>
      <vt:lpstr>'SO 03 - Prípojka vody a n...'!Oblasť_tlače</vt:lpstr>
      <vt:lpstr>'SO 04 - Kanalizačné prípojky'!Oblasť_tlače</vt:lpstr>
      <vt:lpstr>'SO 05 - Ústredné vykurovanie'!Oblasť_tlače</vt:lpstr>
      <vt:lpstr>'SO 09 - Mobiliár'!Oblasť_tlače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DESKTOP-8SJQ2DV\Caban</dc:creator>
  <cp:lastModifiedBy>Mária Hoštáková</cp:lastModifiedBy>
  <dcterms:created xsi:type="dcterms:W3CDTF">2023-06-29T08:35:42Z</dcterms:created>
  <dcterms:modified xsi:type="dcterms:W3CDTF">2023-12-21T11:39:18Z</dcterms:modified>
</cp:coreProperties>
</file>