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Export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220416_2 - Hubert - Rekon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'220416_2 - Hubert - Rekon...'!$C$121:$K$175</definedName>
    <definedName name="_xlnm.Print_Area" localSheetId="1">'220416_2 - Hubert - Rekon...'!$C$4:$J$76,'220416_2 - Hubert - Rekon...'!$C$111:$J$175</definedName>
    <definedName name="_xlnm.Print_Titles" localSheetId="1">'220416_2 - Hubert - Rekon...'!$121:$121</definedName>
  </definedNames>
  <calcPr/>
</workbook>
</file>

<file path=xl/calcChain.xml><?xml version="1.0" encoding="utf-8"?>
<calcChain xmlns="http://schemas.openxmlformats.org/spreadsheetml/2006/main">
  <c i="2" l="1" r="R150"/>
  <c r="J35"/>
  <c r="J34"/>
  <c i="1" r="AY95"/>
  <c i="2" r="J33"/>
  <c i="1" r="AX95"/>
  <c i="2"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8"/>
  <c r="BH148"/>
  <c r="BG148"/>
  <c r="BE148"/>
  <c r="T148"/>
  <c r="T147"/>
  <c r="R148"/>
  <c r="R147"/>
  <c r="P148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J118"/>
  <c r="F118"/>
  <c r="F116"/>
  <c r="E114"/>
  <c r="J90"/>
  <c r="J89"/>
  <c r="F89"/>
  <c r="F87"/>
  <c r="E85"/>
  <c r="J16"/>
  <c r="E16"/>
  <c r="F119"/>
  <c r="J15"/>
  <c r="J10"/>
  <c r="J116"/>
  <c i="1" r="L90"/>
  <c r="AM90"/>
  <c r="AM89"/>
  <c r="L89"/>
  <c r="AM87"/>
  <c r="L87"/>
  <c r="L85"/>
  <c r="L84"/>
  <c i="2" r="J173"/>
  <c r="BK163"/>
  <c r="J156"/>
  <c r="J152"/>
  <c r="BK145"/>
  <c r="J137"/>
  <c r="J131"/>
  <c r="J172"/>
  <c r="BK167"/>
  <c r="BK161"/>
  <c r="BK158"/>
  <c r="BK151"/>
  <c r="BK143"/>
  <c r="BK132"/>
  <c r="J171"/>
  <c r="J158"/>
  <c r="BK152"/>
  <c r="J142"/>
  <c r="BK137"/>
  <c r="J133"/>
  <c r="J128"/>
  <c r="BK174"/>
  <c r="J166"/>
  <c r="BK159"/>
  <c r="J151"/>
  <c r="BK140"/>
  <c r="J136"/>
  <c r="J132"/>
  <c r="J175"/>
  <c r="BK171"/>
  <c r="BK164"/>
  <c r="BK155"/>
  <c r="J146"/>
  <c r="J141"/>
  <c r="J129"/>
  <c r="BK125"/>
  <c r="J160"/>
  <c r="J155"/>
  <c r="BK144"/>
  <c r="J139"/>
  <c r="J134"/>
  <c r="BK129"/>
  <c r="J125"/>
  <c r="J168"/>
  <c r="J161"/>
  <c r="J154"/>
  <c r="BK146"/>
  <c r="J144"/>
  <c r="BK134"/>
  <c r="J127"/>
  <c r="J174"/>
  <c r="BK166"/>
  <c r="J159"/>
  <c r="BK156"/>
  <c r="BK148"/>
  <c r="BK142"/>
  <c r="BK130"/>
  <c r="BK126"/>
  <c r="J164"/>
  <c r="BK153"/>
  <c r="J143"/>
  <c r="BK138"/>
  <c r="BK131"/>
  <c r="BK127"/>
  <c r="BK175"/>
  <c r="J167"/>
  <c r="BK160"/>
  <c r="J153"/>
  <c r="BK141"/>
  <c r="BK139"/>
  <c r="BK133"/>
  <c i="1" r="AS94"/>
  <c i="2" r="BK173"/>
  <c r="BK168"/>
  <c r="J163"/>
  <c r="J157"/>
  <c r="BK154"/>
  <c r="J145"/>
  <c r="J138"/>
  <c r="BK128"/>
  <c r="BK172"/>
  <c r="BK157"/>
  <c r="J148"/>
  <c r="J140"/>
  <c r="BK136"/>
  <c r="J130"/>
  <c r="J126"/>
  <c l="1" r="P124"/>
  <c r="R124"/>
  <c r="BK135"/>
  <c r="J135"/>
  <c r="J97"/>
  <c r="T135"/>
  <c r="P150"/>
  <c r="BK162"/>
  <c r="J162"/>
  <c r="J101"/>
  <c r="T162"/>
  <c r="R165"/>
  <c r="BK124"/>
  <c r="J124"/>
  <c r="J96"/>
  <c r="T124"/>
  <c r="T123"/>
  <c r="P135"/>
  <c r="R135"/>
  <c r="BK150"/>
  <c r="J150"/>
  <c r="J100"/>
  <c r="T150"/>
  <c r="P162"/>
  <c r="R162"/>
  <c r="R149"/>
  <c r="BK165"/>
  <c r="J165"/>
  <c r="J102"/>
  <c r="P165"/>
  <c r="T165"/>
  <c r="BK170"/>
  <c r="J170"/>
  <c r="J104"/>
  <c r="P170"/>
  <c r="P169"/>
  <c r="R170"/>
  <c r="R169"/>
  <c r="T170"/>
  <c r="T169"/>
  <c r="BK147"/>
  <c r="J147"/>
  <c r="J98"/>
  <c r="BF131"/>
  <c r="BF134"/>
  <c r="BF142"/>
  <c r="BF144"/>
  <c r="BF145"/>
  <c r="BF153"/>
  <c r="BF154"/>
  <c r="BF155"/>
  <c r="BF156"/>
  <c r="BF157"/>
  <c r="BF158"/>
  <c r="BF160"/>
  <c r="BF163"/>
  <c r="BF168"/>
  <c r="BF173"/>
  <c r="BF174"/>
  <c r="J87"/>
  <c r="F90"/>
  <c r="BF125"/>
  <c r="BF126"/>
  <c r="BF130"/>
  <c r="BF133"/>
  <c r="BF136"/>
  <c r="BF137"/>
  <c r="BF138"/>
  <c r="BF139"/>
  <c r="BF140"/>
  <c r="BF141"/>
  <c r="BF143"/>
  <c r="BF151"/>
  <c r="BF152"/>
  <c r="BF159"/>
  <c r="BF164"/>
  <c r="BF172"/>
  <c r="BF175"/>
  <c r="BF127"/>
  <c r="BF128"/>
  <c r="BF129"/>
  <c r="BF132"/>
  <c r="BF146"/>
  <c r="BF148"/>
  <c r="BF161"/>
  <c r="BF166"/>
  <c r="BF167"/>
  <c r="BF171"/>
  <c r="F31"/>
  <c i="1" r="AZ95"/>
  <c r="AZ94"/>
  <c r="AV94"/>
  <c r="AK29"/>
  <c i="2" r="F34"/>
  <c i="1" r="BC95"/>
  <c r="BC94"/>
  <c r="W32"/>
  <c i="2" r="F35"/>
  <c i="1" r="BD95"/>
  <c r="BD94"/>
  <c r="W33"/>
  <c i="2" r="J31"/>
  <c i="1" r="AV95"/>
  <c i="2" r="F33"/>
  <c i="1" r="BB95"/>
  <c r="BB94"/>
  <c r="W31"/>
  <c i="2" l="1" r="T149"/>
  <c r="P149"/>
  <c r="T122"/>
  <c r="P123"/>
  <c r="P122"/>
  <c i="1" r="AU95"/>
  <c i="2" r="R123"/>
  <c r="R122"/>
  <c r="BK149"/>
  <c r="J149"/>
  <c r="J99"/>
  <c r="BK123"/>
  <c r="J123"/>
  <c r="J95"/>
  <c r="BK169"/>
  <c r="J169"/>
  <c r="J103"/>
  <c i="1" r="AU94"/>
  <c i="2" r="J32"/>
  <c i="1" r="AW95"/>
  <c r="AT95"/>
  <c r="AY94"/>
  <c i="2" r="F32"/>
  <c i="1" r="BA95"/>
  <c r="BA94"/>
  <c r="W30"/>
  <c r="AX94"/>
  <c r="W29"/>
  <c i="2" l="1" r="BK122"/>
  <c r="J122"/>
  <c r="J94"/>
  <c i="1" r="AW94"/>
  <c r="AK30"/>
  <c i="2" l="1" r="J28"/>
  <c i="1" r="AG95"/>
  <c r="AG94"/>
  <c r="AK26"/>
  <c r="AT94"/>
  <c i="2" l="1" r="J37"/>
  <c i="1" r="AN94"/>
  <c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<sst xmlns="http://schemas.openxmlformats.org/spreadsheetml/2006/main">
  <si>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</si>
  <si>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</si>
  <si>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</si>
  <si>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</si>
  <si>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</si>
  <si>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{161e88ca-7fc1-4f61-9f8d-20718d231315}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</si>
  <si>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</si>
  <si>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</si>
  <si>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</si>
  <si>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</si>
  <si>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</si>
  <si>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</si>
  <si>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</si>
  <si>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220416_2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</si>
  <si>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</si>
  <si>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</si>
  <si>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Hubert - Rekonštrukcia fasád</t>
  </si>
  <si>
    <t>JKSO:</t>
  </si>
  <si>
    <t>KS:</t>
  </si>
  <si>
    <t>Miesto:</t>
  </si>
  <si>
    <t>Sereď</t>
  </si>
  <si>
    <t>Dátum:</t>
  </si>
  <si>
    <t>20. 12. 2023</t>
  </si>
  <si>
    <t>Objednávateľ:</t>
  </si>
  <si>
    <t>IČO:</t>
  </si>
  <si>
    <t>36 246 794</t>
  </si>
  <si>
    <t>HUBERT J.E., s.r.o.</t>
  </si>
  <si>
    <t>IČ DPH:</t>
  </si>
  <si>
    <t>SK 202 019 2757</t>
  </si>
  <si>
    <t>Zhotoviteľ:</t>
  </si>
  <si>
    <t>Vyplň údaj</t>
  </si>
  <si>
    <t>Projektant:</t>
  </si>
  <si>
    <t>50 662 511</t>
  </si>
  <si>
    <t>Architektonická kancelária Ľubomír Murín s.r.o.</t>
  </si>
  <si>
    <t>SK 212 042 2293</t>
  </si>
  <si>
    <t>True</t>
  </si>
  <si>
    <t>Spracovateľ:</t>
  </si>
  <si>
    <t>Ing. Martin Vitko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</si>
  <si>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</si>
  <si>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</si>
  <si>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</si>
  <si>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</si>
  <si>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</si>
  <si>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</si>
  <si>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</si>
  <si>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</si>
  <si>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</si>
  <si>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</si>
  <si>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</si>
  <si>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</si>
  <si>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</si>
  <si>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</si>
  <si>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</si>
  <si>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</si>
  <si>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</si>
  <si>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</si>
  <si>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</si>
  <si>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</si>
  <si>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</si>
  <si>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</si>
  <si>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</si>
  <si>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</si>
  <si>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</si>
  <si>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</si>
  <si>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</si>
  <si>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</si>
  <si>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</si>
  <si>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</si>
  <si>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</si>
  <si>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</si>
  <si>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</si>
  <si>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</si>
  <si>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</si>
  <si>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</si>
  <si>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</si>
  <si>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</si>
  <si>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</si>
  <si>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</si>
  <si>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</si>
  <si>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</si>
  <si>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</si>
  <si>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</si>
  <si>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</si>
  <si>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</si>
  <si>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</si>
  <si>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</si>
  <si>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</si>
  <si>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</si>
  <si>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</si>
  <si>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</si>
  <si>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</si>
  <si>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</si>
  <si>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</si>
  <si>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   </t>
  </si>
  <si>
    <t xml:space="preserve">    9 -  Ostatné konštrukcie a práce-búranie</t>
  </si>
  <si>
    <t xml:space="preserve">    99 - Presun hmôt HSV</t>
  </si>
  <si>
    <t>PSV - Práce a dodávky PSV</t>
  </si>
  <si>
    <t xml:space="preserve">    712 - Izolácie striech</t>
  </si>
  <si>
    <t xml:space="preserve">    762 - Konštrukcie tesárske</t>
  </si>
  <si>
    <t xml:space="preserve">    764 - Konštrukcie klampiarske</t>
  </si>
  <si>
    <t>OST - Ostatné</t>
  </si>
  <si>
    <t xml:space="preserve">    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</si>
  <si>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</si>
  <si>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</si>
  <si>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</si>
  <si>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</si>
  <si>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</si>
  <si>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</si>
  <si>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</si>
  <si>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</si>
  <si>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</si>
  <si>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</si>
  <si>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</si>
  <si>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</si>
  <si>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</si>
  <si>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</si>
  <si>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</si>
  <si>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</si>
  <si>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 xml:space="preserve">Úpravy povrchov, podlahy, osadenie   </t>
  </si>
  <si>
    <t>K</t>
  </si>
  <si>
    <t>622255110</t>
  </si>
  <si>
    <t>Montáž tepelnej izolácie stien prevetrávanej fasády doskami ISOVER, hrúbky 160 mm</t>
  </si>
  <si>
    <t>m2</t>
  </si>
  <si>
    <t>4</t>
  </si>
  <si>
    <t>2</t>
  </si>
  <si>
    <t>410790344</t>
  </si>
  <si>
    <t>M</t>
  </si>
  <si>
    <t>631440034900</t>
  </si>
  <si>
    <t>Doska ISOVER FASSIL 16, 160x600x1200 mm izolácia z kamennej vlny vhodná pre prevetrávané fasády</t>
  </si>
  <si>
    <t>8</t>
  </si>
  <si>
    <t>-1309192062</t>
  </si>
  <si>
    <t>3</t>
  </si>
  <si>
    <t>pc9</t>
  </si>
  <si>
    <t>Zhotovenie vysokodifúznej ochrannej fólie pre prevetrávanú fasádu</t>
  </si>
  <si>
    <t>-522121381</t>
  </si>
  <si>
    <t>312103</t>
  </si>
  <si>
    <t>Tyvek Supro, paropriepustná kontaktná fólia</t>
  </si>
  <si>
    <t>-987289153</t>
  </si>
  <si>
    <t>5</t>
  </si>
  <si>
    <t>622255041</t>
  </si>
  <si>
    <t>Montáž stien prevetrávanej fasády z fasádnych dosiek, uchytenie na nity, bez tepelnej izolácie</t>
  </si>
  <si>
    <t>1750608994</t>
  </si>
  <si>
    <t>553620004700.S</t>
  </si>
  <si>
    <t>Horizontálny profil oceľový dĺžka 3600 mm, 100x55 mm, príslušenstvo k prevetrávaným fasádam</t>
  </si>
  <si>
    <t>m</t>
  </si>
  <si>
    <t>2112543196</t>
  </si>
  <si>
    <t>7</t>
  </si>
  <si>
    <t>553620005100.S</t>
  </si>
  <si>
    <t>Vertikálny profil oceľový dĺžka 3000 mm, 75x28 mm, príslušenstvo k prevetrávaným fasádam</t>
  </si>
  <si>
    <t>-919542092</t>
  </si>
  <si>
    <t>553620004300.S</t>
  </si>
  <si>
    <t>Upevňovacia nosná konzola 102 mm, príslušenstvo k prevetrávaným fasádam</t>
  </si>
  <si>
    <t>ks</t>
  </si>
  <si>
    <t>-1698099280</t>
  </si>
  <si>
    <t>9</t>
  </si>
  <si>
    <t>553620000400.S</t>
  </si>
  <si>
    <t>Držiak izolácie 8x140 mm, príslušenstvo k prevetrávaným fasádam</t>
  </si>
  <si>
    <t>100ks</t>
  </si>
  <si>
    <t>-671339975</t>
  </si>
  <si>
    <t>10</t>
  </si>
  <si>
    <t>597630000100.S</t>
  </si>
  <si>
    <t xml:space="preserve">Odvetrávaný fasádny obklad, oceľ hr.1,2mm, Praškove Lakovanie  , kombinácia lesk a matt, RAL 7006</t>
  </si>
  <si>
    <t>-658382649</t>
  </si>
  <si>
    <t xml:space="preserve"> Ostatné konštrukcie a práce-búranie</t>
  </si>
  <si>
    <t>11</t>
  </si>
  <si>
    <t>949942101.S</t>
  </si>
  <si>
    <t>Hydraulické zdvíhaciie plošiny na podvozku výšky zdvihu do 12 m</t>
  </si>
  <si>
    <t>deň</t>
  </si>
  <si>
    <t>1767185125</t>
  </si>
  <si>
    <t>12</t>
  </si>
  <si>
    <t>967032974.S</t>
  </si>
  <si>
    <t xml:space="preserve">Odsekanie plošných fasádnych prvkov predsadených pred líce muriva,  -0,10800t</t>
  </si>
  <si>
    <t>613695288</t>
  </si>
  <si>
    <t>13</t>
  </si>
  <si>
    <t>978059531.S</t>
  </si>
  <si>
    <t xml:space="preserve">Odsekanie a odobratie obkladov stien z obkladačiek vnútorných vrátane podkladovej omietky nad 2 m2,  -0,06800t</t>
  </si>
  <si>
    <t>16</t>
  </si>
  <si>
    <t>-135024176</t>
  </si>
  <si>
    <t>14</t>
  </si>
  <si>
    <t>979081111.S</t>
  </si>
  <si>
    <t>Odvoz sutiny a vybúraných hmôt na skládku do 1 km</t>
  </si>
  <si>
    <t>t</t>
  </si>
  <si>
    <t>906382401</t>
  </si>
  <si>
    <t>15</t>
  </si>
  <si>
    <t>979081121.S</t>
  </si>
  <si>
    <t>Odvoz sutiny a vybúraných hmôt na skládku za každý ďalší 1 km</t>
  </si>
  <si>
    <t>545894547</t>
  </si>
  <si>
    <t>979087112.S</t>
  </si>
  <si>
    <t>Nakladanie na dopravný prostriedok pre vodorovnú dopravu sutiny</t>
  </si>
  <si>
    <t>2104059626</t>
  </si>
  <si>
    <t>17</t>
  </si>
  <si>
    <t>979089002.S</t>
  </si>
  <si>
    <t>Poplatok za skladovanie - obaly, (15 01, 02, 06) ostatné</t>
  </si>
  <si>
    <t>-2017833636</t>
  </si>
  <si>
    <t>18</t>
  </si>
  <si>
    <t>979089212.S</t>
  </si>
  <si>
    <t>Poplatok za skladovanie - bitúmenové zmesi, uholný decht, dechtové výrobky (17 03 ), ostatné</t>
  </si>
  <si>
    <t>1520750278</t>
  </si>
  <si>
    <t>19</t>
  </si>
  <si>
    <t>979089312.S</t>
  </si>
  <si>
    <t>Poplatok za skladovanie - kovy (meď, bronz, mosadz atď.) (17 04 ), ostatné</t>
  </si>
  <si>
    <t>-964230035</t>
  </si>
  <si>
    <t>979089612.S</t>
  </si>
  <si>
    <t>Poplatok za skladovanie - iné odpady zo stavieb a demolácií (17 09), ostatné</t>
  </si>
  <si>
    <t>1081512789</t>
  </si>
  <si>
    <t>21</t>
  </si>
  <si>
    <t>979093111.S</t>
  </si>
  <si>
    <t>Uloženie sutiny na skládku s hrubým urovnaním bez zhutnenia</t>
  </si>
  <si>
    <t>1748599305</t>
  </si>
  <si>
    <t>99</t>
  </si>
  <si>
    <t>Presun hmôt HSV</t>
  </si>
  <si>
    <t>22</t>
  </si>
  <si>
    <t>998012022.S</t>
  </si>
  <si>
    <t>Presun hmôt pre budovy (801, 803, 812), zvislá konštr. monolit. betónová výšky do 12 m</t>
  </si>
  <si>
    <t>-1165576769</t>
  </si>
  <si>
    <t>PSV</t>
  </si>
  <si>
    <t>Práce a dodávky PSV</t>
  </si>
  <si>
    <t>712</t>
  </si>
  <si>
    <t>Izolácie striech</t>
  </si>
  <si>
    <t>23</t>
  </si>
  <si>
    <t>712370200.S</t>
  </si>
  <si>
    <t>Zhotovenie povlakovej krytiny striech plochých do 10° PVC-P fóliou pripevnenou na priečny pás so zvarením spoju</t>
  </si>
  <si>
    <t>2070364434</t>
  </si>
  <si>
    <t>24</t>
  </si>
  <si>
    <t>311970001200.S_2</t>
  </si>
  <si>
    <t>Kotviaci prvok, oceľový do trapézového plechu</t>
  </si>
  <si>
    <t>32</t>
  </si>
  <si>
    <t>2039325340</t>
  </si>
  <si>
    <t>25</t>
  </si>
  <si>
    <t>311970001800.S</t>
  </si>
  <si>
    <t>Teleskop do dĺžky 400 mm</t>
  </si>
  <si>
    <t>1686303233</t>
  </si>
  <si>
    <t>26</t>
  </si>
  <si>
    <t>712990040.S</t>
  </si>
  <si>
    <t>Položenie geotextílie vodorovne alebo zvislo na strechy ploché do 10°</t>
  </si>
  <si>
    <t>1506169483</t>
  </si>
  <si>
    <t>27</t>
  </si>
  <si>
    <t>693110004500.S.3</t>
  </si>
  <si>
    <t>Geotextília polypropylénová netkaná 300 g/m2</t>
  </si>
  <si>
    <t>-998543899</t>
  </si>
  <si>
    <t>28</t>
  </si>
  <si>
    <t>283220002700</t>
  </si>
  <si>
    <t>Strešná hydroizolačná fólia PVC-P SIKAPLAN 15 G, hr. 1,5 mm, rozmer 2x15 m, vystužená skleným vláknom, pre kotvený systém, farba tmavosivá</t>
  </si>
  <si>
    <t>424780630</t>
  </si>
  <si>
    <t>29</t>
  </si>
  <si>
    <t>553430004400.S</t>
  </si>
  <si>
    <t>Pásik z poplastovaného plechu pre ukončenie fólií z PVC š. 50 mm</t>
  </si>
  <si>
    <t>1370023005</t>
  </si>
  <si>
    <t>30</t>
  </si>
  <si>
    <t>553430005400.S</t>
  </si>
  <si>
    <t>Lišta záveterná z poplastovaného plechu PVC š. 250 mm, dĺ. 2 m</t>
  </si>
  <si>
    <t>1223965082</t>
  </si>
  <si>
    <t>31</t>
  </si>
  <si>
    <t>245920000400.S</t>
  </si>
  <si>
    <t>Čistič - doplnok k fóliovým systémom</t>
  </si>
  <si>
    <t>-1008798960</t>
  </si>
  <si>
    <t>712991020.S</t>
  </si>
  <si>
    <t xml:space="preserve">Montáž podkladnej konštrukcie z OSB dosiek na atike šírky 251 - 810 mm </t>
  </si>
  <si>
    <t>-1868087960</t>
  </si>
  <si>
    <t>33</t>
  </si>
  <si>
    <t>607260000400.S</t>
  </si>
  <si>
    <t>Doska OSB nebrúsená hr. 22 mm</t>
  </si>
  <si>
    <t>1769949823</t>
  </si>
  <si>
    <t>762</t>
  </si>
  <si>
    <t>Konštrukcie tesárske</t>
  </si>
  <si>
    <t>34</t>
  </si>
  <si>
    <t>762332110.S</t>
  </si>
  <si>
    <t>Montáž viazaných konštrukcií krovov striech z reziva priemernej plochy do 120 cm2</t>
  </si>
  <si>
    <t>-424867113</t>
  </si>
  <si>
    <t>35</t>
  </si>
  <si>
    <t>605120002100.S</t>
  </si>
  <si>
    <t>Hranoly zo smrekovca neopracované hranené akosť I, prierez do 100 cm2, dĺ. 4000-6500 mm</t>
  </si>
  <si>
    <t>m3</t>
  </si>
  <si>
    <t>953598709</t>
  </si>
  <si>
    <t>764</t>
  </si>
  <si>
    <t>Konštrukcie klampiarske</t>
  </si>
  <si>
    <t>36</t>
  </si>
  <si>
    <t>764391230.S</t>
  </si>
  <si>
    <t>Záveterná lišta z pozinkovaného PZ plechu, r.š. 400 mm</t>
  </si>
  <si>
    <t>180855060</t>
  </si>
  <si>
    <t>37</t>
  </si>
  <si>
    <t>764421830.S</t>
  </si>
  <si>
    <t xml:space="preserve">Demontáž oplechovania zakladacích líšt rš od 100 do 200 mm,  -0,00009t</t>
  </si>
  <si>
    <t>-1009136586</t>
  </si>
  <si>
    <t>38</t>
  </si>
  <si>
    <t>764430840.S</t>
  </si>
  <si>
    <t xml:space="preserve">Demontáž oplechovania atík rš od 330 do 500 mm,  -0,00230t</t>
  </si>
  <si>
    <t>-1076587289</t>
  </si>
  <si>
    <t>OST</t>
  </si>
  <si>
    <t>Ostatné</t>
  </si>
  <si>
    <t>VRN</t>
  </si>
  <si>
    <t>Vedľajšie rozpočtové náklady</t>
  </si>
  <si>
    <t>39</t>
  </si>
  <si>
    <t>000300014</t>
  </si>
  <si>
    <t>Geodetické práce - vykonávané pred výstavbou zameranie existujúceho objektu</t>
  </si>
  <si>
    <t>eur</t>
  </si>
  <si>
    <t>1024</t>
  </si>
  <si>
    <t>-1383026117</t>
  </si>
  <si>
    <t>40</t>
  </si>
  <si>
    <t>000400021.S</t>
  </si>
  <si>
    <t>Projektové práce - stavebná časť (stavebné objekty vrátane ich technického vybavenia). náklady na vypracovanie realizačnej dokumentácie - kladačské plány</t>
  </si>
  <si>
    <t>1847072070</t>
  </si>
  <si>
    <t>41</t>
  </si>
  <si>
    <t>000600011.S.1</t>
  </si>
  <si>
    <t>Zariadenie staveniska - prevádzkové kancelárie, sklady, sociálne zariadenia</t>
  </si>
  <si>
    <t>2133959039</t>
  </si>
  <si>
    <t>42</t>
  </si>
  <si>
    <t>000600021.S.1</t>
  </si>
  <si>
    <t>Zariadenie staveniska - prevádzkové oplotenie staveniska</t>
  </si>
  <si>
    <t>-229772581</t>
  </si>
  <si>
    <t>43</t>
  </si>
  <si>
    <t>001300031.S.1</t>
  </si>
  <si>
    <t>Kompletačná a koordinačná činnosť - koordinačná činnosť bez rozlíšenia</t>
  </si>
  <si>
    <t>mes</t>
  </si>
  <si>
    <t>-1596994019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</si>
</sst>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32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34</v>
      </c>
      <c r="AO17" s="19"/>
      <c r="AP17" s="19"/>
      <c r="AQ17" s="19"/>
      <c r="AR17" s="17"/>
      <c r="BE17" s="28"/>
      <c r="BS17" s="14" t="s">
        <v>35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40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41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42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43</v>
      </c>
      <c r="E29" s="44"/>
      <c r="F29" s="45" t="s">
        <v>44</v>
      </c>
      <c r="G29" s="44"/>
      <c r="H29" s="44"/>
      <c r="I29" s="44"/>
      <c r="J29" s="44"/>
      <c r="K29" s="44"/>
      <c r="L29" s="46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7">
        <f>ROUND(AV94, 2)</f>
        <v>0</v>
      </c>
      <c r="AL29" s="44"/>
      <c r="AM29" s="44"/>
      <c r="AN29" s="44"/>
      <c r="AO29" s="44"/>
      <c r="AP29" s="44"/>
      <c r="AQ29" s="44"/>
      <c r="AR29" s="48"/>
      <c r="BE29" s="49"/>
    </row>
    <row r="30" s="3" customFormat="1" ht="14.4" customHeight="1">
      <c r="A30" s="3"/>
      <c r="B30" s="43"/>
      <c r="C30" s="44"/>
      <c r="D30" s="44"/>
      <c r="E30" s="44"/>
      <c r="F30" s="45" t="s">
        <v>45</v>
      </c>
      <c r="G30" s="44"/>
      <c r="H30" s="44"/>
      <c r="I30" s="44"/>
      <c r="J30" s="44"/>
      <c r="K30" s="44"/>
      <c r="L30" s="46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7">
        <f>ROUND(AW94, 2)</f>
        <v>0</v>
      </c>
      <c r="AL30" s="44"/>
      <c r="AM30" s="44"/>
      <c r="AN30" s="44"/>
      <c r="AO30" s="44"/>
      <c r="AP30" s="44"/>
      <c r="AQ30" s="44"/>
      <c r="AR30" s="48"/>
      <c r="BE30" s="49"/>
    </row>
    <row r="31" hidden="1" s="3" customFormat="1" ht="14.4" customHeight="1">
      <c r="A31" s="3"/>
      <c r="B31" s="43"/>
      <c r="C31" s="44"/>
      <c r="D31" s="44"/>
      <c r="E31" s="44"/>
      <c r="F31" s="29" t="s">
        <v>46</v>
      </c>
      <c r="G31" s="44"/>
      <c r="H31" s="44"/>
      <c r="I31" s="44"/>
      <c r="J31" s="44"/>
      <c r="K31" s="44"/>
      <c r="L31" s="46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7">
        <v>0</v>
      </c>
      <c r="AL31" s="44"/>
      <c r="AM31" s="44"/>
      <c r="AN31" s="44"/>
      <c r="AO31" s="44"/>
      <c r="AP31" s="44"/>
      <c r="AQ31" s="44"/>
      <c r="AR31" s="48"/>
      <c r="BE31" s="49"/>
    </row>
    <row r="32" hidden="1" s="3" customFormat="1" ht="14.4" customHeight="1">
      <c r="A32" s="3"/>
      <c r="B32" s="43"/>
      <c r="C32" s="44"/>
      <c r="D32" s="44"/>
      <c r="E32" s="44"/>
      <c r="F32" s="29" t="s">
        <v>47</v>
      </c>
      <c r="G32" s="44"/>
      <c r="H32" s="44"/>
      <c r="I32" s="44"/>
      <c r="J32" s="44"/>
      <c r="K32" s="44"/>
      <c r="L32" s="46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7">
        <v>0</v>
      </c>
      <c r="AL32" s="44"/>
      <c r="AM32" s="44"/>
      <c r="AN32" s="44"/>
      <c r="AO32" s="44"/>
      <c r="AP32" s="44"/>
      <c r="AQ32" s="44"/>
      <c r="AR32" s="48"/>
      <c r="BE32" s="49"/>
    </row>
    <row r="33" hidden="1" s="3" customFormat="1" ht="14.4" customHeight="1">
      <c r="A33" s="3"/>
      <c r="B33" s="43"/>
      <c r="C33" s="44"/>
      <c r="D33" s="44"/>
      <c r="E33" s="44"/>
      <c r="F33" s="45" t="s">
        <v>48</v>
      </c>
      <c r="G33" s="44"/>
      <c r="H33" s="44"/>
      <c r="I33" s="44"/>
      <c r="J33" s="44"/>
      <c r="K33" s="44"/>
      <c r="L33" s="46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7">
        <v>0</v>
      </c>
      <c r="AL33" s="44"/>
      <c r="AM33" s="44"/>
      <c r="AN33" s="44"/>
      <c r="AO33" s="44"/>
      <c r="AP33" s="44"/>
      <c r="AQ33" s="44"/>
      <c r="AR33" s="48"/>
      <c r="BE33" s="49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0"/>
      <c r="D35" s="51" t="s">
        <v>49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50</v>
      </c>
      <c r="U35" s="52"/>
      <c r="V35" s="52"/>
      <c r="W35" s="52"/>
      <c r="X35" s="54" t="s">
        <v>51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7"/>
      <c r="C49" s="58"/>
      <c r="D49" s="59" t="s">
        <v>52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53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2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2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2" t="s">
        <v>54</v>
      </c>
      <c r="AI60" s="39"/>
      <c r="AJ60" s="39"/>
      <c r="AK60" s="39"/>
      <c r="AL60" s="39"/>
      <c r="AM60" s="62" t="s">
        <v>55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9" t="s">
        <v>56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57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2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2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2" t="s">
        <v>54</v>
      </c>
      <c r="AI75" s="39"/>
      <c r="AJ75" s="39"/>
      <c r="AK75" s="39"/>
      <c r="AL75" s="39"/>
      <c r="AM75" s="62" t="s">
        <v>55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1"/>
      <c r="BE77" s="35"/>
    </row>
    <row r="81" s="2" customFormat="1" ht="6.96" customHeight="1">
      <c r="A81" s="35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1"/>
      <c r="BE81" s="35"/>
    </row>
    <row r="82" s="2" customFormat="1" ht="24.96" customHeight="1">
      <c r="A82" s="35"/>
      <c r="B82" s="36"/>
      <c r="C82" s="20" t="s">
        <v>58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8"/>
      <c r="C84" s="29" t="s">
        <v>12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220416_2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15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Hubert - Rekonštrukcia fasád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6" t="str">
        <f>IF(K8="","",K8)</f>
        <v>Sereď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7" t="str">
        <f>IF(AN8= "","",AN8)</f>
        <v>20. 12. 2023</v>
      </c>
      <c r="AN87" s="77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25.6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9" t="str">
        <f>IF(E11= "","",E11)</f>
        <v>HUBERT J.E., s.r.o.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78" t="str">
        <f>IF(E17="","",E17)</f>
        <v>Architektonická kancelária Ľubomír Murín s.r.o.</v>
      </c>
      <c r="AN89" s="69"/>
      <c r="AO89" s="69"/>
      <c r="AP89" s="69"/>
      <c r="AQ89" s="37"/>
      <c r="AR89" s="41"/>
      <c r="AS89" s="79" t="s">
        <v>59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69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36</v>
      </c>
      <c r="AJ90" s="37"/>
      <c r="AK90" s="37"/>
      <c r="AL90" s="37"/>
      <c r="AM90" s="78" t="str">
        <f>IF(E20="","",E20)</f>
        <v>Ing. Martin Vitko</v>
      </c>
      <c r="AN90" s="69"/>
      <c r="AO90" s="69"/>
      <c r="AP90" s="69"/>
      <c r="AQ90" s="37"/>
      <c r="AR90" s="41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5"/>
    </row>
    <row r="92" s="2" customFormat="1" ht="29.28" customHeight="1">
      <c r="A92" s="35"/>
      <c r="B92" s="36"/>
      <c r="C92" s="91" t="s">
        <v>60</v>
      </c>
      <c r="D92" s="92"/>
      <c r="E92" s="92"/>
      <c r="F92" s="92"/>
      <c r="G92" s="92"/>
      <c r="H92" s="93"/>
      <c r="I92" s="94" t="s">
        <v>61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62</v>
      </c>
      <c r="AH92" s="92"/>
      <c r="AI92" s="92"/>
      <c r="AJ92" s="92"/>
      <c r="AK92" s="92"/>
      <c r="AL92" s="92"/>
      <c r="AM92" s="92"/>
      <c r="AN92" s="94" t="s">
        <v>63</v>
      </c>
      <c r="AO92" s="92"/>
      <c r="AP92" s="96"/>
      <c r="AQ92" s="97" t="s">
        <v>64</v>
      </c>
      <c r="AR92" s="41"/>
      <c r="AS92" s="98" t="s">
        <v>65</v>
      </c>
      <c r="AT92" s="99" t="s">
        <v>66</v>
      </c>
      <c r="AU92" s="99" t="s">
        <v>67</v>
      </c>
      <c r="AV92" s="99" t="s">
        <v>68</v>
      </c>
      <c r="AW92" s="99" t="s">
        <v>69</v>
      </c>
      <c r="AX92" s="99" t="s">
        <v>70</v>
      </c>
      <c r="AY92" s="99" t="s">
        <v>71</v>
      </c>
      <c r="AZ92" s="99" t="s">
        <v>72</v>
      </c>
      <c r="BA92" s="99" t="s">
        <v>73</v>
      </c>
      <c r="BB92" s="99" t="s">
        <v>74</v>
      </c>
      <c r="BC92" s="99" t="s">
        <v>75</v>
      </c>
      <c r="BD92" s="100" t="s">
        <v>76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5"/>
    </row>
    <row r="94" s="6" customFormat="1" ht="32.4" customHeight="1">
      <c r="A94" s="6"/>
      <c r="B94" s="104"/>
      <c r="C94" s="105" t="s">
        <v>77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78</v>
      </c>
      <c r="BT94" s="115" t="s">
        <v>79</v>
      </c>
      <c r="BV94" s="115" t="s">
        <v>80</v>
      </c>
      <c r="BW94" s="115" t="s">
        <v>5</v>
      </c>
      <c r="BX94" s="115" t="s">
        <v>81</v>
      </c>
      <c r="CL94" s="115" t="s">
        <v>1</v>
      </c>
    </row>
    <row r="95" s="7" customFormat="1" ht="24.75" customHeight="1">
      <c r="A95" s="116" t="s">
        <v>82</v>
      </c>
      <c r="B95" s="117"/>
      <c r="C95" s="118"/>
      <c r="D95" s="119" t="s">
        <v>13</v>
      </c>
      <c r="E95" s="119"/>
      <c r="F95" s="119"/>
      <c r="G95" s="119"/>
      <c r="H95" s="119"/>
      <c r="I95" s="120"/>
      <c r="J95" s="119" t="s">
        <v>16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'220416_2 - Hubert - Rekon...'!J28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83</v>
      </c>
      <c r="AR95" s="123"/>
      <c r="AS95" s="124">
        <v>0</v>
      </c>
      <c r="AT95" s="125">
        <f>ROUND(SUM(AV95:AW95),2)</f>
        <v>0</v>
      </c>
      <c r="AU95" s="126">
        <f>'220416_2 - Hubert - Rekon...'!P122</f>
        <v>0</v>
      </c>
      <c r="AV95" s="125">
        <f>'220416_2 - Hubert - Rekon...'!J31</f>
        <v>0</v>
      </c>
      <c r="AW95" s="125">
        <f>'220416_2 - Hubert - Rekon...'!J32</f>
        <v>0</v>
      </c>
      <c r="AX95" s="125">
        <f>'220416_2 - Hubert - Rekon...'!J33</f>
        <v>0</v>
      </c>
      <c r="AY95" s="125">
        <f>'220416_2 - Hubert - Rekon...'!J34</f>
        <v>0</v>
      </c>
      <c r="AZ95" s="125">
        <f>'220416_2 - Hubert - Rekon...'!F31</f>
        <v>0</v>
      </c>
      <c r="BA95" s="125">
        <f>'220416_2 - Hubert - Rekon...'!F32</f>
        <v>0</v>
      </c>
      <c r="BB95" s="125">
        <f>'220416_2 - Hubert - Rekon...'!F33</f>
        <v>0</v>
      </c>
      <c r="BC95" s="125">
        <f>'220416_2 - Hubert - Rekon...'!F34</f>
        <v>0</v>
      </c>
      <c r="BD95" s="127">
        <f>'220416_2 - Hubert - Rekon...'!F35</f>
        <v>0</v>
      </c>
      <c r="BE95" s="7"/>
      <c r="BT95" s="128" t="s">
        <v>84</v>
      </c>
      <c r="BU95" s="128" t="s">
        <v>85</v>
      </c>
      <c r="BV95" s="128" t="s">
        <v>80</v>
      </c>
      <c r="BW95" s="128" t="s">
        <v>5</v>
      </c>
      <c r="BX95" s="128" t="s">
        <v>81</v>
      </c>
      <c r="CL95" s="128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WCmp4hLLaWnuFyehYpgM8cCqIf7toWTrpF0IcmgzX0/RqkIf4bZG7NBvzjagEzzdo6YJayTc4LfTWxgImsAdHA==" hashValue="uu1MsOCrzKsDqho6oHwNM7IkyfNM2tfpYlU5aWAWEREqbFxGrYPTEqSYjM/3ur4qAciVUt1gAzf9r3D3ITV2Xw==" algorithmName="SHA-512" password="C61F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20416_2 - Hubert - Reko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79</v>
      </c>
    </row>
    <row r="4" s="1" customFormat="1" ht="24.96" customHeight="1">
      <c r="B4" s="17"/>
      <c r="D4" s="131" t="s">
        <v>86</v>
      </c>
      <c r="L4" s="17"/>
      <c r="M4" s="132" t="s">
        <v>9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3" t="s">
        <v>15</v>
      </c>
      <c r="E6" s="35"/>
      <c r="F6" s="35"/>
      <c r="G6" s="35"/>
      <c r="H6" s="35"/>
      <c r="I6" s="35"/>
      <c r="J6" s="35"/>
      <c r="K6" s="35"/>
      <c r="L6" s="61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4" t="s">
        <v>16</v>
      </c>
      <c r="F7" s="35"/>
      <c r="G7" s="35"/>
      <c r="H7" s="35"/>
      <c r="I7" s="35"/>
      <c r="J7" s="35"/>
      <c r="K7" s="35"/>
      <c r="L7" s="61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1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3" t="s">
        <v>17</v>
      </c>
      <c r="E9" s="35"/>
      <c r="F9" s="135" t="s">
        <v>1</v>
      </c>
      <c r="G9" s="35"/>
      <c r="H9" s="35"/>
      <c r="I9" s="133" t="s">
        <v>18</v>
      </c>
      <c r="J9" s="135" t="s">
        <v>1</v>
      </c>
      <c r="K9" s="35"/>
      <c r="L9" s="61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3" t="s">
        <v>19</v>
      </c>
      <c r="E10" s="35"/>
      <c r="F10" s="135" t="s">
        <v>20</v>
      </c>
      <c r="G10" s="35"/>
      <c r="H10" s="35"/>
      <c r="I10" s="133" t="s">
        <v>21</v>
      </c>
      <c r="J10" s="136" t="str">
        <f>'Rekapitulácia stavby'!AN8</f>
        <v>20. 12. 2023</v>
      </c>
      <c r="K10" s="35"/>
      <c r="L10" s="61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1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3" t="s">
        <v>23</v>
      </c>
      <c r="E12" s="35"/>
      <c r="F12" s="35"/>
      <c r="G12" s="35"/>
      <c r="H12" s="35"/>
      <c r="I12" s="133" t="s">
        <v>24</v>
      </c>
      <c r="J12" s="135" t="s">
        <v>25</v>
      </c>
      <c r="K12" s="35"/>
      <c r="L12" s="61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5" t="s">
        <v>26</v>
      </c>
      <c r="F13" s="35"/>
      <c r="G13" s="35"/>
      <c r="H13" s="35"/>
      <c r="I13" s="133" t="s">
        <v>27</v>
      </c>
      <c r="J13" s="135" t="s">
        <v>28</v>
      </c>
      <c r="K13" s="35"/>
      <c r="L13" s="61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1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3" t="s">
        <v>29</v>
      </c>
      <c r="E15" s="35"/>
      <c r="F15" s="35"/>
      <c r="G15" s="35"/>
      <c r="H15" s="35"/>
      <c r="I15" s="133" t="s">
        <v>24</v>
      </c>
      <c r="J15" s="30" t="str">
        <f>'Rekapitulácia stavby'!AN13</f>
        <v>Vyplň údaj</v>
      </c>
      <c r="K15" s="35"/>
      <c r="L15" s="61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35"/>
      <c r="G16" s="135"/>
      <c r="H16" s="135"/>
      <c r="I16" s="133" t="s">
        <v>27</v>
      </c>
      <c r="J16" s="30" t="str">
        <f>'Rekapitulácia stavby'!AN14</f>
        <v>Vyplň údaj</v>
      </c>
      <c r="K16" s="35"/>
      <c r="L16" s="61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1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3" t="s">
        <v>31</v>
      </c>
      <c r="E18" s="35"/>
      <c r="F18" s="35"/>
      <c r="G18" s="35"/>
      <c r="H18" s="35"/>
      <c r="I18" s="133" t="s">
        <v>24</v>
      </c>
      <c r="J18" s="135" t="s">
        <v>32</v>
      </c>
      <c r="K18" s="35"/>
      <c r="L18" s="61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5" t="s">
        <v>33</v>
      </c>
      <c r="F19" s="35"/>
      <c r="G19" s="35"/>
      <c r="H19" s="35"/>
      <c r="I19" s="133" t="s">
        <v>27</v>
      </c>
      <c r="J19" s="135" t="s">
        <v>34</v>
      </c>
      <c r="K19" s="35"/>
      <c r="L19" s="61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1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3" t="s">
        <v>36</v>
      </c>
      <c r="E21" s="35"/>
      <c r="F21" s="35"/>
      <c r="G21" s="35"/>
      <c r="H21" s="35"/>
      <c r="I21" s="133" t="s">
        <v>24</v>
      </c>
      <c r="J21" s="135" t="s">
        <v>1</v>
      </c>
      <c r="K21" s="35"/>
      <c r="L21" s="61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5" t="s">
        <v>37</v>
      </c>
      <c r="F22" s="35"/>
      <c r="G22" s="35"/>
      <c r="H22" s="35"/>
      <c r="I22" s="133" t="s">
        <v>27</v>
      </c>
      <c r="J22" s="135" t="s">
        <v>1</v>
      </c>
      <c r="K22" s="35"/>
      <c r="L22" s="61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1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3" t="s">
        <v>38</v>
      </c>
      <c r="E24" s="35"/>
      <c r="F24" s="35"/>
      <c r="G24" s="35"/>
      <c r="H24" s="35"/>
      <c r="I24" s="35"/>
      <c r="J24" s="35"/>
      <c r="K24" s="35"/>
      <c r="L24" s="61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7"/>
      <c r="B25" s="138"/>
      <c r="C25" s="137"/>
      <c r="D25" s="137"/>
      <c r="E25" s="139" t="s">
        <v>1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1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1"/>
      <c r="E27" s="141"/>
      <c r="F27" s="141"/>
      <c r="G27" s="141"/>
      <c r="H27" s="141"/>
      <c r="I27" s="141"/>
      <c r="J27" s="141"/>
      <c r="K27" s="141"/>
      <c r="L27" s="61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2" t="s">
        <v>39</v>
      </c>
      <c r="E28" s="35"/>
      <c r="F28" s="35"/>
      <c r="G28" s="35"/>
      <c r="H28" s="35"/>
      <c r="I28" s="35"/>
      <c r="J28" s="143">
        <f>ROUND(J122, 2)</f>
        <v>0</v>
      </c>
      <c r="K28" s="35"/>
      <c r="L28" s="61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1"/>
      <c r="E29" s="141"/>
      <c r="F29" s="141"/>
      <c r="G29" s="141"/>
      <c r="H29" s="141"/>
      <c r="I29" s="141"/>
      <c r="J29" s="141"/>
      <c r="K29" s="141"/>
      <c r="L29" s="144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</row>
    <row r="30" s="2" customFormat="1" ht="14.4" customHeight="1">
      <c r="A30" s="35"/>
      <c r="B30" s="41"/>
      <c r="C30" s="35"/>
      <c r="D30" s="35"/>
      <c r="E30" s="35"/>
      <c r="F30" s="146" t="s">
        <v>41</v>
      </c>
      <c r="G30" s="35"/>
      <c r="H30" s="35"/>
      <c r="I30" s="146" t="s">
        <v>40</v>
      </c>
      <c r="J30" s="146" t="s">
        <v>42</v>
      </c>
      <c r="K30" s="35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</row>
    <row r="31" s="2" customFormat="1" ht="14.4" customHeight="1">
      <c r="A31" s="35"/>
      <c r="B31" s="41"/>
      <c r="C31" s="35"/>
      <c r="D31" s="147" t="s">
        <v>43</v>
      </c>
      <c r="E31" s="148" t="s">
        <v>44</v>
      </c>
      <c r="F31" s="149">
        <f>ROUND((SUM(BE122:BE175)),  2)</f>
        <v>0</v>
      </c>
      <c r="G31" s="145"/>
      <c r="H31" s="145"/>
      <c r="I31" s="150">
        <v>0.20000000000000001</v>
      </c>
      <c r="J31" s="149">
        <f>ROUND(((SUM(BE122:BE175))*I31),  2)</f>
        <v>0</v>
      </c>
      <c r="K31" s="35"/>
      <c r="L31" s="61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48" t="s">
        <v>45</v>
      </c>
      <c r="F32" s="149">
        <f>ROUND((SUM(BF122:BF175)),  2)</f>
        <v>0</v>
      </c>
      <c r="G32" s="145"/>
      <c r="H32" s="145"/>
      <c r="I32" s="150">
        <v>0.20000000000000001</v>
      </c>
      <c r="J32" s="149">
        <f>ROUND(((SUM(BF122:BF175))*I32),  2)</f>
        <v>0</v>
      </c>
      <c r="K32" s="35"/>
      <c r="L32" s="61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3" t="s">
        <v>46</v>
      </c>
      <c r="F33" s="151">
        <f>ROUND((SUM(BG122:BG175)),  2)</f>
        <v>0</v>
      </c>
      <c r="G33" s="35"/>
      <c r="H33" s="35"/>
      <c r="I33" s="152">
        <v>0.20000000000000001</v>
      </c>
      <c r="J33" s="151">
        <f>0</f>
        <v>0</v>
      </c>
      <c r="K33" s="35"/>
      <c r="L33" s="144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</row>
    <row r="34" hidden="1" s="2" customFormat="1" ht="14.4" customHeight="1">
      <c r="A34" s="35"/>
      <c r="B34" s="41"/>
      <c r="C34" s="35"/>
      <c r="D34" s="35"/>
      <c r="E34" s="133" t="s">
        <v>47</v>
      </c>
      <c r="F34" s="151">
        <f>ROUND((SUM(BH122:BH175)),  2)</f>
        <v>0</v>
      </c>
      <c r="G34" s="35"/>
      <c r="H34" s="35"/>
      <c r="I34" s="152">
        <v>0.20000000000000001</v>
      </c>
      <c r="J34" s="151">
        <f>0</f>
        <v>0</v>
      </c>
      <c r="K34" s="35"/>
      <c r="L34" s="61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8" t="s">
        <v>48</v>
      </c>
      <c r="F35" s="149">
        <f>ROUND((SUM(BI122:BI175)),  2)</f>
        <v>0</v>
      </c>
      <c r="G35" s="145"/>
      <c r="H35" s="145"/>
      <c r="I35" s="150">
        <v>0</v>
      </c>
      <c r="J35" s="149">
        <f>0</f>
        <v>0</v>
      </c>
      <c r="K35" s="35"/>
      <c r="L35" s="61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1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3"/>
      <c r="D37" s="154" t="s">
        <v>49</v>
      </c>
      <c r="E37" s="155"/>
      <c r="F37" s="155"/>
      <c r="G37" s="156" t="s">
        <v>50</v>
      </c>
      <c r="H37" s="157" t="s">
        <v>51</v>
      </c>
      <c r="I37" s="155"/>
      <c r="J37" s="158">
        <f>SUM(J28:J35)</f>
        <v>0</v>
      </c>
      <c r="K37" s="159"/>
      <c r="L37" s="61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1"/>
      <c r="D50" s="160" t="s">
        <v>52</v>
      </c>
      <c r="E50" s="161"/>
      <c r="F50" s="161"/>
      <c r="G50" s="160" t="s">
        <v>53</v>
      </c>
      <c r="H50" s="161"/>
      <c r="I50" s="161"/>
      <c r="J50" s="161"/>
      <c r="K50" s="161"/>
      <c r="L50" s="61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54</v>
      </c>
      <c r="E61" s="163"/>
      <c r="F61" s="164" t="s">
        <v>55</v>
      </c>
      <c r="G61" s="162" t="s">
        <v>54</v>
      </c>
      <c r="H61" s="163"/>
      <c r="I61" s="163"/>
      <c r="J61" s="165" t="s">
        <v>55</v>
      </c>
      <c r="K61" s="163"/>
      <c r="L61" s="61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56</v>
      </c>
      <c r="E65" s="166"/>
      <c r="F65" s="166"/>
      <c r="G65" s="160" t="s">
        <v>57</v>
      </c>
      <c r="H65" s="166"/>
      <c r="I65" s="166"/>
      <c r="J65" s="166"/>
      <c r="K65" s="166"/>
      <c r="L65" s="61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54</v>
      </c>
      <c r="E76" s="163"/>
      <c r="F76" s="164" t="s">
        <v>55</v>
      </c>
      <c r="G76" s="162" t="s">
        <v>54</v>
      </c>
      <c r="H76" s="163"/>
      <c r="I76" s="163"/>
      <c r="J76" s="165" t="s">
        <v>55</v>
      </c>
      <c r="K76" s="163"/>
      <c r="L76" s="61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1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1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87</v>
      </c>
      <c r="D82" s="37"/>
      <c r="E82" s="37"/>
      <c r="F82" s="37"/>
      <c r="G82" s="37"/>
      <c r="H82" s="37"/>
      <c r="I82" s="37"/>
      <c r="J82" s="37"/>
      <c r="K82" s="37"/>
      <c r="L82" s="61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1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1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74" t="str">
        <f>E7</f>
        <v>Hubert - Rekonštrukcia fasád</v>
      </c>
      <c r="F85" s="37"/>
      <c r="G85" s="37"/>
      <c r="H85" s="37"/>
      <c r="I85" s="37"/>
      <c r="J85" s="37"/>
      <c r="K85" s="37"/>
      <c r="L85" s="61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1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2" customHeight="1">
      <c r="A87" s="35"/>
      <c r="B87" s="36"/>
      <c r="C87" s="29" t="s">
        <v>19</v>
      </c>
      <c r="D87" s="37"/>
      <c r="E87" s="37"/>
      <c r="F87" s="24" t="str">
        <f>F10</f>
        <v>Sereď</v>
      </c>
      <c r="G87" s="37"/>
      <c r="H87" s="37"/>
      <c r="I87" s="29" t="s">
        <v>21</v>
      </c>
      <c r="J87" s="77" t="str">
        <f>IF(J10="","",J10)</f>
        <v>20. 12. 2023</v>
      </c>
      <c r="K87" s="37"/>
      <c r="L87" s="61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1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40.05" customHeight="1">
      <c r="A89" s="35"/>
      <c r="B89" s="36"/>
      <c r="C89" s="29" t="s">
        <v>23</v>
      </c>
      <c r="D89" s="37"/>
      <c r="E89" s="37"/>
      <c r="F89" s="24" t="str">
        <f>E13</f>
        <v>HUBERT J.E., s.r.o.</v>
      </c>
      <c r="G89" s="37"/>
      <c r="H89" s="37"/>
      <c r="I89" s="29" t="s">
        <v>31</v>
      </c>
      <c r="J89" s="33" t="str">
        <f>E19</f>
        <v>Architektonická kancelária Ľubomír Murín s.r.o.</v>
      </c>
      <c r="K89" s="37"/>
      <c r="L89" s="61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5.15" customHeight="1">
      <c r="A90" s="35"/>
      <c r="B90" s="36"/>
      <c r="C90" s="29" t="s">
        <v>29</v>
      </c>
      <c r="D90" s="37"/>
      <c r="E90" s="37"/>
      <c r="F90" s="24" t="str">
        <f>IF(E16="","",E16)</f>
        <v>Vyplň údaj</v>
      </c>
      <c r="G90" s="37"/>
      <c r="H90" s="37"/>
      <c r="I90" s="29" t="s">
        <v>36</v>
      </c>
      <c r="J90" s="33" t="str">
        <f>E22</f>
        <v>Ing. Martin Vitko</v>
      </c>
      <c r="K90" s="37"/>
      <c r="L90" s="61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1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29.28" customHeight="1">
      <c r="A92" s="35"/>
      <c r="B92" s="36"/>
      <c r="C92" s="171" t="s">
        <v>88</v>
      </c>
      <c r="D92" s="172"/>
      <c r="E92" s="172"/>
      <c r="F92" s="172"/>
      <c r="G92" s="172"/>
      <c r="H92" s="172"/>
      <c r="I92" s="172"/>
      <c r="J92" s="173" t="s">
        <v>89</v>
      </c>
      <c r="K92" s="172"/>
      <c r="L92" s="61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1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2.8" customHeight="1">
      <c r="A94" s="35"/>
      <c r="B94" s="36"/>
      <c r="C94" s="174" t="s">
        <v>90</v>
      </c>
      <c r="D94" s="37"/>
      <c r="E94" s="37"/>
      <c r="F94" s="37"/>
      <c r="G94" s="37"/>
      <c r="H94" s="37"/>
      <c r="I94" s="37"/>
      <c r="J94" s="108">
        <f>J122</f>
        <v>0</v>
      </c>
      <c r="K94" s="37"/>
      <c r="L94" s="61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91</v>
      </c>
    </row>
    <row r="95" hidden="1" s="9" customFormat="1" ht="24.96" customHeight="1">
      <c r="A95" s="9"/>
      <c r="B95" s="175"/>
      <c r="C95" s="176"/>
      <c r="D95" s="177" t="s">
        <v>92</v>
      </c>
      <c r="E95" s="178"/>
      <c r="F95" s="178"/>
      <c r="G95" s="178"/>
      <c r="H95" s="178"/>
      <c r="I95" s="178"/>
      <c r="J95" s="179">
        <f>J123</f>
        <v>0</v>
      </c>
      <c r="K95" s="176"/>
      <c r="L95" s="18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81"/>
      <c r="C96" s="182"/>
      <c r="D96" s="183" t="s">
        <v>93</v>
      </c>
      <c r="E96" s="184"/>
      <c r="F96" s="184"/>
      <c r="G96" s="184"/>
      <c r="H96" s="184"/>
      <c r="I96" s="184"/>
      <c r="J96" s="185">
        <f>J124</f>
        <v>0</v>
      </c>
      <c r="K96" s="182"/>
      <c r="L96" s="18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81"/>
      <c r="C97" s="182"/>
      <c r="D97" s="183" t="s">
        <v>94</v>
      </c>
      <c r="E97" s="184"/>
      <c r="F97" s="184"/>
      <c r="G97" s="184"/>
      <c r="H97" s="184"/>
      <c r="I97" s="184"/>
      <c r="J97" s="185">
        <f>J135</f>
        <v>0</v>
      </c>
      <c r="K97" s="182"/>
      <c r="L97" s="18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81"/>
      <c r="C98" s="182"/>
      <c r="D98" s="183" t="s">
        <v>95</v>
      </c>
      <c r="E98" s="184"/>
      <c r="F98" s="184"/>
      <c r="G98" s="184"/>
      <c r="H98" s="184"/>
      <c r="I98" s="184"/>
      <c r="J98" s="185">
        <f>J147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5"/>
      <c r="C99" s="176"/>
      <c r="D99" s="177" t="s">
        <v>96</v>
      </c>
      <c r="E99" s="178"/>
      <c r="F99" s="178"/>
      <c r="G99" s="178"/>
      <c r="H99" s="178"/>
      <c r="I99" s="178"/>
      <c r="J99" s="179">
        <f>J149</f>
        <v>0</v>
      </c>
      <c r="K99" s="176"/>
      <c r="L99" s="18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1"/>
      <c r="C100" s="182"/>
      <c r="D100" s="183" t="s">
        <v>97</v>
      </c>
      <c r="E100" s="184"/>
      <c r="F100" s="184"/>
      <c r="G100" s="184"/>
      <c r="H100" s="184"/>
      <c r="I100" s="184"/>
      <c r="J100" s="185">
        <f>J150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1"/>
      <c r="C101" s="182"/>
      <c r="D101" s="183" t="s">
        <v>98</v>
      </c>
      <c r="E101" s="184"/>
      <c r="F101" s="184"/>
      <c r="G101" s="184"/>
      <c r="H101" s="184"/>
      <c r="I101" s="184"/>
      <c r="J101" s="185">
        <f>J162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1"/>
      <c r="C102" s="182"/>
      <c r="D102" s="183" t="s">
        <v>99</v>
      </c>
      <c r="E102" s="184"/>
      <c r="F102" s="184"/>
      <c r="G102" s="184"/>
      <c r="H102" s="184"/>
      <c r="I102" s="184"/>
      <c r="J102" s="185">
        <f>J165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75"/>
      <c r="C103" s="176"/>
      <c r="D103" s="177" t="s">
        <v>100</v>
      </c>
      <c r="E103" s="178"/>
      <c r="F103" s="178"/>
      <c r="G103" s="178"/>
      <c r="H103" s="178"/>
      <c r="I103" s="178"/>
      <c r="J103" s="179">
        <f>J169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81"/>
      <c r="C104" s="182"/>
      <c r="D104" s="183" t="s">
        <v>101</v>
      </c>
      <c r="E104" s="184"/>
      <c r="F104" s="184"/>
      <c r="G104" s="184"/>
      <c r="H104" s="184"/>
      <c r="I104" s="184"/>
      <c r="J104" s="185">
        <f>J170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1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1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1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102</v>
      </c>
      <c r="D111" s="37"/>
      <c r="E111" s="37"/>
      <c r="F111" s="37"/>
      <c r="G111" s="37"/>
      <c r="H111" s="37"/>
      <c r="I111" s="37"/>
      <c r="J111" s="37"/>
      <c r="K111" s="37"/>
      <c r="L111" s="61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1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7"/>
      <c r="E113" s="37"/>
      <c r="F113" s="37"/>
      <c r="G113" s="37"/>
      <c r="H113" s="37"/>
      <c r="I113" s="37"/>
      <c r="J113" s="37"/>
      <c r="K113" s="37"/>
      <c r="L113" s="61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4" t="str">
        <f>E7</f>
        <v>Hubert - Rekonštrukcia fasád</v>
      </c>
      <c r="F114" s="37"/>
      <c r="G114" s="37"/>
      <c r="H114" s="37"/>
      <c r="I114" s="37"/>
      <c r="J114" s="37"/>
      <c r="K114" s="37"/>
      <c r="L114" s="61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1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F10</f>
        <v>Sereď</v>
      </c>
      <c r="G116" s="37"/>
      <c r="H116" s="37"/>
      <c r="I116" s="29" t="s">
        <v>21</v>
      </c>
      <c r="J116" s="77" t="str">
        <f>IF(J10="","",J10)</f>
        <v>20. 12. 2023</v>
      </c>
      <c r="K116" s="37"/>
      <c r="L116" s="61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1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40.05" customHeight="1">
      <c r="A118" s="35"/>
      <c r="B118" s="36"/>
      <c r="C118" s="29" t="s">
        <v>23</v>
      </c>
      <c r="D118" s="37"/>
      <c r="E118" s="37"/>
      <c r="F118" s="24" t="str">
        <f>E13</f>
        <v>HUBERT J.E., s.r.o.</v>
      </c>
      <c r="G118" s="37"/>
      <c r="H118" s="37"/>
      <c r="I118" s="29" t="s">
        <v>31</v>
      </c>
      <c r="J118" s="33" t="str">
        <f>E19</f>
        <v>Architektonická kancelária Ľubomír Murín s.r.o.</v>
      </c>
      <c r="K118" s="37"/>
      <c r="L118" s="61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29</v>
      </c>
      <c r="D119" s="37"/>
      <c r="E119" s="37"/>
      <c r="F119" s="24" t="str">
        <f>IF(E16="","",E16)</f>
        <v>Vyplň údaj</v>
      </c>
      <c r="G119" s="37"/>
      <c r="H119" s="37"/>
      <c r="I119" s="29" t="s">
        <v>36</v>
      </c>
      <c r="J119" s="33" t="str">
        <f>E22</f>
        <v>Ing. Martin Vitko</v>
      </c>
      <c r="K119" s="37"/>
      <c r="L119" s="61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1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87"/>
      <c r="B121" s="188"/>
      <c r="C121" s="189" t="s">
        <v>103</v>
      </c>
      <c r="D121" s="190" t="s">
        <v>64</v>
      </c>
      <c r="E121" s="190" t="s">
        <v>60</v>
      </c>
      <c r="F121" s="190" t="s">
        <v>61</v>
      </c>
      <c r="G121" s="190" t="s">
        <v>104</v>
      </c>
      <c r="H121" s="190" t="s">
        <v>105</v>
      </c>
      <c r="I121" s="190" t="s">
        <v>106</v>
      </c>
      <c r="J121" s="191" t="s">
        <v>89</v>
      </c>
      <c r="K121" s="192" t="s">
        <v>107</v>
      </c>
      <c r="L121" s="193"/>
      <c r="M121" s="98" t="s">
        <v>1</v>
      </c>
      <c r="N121" s="99" t="s">
        <v>43</v>
      </c>
      <c r="O121" s="99" t="s">
        <v>108</v>
      </c>
      <c r="P121" s="99" t="s">
        <v>109</v>
      </c>
      <c r="Q121" s="99" t="s">
        <v>110</v>
      </c>
      <c r="R121" s="99" t="s">
        <v>111</v>
      </c>
      <c r="S121" s="99" t="s">
        <v>112</v>
      </c>
      <c r="T121" s="100" t="s">
        <v>113</v>
      </c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</row>
    <row r="122" s="2" customFormat="1" ht="22.8" customHeight="1">
      <c r="A122" s="35"/>
      <c r="B122" s="36"/>
      <c r="C122" s="105" t="s">
        <v>90</v>
      </c>
      <c r="D122" s="37"/>
      <c r="E122" s="37"/>
      <c r="F122" s="37"/>
      <c r="G122" s="37"/>
      <c r="H122" s="37"/>
      <c r="I122" s="37"/>
      <c r="J122" s="194">
        <f>BK122</f>
        <v>0</v>
      </c>
      <c r="K122" s="37"/>
      <c r="L122" s="41"/>
      <c r="M122" s="101"/>
      <c r="N122" s="195"/>
      <c r="O122" s="102"/>
      <c r="P122" s="196">
        <f>P123+P149+P169</f>
        <v>0</v>
      </c>
      <c r="Q122" s="102"/>
      <c r="R122" s="196">
        <f>R123+R149+R169</f>
        <v>122.659924</v>
      </c>
      <c r="S122" s="102"/>
      <c r="T122" s="197">
        <f>T123+T149+T169</f>
        <v>166.91444000000001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78</v>
      </c>
      <c r="AU122" s="14" t="s">
        <v>91</v>
      </c>
      <c r="BK122" s="198">
        <f>BK123+BK149+BK169</f>
        <v>0</v>
      </c>
    </row>
    <row r="123" s="12" customFormat="1" ht="25.92" customHeight="1">
      <c r="A123" s="12"/>
      <c r="B123" s="199"/>
      <c r="C123" s="200"/>
      <c r="D123" s="201" t="s">
        <v>78</v>
      </c>
      <c r="E123" s="202" t="s">
        <v>114</v>
      </c>
      <c r="F123" s="202" t="s">
        <v>115</v>
      </c>
      <c r="G123" s="200"/>
      <c r="H123" s="200"/>
      <c r="I123" s="203"/>
      <c r="J123" s="204">
        <f>BK123</f>
        <v>0</v>
      </c>
      <c r="K123" s="200"/>
      <c r="L123" s="205"/>
      <c r="M123" s="206"/>
      <c r="N123" s="207"/>
      <c r="O123" s="207"/>
      <c r="P123" s="208">
        <f>P124+P135+P147</f>
        <v>0</v>
      </c>
      <c r="Q123" s="207"/>
      <c r="R123" s="208">
        <f>R124+R135+R147</f>
        <v>117.3742</v>
      </c>
      <c r="S123" s="207"/>
      <c r="T123" s="209">
        <f>T124+T135+T147</f>
        <v>166.21600000000001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0" t="s">
        <v>84</v>
      </c>
      <c r="AT123" s="211" t="s">
        <v>78</v>
      </c>
      <c r="AU123" s="211" t="s">
        <v>79</v>
      </c>
      <c r="AY123" s="210" t="s">
        <v>116</v>
      </c>
      <c r="BK123" s="212">
        <f>BK124+BK135+BK147</f>
        <v>0</v>
      </c>
    </row>
    <row r="124" s="12" customFormat="1" ht="22.8" customHeight="1">
      <c r="A124" s="12"/>
      <c r="B124" s="199"/>
      <c r="C124" s="200"/>
      <c r="D124" s="201" t="s">
        <v>78</v>
      </c>
      <c r="E124" s="213" t="s">
        <v>117</v>
      </c>
      <c r="F124" s="213" t="s">
        <v>118</v>
      </c>
      <c r="G124" s="200"/>
      <c r="H124" s="200"/>
      <c r="I124" s="203"/>
      <c r="J124" s="214">
        <f>BK124</f>
        <v>0</v>
      </c>
      <c r="K124" s="200"/>
      <c r="L124" s="205"/>
      <c r="M124" s="206"/>
      <c r="N124" s="207"/>
      <c r="O124" s="207"/>
      <c r="P124" s="208">
        <f>SUM(P125:P134)</f>
        <v>0</v>
      </c>
      <c r="Q124" s="207"/>
      <c r="R124" s="208">
        <f>SUM(R125:R134)</f>
        <v>117.3742</v>
      </c>
      <c r="S124" s="207"/>
      <c r="T124" s="209">
        <f>SUM(T125:T134)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0" t="s">
        <v>84</v>
      </c>
      <c r="AT124" s="211" t="s">
        <v>78</v>
      </c>
      <c r="AU124" s="211" t="s">
        <v>84</v>
      </c>
      <c r="AY124" s="210" t="s">
        <v>116</v>
      </c>
      <c r="BK124" s="212">
        <f>SUM(BK125:BK134)</f>
        <v>0</v>
      </c>
    </row>
    <row r="125" s="2" customFormat="1" ht="24.15" customHeight="1">
      <c r="A125" s="35"/>
      <c r="B125" s="36"/>
      <c r="C125" s="215" t="s">
        <v>84</v>
      </c>
      <c r="D125" s="215" t="s">
        <v>119</v>
      </c>
      <c r="E125" s="216" t="s">
        <v>120</v>
      </c>
      <c r="F125" s="217" t="s">
        <v>121</v>
      </c>
      <c r="G125" s="218" t="s">
        <v>122</v>
      </c>
      <c r="H125" s="219">
        <v>2124</v>
      </c>
      <c r="I125" s="220"/>
      <c r="J125" s="221">
        <f>ROUND(I125*H125,2)</f>
        <v>0</v>
      </c>
      <c r="K125" s="222"/>
      <c r="L125" s="41"/>
      <c r="M125" s="223" t="s">
        <v>1</v>
      </c>
      <c r="N125" s="224" t="s">
        <v>45</v>
      </c>
      <c r="O125" s="89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7" t="s">
        <v>123</v>
      </c>
      <c r="AT125" s="227" t="s">
        <v>119</v>
      </c>
      <c r="AU125" s="227" t="s">
        <v>124</v>
      </c>
      <c r="AY125" s="14" t="s">
        <v>116</v>
      </c>
      <c r="BE125" s="228">
        <f>IF(N125="základná",J125,0)</f>
        <v>0</v>
      </c>
      <c r="BF125" s="228">
        <f>IF(N125="znížená",J125,0)</f>
        <v>0</v>
      </c>
      <c r="BG125" s="228">
        <f>IF(N125="zákl. prenesená",J125,0)</f>
        <v>0</v>
      </c>
      <c r="BH125" s="228">
        <f>IF(N125="zníž. prenesená",J125,0)</f>
        <v>0</v>
      </c>
      <c r="BI125" s="228">
        <f>IF(N125="nulová",J125,0)</f>
        <v>0</v>
      </c>
      <c r="BJ125" s="14" t="s">
        <v>124</v>
      </c>
      <c r="BK125" s="228">
        <f>ROUND(I125*H125,2)</f>
        <v>0</v>
      </c>
      <c r="BL125" s="14" t="s">
        <v>123</v>
      </c>
      <c r="BM125" s="227" t="s">
        <v>125</v>
      </c>
    </row>
    <row r="126" s="2" customFormat="1" ht="33" customHeight="1">
      <c r="A126" s="35"/>
      <c r="B126" s="36"/>
      <c r="C126" s="229" t="s">
        <v>124</v>
      </c>
      <c r="D126" s="229" t="s">
        <v>126</v>
      </c>
      <c r="E126" s="230" t="s">
        <v>127</v>
      </c>
      <c r="F126" s="231" t="s">
        <v>128</v>
      </c>
      <c r="G126" s="232" t="s">
        <v>122</v>
      </c>
      <c r="H126" s="233">
        <v>2190</v>
      </c>
      <c r="I126" s="234"/>
      <c r="J126" s="235">
        <f>ROUND(I126*H126,2)</f>
        <v>0</v>
      </c>
      <c r="K126" s="236"/>
      <c r="L126" s="237"/>
      <c r="M126" s="238" t="s">
        <v>1</v>
      </c>
      <c r="N126" s="239" t="s">
        <v>45</v>
      </c>
      <c r="O126" s="89"/>
      <c r="P126" s="225">
        <f>O126*H126</f>
        <v>0</v>
      </c>
      <c r="Q126" s="225">
        <v>0.0080000000000000002</v>
      </c>
      <c r="R126" s="225">
        <f>Q126*H126</f>
        <v>17.52</v>
      </c>
      <c r="S126" s="225">
        <v>0</v>
      </c>
      <c r="T126" s="22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7" t="s">
        <v>129</v>
      </c>
      <c r="AT126" s="227" t="s">
        <v>126</v>
      </c>
      <c r="AU126" s="227" t="s">
        <v>124</v>
      </c>
      <c r="AY126" s="14" t="s">
        <v>116</v>
      </c>
      <c r="BE126" s="228">
        <f>IF(N126="základná",J126,0)</f>
        <v>0</v>
      </c>
      <c r="BF126" s="228">
        <f>IF(N126="znížená",J126,0)</f>
        <v>0</v>
      </c>
      <c r="BG126" s="228">
        <f>IF(N126="zákl. prenesená",J126,0)</f>
        <v>0</v>
      </c>
      <c r="BH126" s="228">
        <f>IF(N126="zníž. prenesená",J126,0)</f>
        <v>0</v>
      </c>
      <c r="BI126" s="228">
        <f>IF(N126="nulová",J126,0)</f>
        <v>0</v>
      </c>
      <c r="BJ126" s="14" t="s">
        <v>124</v>
      </c>
      <c r="BK126" s="228">
        <f>ROUND(I126*H126,2)</f>
        <v>0</v>
      </c>
      <c r="BL126" s="14" t="s">
        <v>123</v>
      </c>
      <c r="BM126" s="227" t="s">
        <v>130</v>
      </c>
    </row>
    <row r="127" s="2" customFormat="1" ht="24.15" customHeight="1">
      <c r="A127" s="35"/>
      <c r="B127" s="36"/>
      <c r="C127" s="215" t="s">
        <v>131</v>
      </c>
      <c r="D127" s="215" t="s">
        <v>119</v>
      </c>
      <c r="E127" s="216" t="s">
        <v>132</v>
      </c>
      <c r="F127" s="217" t="s">
        <v>133</v>
      </c>
      <c r="G127" s="218" t="s">
        <v>122</v>
      </c>
      <c r="H127" s="219">
        <v>2124</v>
      </c>
      <c r="I127" s="220"/>
      <c r="J127" s="221">
        <f>ROUND(I127*H127,2)</f>
        <v>0</v>
      </c>
      <c r="K127" s="222"/>
      <c r="L127" s="41"/>
      <c r="M127" s="223" t="s">
        <v>1</v>
      </c>
      <c r="N127" s="224" t="s">
        <v>45</v>
      </c>
      <c r="O127" s="89"/>
      <c r="P127" s="225">
        <f>O127*H127</f>
        <v>0</v>
      </c>
      <c r="Q127" s="225">
        <v>0</v>
      </c>
      <c r="R127" s="225">
        <f>Q127*H127</f>
        <v>0</v>
      </c>
      <c r="S127" s="225">
        <v>0</v>
      </c>
      <c r="T127" s="22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7" t="s">
        <v>123</v>
      </c>
      <c r="AT127" s="227" t="s">
        <v>119</v>
      </c>
      <c r="AU127" s="227" t="s">
        <v>124</v>
      </c>
      <c r="AY127" s="14" t="s">
        <v>116</v>
      </c>
      <c r="BE127" s="228">
        <f>IF(N127="základná",J127,0)</f>
        <v>0</v>
      </c>
      <c r="BF127" s="228">
        <f>IF(N127="znížená",J127,0)</f>
        <v>0</v>
      </c>
      <c r="BG127" s="228">
        <f>IF(N127="zákl. prenesená",J127,0)</f>
        <v>0</v>
      </c>
      <c r="BH127" s="228">
        <f>IF(N127="zníž. prenesená",J127,0)</f>
        <v>0</v>
      </c>
      <c r="BI127" s="228">
        <f>IF(N127="nulová",J127,0)</f>
        <v>0</v>
      </c>
      <c r="BJ127" s="14" t="s">
        <v>124</v>
      </c>
      <c r="BK127" s="228">
        <f>ROUND(I127*H127,2)</f>
        <v>0</v>
      </c>
      <c r="BL127" s="14" t="s">
        <v>123</v>
      </c>
      <c r="BM127" s="227" t="s">
        <v>134</v>
      </c>
    </row>
    <row r="128" s="2" customFormat="1" ht="16.5" customHeight="1">
      <c r="A128" s="35"/>
      <c r="B128" s="36"/>
      <c r="C128" s="215" t="s">
        <v>123</v>
      </c>
      <c r="D128" s="215" t="s">
        <v>119</v>
      </c>
      <c r="E128" s="216" t="s">
        <v>135</v>
      </c>
      <c r="F128" s="217" t="s">
        <v>136</v>
      </c>
      <c r="G128" s="218" t="s">
        <v>122</v>
      </c>
      <c r="H128" s="219">
        <v>2400</v>
      </c>
      <c r="I128" s="220"/>
      <c r="J128" s="221">
        <f>ROUND(I128*H128,2)</f>
        <v>0</v>
      </c>
      <c r="K128" s="222"/>
      <c r="L128" s="41"/>
      <c r="M128" s="223" t="s">
        <v>1</v>
      </c>
      <c r="N128" s="224" t="s">
        <v>45</v>
      </c>
      <c r="O128" s="89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7" t="s">
        <v>123</v>
      </c>
      <c r="AT128" s="227" t="s">
        <v>119</v>
      </c>
      <c r="AU128" s="227" t="s">
        <v>124</v>
      </c>
      <c r="AY128" s="14" t="s">
        <v>116</v>
      </c>
      <c r="BE128" s="228">
        <f>IF(N128="základná",J128,0)</f>
        <v>0</v>
      </c>
      <c r="BF128" s="228">
        <f>IF(N128="znížená",J128,0)</f>
        <v>0</v>
      </c>
      <c r="BG128" s="228">
        <f>IF(N128="zákl. prenesená",J128,0)</f>
        <v>0</v>
      </c>
      <c r="BH128" s="228">
        <f>IF(N128="zníž. prenesená",J128,0)</f>
        <v>0</v>
      </c>
      <c r="BI128" s="228">
        <f>IF(N128="nulová",J128,0)</f>
        <v>0</v>
      </c>
      <c r="BJ128" s="14" t="s">
        <v>124</v>
      </c>
      <c r="BK128" s="228">
        <f>ROUND(I128*H128,2)</f>
        <v>0</v>
      </c>
      <c r="BL128" s="14" t="s">
        <v>123</v>
      </c>
      <c r="BM128" s="227" t="s">
        <v>137</v>
      </c>
    </row>
    <row r="129" s="2" customFormat="1" ht="24.15" customHeight="1">
      <c r="A129" s="35"/>
      <c r="B129" s="36"/>
      <c r="C129" s="215" t="s">
        <v>138</v>
      </c>
      <c r="D129" s="215" t="s">
        <v>119</v>
      </c>
      <c r="E129" s="216" t="s">
        <v>139</v>
      </c>
      <c r="F129" s="217" t="s">
        <v>140</v>
      </c>
      <c r="G129" s="218" t="s">
        <v>122</v>
      </c>
      <c r="H129" s="219">
        <v>2124</v>
      </c>
      <c r="I129" s="220"/>
      <c r="J129" s="221">
        <f>ROUND(I129*H129,2)</f>
        <v>0</v>
      </c>
      <c r="K129" s="222"/>
      <c r="L129" s="41"/>
      <c r="M129" s="223" t="s">
        <v>1</v>
      </c>
      <c r="N129" s="224" t="s">
        <v>45</v>
      </c>
      <c r="O129" s="89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7" t="s">
        <v>123</v>
      </c>
      <c r="AT129" s="227" t="s">
        <v>119</v>
      </c>
      <c r="AU129" s="227" t="s">
        <v>124</v>
      </c>
      <c r="AY129" s="14" t="s">
        <v>116</v>
      </c>
      <c r="BE129" s="228">
        <f>IF(N129="základná",J129,0)</f>
        <v>0</v>
      </c>
      <c r="BF129" s="228">
        <f>IF(N129="znížená",J129,0)</f>
        <v>0</v>
      </c>
      <c r="BG129" s="228">
        <f>IF(N129="zákl. prenesená",J129,0)</f>
        <v>0</v>
      </c>
      <c r="BH129" s="228">
        <f>IF(N129="zníž. prenesená",J129,0)</f>
        <v>0</v>
      </c>
      <c r="BI129" s="228">
        <f>IF(N129="nulová",J129,0)</f>
        <v>0</v>
      </c>
      <c r="BJ129" s="14" t="s">
        <v>124</v>
      </c>
      <c r="BK129" s="228">
        <f>ROUND(I129*H129,2)</f>
        <v>0</v>
      </c>
      <c r="BL129" s="14" t="s">
        <v>123</v>
      </c>
      <c r="BM129" s="227" t="s">
        <v>141</v>
      </c>
    </row>
    <row r="130" s="2" customFormat="1" ht="33" customHeight="1">
      <c r="A130" s="35"/>
      <c r="B130" s="36"/>
      <c r="C130" s="229" t="s">
        <v>117</v>
      </c>
      <c r="D130" s="229" t="s">
        <v>126</v>
      </c>
      <c r="E130" s="230" t="s">
        <v>142</v>
      </c>
      <c r="F130" s="231" t="s">
        <v>143</v>
      </c>
      <c r="G130" s="232" t="s">
        <v>144</v>
      </c>
      <c r="H130" s="233">
        <v>2850</v>
      </c>
      <c r="I130" s="234"/>
      <c r="J130" s="235">
        <f>ROUND(I130*H130,2)</f>
        <v>0</v>
      </c>
      <c r="K130" s="236"/>
      <c r="L130" s="237"/>
      <c r="M130" s="238" t="s">
        <v>1</v>
      </c>
      <c r="N130" s="239" t="s">
        <v>45</v>
      </c>
      <c r="O130" s="89"/>
      <c r="P130" s="225">
        <f>O130*H130</f>
        <v>0</v>
      </c>
      <c r="Q130" s="225">
        <v>0.00095</v>
      </c>
      <c r="R130" s="225">
        <f>Q130*H130</f>
        <v>2.7075</v>
      </c>
      <c r="S130" s="225">
        <v>0</v>
      </c>
      <c r="T130" s="22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7" t="s">
        <v>129</v>
      </c>
      <c r="AT130" s="227" t="s">
        <v>126</v>
      </c>
      <c r="AU130" s="227" t="s">
        <v>124</v>
      </c>
      <c r="AY130" s="14" t="s">
        <v>116</v>
      </c>
      <c r="BE130" s="228">
        <f>IF(N130="základná",J130,0)</f>
        <v>0</v>
      </c>
      <c r="BF130" s="228">
        <f>IF(N130="znížená",J130,0)</f>
        <v>0</v>
      </c>
      <c r="BG130" s="228">
        <f>IF(N130="zákl. prenesená",J130,0)</f>
        <v>0</v>
      </c>
      <c r="BH130" s="228">
        <f>IF(N130="zníž. prenesená",J130,0)</f>
        <v>0</v>
      </c>
      <c r="BI130" s="228">
        <f>IF(N130="nulová",J130,0)</f>
        <v>0</v>
      </c>
      <c r="BJ130" s="14" t="s">
        <v>124</v>
      </c>
      <c r="BK130" s="228">
        <f>ROUND(I130*H130,2)</f>
        <v>0</v>
      </c>
      <c r="BL130" s="14" t="s">
        <v>123</v>
      </c>
      <c r="BM130" s="227" t="s">
        <v>145</v>
      </c>
    </row>
    <row r="131" s="2" customFormat="1" ht="24.15" customHeight="1">
      <c r="A131" s="35"/>
      <c r="B131" s="36"/>
      <c r="C131" s="229" t="s">
        <v>146</v>
      </c>
      <c r="D131" s="229" t="s">
        <v>126</v>
      </c>
      <c r="E131" s="230" t="s">
        <v>147</v>
      </c>
      <c r="F131" s="231" t="s">
        <v>148</v>
      </c>
      <c r="G131" s="232" t="s">
        <v>144</v>
      </c>
      <c r="H131" s="233">
        <v>1480</v>
      </c>
      <c r="I131" s="234"/>
      <c r="J131" s="235">
        <f>ROUND(I131*H131,2)</f>
        <v>0</v>
      </c>
      <c r="K131" s="236"/>
      <c r="L131" s="237"/>
      <c r="M131" s="238" t="s">
        <v>1</v>
      </c>
      <c r="N131" s="239" t="s">
        <v>45</v>
      </c>
      <c r="O131" s="89"/>
      <c r="P131" s="225">
        <f>O131*H131</f>
        <v>0</v>
      </c>
      <c r="Q131" s="225">
        <v>0.00050000000000000001</v>
      </c>
      <c r="R131" s="225">
        <f>Q131*H131</f>
        <v>0.73999999999999999</v>
      </c>
      <c r="S131" s="225">
        <v>0</v>
      </c>
      <c r="T131" s="22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7" t="s">
        <v>129</v>
      </c>
      <c r="AT131" s="227" t="s">
        <v>126</v>
      </c>
      <c r="AU131" s="227" t="s">
        <v>124</v>
      </c>
      <c r="AY131" s="14" t="s">
        <v>116</v>
      </c>
      <c r="BE131" s="228">
        <f>IF(N131="základná",J131,0)</f>
        <v>0</v>
      </c>
      <c r="BF131" s="228">
        <f>IF(N131="znížená",J131,0)</f>
        <v>0</v>
      </c>
      <c r="BG131" s="228">
        <f>IF(N131="zákl. prenesená",J131,0)</f>
        <v>0</v>
      </c>
      <c r="BH131" s="228">
        <f>IF(N131="zníž. prenesená",J131,0)</f>
        <v>0</v>
      </c>
      <c r="BI131" s="228">
        <f>IF(N131="nulová",J131,0)</f>
        <v>0</v>
      </c>
      <c r="BJ131" s="14" t="s">
        <v>124</v>
      </c>
      <c r="BK131" s="228">
        <f>ROUND(I131*H131,2)</f>
        <v>0</v>
      </c>
      <c r="BL131" s="14" t="s">
        <v>123</v>
      </c>
      <c r="BM131" s="227" t="s">
        <v>149</v>
      </c>
    </row>
    <row r="132" s="2" customFormat="1" ht="24.15" customHeight="1">
      <c r="A132" s="35"/>
      <c r="B132" s="36"/>
      <c r="C132" s="229" t="s">
        <v>129</v>
      </c>
      <c r="D132" s="229" t="s">
        <v>126</v>
      </c>
      <c r="E132" s="230" t="s">
        <v>150</v>
      </c>
      <c r="F132" s="231" t="s">
        <v>151</v>
      </c>
      <c r="G132" s="232" t="s">
        <v>152</v>
      </c>
      <c r="H132" s="233">
        <v>5310</v>
      </c>
      <c r="I132" s="234"/>
      <c r="J132" s="235">
        <f>ROUND(I132*H132,2)</f>
        <v>0</v>
      </c>
      <c r="K132" s="236"/>
      <c r="L132" s="237"/>
      <c r="M132" s="238" t="s">
        <v>1</v>
      </c>
      <c r="N132" s="239" t="s">
        <v>45</v>
      </c>
      <c r="O132" s="89"/>
      <c r="P132" s="225">
        <f>O132*H132</f>
        <v>0</v>
      </c>
      <c r="Q132" s="225">
        <v>0.00025000000000000001</v>
      </c>
      <c r="R132" s="225">
        <f>Q132*H132</f>
        <v>1.3275000000000001</v>
      </c>
      <c r="S132" s="225">
        <v>0</v>
      </c>
      <c r="T132" s="22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7" t="s">
        <v>129</v>
      </c>
      <c r="AT132" s="227" t="s">
        <v>126</v>
      </c>
      <c r="AU132" s="227" t="s">
        <v>124</v>
      </c>
      <c r="AY132" s="14" t="s">
        <v>116</v>
      </c>
      <c r="BE132" s="228">
        <f>IF(N132="základná",J132,0)</f>
        <v>0</v>
      </c>
      <c r="BF132" s="228">
        <f>IF(N132="znížená",J132,0)</f>
        <v>0</v>
      </c>
      <c r="BG132" s="228">
        <f>IF(N132="zákl. prenesená",J132,0)</f>
        <v>0</v>
      </c>
      <c r="BH132" s="228">
        <f>IF(N132="zníž. prenesená",J132,0)</f>
        <v>0</v>
      </c>
      <c r="BI132" s="228">
        <f>IF(N132="nulová",J132,0)</f>
        <v>0</v>
      </c>
      <c r="BJ132" s="14" t="s">
        <v>124</v>
      </c>
      <c r="BK132" s="228">
        <f>ROUND(I132*H132,2)</f>
        <v>0</v>
      </c>
      <c r="BL132" s="14" t="s">
        <v>123</v>
      </c>
      <c r="BM132" s="227" t="s">
        <v>153</v>
      </c>
    </row>
    <row r="133" s="2" customFormat="1" ht="24.15" customHeight="1">
      <c r="A133" s="35"/>
      <c r="B133" s="36"/>
      <c r="C133" s="229" t="s">
        <v>154</v>
      </c>
      <c r="D133" s="229" t="s">
        <v>126</v>
      </c>
      <c r="E133" s="230" t="s">
        <v>155</v>
      </c>
      <c r="F133" s="231" t="s">
        <v>156</v>
      </c>
      <c r="G133" s="232" t="s">
        <v>157</v>
      </c>
      <c r="H133" s="233">
        <v>26</v>
      </c>
      <c r="I133" s="234"/>
      <c r="J133" s="235">
        <f>ROUND(I133*H133,2)</f>
        <v>0</v>
      </c>
      <c r="K133" s="236"/>
      <c r="L133" s="237"/>
      <c r="M133" s="238" t="s">
        <v>1</v>
      </c>
      <c r="N133" s="239" t="s">
        <v>45</v>
      </c>
      <c r="O133" s="89"/>
      <c r="P133" s="225">
        <f>O133*H133</f>
        <v>0</v>
      </c>
      <c r="Q133" s="225">
        <v>0.0011999999999999999</v>
      </c>
      <c r="R133" s="225">
        <f>Q133*H133</f>
        <v>0.031199999999999999</v>
      </c>
      <c r="S133" s="225">
        <v>0</v>
      </c>
      <c r="T133" s="22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7" t="s">
        <v>129</v>
      </c>
      <c r="AT133" s="227" t="s">
        <v>126</v>
      </c>
      <c r="AU133" s="227" t="s">
        <v>124</v>
      </c>
      <c r="AY133" s="14" t="s">
        <v>116</v>
      </c>
      <c r="BE133" s="228">
        <f>IF(N133="základná",J133,0)</f>
        <v>0</v>
      </c>
      <c r="BF133" s="228">
        <f>IF(N133="znížená",J133,0)</f>
        <v>0</v>
      </c>
      <c r="BG133" s="228">
        <f>IF(N133="zákl. prenesená",J133,0)</f>
        <v>0</v>
      </c>
      <c r="BH133" s="228">
        <f>IF(N133="zníž. prenesená",J133,0)</f>
        <v>0</v>
      </c>
      <c r="BI133" s="228">
        <f>IF(N133="nulová",J133,0)</f>
        <v>0</v>
      </c>
      <c r="BJ133" s="14" t="s">
        <v>124</v>
      </c>
      <c r="BK133" s="228">
        <f>ROUND(I133*H133,2)</f>
        <v>0</v>
      </c>
      <c r="BL133" s="14" t="s">
        <v>123</v>
      </c>
      <c r="BM133" s="227" t="s">
        <v>158</v>
      </c>
    </row>
    <row r="134" s="2" customFormat="1" ht="33" customHeight="1">
      <c r="A134" s="35"/>
      <c r="B134" s="36"/>
      <c r="C134" s="229" t="s">
        <v>159</v>
      </c>
      <c r="D134" s="229" t="s">
        <v>126</v>
      </c>
      <c r="E134" s="230" t="s">
        <v>160</v>
      </c>
      <c r="F134" s="231" t="s">
        <v>161</v>
      </c>
      <c r="G134" s="232" t="s">
        <v>122</v>
      </c>
      <c r="H134" s="233">
        <v>2180</v>
      </c>
      <c r="I134" s="234"/>
      <c r="J134" s="235">
        <f>ROUND(I134*H134,2)</f>
        <v>0</v>
      </c>
      <c r="K134" s="236"/>
      <c r="L134" s="237"/>
      <c r="M134" s="238" t="s">
        <v>1</v>
      </c>
      <c r="N134" s="239" t="s">
        <v>45</v>
      </c>
      <c r="O134" s="89"/>
      <c r="P134" s="225">
        <f>O134*H134</f>
        <v>0</v>
      </c>
      <c r="Q134" s="225">
        <v>0.0436</v>
      </c>
      <c r="R134" s="225">
        <f>Q134*H134</f>
        <v>95.048000000000002</v>
      </c>
      <c r="S134" s="225">
        <v>0</v>
      </c>
      <c r="T134" s="22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7" t="s">
        <v>129</v>
      </c>
      <c r="AT134" s="227" t="s">
        <v>126</v>
      </c>
      <c r="AU134" s="227" t="s">
        <v>124</v>
      </c>
      <c r="AY134" s="14" t="s">
        <v>116</v>
      </c>
      <c r="BE134" s="228">
        <f>IF(N134="základná",J134,0)</f>
        <v>0</v>
      </c>
      <c r="BF134" s="228">
        <f>IF(N134="znížená",J134,0)</f>
        <v>0</v>
      </c>
      <c r="BG134" s="228">
        <f>IF(N134="zákl. prenesená",J134,0)</f>
        <v>0</v>
      </c>
      <c r="BH134" s="228">
        <f>IF(N134="zníž. prenesená",J134,0)</f>
        <v>0</v>
      </c>
      <c r="BI134" s="228">
        <f>IF(N134="nulová",J134,0)</f>
        <v>0</v>
      </c>
      <c r="BJ134" s="14" t="s">
        <v>124</v>
      </c>
      <c r="BK134" s="228">
        <f>ROUND(I134*H134,2)</f>
        <v>0</v>
      </c>
      <c r="BL134" s="14" t="s">
        <v>123</v>
      </c>
      <c r="BM134" s="227" t="s">
        <v>162</v>
      </c>
    </row>
    <row r="135" s="12" customFormat="1" ht="22.8" customHeight="1">
      <c r="A135" s="12"/>
      <c r="B135" s="199"/>
      <c r="C135" s="200"/>
      <c r="D135" s="201" t="s">
        <v>78</v>
      </c>
      <c r="E135" s="213" t="s">
        <v>154</v>
      </c>
      <c r="F135" s="213" t="s">
        <v>163</v>
      </c>
      <c r="G135" s="200"/>
      <c r="H135" s="200"/>
      <c r="I135" s="203"/>
      <c r="J135" s="214">
        <f>BK135</f>
        <v>0</v>
      </c>
      <c r="K135" s="200"/>
      <c r="L135" s="205"/>
      <c r="M135" s="206"/>
      <c r="N135" s="207"/>
      <c r="O135" s="207"/>
      <c r="P135" s="208">
        <f>SUM(P136:P146)</f>
        <v>0</v>
      </c>
      <c r="Q135" s="207"/>
      <c r="R135" s="208">
        <f>SUM(R136:R146)</f>
        <v>0</v>
      </c>
      <c r="S135" s="207"/>
      <c r="T135" s="209">
        <f>SUM(T136:T146)</f>
        <v>166.21600000000001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0" t="s">
        <v>84</v>
      </c>
      <c r="AT135" s="211" t="s">
        <v>78</v>
      </c>
      <c r="AU135" s="211" t="s">
        <v>84</v>
      </c>
      <c r="AY135" s="210" t="s">
        <v>116</v>
      </c>
      <c r="BK135" s="212">
        <f>SUM(BK136:BK146)</f>
        <v>0</v>
      </c>
    </row>
    <row r="136" s="2" customFormat="1" ht="24.15" customHeight="1">
      <c r="A136" s="35"/>
      <c r="B136" s="36"/>
      <c r="C136" s="215" t="s">
        <v>164</v>
      </c>
      <c r="D136" s="215" t="s">
        <v>119</v>
      </c>
      <c r="E136" s="216" t="s">
        <v>165</v>
      </c>
      <c r="F136" s="217" t="s">
        <v>166</v>
      </c>
      <c r="G136" s="218" t="s">
        <v>167</v>
      </c>
      <c r="H136" s="219">
        <v>83</v>
      </c>
      <c r="I136" s="220"/>
      <c r="J136" s="221">
        <f>ROUND(I136*H136,2)</f>
        <v>0</v>
      </c>
      <c r="K136" s="222"/>
      <c r="L136" s="41"/>
      <c r="M136" s="223" t="s">
        <v>1</v>
      </c>
      <c r="N136" s="224" t="s">
        <v>45</v>
      </c>
      <c r="O136" s="89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7" t="s">
        <v>123</v>
      </c>
      <c r="AT136" s="227" t="s">
        <v>119</v>
      </c>
      <c r="AU136" s="227" t="s">
        <v>124</v>
      </c>
      <c r="AY136" s="14" t="s">
        <v>116</v>
      </c>
      <c r="BE136" s="228">
        <f>IF(N136="základná",J136,0)</f>
        <v>0</v>
      </c>
      <c r="BF136" s="228">
        <f>IF(N136="znížená",J136,0)</f>
        <v>0</v>
      </c>
      <c r="BG136" s="228">
        <f>IF(N136="zákl. prenesená",J136,0)</f>
        <v>0</v>
      </c>
      <c r="BH136" s="228">
        <f>IF(N136="zníž. prenesená",J136,0)</f>
        <v>0</v>
      </c>
      <c r="BI136" s="228">
        <f>IF(N136="nulová",J136,0)</f>
        <v>0</v>
      </c>
      <c r="BJ136" s="14" t="s">
        <v>124</v>
      </c>
      <c r="BK136" s="228">
        <f>ROUND(I136*H136,2)</f>
        <v>0</v>
      </c>
      <c r="BL136" s="14" t="s">
        <v>123</v>
      </c>
      <c r="BM136" s="227" t="s">
        <v>168</v>
      </c>
    </row>
    <row r="137" s="2" customFormat="1" ht="24.15" customHeight="1">
      <c r="A137" s="35"/>
      <c r="B137" s="36"/>
      <c r="C137" s="215" t="s">
        <v>169</v>
      </c>
      <c r="D137" s="215" t="s">
        <v>119</v>
      </c>
      <c r="E137" s="216" t="s">
        <v>170</v>
      </c>
      <c r="F137" s="217" t="s">
        <v>171</v>
      </c>
      <c r="G137" s="218" t="s">
        <v>122</v>
      </c>
      <c r="H137" s="219">
        <v>544.60000000000002</v>
      </c>
      <c r="I137" s="220"/>
      <c r="J137" s="221">
        <f>ROUND(I137*H137,2)</f>
        <v>0</v>
      </c>
      <c r="K137" s="222"/>
      <c r="L137" s="41"/>
      <c r="M137" s="223" t="s">
        <v>1</v>
      </c>
      <c r="N137" s="224" t="s">
        <v>45</v>
      </c>
      <c r="O137" s="89"/>
      <c r="P137" s="225">
        <f>O137*H137</f>
        <v>0</v>
      </c>
      <c r="Q137" s="225">
        <v>0</v>
      </c>
      <c r="R137" s="225">
        <f>Q137*H137</f>
        <v>0</v>
      </c>
      <c r="S137" s="225">
        <v>0.108</v>
      </c>
      <c r="T137" s="226">
        <f>S137*H137</f>
        <v>58.816800000000001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7" t="s">
        <v>123</v>
      </c>
      <c r="AT137" s="227" t="s">
        <v>119</v>
      </c>
      <c r="AU137" s="227" t="s">
        <v>124</v>
      </c>
      <c r="AY137" s="14" t="s">
        <v>116</v>
      </c>
      <c r="BE137" s="228">
        <f>IF(N137="základná",J137,0)</f>
        <v>0</v>
      </c>
      <c r="BF137" s="228">
        <f>IF(N137="znížená",J137,0)</f>
        <v>0</v>
      </c>
      <c r="BG137" s="228">
        <f>IF(N137="zákl. prenesená",J137,0)</f>
        <v>0</v>
      </c>
      <c r="BH137" s="228">
        <f>IF(N137="zníž. prenesená",J137,0)</f>
        <v>0</v>
      </c>
      <c r="BI137" s="228">
        <f>IF(N137="nulová",J137,0)</f>
        <v>0</v>
      </c>
      <c r="BJ137" s="14" t="s">
        <v>124</v>
      </c>
      <c r="BK137" s="228">
        <f>ROUND(I137*H137,2)</f>
        <v>0</v>
      </c>
      <c r="BL137" s="14" t="s">
        <v>123</v>
      </c>
      <c r="BM137" s="227" t="s">
        <v>172</v>
      </c>
    </row>
    <row r="138" s="2" customFormat="1" ht="37.8" customHeight="1">
      <c r="A138" s="35"/>
      <c r="B138" s="36"/>
      <c r="C138" s="215" t="s">
        <v>173</v>
      </c>
      <c r="D138" s="215" t="s">
        <v>119</v>
      </c>
      <c r="E138" s="216" t="s">
        <v>174</v>
      </c>
      <c r="F138" s="217" t="s">
        <v>175</v>
      </c>
      <c r="G138" s="218" t="s">
        <v>122</v>
      </c>
      <c r="H138" s="219">
        <v>1579.4000000000001</v>
      </c>
      <c r="I138" s="220"/>
      <c r="J138" s="221">
        <f>ROUND(I138*H138,2)</f>
        <v>0</v>
      </c>
      <c r="K138" s="222"/>
      <c r="L138" s="41"/>
      <c r="M138" s="223" t="s">
        <v>1</v>
      </c>
      <c r="N138" s="224" t="s">
        <v>45</v>
      </c>
      <c r="O138" s="89"/>
      <c r="P138" s="225">
        <f>O138*H138</f>
        <v>0</v>
      </c>
      <c r="Q138" s="225">
        <v>0</v>
      </c>
      <c r="R138" s="225">
        <f>Q138*H138</f>
        <v>0</v>
      </c>
      <c r="S138" s="225">
        <v>0.068000000000000005</v>
      </c>
      <c r="T138" s="226">
        <f>S138*H138</f>
        <v>107.39920000000001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7" t="s">
        <v>176</v>
      </c>
      <c r="AT138" s="227" t="s">
        <v>119</v>
      </c>
      <c r="AU138" s="227" t="s">
        <v>124</v>
      </c>
      <c r="AY138" s="14" t="s">
        <v>116</v>
      </c>
      <c r="BE138" s="228">
        <f>IF(N138="základná",J138,0)</f>
        <v>0</v>
      </c>
      <c r="BF138" s="228">
        <f>IF(N138="znížená",J138,0)</f>
        <v>0</v>
      </c>
      <c r="BG138" s="228">
        <f>IF(N138="zákl. prenesená",J138,0)</f>
        <v>0</v>
      </c>
      <c r="BH138" s="228">
        <f>IF(N138="zníž. prenesená",J138,0)</f>
        <v>0</v>
      </c>
      <c r="BI138" s="228">
        <f>IF(N138="nulová",J138,0)</f>
        <v>0</v>
      </c>
      <c r="BJ138" s="14" t="s">
        <v>124</v>
      </c>
      <c r="BK138" s="228">
        <f>ROUND(I138*H138,2)</f>
        <v>0</v>
      </c>
      <c r="BL138" s="14" t="s">
        <v>176</v>
      </c>
      <c r="BM138" s="227" t="s">
        <v>177</v>
      </c>
    </row>
    <row r="139" s="2" customFormat="1" ht="21.75" customHeight="1">
      <c r="A139" s="35"/>
      <c r="B139" s="36"/>
      <c r="C139" s="215" t="s">
        <v>178</v>
      </c>
      <c r="D139" s="215" t="s">
        <v>119</v>
      </c>
      <c r="E139" s="216" t="s">
        <v>179</v>
      </c>
      <c r="F139" s="217" t="s">
        <v>180</v>
      </c>
      <c r="G139" s="218" t="s">
        <v>181</v>
      </c>
      <c r="H139" s="219">
        <v>166.91399999999999</v>
      </c>
      <c r="I139" s="220"/>
      <c r="J139" s="221">
        <f>ROUND(I139*H139,2)</f>
        <v>0</v>
      </c>
      <c r="K139" s="222"/>
      <c r="L139" s="41"/>
      <c r="M139" s="223" t="s">
        <v>1</v>
      </c>
      <c r="N139" s="224" t="s">
        <v>45</v>
      </c>
      <c r="O139" s="89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7" t="s">
        <v>123</v>
      </c>
      <c r="AT139" s="227" t="s">
        <v>119</v>
      </c>
      <c r="AU139" s="227" t="s">
        <v>124</v>
      </c>
      <c r="AY139" s="14" t="s">
        <v>116</v>
      </c>
      <c r="BE139" s="228">
        <f>IF(N139="základná",J139,0)</f>
        <v>0</v>
      </c>
      <c r="BF139" s="228">
        <f>IF(N139="znížená",J139,0)</f>
        <v>0</v>
      </c>
      <c r="BG139" s="228">
        <f>IF(N139="zákl. prenesená",J139,0)</f>
        <v>0</v>
      </c>
      <c r="BH139" s="228">
        <f>IF(N139="zníž. prenesená",J139,0)</f>
        <v>0</v>
      </c>
      <c r="BI139" s="228">
        <f>IF(N139="nulová",J139,0)</f>
        <v>0</v>
      </c>
      <c r="BJ139" s="14" t="s">
        <v>124</v>
      </c>
      <c r="BK139" s="228">
        <f>ROUND(I139*H139,2)</f>
        <v>0</v>
      </c>
      <c r="BL139" s="14" t="s">
        <v>123</v>
      </c>
      <c r="BM139" s="227" t="s">
        <v>182</v>
      </c>
    </row>
    <row r="140" s="2" customFormat="1" ht="24.15" customHeight="1">
      <c r="A140" s="35"/>
      <c r="B140" s="36"/>
      <c r="C140" s="215" t="s">
        <v>183</v>
      </c>
      <c r="D140" s="215" t="s">
        <v>119</v>
      </c>
      <c r="E140" s="216" t="s">
        <v>184</v>
      </c>
      <c r="F140" s="217" t="s">
        <v>185</v>
      </c>
      <c r="G140" s="218" t="s">
        <v>181</v>
      </c>
      <c r="H140" s="219">
        <v>166.91399999999999</v>
      </c>
      <c r="I140" s="220"/>
      <c r="J140" s="221">
        <f>ROUND(I140*H140,2)</f>
        <v>0</v>
      </c>
      <c r="K140" s="222"/>
      <c r="L140" s="41"/>
      <c r="M140" s="223" t="s">
        <v>1</v>
      </c>
      <c r="N140" s="224" t="s">
        <v>45</v>
      </c>
      <c r="O140" s="89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7" t="s">
        <v>123</v>
      </c>
      <c r="AT140" s="227" t="s">
        <v>119</v>
      </c>
      <c r="AU140" s="227" t="s">
        <v>124</v>
      </c>
      <c r="AY140" s="14" t="s">
        <v>116</v>
      </c>
      <c r="BE140" s="228">
        <f>IF(N140="základná",J140,0)</f>
        <v>0</v>
      </c>
      <c r="BF140" s="228">
        <f>IF(N140="znížená",J140,0)</f>
        <v>0</v>
      </c>
      <c r="BG140" s="228">
        <f>IF(N140="zákl. prenesená",J140,0)</f>
        <v>0</v>
      </c>
      <c r="BH140" s="228">
        <f>IF(N140="zníž. prenesená",J140,0)</f>
        <v>0</v>
      </c>
      <c r="BI140" s="228">
        <f>IF(N140="nulová",J140,0)</f>
        <v>0</v>
      </c>
      <c r="BJ140" s="14" t="s">
        <v>124</v>
      </c>
      <c r="BK140" s="228">
        <f>ROUND(I140*H140,2)</f>
        <v>0</v>
      </c>
      <c r="BL140" s="14" t="s">
        <v>123</v>
      </c>
      <c r="BM140" s="227" t="s">
        <v>186</v>
      </c>
    </row>
    <row r="141" s="2" customFormat="1" ht="24.15" customHeight="1">
      <c r="A141" s="35"/>
      <c r="B141" s="36"/>
      <c r="C141" s="215" t="s">
        <v>176</v>
      </c>
      <c r="D141" s="215" t="s">
        <v>119</v>
      </c>
      <c r="E141" s="216" t="s">
        <v>187</v>
      </c>
      <c r="F141" s="217" t="s">
        <v>188</v>
      </c>
      <c r="G141" s="218" t="s">
        <v>181</v>
      </c>
      <c r="H141" s="219">
        <v>166.91399999999999</v>
      </c>
      <c r="I141" s="220"/>
      <c r="J141" s="221">
        <f>ROUND(I141*H141,2)</f>
        <v>0</v>
      </c>
      <c r="K141" s="222"/>
      <c r="L141" s="41"/>
      <c r="M141" s="223" t="s">
        <v>1</v>
      </c>
      <c r="N141" s="224" t="s">
        <v>45</v>
      </c>
      <c r="O141" s="89"/>
      <c r="P141" s="225">
        <f>O141*H141</f>
        <v>0</v>
      </c>
      <c r="Q141" s="225">
        <v>0</v>
      </c>
      <c r="R141" s="225">
        <f>Q141*H141</f>
        <v>0</v>
      </c>
      <c r="S141" s="225">
        <v>0</v>
      </c>
      <c r="T141" s="22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7" t="s">
        <v>123</v>
      </c>
      <c r="AT141" s="227" t="s">
        <v>119</v>
      </c>
      <c r="AU141" s="227" t="s">
        <v>124</v>
      </c>
      <c r="AY141" s="14" t="s">
        <v>116</v>
      </c>
      <c r="BE141" s="228">
        <f>IF(N141="základná",J141,0)</f>
        <v>0</v>
      </c>
      <c r="BF141" s="228">
        <f>IF(N141="znížená",J141,0)</f>
        <v>0</v>
      </c>
      <c r="BG141" s="228">
        <f>IF(N141="zákl. prenesená",J141,0)</f>
        <v>0</v>
      </c>
      <c r="BH141" s="228">
        <f>IF(N141="zníž. prenesená",J141,0)</f>
        <v>0</v>
      </c>
      <c r="BI141" s="228">
        <f>IF(N141="nulová",J141,0)</f>
        <v>0</v>
      </c>
      <c r="BJ141" s="14" t="s">
        <v>124</v>
      </c>
      <c r="BK141" s="228">
        <f>ROUND(I141*H141,2)</f>
        <v>0</v>
      </c>
      <c r="BL141" s="14" t="s">
        <v>123</v>
      </c>
      <c r="BM141" s="227" t="s">
        <v>189</v>
      </c>
    </row>
    <row r="142" s="2" customFormat="1" ht="21.75" customHeight="1">
      <c r="A142" s="35"/>
      <c r="B142" s="36"/>
      <c r="C142" s="215" t="s">
        <v>190</v>
      </c>
      <c r="D142" s="215" t="s">
        <v>119</v>
      </c>
      <c r="E142" s="216" t="s">
        <v>191</v>
      </c>
      <c r="F142" s="217" t="s">
        <v>192</v>
      </c>
      <c r="G142" s="218" t="s">
        <v>181</v>
      </c>
      <c r="H142" s="219">
        <v>37.799999999999997</v>
      </c>
      <c r="I142" s="220"/>
      <c r="J142" s="221">
        <f>ROUND(I142*H142,2)</f>
        <v>0</v>
      </c>
      <c r="K142" s="222"/>
      <c r="L142" s="41"/>
      <c r="M142" s="223" t="s">
        <v>1</v>
      </c>
      <c r="N142" s="224" t="s">
        <v>45</v>
      </c>
      <c r="O142" s="89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7" t="s">
        <v>123</v>
      </c>
      <c r="AT142" s="227" t="s">
        <v>119</v>
      </c>
      <c r="AU142" s="227" t="s">
        <v>124</v>
      </c>
      <c r="AY142" s="14" t="s">
        <v>116</v>
      </c>
      <c r="BE142" s="228">
        <f>IF(N142="základná",J142,0)</f>
        <v>0</v>
      </c>
      <c r="BF142" s="228">
        <f>IF(N142="znížená",J142,0)</f>
        <v>0</v>
      </c>
      <c r="BG142" s="228">
        <f>IF(N142="zákl. prenesená",J142,0)</f>
        <v>0</v>
      </c>
      <c r="BH142" s="228">
        <f>IF(N142="zníž. prenesená",J142,0)</f>
        <v>0</v>
      </c>
      <c r="BI142" s="228">
        <f>IF(N142="nulová",J142,0)</f>
        <v>0</v>
      </c>
      <c r="BJ142" s="14" t="s">
        <v>124</v>
      </c>
      <c r="BK142" s="228">
        <f>ROUND(I142*H142,2)</f>
        <v>0</v>
      </c>
      <c r="BL142" s="14" t="s">
        <v>123</v>
      </c>
      <c r="BM142" s="227" t="s">
        <v>193</v>
      </c>
    </row>
    <row r="143" s="2" customFormat="1" ht="24.15" customHeight="1">
      <c r="A143" s="35"/>
      <c r="B143" s="36"/>
      <c r="C143" s="215" t="s">
        <v>194</v>
      </c>
      <c r="D143" s="215" t="s">
        <v>119</v>
      </c>
      <c r="E143" s="216" t="s">
        <v>195</v>
      </c>
      <c r="F143" s="217" t="s">
        <v>196</v>
      </c>
      <c r="G143" s="218" t="s">
        <v>181</v>
      </c>
      <c r="H143" s="219">
        <v>0.68600000000000005</v>
      </c>
      <c r="I143" s="220"/>
      <c r="J143" s="221">
        <f>ROUND(I143*H143,2)</f>
        <v>0</v>
      </c>
      <c r="K143" s="222"/>
      <c r="L143" s="41"/>
      <c r="M143" s="223" t="s">
        <v>1</v>
      </c>
      <c r="N143" s="224" t="s">
        <v>45</v>
      </c>
      <c r="O143" s="89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7" t="s">
        <v>123</v>
      </c>
      <c r="AT143" s="227" t="s">
        <v>119</v>
      </c>
      <c r="AU143" s="227" t="s">
        <v>124</v>
      </c>
      <c r="AY143" s="14" t="s">
        <v>116</v>
      </c>
      <c r="BE143" s="228">
        <f>IF(N143="základná",J143,0)</f>
        <v>0</v>
      </c>
      <c r="BF143" s="228">
        <f>IF(N143="znížená",J143,0)</f>
        <v>0</v>
      </c>
      <c r="BG143" s="228">
        <f>IF(N143="zákl. prenesená",J143,0)</f>
        <v>0</v>
      </c>
      <c r="BH143" s="228">
        <f>IF(N143="zníž. prenesená",J143,0)</f>
        <v>0</v>
      </c>
      <c r="BI143" s="228">
        <f>IF(N143="nulová",J143,0)</f>
        <v>0</v>
      </c>
      <c r="BJ143" s="14" t="s">
        <v>124</v>
      </c>
      <c r="BK143" s="228">
        <f>ROUND(I143*H143,2)</f>
        <v>0</v>
      </c>
      <c r="BL143" s="14" t="s">
        <v>123</v>
      </c>
      <c r="BM143" s="227" t="s">
        <v>197</v>
      </c>
    </row>
    <row r="144" s="2" customFormat="1" ht="24.15" customHeight="1">
      <c r="A144" s="35"/>
      <c r="B144" s="36"/>
      <c r="C144" s="215" t="s">
        <v>198</v>
      </c>
      <c r="D144" s="215" t="s">
        <v>119</v>
      </c>
      <c r="E144" s="216" t="s">
        <v>199</v>
      </c>
      <c r="F144" s="217" t="s">
        <v>200</v>
      </c>
      <c r="G144" s="218" t="s">
        <v>181</v>
      </c>
      <c r="H144" s="219">
        <v>0.54100000000000004</v>
      </c>
      <c r="I144" s="220"/>
      <c r="J144" s="221">
        <f>ROUND(I144*H144,2)</f>
        <v>0</v>
      </c>
      <c r="K144" s="222"/>
      <c r="L144" s="41"/>
      <c r="M144" s="223" t="s">
        <v>1</v>
      </c>
      <c r="N144" s="224" t="s">
        <v>45</v>
      </c>
      <c r="O144" s="89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7" t="s">
        <v>123</v>
      </c>
      <c r="AT144" s="227" t="s">
        <v>119</v>
      </c>
      <c r="AU144" s="227" t="s">
        <v>124</v>
      </c>
      <c r="AY144" s="14" t="s">
        <v>116</v>
      </c>
      <c r="BE144" s="228">
        <f>IF(N144="základná",J144,0)</f>
        <v>0</v>
      </c>
      <c r="BF144" s="228">
        <f>IF(N144="znížená",J144,0)</f>
        <v>0</v>
      </c>
      <c r="BG144" s="228">
        <f>IF(N144="zákl. prenesená",J144,0)</f>
        <v>0</v>
      </c>
      <c r="BH144" s="228">
        <f>IF(N144="zníž. prenesená",J144,0)</f>
        <v>0</v>
      </c>
      <c r="BI144" s="228">
        <f>IF(N144="nulová",J144,0)</f>
        <v>0</v>
      </c>
      <c r="BJ144" s="14" t="s">
        <v>124</v>
      </c>
      <c r="BK144" s="228">
        <f>ROUND(I144*H144,2)</f>
        <v>0</v>
      </c>
      <c r="BL144" s="14" t="s">
        <v>123</v>
      </c>
      <c r="BM144" s="227" t="s">
        <v>201</v>
      </c>
    </row>
    <row r="145" s="2" customFormat="1" ht="24.15" customHeight="1">
      <c r="A145" s="35"/>
      <c r="B145" s="36"/>
      <c r="C145" s="215" t="s">
        <v>7</v>
      </c>
      <c r="D145" s="215" t="s">
        <v>119</v>
      </c>
      <c r="E145" s="216" t="s">
        <v>202</v>
      </c>
      <c r="F145" s="217" t="s">
        <v>203</v>
      </c>
      <c r="G145" s="218" t="s">
        <v>181</v>
      </c>
      <c r="H145" s="219">
        <v>166.91399999999999</v>
      </c>
      <c r="I145" s="220"/>
      <c r="J145" s="221">
        <f>ROUND(I145*H145,2)</f>
        <v>0</v>
      </c>
      <c r="K145" s="222"/>
      <c r="L145" s="41"/>
      <c r="M145" s="223" t="s">
        <v>1</v>
      </c>
      <c r="N145" s="224" t="s">
        <v>45</v>
      </c>
      <c r="O145" s="89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7" t="s">
        <v>123</v>
      </c>
      <c r="AT145" s="227" t="s">
        <v>119</v>
      </c>
      <c r="AU145" s="227" t="s">
        <v>124</v>
      </c>
      <c r="AY145" s="14" t="s">
        <v>116</v>
      </c>
      <c r="BE145" s="228">
        <f>IF(N145="základná",J145,0)</f>
        <v>0</v>
      </c>
      <c r="BF145" s="228">
        <f>IF(N145="znížená",J145,0)</f>
        <v>0</v>
      </c>
      <c r="BG145" s="228">
        <f>IF(N145="zákl. prenesená",J145,0)</f>
        <v>0</v>
      </c>
      <c r="BH145" s="228">
        <f>IF(N145="zníž. prenesená",J145,0)</f>
        <v>0</v>
      </c>
      <c r="BI145" s="228">
        <f>IF(N145="nulová",J145,0)</f>
        <v>0</v>
      </c>
      <c r="BJ145" s="14" t="s">
        <v>124</v>
      </c>
      <c r="BK145" s="228">
        <f>ROUND(I145*H145,2)</f>
        <v>0</v>
      </c>
      <c r="BL145" s="14" t="s">
        <v>123</v>
      </c>
      <c r="BM145" s="227" t="s">
        <v>204</v>
      </c>
    </row>
    <row r="146" s="2" customFormat="1" ht="24.15" customHeight="1">
      <c r="A146" s="35"/>
      <c r="B146" s="36"/>
      <c r="C146" s="215" t="s">
        <v>205</v>
      </c>
      <c r="D146" s="215" t="s">
        <v>119</v>
      </c>
      <c r="E146" s="216" t="s">
        <v>206</v>
      </c>
      <c r="F146" s="217" t="s">
        <v>207</v>
      </c>
      <c r="G146" s="218" t="s">
        <v>181</v>
      </c>
      <c r="H146" s="219">
        <v>166.91399999999999</v>
      </c>
      <c r="I146" s="220"/>
      <c r="J146" s="221">
        <f>ROUND(I146*H146,2)</f>
        <v>0</v>
      </c>
      <c r="K146" s="222"/>
      <c r="L146" s="41"/>
      <c r="M146" s="223" t="s">
        <v>1</v>
      </c>
      <c r="N146" s="224" t="s">
        <v>45</v>
      </c>
      <c r="O146" s="89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7" t="s">
        <v>123</v>
      </c>
      <c r="AT146" s="227" t="s">
        <v>119</v>
      </c>
      <c r="AU146" s="227" t="s">
        <v>124</v>
      </c>
      <c r="AY146" s="14" t="s">
        <v>116</v>
      </c>
      <c r="BE146" s="228">
        <f>IF(N146="základná",J146,0)</f>
        <v>0</v>
      </c>
      <c r="BF146" s="228">
        <f>IF(N146="znížená",J146,0)</f>
        <v>0</v>
      </c>
      <c r="BG146" s="228">
        <f>IF(N146="zákl. prenesená",J146,0)</f>
        <v>0</v>
      </c>
      <c r="BH146" s="228">
        <f>IF(N146="zníž. prenesená",J146,0)</f>
        <v>0</v>
      </c>
      <c r="BI146" s="228">
        <f>IF(N146="nulová",J146,0)</f>
        <v>0</v>
      </c>
      <c r="BJ146" s="14" t="s">
        <v>124</v>
      </c>
      <c r="BK146" s="228">
        <f>ROUND(I146*H146,2)</f>
        <v>0</v>
      </c>
      <c r="BL146" s="14" t="s">
        <v>123</v>
      </c>
      <c r="BM146" s="227" t="s">
        <v>208</v>
      </c>
    </row>
    <row r="147" s="12" customFormat="1" ht="22.8" customHeight="1">
      <c r="A147" s="12"/>
      <c r="B147" s="199"/>
      <c r="C147" s="200"/>
      <c r="D147" s="201" t="s">
        <v>78</v>
      </c>
      <c r="E147" s="213" t="s">
        <v>209</v>
      </c>
      <c r="F147" s="213" t="s">
        <v>210</v>
      </c>
      <c r="G147" s="200"/>
      <c r="H147" s="200"/>
      <c r="I147" s="203"/>
      <c r="J147" s="214">
        <f>BK147</f>
        <v>0</v>
      </c>
      <c r="K147" s="200"/>
      <c r="L147" s="205"/>
      <c r="M147" s="206"/>
      <c r="N147" s="207"/>
      <c r="O147" s="207"/>
      <c r="P147" s="208">
        <f>P148</f>
        <v>0</v>
      </c>
      <c r="Q147" s="207"/>
      <c r="R147" s="208">
        <f>R148</f>
        <v>0</v>
      </c>
      <c r="S147" s="207"/>
      <c r="T147" s="209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0" t="s">
        <v>84</v>
      </c>
      <c r="AT147" s="211" t="s">
        <v>78</v>
      </c>
      <c r="AU147" s="211" t="s">
        <v>84</v>
      </c>
      <c r="AY147" s="210" t="s">
        <v>116</v>
      </c>
      <c r="BK147" s="212">
        <f>BK148</f>
        <v>0</v>
      </c>
    </row>
    <row r="148" s="2" customFormat="1" ht="24.15" customHeight="1">
      <c r="A148" s="35"/>
      <c r="B148" s="36"/>
      <c r="C148" s="215" t="s">
        <v>211</v>
      </c>
      <c r="D148" s="215" t="s">
        <v>119</v>
      </c>
      <c r="E148" s="216" t="s">
        <v>212</v>
      </c>
      <c r="F148" s="217" t="s">
        <v>213</v>
      </c>
      <c r="G148" s="218" t="s">
        <v>181</v>
      </c>
      <c r="H148" s="219">
        <v>117.374</v>
      </c>
      <c r="I148" s="220"/>
      <c r="J148" s="221">
        <f>ROUND(I148*H148,2)</f>
        <v>0</v>
      </c>
      <c r="K148" s="222"/>
      <c r="L148" s="41"/>
      <c r="M148" s="223" t="s">
        <v>1</v>
      </c>
      <c r="N148" s="224" t="s">
        <v>45</v>
      </c>
      <c r="O148" s="89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7" t="s">
        <v>123</v>
      </c>
      <c r="AT148" s="227" t="s">
        <v>119</v>
      </c>
      <c r="AU148" s="227" t="s">
        <v>124</v>
      </c>
      <c r="AY148" s="14" t="s">
        <v>116</v>
      </c>
      <c r="BE148" s="228">
        <f>IF(N148="základná",J148,0)</f>
        <v>0</v>
      </c>
      <c r="BF148" s="228">
        <f>IF(N148="znížená",J148,0)</f>
        <v>0</v>
      </c>
      <c r="BG148" s="228">
        <f>IF(N148="zákl. prenesená",J148,0)</f>
        <v>0</v>
      </c>
      <c r="BH148" s="228">
        <f>IF(N148="zníž. prenesená",J148,0)</f>
        <v>0</v>
      </c>
      <c r="BI148" s="228">
        <f>IF(N148="nulová",J148,0)</f>
        <v>0</v>
      </c>
      <c r="BJ148" s="14" t="s">
        <v>124</v>
      </c>
      <c r="BK148" s="228">
        <f>ROUND(I148*H148,2)</f>
        <v>0</v>
      </c>
      <c r="BL148" s="14" t="s">
        <v>123</v>
      </c>
      <c r="BM148" s="227" t="s">
        <v>214</v>
      </c>
    </row>
    <row r="149" s="12" customFormat="1" ht="25.92" customHeight="1">
      <c r="A149" s="12"/>
      <c r="B149" s="199"/>
      <c r="C149" s="200"/>
      <c r="D149" s="201" t="s">
        <v>78</v>
      </c>
      <c r="E149" s="202" t="s">
        <v>215</v>
      </c>
      <c r="F149" s="202" t="s">
        <v>216</v>
      </c>
      <c r="G149" s="200"/>
      <c r="H149" s="200"/>
      <c r="I149" s="203"/>
      <c r="J149" s="204">
        <f>BK149</f>
        <v>0</v>
      </c>
      <c r="K149" s="200"/>
      <c r="L149" s="205"/>
      <c r="M149" s="206"/>
      <c r="N149" s="207"/>
      <c r="O149" s="207"/>
      <c r="P149" s="208">
        <f>P150+P162+P165</f>
        <v>0</v>
      </c>
      <c r="Q149" s="207"/>
      <c r="R149" s="208">
        <f>R150+R162+R165</f>
        <v>5.2857240000000001</v>
      </c>
      <c r="S149" s="207"/>
      <c r="T149" s="209">
        <f>T150+T162+T165</f>
        <v>0.69843999999999995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0" t="s">
        <v>124</v>
      </c>
      <c r="AT149" s="211" t="s">
        <v>78</v>
      </c>
      <c r="AU149" s="211" t="s">
        <v>79</v>
      </c>
      <c r="AY149" s="210" t="s">
        <v>116</v>
      </c>
      <c r="BK149" s="212">
        <f>BK150+BK162+BK165</f>
        <v>0</v>
      </c>
    </row>
    <row r="150" s="12" customFormat="1" ht="22.8" customHeight="1">
      <c r="A150" s="12"/>
      <c r="B150" s="199"/>
      <c r="C150" s="200"/>
      <c r="D150" s="201" t="s">
        <v>78</v>
      </c>
      <c r="E150" s="213" t="s">
        <v>217</v>
      </c>
      <c r="F150" s="213" t="s">
        <v>218</v>
      </c>
      <c r="G150" s="200"/>
      <c r="H150" s="200"/>
      <c r="I150" s="203"/>
      <c r="J150" s="214">
        <f>BK150</f>
        <v>0</v>
      </c>
      <c r="K150" s="200"/>
      <c r="L150" s="205"/>
      <c r="M150" s="206"/>
      <c r="N150" s="207"/>
      <c r="O150" s="207"/>
      <c r="P150" s="208">
        <f>SUM(P151:P161)</f>
        <v>0</v>
      </c>
      <c r="Q150" s="207"/>
      <c r="R150" s="208">
        <f>SUM(R151:R161)</f>
        <v>4.6197239999999997</v>
      </c>
      <c r="S150" s="207"/>
      <c r="T150" s="209">
        <f>SUM(T151:T161)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0" t="s">
        <v>124</v>
      </c>
      <c r="AT150" s="211" t="s">
        <v>78</v>
      </c>
      <c r="AU150" s="211" t="s">
        <v>84</v>
      </c>
      <c r="AY150" s="210" t="s">
        <v>116</v>
      </c>
      <c r="BK150" s="212">
        <f>SUM(BK151:BK161)</f>
        <v>0</v>
      </c>
    </row>
    <row r="151" s="2" customFormat="1" ht="37.8" customHeight="1">
      <c r="A151" s="35"/>
      <c r="B151" s="36"/>
      <c r="C151" s="215" t="s">
        <v>219</v>
      </c>
      <c r="D151" s="215" t="s">
        <v>119</v>
      </c>
      <c r="E151" s="216" t="s">
        <v>220</v>
      </c>
      <c r="F151" s="217" t="s">
        <v>221</v>
      </c>
      <c r="G151" s="218" t="s">
        <v>122</v>
      </c>
      <c r="H151" s="219">
        <v>235</v>
      </c>
      <c r="I151" s="220"/>
      <c r="J151" s="221">
        <f>ROUND(I151*H151,2)</f>
        <v>0</v>
      </c>
      <c r="K151" s="222"/>
      <c r="L151" s="41"/>
      <c r="M151" s="223" t="s">
        <v>1</v>
      </c>
      <c r="N151" s="224" t="s">
        <v>45</v>
      </c>
      <c r="O151" s="89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7" t="s">
        <v>176</v>
      </c>
      <c r="AT151" s="227" t="s">
        <v>119</v>
      </c>
      <c r="AU151" s="227" t="s">
        <v>124</v>
      </c>
      <c r="AY151" s="14" t="s">
        <v>116</v>
      </c>
      <c r="BE151" s="228">
        <f>IF(N151="základná",J151,0)</f>
        <v>0</v>
      </c>
      <c r="BF151" s="228">
        <f>IF(N151="znížená",J151,0)</f>
        <v>0</v>
      </c>
      <c r="BG151" s="228">
        <f>IF(N151="zákl. prenesená",J151,0)</f>
        <v>0</v>
      </c>
      <c r="BH151" s="228">
        <f>IF(N151="zníž. prenesená",J151,0)</f>
        <v>0</v>
      </c>
      <c r="BI151" s="228">
        <f>IF(N151="nulová",J151,0)</f>
        <v>0</v>
      </c>
      <c r="BJ151" s="14" t="s">
        <v>124</v>
      </c>
      <c r="BK151" s="228">
        <f>ROUND(I151*H151,2)</f>
        <v>0</v>
      </c>
      <c r="BL151" s="14" t="s">
        <v>176</v>
      </c>
      <c r="BM151" s="227" t="s">
        <v>222</v>
      </c>
    </row>
    <row r="152" s="2" customFormat="1" ht="24.15" customHeight="1">
      <c r="A152" s="35"/>
      <c r="B152" s="36"/>
      <c r="C152" s="229" t="s">
        <v>223</v>
      </c>
      <c r="D152" s="229" t="s">
        <v>126</v>
      </c>
      <c r="E152" s="230" t="s">
        <v>224</v>
      </c>
      <c r="F152" s="231" t="s">
        <v>225</v>
      </c>
      <c r="G152" s="232" t="s">
        <v>152</v>
      </c>
      <c r="H152" s="233">
        <v>1000</v>
      </c>
      <c r="I152" s="234"/>
      <c r="J152" s="235">
        <f>ROUND(I152*H152,2)</f>
        <v>0</v>
      </c>
      <c r="K152" s="236"/>
      <c r="L152" s="237"/>
      <c r="M152" s="238" t="s">
        <v>1</v>
      </c>
      <c r="N152" s="239" t="s">
        <v>45</v>
      </c>
      <c r="O152" s="89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7" t="s">
        <v>226</v>
      </c>
      <c r="AT152" s="227" t="s">
        <v>126</v>
      </c>
      <c r="AU152" s="227" t="s">
        <v>124</v>
      </c>
      <c r="AY152" s="14" t="s">
        <v>116</v>
      </c>
      <c r="BE152" s="228">
        <f>IF(N152="základná",J152,0)</f>
        <v>0</v>
      </c>
      <c r="BF152" s="228">
        <f>IF(N152="znížená",J152,0)</f>
        <v>0</v>
      </c>
      <c r="BG152" s="228">
        <f>IF(N152="zákl. prenesená",J152,0)</f>
        <v>0</v>
      </c>
      <c r="BH152" s="228">
        <f>IF(N152="zníž. prenesená",J152,0)</f>
        <v>0</v>
      </c>
      <c r="BI152" s="228">
        <f>IF(N152="nulová",J152,0)</f>
        <v>0</v>
      </c>
      <c r="BJ152" s="14" t="s">
        <v>124</v>
      </c>
      <c r="BK152" s="228">
        <f>ROUND(I152*H152,2)</f>
        <v>0</v>
      </c>
      <c r="BL152" s="14" t="s">
        <v>176</v>
      </c>
      <c r="BM152" s="227" t="s">
        <v>227</v>
      </c>
    </row>
    <row r="153" s="2" customFormat="1" ht="16.5" customHeight="1">
      <c r="A153" s="35"/>
      <c r="B153" s="36"/>
      <c r="C153" s="229" t="s">
        <v>228</v>
      </c>
      <c r="D153" s="229" t="s">
        <v>126</v>
      </c>
      <c r="E153" s="230" t="s">
        <v>229</v>
      </c>
      <c r="F153" s="231" t="s">
        <v>230</v>
      </c>
      <c r="G153" s="232" t="s">
        <v>152</v>
      </c>
      <c r="H153" s="233">
        <v>1000</v>
      </c>
      <c r="I153" s="234"/>
      <c r="J153" s="235">
        <f>ROUND(I153*H153,2)</f>
        <v>0</v>
      </c>
      <c r="K153" s="236"/>
      <c r="L153" s="237"/>
      <c r="M153" s="238" t="s">
        <v>1</v>
      </c>
      <c r="N153" s="239" t="s">
        <v>45</v>
      </c>
      <c r="O153" s="89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7" t="s">
        <v>226</v>
      </c>
      <c r="AT153" s="227" t="s">
        <v>126</v>
      </c>
      <c r="AU153" s="227" t="s">
        <v>124</v>
      </c>
      <c r="AY153" s="14" t="s">
        <v>116</v>
      </c>
      <c r="BE153" s="228">
        <f>IF(N153="základná",J153,0)</f>
        <v>0</v>
      </c>
      <c r="BF153" s="228">
        <f>IF(N153="znížená",J153,0)</f>
        <v>0</v>
      </c>
      <c r="BG153" s="228">
        <f>IF(N153="zákl. prenesená",J153,0)</f>
        <v>0</v>
      </c>
      <c r="BH153" s="228">
        <f>IF(N153="zníž. prenesená",J153,0)</f>
        <v>0</v>
      </c>
      <c r="BI153" s="228">
        <f>IF(N153="nulová",J153,0)</f>
        <v>0</v>
      </c>
      <c r="BJ153" s="14" t="s">
        <v>124</v>
      </c>
      <c r="BK153" s="228">
        <f>ROUND(I153*H153,2)</f>
        <v>0</v>
      </c>
      <c r="BL153" s="14" t="s">
        <v>176</v>
      </c>
      <c r="BM153" s="227" t="s">
        <v>231</v>
      </c>
    </row>
    <row r="154" s="2" customFormat="1" ht="24.15" customHeight="1">
      <c r="A154" s="35"/>
      <c r="B154" s="36"/>
      <c r="C154" s="215" t="s">
        <v>232</v>
      </c>
      <c r="D154" s="215" t="s">
        <v>119</v>
      </c>
      <c r="E154" s="216" t="s">
        <v>233</v>
      </c>
      <c r="F154" s="217" t="s">
        <v>234</v>
      </c>
      <c r="G154" s="218" t="s">
        <v>122</v>
      </c>
      <c r="H154" s="219">
        <v>235</v>
      </c>
      <c r="I154" s="220"/>
      <c r="J154" s="221">
        <f>ROUND(I154*H154,2)</f>
        <v>0</v>
      </c>
      <c r="K154" s="222"/>
      <c r="L154" s="41"/>
      <c r="M154" s="223" t="s">
        <v>1</v>
      </c>
      <c r="N154" s="224" t="s">
        <v>45</v>
      </c>
      <c r="O154" s="89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7" t="s">
        <v>176</v>
      </c>
      <c r="AT154" s="227" t="s">
        <v>119</v>
      </c>
      <c r="AU154" s="227" t="s">
        <v>124</v>
      </c>
      <c r="AY154" s="14" t="s">
        <v>116</v>
      </c>
      <c r="BE154" s="228">
        <f>IF(N154="základná",J154,0)</f>
        <v>0</v>
      </c>
      <c r="BF154" s="228">
        <f>IF(N154="znížená",J154,0)</f>
        <v>0</v>
      </c>
      <c r="BG154" s="228">
        <f>IF(N154="zákl. prenesená",J154,0)</f>
        <v>0</v>
      </c>
      <c r="BH154" s="228">
        <f>IF(N154="zníž. prenesená",J154,0)</f>
        <v>0</v>
      </c>
      <c r="BI154" s="228">
        <f>IF(N154="nulová",J154,0)</f>
        <v>0</v>
      </c>
      <c r="BJ154" s="14" t="s">
        <v>124</v>
      </c>
      <c r="BK154" s="228">
        <f>ROUND(I154*H154,2)</f>
        <v>0</v>
      </c>
      <c r="BL154" s="14" t="s">
        <v>176</v>
      </c>
      <c r="BM154" s="227" t="s">
        <v>235</v>
      </c>
    </row>
    <row r="155" s="2" customFormat="1" ht="24.15" customHeight="1">
      <c r="A155" s="35"/>
      <c r="B155" s="36"/>
      <c r="C155" s="229" t="s">
        <v>236</v>
      </c>
      <c r="D155" s="229" t="s">
        <v>126</v>
      </c>
      <c r="E155" s="230" t="s">
        <v>237</v>
      </c>
      <c r="F155" s="231" t="s">
        <v>238</v>
      </c>
      <c r="G155" s="232" t="s">
        <v>122</v>
      </c>
      <c r="H155" s="233">
        <v>250</v>
      </c>
      <c r="I155" s="234"/>
      <c r="J155" s="235">
        <f>ROUND(I155*H155,2)</f>
        <v>0</v>
      </c>
      <c r="K155" s="236"/>
      <c r="L155" s="237"/>
      <c r="M155" s="238" t="s">
        <v>1</v>
      </c>
      <c r="N155" s="239" t="s">
        <v>45</v>
      </c>
      <c r="O155" s="89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7" t="s">
        <v>226</v>
      </c>
      <c r="AT155" s="227" t="s">
        <v>126</v>
      </c>
      <c r="AU155" s="227" t="s">
        <v>124</v>
      </c>
      <c r="AY155" s="14" t="s">
        <v>116</v>
      </c>
      <c r="BE155" s="228">
        <f>IF(N155="základná",J155,0)</f>
        <v>0</v>
      </c>
      <c r="BF155" s="228">
        <f>IF(N155="znížená",J155,0)</f>
        <v>0</v>
      </c>
      <c r="BG155" s="228">
        <f>IF(N155="zákl. prenesená",J155,0)</f>
        <v>0</v>
      </c>
      <c r="BH155" s="228">
        <f>IF(N155="zníž. prenesená",J155,0)</f>
        <v>0</v>
      </c>
      <c r="BI155" s="228">
        <f>IF(N155="nulová",J155,0)</f>
        <v>0</v>
      </c>
      <c r="BJ155" s="14" t="s">
        <v>124</v>
      </c>
      <c r="BK155" s="228">
        <f>ROUND(I155*H155,2)</f>
        <v>0</v>
      </c>
      <c r="BL155" s="14" t="s">
        <v>176</v>
      </c>
      <c r="BM155" s="227" t="s">
        <v>239</v>
      </c>
    </row>
    <row r="156" s="2" customFormat="1" ht="44.25" customHeight="1">
      <c r="A156" s="35"/>
      <c r="B156" s="36"/>
      <c r="C156" s="229" t="s">
        <v>240</v>
      </c>
      <c r="D156" s="229" t="s">
        <v>126</v>
      </c>
      <c r="E156" s="230" t="s">
        <v>241</v>
      </c>
      <c r="F156" s="231" t="s">
        <v>242</v>
      </c>
      <c r="G156" s="232" t="s">
        <v>122</v>
      </c>
      <c r="H156" s="233">
        <v>300</v>
      </c>
      <c r="I156" s="234"/>
      <c r="J156" s="235">
        <f>ROUND(I156*H156,2)</f>
        <v>0</v>
      </c>
      <c r="K156" s="236"/>
      <c r="L156" s="237"/>
      <c r="M156" s="238" t="s">
        <v>1</v>
      </c>
      <c r="N156" s="239" t="s">
        <v>45</v>
      </c>
      <c r="O156" s="89"/>
      <c r="P156" s="225">
        <f>O156*H156</f>
        <v>0</v>
      </c>
      <c r="Q156" s="225">
        <v>0.0022000000000000001</v>
      </c>
      <c r="R156" s="225">
        <f>Q156*H156</f>
        <v>0.66000000000000003</v>
      </c>
      <c r="S156" s="225">
        <v>0</v>
      </c>
      <c r="T156" s="22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7" t="s">
        <v>226</v>
      </c>
      <c r="AT156" s="227" t="s">
        <v>126</v>
      </c>
      <c r="AU156" s="227" t="s">
        <v>124</v>
      </c>
      <c r="AY156" s="14" t="s">
        <v>116</v>
      </c>
      <c r="BE156" s="228">
        <f>IF(N156="základná",J156,0)</f>
        <v>0</v>
      </c>
      <c r="BF156" s="228">
        <f>IF(N156="znížená",J156,0)</f>
        <v>0</v>
      </c>
      <c r="BG156" s="228">
        <f>IF(N156="zákl. prenesená",J156,0)</f>
        <v>0</v>
      </c>
      <c r="BH156" s="228">
        <f>IF(N156="zníž. prenesená",J156,0)</f>
        <v>0</v>
      </c>
      <c r="BI156" s="228">
        <f>IF(N156="nulová",J156,0)</f>
        <v>0</v>
      </c>
      <c r="BJ156" s="14" t="s">
        <v>124</v>
      </c>
      <c r="BK156" s="228">
        <f>ROUND(I156*H156,2)</f>
        <v>0</v>
      </c>
      <c r="BL156" s="14" t="s">
        <v>176</v>
      </c>
      <c r="BM156" s="227" t="s">
        <v>243</v>
      </c>
    </row>
    <row r="157" s="2" customFormat="1" ht="24.15" customHeight="1">
      <c r="A157" s="35"/>
      <c r="B157" s="36"/>
      <c r="C157" s="229" t="s">
        <v>244</v>
      </c>
      <c r="D157" s="229" t="s">
        <v>126</v>
      </c>
      <c r="E157" s="230" t="s">
        <v>245</v>
      </c>
      <c r="F157" s="231" t="s">
        <v>246</v>
      </c>
      <c r="G157" s="232" t="s">
        <v>144</v>
      </c>
      <c r="H157" s="233">
        <v>592</v>
      </c>
      <c r="I157" s="234"/>
      <c r="J157" s="235">
        <f>ROUND(I157*H157,2)</f>
        <v>0</v>
      </c>
      <c r="K157" s="236"/>
      <c r="L157" s="237"/>
      <c r="M157" s="238" t="s">
        <v>1</v>
      </c>
      <c r="N157" s="239" t="s">
        <v>45</v>
      </c>
      <c r="O157" s="89"/>
      <c r="P157" s="225">
        <f>O157*H157</f>
        <v>0</v>
      </c>
      <c r="Q157" s="225">
        <v>0.00023000000000000001</v>
      </c>
      <c r="R157" s="225">
        <f>Q157*H157</f>
        <v>0.13616</v>
      </c>
      <c r="S157" s="225">
        <v>0</v>
      </c>
      <c r="T157" s="22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7" t="s">
        <v>226</v>
      </c>
      <c r="AT157" s="227" t="s">
        <v>126</v>
      </c>
      <c r="AU157" s="227" t="s">
        <v>124</v>
      </c>
      <c r="AY157" s="14" t="s">
        <v>116</v>
      </c>
      <c r="BE157" s="228">
        <f>IF(N157="základná",J157,0)</f>
        <v>0</v>
      </c>
      <c r="BF157" s="228">
        <f>IF(N157="znížená",J157,0)</f>
        <v>0</v>
      </c>
      <c r="BG157" s="228">
        <f>IF(N157="zákl. prenesená",J157,0)</f>
        <v>0</v>
      </c>
      <c r="BH157" s="228">
        <f>IF(N157="zníž. prenesená",J157,0)</f>
        <v>0</v>
      </c>
      <c r="BI157" s="228">
        <f>IF(N157="nulová",J157,0)</f>
        <v>0</v>
      </c>
      <c r="BJ157" s="14" t="s">
        <v>124</v>
      </c>
      <c r="BK157" s="228">
        <f>ROUND(I157*H157,2)</f>
        <v>0</v>
      </c>
      <c r="BL157" s="14" t="s">
        <v>176</v>
      </c>
      <c r="BM157" s="227" t="s">
        <v>247</v>
      </c>
    </row>
    <row r="158" s="2" customFormat="1" ht="24.15" customHeight="1">
      <c r="A158" s="35"/>
      <c r="B158" s="36"/>
      <c r="C158" s="229" t="s">
        <v>248</v>
      </c>
      <c r="D158" s="229" t="s">
        <v>126</v>
      </c>
      <c r="E158" s="230" t="s">
        <v>249</v>
      </c>
      <c r="F158" s="231" t="s">
        <v>250</v>
      </c>
      <c r="G158" s="232" t="s">
        <v>144</v>
      </c>
      <c r="H158" s="233">
        <v>196</v>
      </c>
      <c r="I158" s="234"/>
      <c r="J158" s="235">
        <f>ROUND(I158*H158,2)</f>
        <v>0</v>
      </c>
      <c r="K158" s="236"/>
      <c r="L158" s="237"/>
      <c r="M158" s="238" t="s">
        <v>1</v>
      </c>
      <c r="N158" s="239" t="s">
        <v>45</v>
      </c>
      <c r="O158" s="89"/>
      <c r="P158" s="225">
        <f>O158*H158</f>
        <v>0</v>
      </c>
      <c r="Q158" s="225">
        <v>0.00042000000000000002</v>
      </c>
      <c r="R158" s="225">
        <f>Q158*H158</f>
        <v>0.082320000000000004</v>
      </c>
      <c r="S158" s="225">
        <v>0</v>
      </c>
      <c r="T158" s="22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7" t="s">
        <v>226</v>
      </c>
      <c r="AT158" s="227" t="s">
        <v>126</v>
      </c>
      <c r="AU158" s="227" t="s">
        <v>124</v>
      </c>
      <c r="AY158" s="14" t="s">
        <v>116</v>
      </c>
      <c r="BE158" s="228">
        <f>IF(N158="základná",J158,0)</f>
        <v>0</v>
      </c>
      <c r="BF158" s="228">
        <f>IF(N158="znížená",J158,0)</f>
        <v>0</v>
      </c>
      <c r="BG158" s="228">
        <f>IF(N158="zákl. prenesená",J158,0)</f>
        <v>0</v>
      </c>
      <c r="BH158" s="228">
        <f>IF(N158="zníž. prenesená",J158,0)</f>
        <v>0</v>
      </c>
      <c r="BI158" s="228">
        <f>IF(N158="nulová",J158,0)</f>
        <v>0</v>
      </c>
      <c r="BJ158" s="14" t="s">
        <v>124</v>
      </c>
      <c r="BK158" s="228">
        <f>ROUND(I158*H158,2)</f>
        <v>0</v>
      </c>
      <c r="BL158" s="14" t="s">
        <v>176</v>
      </c>
      <c r="BM158" s="227" t="s">
        <v>251</v>
      </c>
    </row>
    <row r="159" s="2" customFormat="1" ht="16.5" customHeight="1">
      <c r="A159" s="35"/>
      <c r="B159" s="36"/>
      <c r="C159" s="229" t="s">
        <v>252</v>
      </c>
      <c r="D159" s="229" t="s">
        <v>126</v>
      </c>
      <c r="E159" s="230" t="s">
        <v>253</v>
      </c>
      <c r="F159" s="231" t="s">
        <v>254</v>
      </c>
      <c r="G159" s="232" t="s">
        <v>152</v>
      </c>
      <c r="H159" s="233">
        <v>10</v>
      </c>
      <c r="I159" s="234"/>
      <c r="J159" s="235">
        <f>ROUND(I159*H159,2)</f>
        <v>0</v>
      </c>
      <c r="K159" s="236"/>
      <c r="L159" s="237"/>
      <c r="M159" s="238" t="s">
        <v>1</v>
      </c>
      <c r="N159" s="239" t="s">
        <v>45</v>
      </c>
      <c r="O159" s="89"/>
      <c r="P159" s="225">
        <f>O159*H159</f>
        <v>0</v>
      </c>
      <c r="Q159" s="225">
        <v>0.00075000000000000002</v>
      </c>
      <c r="R159" s="225">
        <f>Q159*H159</f>
        <v>0.0074999999999999997</v>
      </c>
      <c r="S159" s="225">
        <v>0</v>
      </c>
      <c r="T159" s="22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7" t="s">
        <v>226</v>
      </c>
      <c r="AT159" s="227" t="s">
        <v>126</v>
      </c>
      <c r="AU159" s="227" t="s">
        <v>124</v>
      </c>
      <c r="AY159" s="14" t="s">
        <v>116</v>
      </c>
      <c r="BE159" s="228">
        <f>IF(N159="základná",J159,0)</f>
        <v>0</v>
      </c>
      <c r="BF159" s="228">
        <f>IF(N159="znížená",J159,0)</f>
        <v>0</v>
      </c>
      <c r="BG159" s="228">
        <f>IF(N159="zákl. prenesená",J159,0)</f>
        <v>0</v>
      </c>
      <c r="BH159" s="228">
        <f>IF(N159="zníž. prenesená",J159,0)</f>
        <v>0</v>
      </c>
      <c r="BI159" s="228">
        <f>IF(N159="nulová",J159,0)</f>
        <v>0</v>
      </c>
      <c r="BJ159" s="14" t="s">
        <v>124</v>
      </c>
      <c r="BK159" s="228">
        <f>ROUND(I159*H159,2)</f>
        <v>0</v>
      </c>
      <c r="BL159" s="14" t="s">
        <v>176</v>
      </c>
      <c r="BM159" s="227" t="s">
        <v>255</v>
      </c>
    </row>
    <row r="160" s="2" customFormat="1" ht="24.15" customHeight="1">
      <c r="A160" s="35"/>
      <c r="B160" s="36"/>
      <c r="C160" s="215" t="s">
        <v>226</v>
      </c>
      <c r="D160" s="215" t="s">
        <v>119</v>
      </c>
      <c r="E160" s="216" t="s">
        <v>256</v>
      </c>
      <c r="F160" s="217" t="s">
        <v>257</v>
      </c>
      <c r="G160" s="218" t="s">
        <v>144</v>
      </c>
      <c r="H160" s="219">
        <v>296</v>
      </c>
      <c r="I160" s="220"/>
      <c r="J160" s="221">
        <f>ROUND(I160*H160,2)</f>
        <v>0</v>
      </c>
      <c r="K160" s="222"/>
      <c r="L160" s="41"/>
      <c r="M160" s="223" t="s">
        <v>1</v>
      </c>
      <c r="N160" s="224" t="s">
        <v>45</v>
      </c>
      <c r="O160" s="89"/>
      <c r="P160" s="225">
        <f>O160*H160</f>
        <v>0</v>
      </c>
      <c r="Q160" s="225">
        <v>3.0000000000000001E-05</v>
      </c>
      <c r="R160" s="225">
        <f>Q160*H160</f>
        <v>0.0088800000000000007</v>
      </c>
      <c r="S160" s="225">
        <v>0</v>
      </c>
      <c r="T160" s="22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7" t="s">
        <v>176</v>
      </c>
      <c r="AT160" s="227" t="s">
        <v>119</v>
      </c>
      <c r="AU160" s="227" t="s">
        <v>124</v>
      </c>
      <c r="AY160" s="14" t="s">
        <v>116</v>
      </c>
      <c r="BE160" s="228">
        <f>IF(N160="základná",J160,0)</f>
        <v>0</v>
      </c>
      <c r="BF160" s="228">
        <f>IF(N160="znížená",J160,0)</f>
        <v>0</v>
      </c>
      <c r="BG160" s="228">
        <f>IF(N160="zákl. prenesená",J160,0)</f>
        <v>0</v>
      </c>
      <c r="BH160" s="228">
        <f>IF(N160="zníž. prenesená",J160,0)</f>
        <v>0</v>
      </c>
      <c r="BI160" s="228">
        <f>IF(N160="nulová",J160,0)</f>
        <v>0</v>
      </c>
      <c r="BJ160" s="14" t="s">
        <v>124</v>
      </c>
      <c r="BK160" s="228">
        <f>ROUND(I160*H160,2)</f>
        <v>0</v>
      </c>
      <c r="BL160" s="14" t="s">
        <v>176</v>
      </c>
      <c r="BM160" s="227" t="s">
        <v>258</v>
      </c>
    </row>
    <row r="161" s="2" customFormat="1" ht="16.5" customHeight="1">
      <c r="A161" s="35"/>
      <c r="B161" s="36"/>
      <c r="C161" s="229" t="s">
        <v>259</v>
      </c>
      <c r="D161" s="229" t="s">
        <v>126</v>
      </c>
      <c r="E161" s="230" t="s">
        <v>260</v>
      </c>
      <c r="F161" s="231" t="s">
        <v>261</v>
      </c>
      <c r="G161" s="232" t="s">
        <v>122</v>
      </c>
      <c r="H161" s="233">
        <v>384.80000000000001</v>
      </c>
      <c r="I161" s="234"/>
      <c r="J161" s="235">
        <f>ROUND(I161*H161,2)</f>
        <v>0</v>
      </c>
      <c r="K161" s="236"/>
      <c r="L161" s="237"/>
      <c r="M161" s="238" t="s">
        <v>1</v>
      </c>
      <c r="N161" s="239" t="s">
        <v>45</v>
      </c>
      <c r="O161" s="89"/>
      <c r="P161" s="225">
        <f>O161*H161</f>
        <v>0</v>
      </c>
      <c r="Q161" s="225">
        <v>0.0096799999999999994</v>
      </c>
      <c r="R161" s="225">
        <f>Q161*H161</f>
        <v>3.7248639999999997</v>
      </c>
      <c r="S161" s="225">
        <v>0</v>
      </c>
      <c r="T161" s="22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7" t="s">
        <v>226</v>
      </c>
      <c r="AT161" s="227" t="s">
        <v>126</v>
      </c>
      <c r="AU161" s="227" t="s">
        <v>124</v>
      </c>
      <c r="AY161" s="14" t="s">
        <v>116</v>
      </c>
      <c r="BE161" s="228">
        <f>IF(N161="základná",J161,0)</f>
        <v>0</v>
      </c>
      <c r="BF161" s="228">
        <f>IF(N161="znížená",J161,0)</f>
        <v>0</v>
      </c>
      <c r="BG161" s="228">
        <f>IF(N161="zákl. prenesená",J161,0)</f>
        <v>0</v>
      </c>
      <c r="BH161" s="228">
        <f>IF(N161="zníž. prenesená",J161,0)</f>
        <v>0</v>
      </c>
      <c r="BI161" s="228">
        <f>IF(N161="nulová",J161,0)</f>
        <v>0</v>
      </c>
      <c r="BJ161" s="14" t="s">
        <v>124</v>
      </c>
      <c r="BK161" s="228">
        <f>ROUND(I161*H161,2)</f>
        <v>0</v>
      </c>
      <c r="BL161" s="14" t="s">
        <v>176</v>
      </c>
      <c r="BM161" s="227" t="s">
        <v>262</v>
      </c>
    </row>
    <row r="162" s="12" customFormat="1" ht="22.8" customHeight="1">
      <c r="A162" s="12"/>
      <c r="B162" s="199"/>
      <c r="C162" s="200"/>
      <c r="D162" s="201" t="s">
        <v>78</v>
      </c>
      <c r="E162" s="213" t="s">
        <v>263</v>
      </c>
      <c r="F162" s="213" t="s">
        <v>264</v>
      </c>
      <c r="G162" s="200"/>
      <c r="H162" s="200"/>
      <c r="I162" s="203"/>
      <c r="J162" s="214">
        <f>BK162</f>
        <v>0</v>
      </c>
      <c r="K162" s="200"/>
      <c r="L162" s="205"/>
      <c r="M162" s="206"/>
      <c r="N162" s="207"/>
      <c r="O162" s="207"/>
      <c r="P162" s="208">
        <f>SUM(P163:P164)</f>
        <v>0</v>
      </c>
      <c r="Q162" s="207"/>
      <c r="R162" s="208">
        <f>SUM(R163:R164)</f>
        <v>0</v>
      </c>
      <c r="S162" s="207"/>
      <c r="T162" s="209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0" t="s">
        <v>124</v>
      </c>
      <c r="AT162" s="211" t="s">
        <v>78</v>
      </c>
      <c r="AU162" s="211" t="s">
        <v>84</v>
      </c>
      <c r="AY162" s="210" t="s">
        <v>116</v>
      </c>
      <c r="BK162" s="212">
        <f>SUM(BK163:BK164)</f>
        <v>0</v>
      </c>
    </row>
    <row r="163" s="2" customFormat="1" ht="24.15" customHeight="1">
      <c r="A163" s="35"/>
      <c r="B163" s="36"/>
      <c r="C163" s="215" t="s">
        <v>265</v>
      </c>
      <c r="D163" s="215" t="s">
        <v>119</v>
      </c>
      <c r="E163" s="216" t="s">
        <v>266</v>
      </c>
      <c r="F163" s="217" t="s">
        <v>267</v>
      </c>
      <c r="G163" s="218" t="s">
        <v>144</v>
      </c>
      <c r="H163" s="219">
        <v>296</v>
      </c>
      <c r="I163" s="220"/>
      <c r="J163" s="221">
        <f>ROUND(I163*H163,2)</f>
        <v>0</v>
      </c>
      <c r="K163" s="222"/>
      <c r="L163" s="41"/>
      <c r="M163" s="223" t="s">
        <v>1</v>
      </c>
      <c r="N163" s="224" t="s">
        <v>45</v>
      </c>
      <c r="O163" s="89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7" t="s">
        <v>176</v>
      </c>
      <c r="AT163" s="227" t="s">
        <v>119</v>
      </c>
      <c r="AU163" s="227" t="s">
        <v>124</v>
      </c>
      <c r="AY163" s="14" t="s">
        <v>116</v>
      </c>
      <c r="BE163" s="228">
        <f>IF(N163="základná",J163,0)</f>
        <v>0</v>
      </c>
      <c r="BF163" s="228">
        <f>IF(N163="znížená",J163,0)</f>
        <v>0</v>
      </c>
      <c r="BG163" s="228">
        <f>IF(N163="zákl. prenesená",J163,0)</f>
        <v>0</v>
      </c>
      <c r="BH163" s="228">
        <f>IF(N163="zníž. prenesená",J163,0)</f>
        <v>0</v>
      </c>
      <c r="BI163" s="228">
        <f>IF(N163="nulová",J163,0)</f>
        <v>0</v>
      </c>
      <c r="BJ163" s="14" t="s">
        <v>124</v>
      </c>
      <c r="BK163" s="228">
        <f>ROUND(I163*H163,2)</f>
        <v>0</v>
      </c>
      <c r="BL163" s="14" t="s">
        <v>176</v>
      </c>
      <c r="BM163" s="227" t="s">
        <v>268</v>
      </c>
    </row>
    <row r="164" s="2" customFormat="1" ht="33" customHeight="1">
      <c r="A164" s="35"/>
      <c r="B164" s="36"/>
      <c r="C164" s="229" t="s">
        <v>269</v>
      </c>
      <c r="D164" s="229" t="s">
        <v>126</v>
      </c>
      <c r="E164" s="230" t="s">
        <v>270</v>
      </c>
      <c r="F164" s="231" t="s">
        <v>271</v>
      </c>
      <c r="G164" s="232" t="s">
        <v>272</v>
      </c>
      <c r="H164" s="233">
        <v>3.3679999999999999</v>
      </c>
      <c r="I164" s="234"/>
      <c r="J164" s="235">
        <f>ROUND(I164*H164,2)</f>
        <v>0</v>
      </c>
      <c r="K164" s="236"/>
      <c r="L164" s="237"/>
      <c r="M164" s="238" t="s">
        <v>1</v>
      </c>
      <c r="N164" s="239" t="s">
        <v>45</v>
      </c>
      <c r="O164" s="89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7" t="s">
        <v>226</v>
      </c>
      <c r="AT164" s="227" t="s">
        <v>126</v>
      </c>
      <c r="AU164" s="227" t="s">
        <v>124</v>
      </c>
      <c r="AY164" s="14" t="s">
        <v>116</v>
      </c>
      <c r="BE164" s="228">
        <f>IF(N164="základná",J164,0)</f>
        <v>0</v>
      </c>
      <c r="BF164" s="228">
        <f>IF(N164="znížená",J164,0)</f>
        <v>0</v>
      </c>
      <c r="BG164" s="228">
        <f>IF(N164="zákl. prenesená",J164,0)</f>
        <v>0</v>
      </c>
      <c r="BH164" s="228">
        <f>IF(N164="zníž. prenesená",J164,0)</f>
        <v>0</v>
      </c>
      <c r="BI164" s="228">
        <f>IF(N164="nulová",J164,0)</f>
        <v>0</v>
      </c>
      <c r="BJ164" s="14" t="s">
        <v>124</v>
      </c>
      <c r="BK164" s="228">
        <f>ROUND(I164*H164,2)</f>
        <v>0</v>
      </c>
      <c r="BL164" s="14" t="s">
        <v>176</v>
      </c>
      <c r="BM164" s="227" t="s">
        <v>273</v>
      </c>
    </row>
    <row r="165" s="12" customFormat="1" ht="22.8" customHeight="1">
      <c r="A165" s="12"/>
      <c r="B165" s="199"/>
      <c r="C165" s="200"/>
      <c r="D165" s="201" t="s">
        <v>78</v>
      </c>
      <c r="E165" s="213" t="s">
        <v>274</v>
      </c>
      <c r="F165" s="213" t="s">
        <v>275</v>
      </c>
      <c r="G165" s="200"/>
      <c r="H165" s="200"/>
      <c r="I165" s="203"/>
      <c r="J165" s="214">
        <f>BK165</f>
        <v>0</v>
      </c>
      <c r="K165" s="200"/>
      <c r="L165" s="205"/>
      <c r="M165" s="206"/>
      <c r="N165" s="207"/>
      <c r="O165" s="207"/>
      <c r="P165" s="208">
        <f>SUM(P166:P168)</f>
        <v>0</v>
      </c>
      <c r="Q165" s="207"/>
      <c r="R165" s="208">
        <f>SUM(R166:R168)</f>
        <v>0.66599999999999993</v>
      </c>
      <c r="S165" s="207"/>
      <c r="T165" s="209">
        <f>SUM(T166:T168)</f>
        <v>0.69843999999999995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0" t="s">
        <v>124</v>
      </c>
      <c r="AT165" s="211" t="s">
        <v>78</v>
      </c>
      <c r="AU165" s="211" t="s">
        <v>84</v>
      </c>
      <c r="AY165" s="210" t="s">
        <v>116</v>
      </c>
      <c r="BK165" s="212">
        <f>SUM(BK166:BK168)</f>
        <v>0</v>
      </c>
    </row>
    <row r="166" s="2" customFormat="1" ht="24.15" customHeight="1">
      <c r="A166" s="35"/>
      <c r="B166" s="36"/>
      <c r="C166" s="215" t="s">
        <v>276</v>
      </c>
      <c r="D166" s="215" t="s">
        <v>119</v>
      </c>
      <c r="E166" s="216" t="s">
        <v>277</v>
      </c>
      <c r="F166" s="217" t="s">
        <v>278</v>
      </c>
      <c r="G166" s="218" t="s">
        <v>144</v>
      </c>
      <c r="H166" s="219">
        <v>296</v>
      </c>
      <c r="I166" s="220"/>
      <c r="J166" s="221">
        <f>ROUND(I166*H166,2)</f>
        <v>0</v>
      </c>
      <c r="K166" s="222"/>
      <c r="L166" s="41"/>
      <c r="M166" s="223" t="s">
        <v>1</v>
      </c>
      <c r="N166" s="224" t="s">
        <v>45</v>
      </c>
      <c r="O166" s="89"/>
      <c r="P166" s="225">
        <f>O166*H166</f>
        <v>0</v>
      </c>
      <c r="Q166" s="225">
        <v>0.0022499999999999998</v>
      </c>
      <c r="R166" s="225">
        <f>Q166*H166</f>
        <v>0.66599999999999993</v>
      </c>
      <c r="S166" s="225">
        <v>0</v>
      </c>
      <c r="T166" s="22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7" t="s">
        <v>176</v>
      </c>
      <c r="AT166" s="227" t="s">
        <v>119</v>
      </c>
      <c r="AU166" s="227" t="s">
        <v>124</v>
      </c>
      <c r="AY166" s="14" t="s">
        <v>116</v>
      </c>
      <c r="BE166" s="228">
        <f>IF(N166="základná",J166,0)</f>
        <v>0</v>
      </c>
      <c r="BF166" s="228">
        <f>IF(N166="znížená",J166,0)</f>
        <v>0</v>
      </c>
      <c r="BG166" s="228">
        <f>IF(N166="zákl. prenesená",J166,0)</f>
        <v>0</v>
      </c>
      <c r="BH166" s="228">
        <f>IF(N166="zníž. prenesená",J166,0)</f>
        <v>0</v>
      </c>
      <c r="BI166" s="228">
        <f>IF(N166="nulová",J166,0)</f>
        <v>0</v>
      </c>
      <c r="BJ166" s="14" t="s">
        <v>124</v>
      </c>
      <c r="BK166" s="228">
        <f>ROUND(I166*H166,2)</f>
        <v>0</v>
      </c>
      <c r="BL166" s="14" t="s">
        <v>176</v>
      </c>
      <c r="BM166" s="227" t="s">
        <v>279</v>
      </c>
    </row>
    <row r="167" s="2" customFormat="1" ht="24.15" customHeight="1">
      <c r="A167" s="35"/>
      <c r="B167" s="36"/>
      <c r="C167" s="215" t="s">
        <v>280</v>
      </c>
      <c r="D167" s="215" t="s">
        <v>119</v>
      </c>
      <c r="E167" s="216" t="s">
        <v>281</v>
      </c>
      <c r="F167" s="217" t="s">
        <v>282</v>
      </c>
      <c r="G167" s="218" t="s">
        <v>144</v>
      </c>
      <c r="H167" s="219">
        <v>196</v>
      </c>
      <c r="I167" s="220"/>
      <c r="J167" s="221">
        <f>ROUND(I167*H167,2)</f>
        <v>0</v>
      </c>
      <c r="K167" s="222"/>
      <c r="L167" s="41"/>
      <c r="M167" s="223" t="s">
        <v>1</v>
      </c>
      <c r="N167" s="224" t="s">
        <v>45</v>
      </c>
      <c r="O167" s="89"/>
      <c r="P167" s="225">
        <f>O167*H167</f>
        <v>0</v>
      </c>
      <c r="Q167" s="225">
        <v>0</v>
      </c>
      <c r="R167" s="225">
        <f>Q167*H167</f>
        <v>0</v>
      </c>
      <c r="S167" s="225">
        <v>9.0000000000000006E-05</v>
      </c>
      <c r="T167" s="226">
        <f>S167*H167</f>
        <v>0.017639999999999999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7" t="s">
        <v>176</v>
      </c>
      <c r="AT167" s="227" t="s">
        <v>119</v>
      </c>
      <c r="AU167" s="227" t="s">
        <v>124</v>
      </c>
      <c r="AY167" s="14" t="s">
        <v>116</v>
      </c>
      <c r="BE167" s="228">
        <f>IF(N167="základná",J167,0)</f>
        <v>0</v>
      </c>
      <c r="BF167" s="228">
        <f>IF(N167="znížená",J167,0)</f>
        <v>0</v>
      </c>
      <c r="BG167" s="228">
        <f>IF(N167="zákl. prenesená",J167,0)</f>
        <v>0</v>
      </c>
      <c r="BH167" s="228">
        <f>IF(N167="zníž. prenesená",J167,0)</f>
        <v>0</v>
      </c>
      <c r="BI167" s="228">
        <f>IF(N167="nulová",J167,0)</f>
        <v>0</v>
      </c>
      <c r="BJ167" s="14" t="s">
        <v>124</v>
      </c>
      <c r="BK167" s="228">
        <f>ROUND(I167*H167,2)</f>
        <v>0</v>
      </c>
      <c r="BL167" s="14" t="s">
        <v>176</v>
      </c>
      <c r="BM167" s="227" t="s">
        <v>283</v>
      </c>
    </row>
    <row r="168" s="2" customFormat="1" ht="24.15" customHeight="1">
      <c r="A168" s="35"/>
      <c r="B168" s="36"/>
      <c r="C168" s="215" t="s">
        <v>284</v>
      </c>
      <c r="D168" s="215" t="s">
        <v>119</v>
      </c>
      <c r="E168" s="216" t="s">
        <v>285</v>
      </c>
      <c r="F168" s="217" t="s">
        <v>286</v>
      </c>
      <c r="G168" s="218" t="s">
        <v>144</v>
      </c>
      <c r="H168" s="219">
        <v>296</v>
      </c>
      <c r="I168" s="220"/>
      <c r="J168" s="221">
        <f>ROUND(I168*H168,2)</f>
        <v>0</v>
      </c>
      <c r="K168" s="222"/>
      <c r="L168" s="41"/>
      <c r="M168" s="223" t="s">
        <v>1</v>
      </c>
      <c r="N168" s="224" t="s">
        <v>45</v>
      </c>
      <c r="O168" s="89"/>
      <c r="P168" s="225">
        <f>O168*H168</f>
        <v>0</v>
      </c>
      <c r="Q168" s="225">
        <v>0</v>
      </c>
      <c r="R168" s="225">
        <f>Q168*H168</f>
        <v>0</v>
      </c>
      <c r="S168" s="225">
        <v>0.0023</v>
      </c>
      <c r="T168" s="226">
        <f>S168*H168</f>
        <v>0.68079999999999996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7" t="s">
        <v>176</v>
      </c>
      <c r="AT168" s="227" t="s">
        <v>119</v>
      </c>
      <c r="AU168" s="227" t="s">
        <v>124</v>
      </c>
      <c r="AY168" s="14" t="s">
        <v>116</v>
      </c>
      <c r="BE168" s="228">
        <f>IF(N168="základná",J168,0)</f>
        <v>0</v>
      </c>
      <c r="BF168" s="228">
        <f>IF(N168="znížená",J168,0)</f>
        <v>0</v>
      </c>
      <c r="BG168" s="228">
        <f>IF(N168="zákl. prenesená",J168,0)</f>
        <v>0</v>
      </c>
      <c r="BH168" s="228">
        <f>IF(N168="zníž. prenesená",J168,0)</f>
        <v>0</v>
      </c>
      <c r="BI168" s="228">
        <f>IF(N168="nulová",J168,0)</f>
        <v>0</v>
      </c>
      <c r="BJ168" s="14" t="s">
        <v>124</v>
      </c>
      <c r="BK168" s="228">
        <f>ROUND(I168*H168,2)</f>
        <v>0</v>
      </c>
      <c r="BL168" s="14" t="s">
        <v>176</v>
      </c>
      <c r="BM168" s="227" t="s">
        <v>287</v>
      </c>
    </row>
    <row r="169" s="12" customFormat="1" ht="25.92" customHeight="1">
      <c r="A169" s="12"/>
      <c r="B169" s="199"/>
      <c r="C169" s="200"/>
      <c r="D169" s="201" t="s">
        <v>78</v>
      </c>
      <c r="E169" s="202" t="s">
        <v>288</v>
      </c>
      <c r="F169" s="202" t="s">
        <v>289</v>
      </c>
      <c r="G169" s="200"/>
      <c r="H169" s="200"/>
      <c r="I169" s="203"/>
      <c r="J169" s="204">
        <f>BK169</f>
        <v>0</v>
      </c>
      <c r="K169" s="200"/>
      <c r="L169" s="205"/>
      <c r="M169" s="206"/>
      <c r="N169" s="207"/>
      <c r="O169" s="207"/>
      <c r="P169" s="208">
        <f>P170</f>
        <v>0</v>
      </c>
      <c r="Q169" s="207"/>
      <c r="R169" s="208">
        <f>R170</f>
        <v>0</v>
      </c>
      <c r="S169" s="207"/>
      <c r="T169" s="209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0" t="s">
        <v>138</v>
      </c>
      <c r="AT169" s="211" t="s">
        <v>78</v>
      </c>
      <c r="AU169" s="211" t="s">
        <v>79</v>
      </c>
      <c r="AY169" s="210" t="s">
        <v>116</v>
      </c>
      <c r="BK169" s="212">
        <f>BK170</f>
        <v>0</v>
      </c>
    </row>
    <row r="170" s="12" customFormat="1" ht="22.8" customHeight="1">
      <c r="A170" s="12"/>
      <c r="B170" s="199"/>
      <c r="C170" s="200"/>
      <c r="D170" s="201" t="s">
        <v>78</v>
      </c>
      <c r="E170" s="213" t="s">
        <v>290</v>
      </c>
      <c r="F170" s="213" t="s">
        <v>291</v>
      </c>
      <c r="G170" s="200"/>
      <c r="H170" s="200"/>
      <c r="I170" s="203"/>
      <c r="J170" s="214">
        <f>BK170</f>
        <v>0</v>
      </c>
      <c r="K170" s="200"/>
      <c r="L170" s="205"/>
      <c r="M170" s="206"/>
      <c r="N170" s="207"/>
      <c r="O170" s="207"/>
      <c r="P170" s="208">
        <f>SUM(P171:P175)</f>
        <v>0</v>
      </c>
      <c r="Q170" s="207"/>
      <c r="R170" s="208">
        <f>SUM(R171:R175)</f>
        <v>0</v>
      </c>
      <c r="S170" s="207"/>
      <c r="T170" s="209">
        <f>SUM(T171:T175)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0" t="s">
        <v>138</v>
      </c>
      <c r="AT170" s="211" t="s">
        <v>78</v>
      </c>
      <c r="AU170" s="211" t="s">
        <v>84</v>
      </c>
      <c r="AY170" s="210" t="s">
        <v>116</v>
      </c>
      <c r="BK170" s="212">
        <f>SUM(BK171:BK175)</f>
        <v>0</v>
      </c>
    </row>
    <row r="171" s="2" customFormat="1" ht="24.15" customHeight="1">
      <c r="A171" s="35"/>
      <c r="B171" s="36"/>
      <c r="C171" s="215" t="s">
        <v>292</v>
      </c>
      <c r="D171" s="215" t="s">
        <v>119</v>
      </c>
      <c r="E171" s="216" t="s">
        <v>293</v>
      </c>
      <c r="F171" s="217" t="s">
        <v>294</v>
      </c>
      <c r="G171" s="218" t="s">
        <v>295</v>
      </c>
      <c r="H171" s="219">
        <v>1</v>
      </c>
      <c r="I171" s="220"/>
      <c r="J171" s="221">
        <f>ROUND(I171*H171,2)</f>
        <v>0</v>
      </c>
      <c r="K171" s="222"/>
      <c r="L171" s="41"/>
      <c r="M171" s="223" t="s">
        <v>1</v>
      </c>
      <c r="N171" s="224" t="s">
        <v>45</v>
      </c>
      <c r="O171" s="89"/>
      <c r="P171" s="225">
        <f>O171*H171</f>
        <v>0</v>
      </c>
      <c r="Q171" s="225">
        <v>0</v>
      </c>
      <c r="R171" s="225">
        <f>Q171*H171</f>
        <v>0</v>
      </c>
      <c r="S171" s="225">
        <v>0</v>
      </c>
      <c r="T171" s="22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7" t="s">
        <v>296</v>
      </c>
      <c r="AT171" s="227" t="s">
        <v>119</v>
      </c>
      <c r="AU171" s="227" t="s">
        <v>124</v>
      </c>
      <c r="AY171" s="14" t="s">
        <v>116</v>
      </c>
      <c r="BE171" s="228">
        <f>IF(N171="základná",J171,0)</f>
        <v>0</v>
      </c>
      <c r="BF171" s="228">
        <f>IF(N171="znížená",J171,0)</f>
        <v>0</v>
      </c>
      <c r="BG171" s="228">
        <f>IF(N171="zákl. prenesená",J171,0)</f>
        <v>0</v>
      </c>
      <c r="BH171" s="228">
        <f>IF(N171="zníž. prenesená",J171,0)</f>
        <v>0</v>
      </c>
      <c r="BI171" s="228">
        <f>IF(N171="nulová",J171,0)</f>
        <v>0</v>
      </c>
      <c r="BJ171" s="14" t="s">
        <v>124</v>
      </c>
      <c r="BK171" s="228">
        <f>ROUND(I171*H171,2)</f>
        <v>0</v>
      </c>
      <c r="BL171" s="14" t="s">
        <v>296</v>
      </c>
      <c r="BM171" s="227" t="s">
        <v>297</v>
      </c>
    </row>
    <row r="172" s="2" customFormat="1" ht="49.05" customHeight="1">
      <c r="A172" s="35"/>
      <c r="B172" s="36"/>
      <c r="C172" s="215" t="s">
        <v>298</v>
      </c>
      <c r="D172" s="215" t="s">
        <v>119</v>
      </c>
      <c r="E172" s="216" t="s">
        <v>299</v>
      </c>
      <c r="F172" s="217" t="s">
        <v>300</v>
      </c>
      <c r="G172" s="218" t="s">
        <v>295</v>
      </c>
      <c r="H172" s="219">
        <v>1</v>
      </c>
      <c r="I172" s="220"/>
      <c r="J172" s="221">
        <f>ROUND(I172*H172,2)</f>
        <v>0</v>
      </c>
      <c r="K172" s="222"/>
      <c r="L172" s="41"/>
      <c r="M172" s="223" t="s">
        <v>1</v>
      </c>
      <c r="N172" s="224" t="s">
        <v>45</v>
      </c>
      <c r="O172" s="89"/>
      <c r="P172" s="225">
        <f>O172*H172</f>
        <v>0</v>
      </c>
      <c r="Q172" s="225">
        <v>0</v>
      </c>
      <c r="R172" s="225">
        <f>Q172*H172</f>
        <v>0</v>
      </c>
      <c r="S172" s="225">
        <v>0</v>
      </c>
      <c r="T172" s="22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7" t="s">
        <v>296</v>
      </c>
      <c r="AT172" s="227" t="s">
        <v>119</v>
      </c>
      <c r="AU172" s="227" t="s">
        <v>124</v>
      </c>
      <c r="AY172" s="14" t="s">
        <v>116</v>
      </c>
      <c r="BE172" s="228">
        <f>IF(N172="základná",J172,0)</f>
        <v>0</v>
      </c>
      <c r="BF172" s="228">
        <f>IF(N172="znížená",J172,0)</f>
        <v>0</v>
      </c>
      <c r="BG172" s="228">
        <f>IF(N172="zákl. prenesená",J172,0)</f>
        <v>0</v>
      </c>
      <c r="BH172" s="228">
        <f>IF(N172="zníž. prenesená",J172,0)</f>
        <v>0</v>
      </c>
      <c r="BI172" s="228">
        <f>IF(N172="nulová",J172,0)</f>
        <v>0</v>
      </c>
      <c r="BJ172" s="14" t="s">
        <v>124</v>
      </c>
      <c r="BK172" s="228">
        <f>ROUND(I172*H172,2)</f>
        <v>0</v>
      </c>
      <c r="BL172" s="14" t="s">
        <v>296</v>
      </c>
      <c r="BM172" s="227" t="s">
        <v>301</v>
      </c>
    </row>
    <row r="173" s="2" customFormat="1" ht="24.15" customHeight="1">
      <c r="A173" s="35"/>
      <c r="B173" s="36"/>
      <c r="C173" s="215" t="s">
        <v>302</v>
      </c>
      <c r="D173" s="215" t="s">
        <v>119</v>
      </c>
      <c r="E173" s="216" t="s">
        <v>303</v>
      </c>
      <c r="F173" s="217" t="s">
        <v>304</v>
      </c>
      <c r="G173" s="218" t="s">
        <v>295</v>
      </c>
      <c r="H173" s="219">
        <v>1</v>
      </c>
      <c r="I173" s="220"/>
      <c r="J173" s="221">
        <f>ROUND(I173*H173,2)</f>
        <v>0</v>
      </c>
      <c r="K173" s="222"/>
      <c r="L173" s="41"/>
      <c r="M173" s="223" t="s">
        <v>1</v>
      </c>
      <c r="N173" s="224" t="s">
        <v>45</v>
      </c>
      <c r="O173" s="89"/>
      <c r="P173" s="225">
        <f>O173*H173</f>
        <v>0</v>
      </c>
      <c r="Q173" s="225">
        <v>0</v>
      </c>
      <c r="R173" s="225">
        <f>Q173*H173</f>
        <v>0</v>
      </c>
      <c r="S173" s="225">
        <v>0</v>
      </c>
      <c r="T173" s="22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7" t="s">
        <v>123</v>
      </c>
      <c r="AT173" s="227" t="s">
        <v>119</v>
      </c>
      <c r="AU173" s="227" t="s">
        <v>124</v>
      </c>
      <c r="AY173" s="14" t="s">
        <v>116</v>
      </c>
      <c r="BE173" s="228">
        <f>IF(N173="základná",J173,0)</f>
        <v>0</v>
      </c>
      <c r="BF173" s="228">
        <f>IF(N173="znížená",J173,0)</f>
        <v>0</v>
      </c>
      <c r="BG173" s="228">
        <f>IF(N173="zákl. prenesená",J173,0)</f>
        <v>0</v>
      </c>
      <c r="BH173" s="228">
        <f>IF(N173="zníž. prenesená",J173,0)</f>
        <v>0</v>
      </c>
      <c r="BI173" s="228">
        <f>IF(N173="nulová",J173,0)</f>
        <v>0</v>
      </c>
      <c r="BJ173" s="14" t="s">
        <v>124</v>
      </c>
      <c r="BK173" s="228">
        <f>ROUND(I173*H173,2)</f>
        <v>0</v>
      </c>
      <c r="BL173" s="14" t="s">
        <v>123</v>
      </c>
      <c r="BM173" s="227" t="s">
        <v>305</v>
      </c>
    </row>
    <row r="174" s="2" customFormat="1" ht="24.15" customHeight="1">
      <c r="A174" s="35"/>
      <c r="B174" s="36"/>
      <c r="C174" s="215" t="s">
        <v>306</v>
      </c>
      <c r="D174" s="215" t="s">
        <v>119</v>
      </c>
      <c r="E174" s="216" t="s">
        <v>307</v>
      </c>
      <c r="F174" s="217" t="s">
        <v>308</v>
      </c>
      <c r="G174" s="218" t="s">
        <v>295</v>
      </c>
      <c r="H174" s="219">
        <v>1</v>
      </c>
      <c r="I174" s="220"/>
      <c r="J174" s="221">
        <f>ROUND(I174*H174,2)</f>
        <v>0</v>
      </c>
      <c r="K174" s="222"/>
      <c r="L174" s="41"/>
      <c r="M174" s="223" t="s">
        <v>1</v>
      </c>
      <c r="N174" s="224" t="s">
        <v>45</v>
      </c>
      <c r="O174" s="89"/>
      <c r="P174" s="225">
        <f>O174*H174</f>
        <v>0</v>
      </c>
      <c r="Q174" s="225">
        <v>0</v>
      </c>
      <c r="R174" s="225">
        <f>Q174*H174</f>
        <v>0</v>
      </c>
      <c r="S174" s="225">
        <v>0</v>
      </c>
      <c r="T174" s="22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7" t="s">
        <v>123</v>
      </c>
      <c r="AT174" s="227" t="s">
        <v>119</v>
      </c>
      <c r="AU174" s="227" t="s">
        <v>124</v>
      </c>
      <c r="AY174" s="14" t="s">
        <v>116</v>
      </c>
      <c r="BE174" s="228">
        <f>IF(N174="základná",J174,0)</f>
        <v>0</v>
      </c>
      <c r="BF174" s="228">
        <f>IF(N174="znížená",J174,0)</f>
        <v>0</v>
      </c>
      <c r="BG174" s="228">
        <f>IF(N174="zákl. prenesená",J174,0)</f>
        <v>0</v>
      </c>
      <c r="BH174" s="228">
        <f>IF(N174="zníž. prenesená",J174,0)</f>
        <v>0</v>
      </c>
      <c r="BI174" s="228">
        <f>IF(N174="nulová",J174,0)</f>
        <v>0</v>
      </c>
      <c r="BJ174" s="14" t="s">
        <v>124</v>
      </c>
      <c r="BK174" s="228">
        <f>ROUND(I174*H174,2)</f>
        <v>0</v>
      </c>
      <c r="BL174" s="14" t="s">
        <v>123</v>
      </c>
      <c r="BM174" s="227" t="s">
        <v>309</v>
      </c>
    </row>
    <row r="175" s="2" customFormat="1" ht="24.15" customHeight="1">
      <c r="A175" s="35"/>
      <c r="B175" s="36"/>
      <c r="C175" s="215" t="s">
        <v>310</v>
      </c>
      <c r="D175" s="215" t="s">
        <v>119</v>
      </c>
      <c r="E175" s="216" t="s">
        <v>311</v>
      </c>
      <c r="F175" s="217" t="s">
        <v>312</v>
      </c>
      <c r="G175" s="218" t="s">
        <v>313</v>
      </c>
      <c r="H175" s="219">
        <v>1</v>
      </c>
      <c r="I175" s="220"/>
      <c r="J175" s="221">
        <f>ROUND(I175*H175,2)</f>
        <v>0</v>
      </c>
      <c r="K175" s="222"/>
      <c r="L175" s="41"/>
      <c r="M175" s="240" t="s">
        <v>1</v>
      </c>
      <c r="N175" s="241" t="s">
        <v>45</v>
      </c>
      <c r="O175" s="242"/>
      <c r="P175" s="243">
        <f>O175*H175</f>
        <v>0</v>
      </c>
      <c r="Q175" s="243">
        <v>0</v>
      </c>
      <c r="R175" s="243">
        <f>Q175*H175</f>
        <v>0</v>
      </c>
      <c r="S175" s="243">
        <v>0</v>
      </c>
      <c r="T175" s="244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7" t="s">
        <v>123</v>
      </c>
      <c r="AT175" s="227" t="s">
        <v>119</v>
      </c>
      <c r="AU175" s="227" t="s">
        <v>124</v>
      </c>
      <c r="AY175" s="14" t="s">
        <v>116</v>
      </c>
      <c r="BE175" s="228">
        <f>IF(N175="základná",J175,0)</f>
        <v>0</v>
      </c>
      <c r="BF175" s="228">
        <f>IF(N175="znížená",J175,0)</f>
        <v>0</v>
      </c>
      <c r="BG175" s="228">
        <f>IF(N175="zákl. prenesená",J175,0)</f>
        <v>0</v>
      </c>
      <c r="BH175" s="228">
        <f>IF(N175="zníž. prenesená",J175,0)</f>
        <v>0</v>
      </c>
      <c r="BI175" s="228">
        <f>IF(N175="nulová",J175,0)</f>
        <v>0</v>
      </c>
      <c r="BJ175" s="14" t="s">
        <v>124</v>
      </c>
      <c r="BK175" s="228">
        <f>ROUND(I175*H175,2)</f>
        <v>0</v>
      </c>
      <c r="BL175" s="14" t="s">
        <v>123</v>
      </c>
      <c r="BM175" s="227" t="s">
        <v>314</v>
      </c>
    </row>
    <row r="176" s="2" customFormat="1" ht="6.96" customHeight="1">
      <c r="A176" s="35"/>
      <c r="B176" s="64"/>
      <c r="C176" s="65"/>
      <c r="D176" s="65"/>
      <c r="E176" s="65"/>
      <c r="F176" s="65"/>
      <c r="G176" s="65"/>
      <c r="H176" s="65"/>
      <c r="I176" s="65"/>
      <c r="J176" s="65"/>
      <c r="K176" s="65"/>
      <c r="L176" s="41"/>
      <c r="M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</row>
  </sheetData>
  <sheetProtection sheet="1" autoFilter="0" formatColumns="0" formatRows="0" objects="1" scenarios="1" spinCount="100000" saltValue="VMbVRYFKMZtITO9GzDU9LbTS2tIZL1s3IeLZP77OVty7rbkVaGYkZhePJhPoC1AKj4JvqLUU/fjraNHJKxU0wQ==" hashValue="Pe+qk5sPlgLRADQ+P5RGelN2Rp/BYdMiNDRG+g68DPuxiXvLW2BWsGUhddTXRVI7IYzGFrCDcP3er+WJDCrPFQ==" algorithmName="SHA-512" password="C61F"/>
  <autoFilter ref="C121:K175"/>
  <mergeCells count="6">
    <mergeCell ref="E7:H7"/>
    <mergeCell ref="E16:H16"/>
    <mergeCell ref="E25:H25"/>
    <mergeCell ref="E85:H85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DESKTOP-72T37RF\Lenovo</dc:creator>
  <cp:lastModifiedBy>DESKTOP-72T37RF\Lenovo</cp:lastModifiedBy>
  <dcterms:created xsi:type="dcterms:W3CDTF">2024-01-09T15:21:55Z</dcterms:created>
  <dcterms:modified xsi:type="dcterms:W3CDTF">2024-01-09T15:21:57Z</dcterms:modified>
</cp:coreProperties>
</file>