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ntekova2742175\Desktop\verejná súťaž - STAVBY\005 SOŠ PZ Košice, blok A, blok E, zat.obj\2. Súťažné podklady\"/>
    </mc:Choice>
  </mc:AlternateContent>
  <bookViews>
    <workbookView xWindow="0" yWindow="120" windowWidth="28800" windowHeight="12015" tabRatio="935" activeTab="5"/>
  </bookViews>
  <sheets>
    <sheet name="Rekapitulácia stavby" sheetId="1" r:id="rId1"/>
    <sheet name="Rek blok A" sheetId="25" r:id="rId2"/>
    <sheet name="SO 101 - Zateplenie blok A" sheetId="2" r:id="rId3"/>
    <sheet name="SO 102 - Zateplenie blok B" sheetId="3" r:id="rId4"/>
    <sheet name="Kl blesk" sheetId="4" r:id="rId5"/>
    <sheet name="Rek blesk" sheetId="5" r:id="rId6"/>
    <sheet name="RZP blesk" sheetId="6" r:id="rId7"/>
    <sheet name="RZP+Kl blok E" sheetId="7" r:id="rId8"/>
    <sheet name="Kl ZTI" sheetId="8" r:id="rId9"/>
    <sheet name="Rek ZTI" sheetId="9" r:id="rId10"/>
    <sheet name="RZP ZTI" sheetId="10" r:id="rId11"/>
    <sheet name="Kl ÚK" sheetId="11" r:id="rId12"/>
    <sheet name="RZP ÚK" sheetId="12" r:id="rId13"/>
    <sheet name="Kl VZT č.5" sheetId="13" r:id="rId14"/>
    <sheet name="RZP VZT č.5" sheetId="14" r:id="rId15"/>
    <sheet name="Kl VZT č.3" sheetId="15" r:id="rId16"/>
    <sheet name="RZP VZT č.3" sheetId="16" r:id="rId17"/>
    <sheet name="Kl VZT č.2" sheetId="17" r:id="rId18"/>
    <sheet name="RZP VZT č.2" sheetId="18" r:id="rId19"/>
    <sheet name="Kl VZT č.1" sheetId="19" r:id="rId20"/>
    <sheet name="RZP VZT č.1" sheetId="20" r:id="rId21"/>
    <sheet name="Kl VZT učební" sheetId="21" r:id="rId22"/>
    <sheet name="Rek VZT učební" sheetId="22" r:id="rId23"/>
    <sheet name="RZP VZT učební" sheetId="23" r:id="rId24"/>
    <sheet name="M a D - ELI" sheetId="24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FilterDatabase" localSheetId="1" hidden="1">#REF!</definedName>
    <definedName name="_FilterDatabase" hidden="1">#REF!</definedName>
    <definedName name="_xlnm._FilterDatabase" localSheetId="7" hidden="1">'RZP+Kl blok E'!$C$145:$K$358</definedName>
    <definedName name="_xlnm._FilterDatabase" localSheetId="2" hidden="1">'SO 101 - Zateplenie blok A'!$C$134:$K$291</definedName>
    <definedName name="_xlnm._FilterDatabase" localSheetId="3" hidden="1">'SO 102 - Zateplenie blok B'!$C$135:$K$288</definedName>
    <definedName name="fakt1R" localSheetId="1">#REF!</definedName>
    <definedName name="fakt1R">#REF!</definedName>
    <definedName name="_xlnm.Print_Titles" localSheetId="24">'M a D - ELI'!$1:$9</definedName>
    <definedName name="_xlnm.Print_Titles" localSheetId="5">'Rek blesk'!$9:$11</definedName>
    <definedName name="_xlnm.Print_Titles" localSheetId="1">'Rek blok A'!$94:$94</definedName>
    <definedName name="_xlnm.Print_Titles" localSheetId="0">'Rekapitulácia stavby'!$92:$92</definedName>
    <definedName name="_xlnm.Print_Titles" localSheetId="6">'RZP blesk'!$9:$11</definedName>
    <definedName name="_xlnm.Print_Titles" localSheetId="12">'RZP ÚK'!$10:$10</definedName>
    <definedName name="_xlnm.Print_Titles" localSheetId="20">'RZP VZT č.1'!$10:$10</definedName>
    <definedName name="_xlnm.Print_Titles" localSheetId="18">'RZP VZT č.2'!$10:$10</definedName>
    <definedName name="_xlnm.Print_Titles" localSheetId="16">'RZP VZT č.3'!$10:$10</definedName>
    <definedName name="_xlnm.Print_Titles" localSheetId="14">'RZP VZT č.5'!$10:$10</definedName>
    <definedName name="_xlnm.Print_Titles" localSheetId="7">'RZP+Kl blok E'!$145:$145</definedName>
    <definedName name="_xlnm.Print_Titles" localSheetId="2">'SO 101 - Zateplenie blok A'!$134:$134</definedName>
    <definedName name="_xlnm.Print_Titles" localSheetId="3">'SO 102 - Zateplenie blok B'!$135:$135</definedName>
    <definedName name="_xlnm.Print_Area" localSheetId="4">'Kl blesk'!$A:$M</definedName>
    <definedName name="_xlnm.Print_Area" localSheetId="19">'Kl VZT č.1'!$A$1:$AA$41</definedName>
    <definedName name="_xlnm.Print_Area" localSheetId="21">'Kl VZT učební'!$A$1:$Q$34</definedName>
    <definedName name="_xlnm.Print_Area" localSheetId="24">'M a D - ELI'!$A$1:$G$137</definedName>
    <definedName name="_xlnm.Print_Area" localSheetId="5">'Rek blesk'!$A:$F</definedName>
    <definedName name="_xlnm.Print_Area" localSheetId="1">'Rek blok A'!$D$4:$AO$77,'Rek blok A'!$C$83:$AQ$100</definedName>
    <definedName name="_xlnm.Print_Area" localSheetId="22">'Rek VZT učební'!$A$1:$B$17</definedName>
    <definedName name="_xlnm.Print_Area" localSheetId="0">'Rekapitulácia stavby'!$D$4:$AO$76,'Rekapitulácia stavby'!$C$82:$AQ$101</definedName>
    <definedName name="_xlnm.Print_Area" localSheetId="6">'RZP blesk'!$A:$O</definedName>
    <definedName name="_xlnm.Print_Area" localSheetId="12">'RZP ÚK'!$A$1:$Z$87</definedName>
    <definedName name="_xlnm.Print_Area" localSheetId="20">'RZP VZT č.1'!$A$1:$Z$45</definedName>
    <definedName name="_xlnm.Print_Area" localSheetId="18">'RZP VZT č.2'!$A$1:$Z$41</definedName>
    <definedName name="_xlnm.Print_Area" localSheetId="16">'RZP VZT č.3'!$A$1:$AA$25</definedName>
    <definedName name="_xlnm.Print_Area" localSheetId="14">'RZP VZT č.5'!$A$1:$Z$37</definedName>
    <definedName name="_xlnm.Print_Area" localSheetId="23">'RZP VZT učební'!$A$1:$J$33</definedName>
    <definedName name="_xlnm.Print_Area" localSheetId="10">'RZP ZTI'!$A$1:$R$90</definedName>
    <definedName name="_xlnm.Print_Area" localSheetId="7">'RZP+Kl blok E'!$C$4:$J$78,'RZP+Kl blok E'!$C$84:$J$127,'RZP+Kl blok E'!$C$133:$K$358</definedName>
    <definedName name="_xlnm.Print_Area" localSheetId="2">'SO 101 - Zateplenie blok A'!$C$4:$J$76,'SO 101 - Zateplenie blok A'!$C$82:$J$116,'SO 101 - Zateplenie blok A'!$C$122:$K$291</definedName>
    <definedName name="_xlnm.Print_Area" localSheetId="3">'SO 102 - Zateplenie blok B'!$C$4:$J$76,'SO 102 - Zateplenie blok B'!$C$82:$J$117,'SO 102 - Zateplenie blok B'!$C$123:$K$288</definedName>
  </definedNames>
  <calcPr calcId="162913"/>
</workbook>
</file>

<file path=xl/calcChain.xml><?xml version="1.0" encoding="utf-8"?>
<calcChain xmlns="http://schemas.openxmlformats.org/spreadsheetml/2006/main">
  <c r="E87" i="3" l="1"/>
  <c r="A5" i="6"/>
  <c r="A5" i="10"/>
  <c r="B5" i="16"/>
  <c r="B5" i="18"/>
  <c r="B5" i="20"/>
  <c r="A2" i="23"/>
  <c r="B2" i="19" l="1"/>
  <c r="B2" i="17"/>
  <c r="B2" i="15"/>
  <c r="B4" i="14"/>
  <c r="B2" i="13"/>
  <c r="B2" i="11"/>
  <c r="E3" i="21" s="1"/>
  <c r="E7" i="7"/>
  <c r="K6" i="25"/>
  <c r="B4" i="16" l="1"/>
  <c r="B4" i="20"/>
  <c r="B4" i="18"/>
  <c r="B4" i="12"/>
  <c r="BI209" i="7"/>
  <c r="BH209" i="7"/>
  <c r="BG209" i="7"/>
  <c r="BF209" i="7"/>
  <c r="BE209" i="7"/>
  <c r="BI150" i="7"/>
  <c r="BI151" i="7"/>
  <c r="BI152" i="7"/>
  <c r="BI153" i="7"/>
  <c r="BH150" i="7"/>
  <c r="BH151" i="7"/>
  <c r="BH152" i="7"/>
  <c r="BH153" i="7"/>
  <c r="BG150" i="7"/>
  <c r="BG151" i="7"/>
  <c r="BG152" i="7"/>
  <c r="BG153" i="7"/>
  <c r="BF150" i="7"/>
  <c r="BF151" i="7"/>
  <c r="BF152" i="7"/>
  <c r="BF153" i="7"/>
  <c r="BE150" i="7"/>
  <c r="BE151" i="7"/>
  <c r="BE152" i="7"/>
  <c r="BE153" i="7"/>
  <c r="S83" i="12"/>
  <c r="P83" i="12"/>
  <c r="L82" i="12"/>
  <c r="L81" i="12"/>
  <c r="L80" i="12"/>
  <c r="L79" i="12"/>
  <c r="L78" i="12"/>
  <c r="K82" i="12"/>
  <c r="K81" i="12"/>
  <c r="K80" i="12"/>
  <c r="K79" i="12"/>
  <c r="K78" i="12"/>
  <c r="S25" i="12" l="1"/>
  <c r="P25" i="12"/>
  <c r="J20" i="12"/>
  <c r="J21" i="12"/>
  <c r="J22" i="12"/>
  <c r="J23" i="12"/>
  <c r="Z23" i="12"/>
  <c r="L23" i="12"/>
  <c r="Z22" i="12"/>
  <c r="L22" i="12"/>
  <c r="Z21" i="12"/>
  <c r="L21" i="12"/>
  <c r="Z20" i="12"/>
  <c r="L20" i="12"/>
  <c r="K23" i="12"/>
  <c r="K22" i="12"/>
  <c r="K21" i="12"/>
  <c r="K20" i="12"/>
  <c r="BD99" i="25" l="1"/>
  <c r="BC99" i="25"/>
  <c r="BB99" i="25"/>
  <c r="BA99" i="25"/>
  <c r="AZ99" i="25"/>
  <c r="AY99" i="25"/>
  <c r="AX99" i="25"/>
  <c r="AW99" i="25"/>
  <c r="AV99" i="25"/>
  <c r="AU99" i="25"/>
  <c r="BD98" i="25"/>
  <c r="BC98" i="25"/>
  <c r="BB98" i="25"/>
  <c r="BA98" i="25"/>
  <c r="AZ98" i="25"/>
  <c r="AY98" i="25"/>
  <c r="AX98" i="25"/>
  <c r="AW98" i="25"/>
  <c r="AV98" i="25"/>
  <c r="AU98" i="25"/>
  <c r="BD97" i="25"/>
  <c r="BC97" i="25"/>
  <c r="BB97" i="25"/>
  <c r="BA97" i="25"/>
  <c r="AZ97" i="25"/>
  <c r="AY97" i="25"/>
  <c r="AX97" i="25"/>
  <c r="AW97" i="25"/>
  <c r="AV97" i="25"/>
  <c r="AU97" i="25"/>
  <c r="AU96" i="25" s="1"/>
  <c r="AS96" i="25"/>
  <c r="AM92" i="25"/>
  <c r="L92" i="25"/>
  <c r="AM91" i="25"/>
  <c r="L91" i="25"/>
  <c r="AM89" i="25"/>
  <c r="L89" i="25"/>
  <c r="L86" i="25"/>
  <c r="L85" i="25"/>
  <c r="BC96" i="25" l="1"/>
  <c r="W33" i="25" s="1"/>
  <c r="AT97" i="25"/>
  <c r="BB96" i="25"/>
  <c r="AX96" i="25" s="1"/>
  <c r="AZ96" i="25"/>
  <c r="AV96" i="25" s="1"/>
  <c r="BD96" i="25"/>
  <c r="W34" i="25" s="1"/>
  <c r="AT98" i="25"/>
  <c r="BA96" i="25"/>
  <c r="AW96" i="25" s="1"/>
  <c r="AT99" i="25"/>
  <c r="AY96" i="25" l="1"/>
  <c r="W32" i="25"/>
  <c r="AT96" i="25"/>
  <c r="BD100" i="1" l="1"/>
  <c r="BC100" i="1"/>
  <c r="BB100" i="1"/>
  <c r="AX100" i="1"/>
  <c r="BD99" i="1"/>
  <c r="BC99" i="1"/>
  <c r="BB99" i="1"/>
  <c r="AX99" i="1"/>
  <c r="AV99" i="1"/>
  <c r="BD98" i="1"/>
  <c r="F73" i="10" l="1"/>
  <c r="F57" i="10"/>
  <c r="F39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A134" i="24" l="1"/>
  <c r="A135" i="24" s="1"/>
  <c r="A137" i="24" s="1"/>
  <c r="A10" i="22"/>
  <c r="P25" i="21"/>
  <c r="Z38" i="20"/>
  <c r="Z37" i="20"/>
  <c r="Z36" i="20"/>
  <c r="Z35" i="20"/>
  <c r="Z34" i="20"/>
  <c r="Z33" i="20"/>
  <c r="Z32" i="20"/>
  <c r="Z31" i="20"/>
  <c r="Z30" i="20"/>
  <c r="Z29" i="20"/>
  <c r="Z28" i="20"/>
  <c r="Z27" i="20"/>
  <c r="Z26" i="20"/>
  <c r="Z25" i="20"/>
  <c r="Z24" i="20"/>
  <c r="Z23" i="20"/>
  <c r="Z22" i="20"/>
  <c r="Z21" i="20"/>
  <c r="Z20" i="20"/>
  <c r="Z19" i="20"/>
  <c r="Z18" i="20"/>
  <c r="Z17" i="20"/>
  <c r="Z16" i="20"/>
  <c r="Z15" i="20"/>
  <c r="Z14" i="20"/>
  <c r="J20" i="19"/>
  <c r="Z30" i="18"/>
  <c r="Z29" i="18"/>
  <c r="Z26" i="18"/>
  <c r="Z25" i="18"/>
  <c r="Z22" i="18"/>
  <c r="Z21" i="18"/>
  <c r="Z18" i="18"/>
  <c r="Z17" i="18"/>
  <c r="Z14" i="18"/>
  <c r="Z13" i="18"/>
  <c r="J20" i="17"/>
  <c r="Z18" i="16"/>
  <c r="Z17" i="16"/>
  <c r="Z16" i="16"/>
  <c r="Z15" i="16"/>
  <c r="Z14" i="16"/>
  <c r="J20" i="15"/>
  <c r="K31" i="14"/>
  <c r="J31" i="14"/>
  <c r="Z31" i="14"/>
  <c r="K30" i="14"/>
  <c r="J30" i="14"/>
  <c r="M29" i="14"/>
  <c r="K29" i="14"/>
  <c r="J29" i="14"/>
  <c r="Z29" i="14"/>
  <c r="L28" i="14"/>
  <c r="K28" i="14"/>
  <c r="J28" i="14"/>
  <c r="Z28" i="14"/>
  <c r="K27" i="14"/>
  <c r="J27" i="14"/>
  <c r="Z27" i="14"/>
  <c r="K26" i="14"/>
  <c r="J26" i="14"/>
  <c r="L25" i="14"/>
  <c r="K25" i="14"/>
  <c r="J25" i="14"/>
  <c r="Z25" i="14"/>
  <c r="L24" i="14"/>
  <c r="K24" i="14"/>
  <c r="J24" i="14"/>
  <c r="Z24" i="14"/>
  <c r="K23" i="14"/>
  <c r="J23" i="14"/>
  <c r="Z23" i="14"/>
  <c r="K22" i="14"/>
  <c r="J22" i="14"/>
  <c r="M21" i="14"/>
  <c r="K21" i="14"/>
  <c r="J21" i="14"/>
  <c r="Z21" i="14"/>
  <c r="Z20" i="14"/>
  <c r="P32" i="14"/>
  <c r="P34" i="14" s="1"/>
  <c r="L20" i="14"/>
  <c r="K20" i="14"/>
  <c r="J20" i="14"/>
  <c r="S14" i="14"/>
  <c r="S16" i="14" s="1"/>
  <c r="M14" i="14"/>
  <c r="M16" i="14" s="1"/>
  <c r="P14" i="14"/>
  <c r="P16" i="14" s="1"/>
  <c r="K13" i="14"/>
  <c r="J13" i="14"/>
  <c r="J20" i="13"/>
  <c r="M77" i="12"/>
  <c r="K77" i="12"/>
  <c r="J77" i="12"/>
  <c r="Z77" i="12"/>
  <c r="K76" i="12"/>
  <c r="J76" i="12"/>
  <c r="K75" i="12"/>
  <c r="J75" i="12"/>
  <c r="Z75" i="12"/>
  <c r="M75" i="12"/>
  <c r="K74" i="12"/>
  <c r="M73" i="12"/>
  <c r="K73" i="12"/>
  <c r="J73" i="12"/>
  <c r="Z73" i="12"/>
  <c r="K72" i="12"/>
  <c r="J72" i="12"/>
  <c r="M71" i="12"/>
  <c r="K71" i="12"/>
  <c r="J71" i="12"/>
  <c r="Z71" i="12"/>
  <c r="K69" i="12"/>
  <c r="J69" i="12"/>
  <c r="Z69" i="12"/>
  <c r="M69" i="12"/>
  <c r="M68" i="12"/>
  <c r="K68" i="12"/>
  <c r="J68" i="12"/>
  <c r="N68" i="12"/>
  <c r="Z67" i="12"/>
  <c r="K67" i="12"/>
  <c r="J67" i="12"/>
  <c r="M67" i="12"/>
  <c r="Z66" i="12"/>
  <c r="K66" i="12"/>
  <c r="J66" i="12"/>
  <c r="M66" i="12"/>
  <c r="K65" i="12"/>
  <c r="J65" i="12"/>
  <c r="Z65" i="12"/>
  <c r="M65" i="12"/>
  <c r="K64" i="12"/>
  <c r="J64" i="12"/>
  <c r="Z64" i="12"/>
  <c r="M64" i="12"/>
  <c r="K63" i="12"/>
  <c r="J63" i="12"/>
  <c r="Z63" i="12"/>
  <c r="M63" i="12"/>
  <c r="M62" i="12"/>
  <c r="K62" i="12"/>
  <c r="J62" i="12"/>
  <c r="Z62" i="12"/>
  <c r="K61" i="12"/>
  <c r="J61" i="12"/>
  <c r="Z61" i="12"/>
  <c r="M61" i="12"/>
  <c r="K60" i="12"/>
  <c r="J60" i="12"/>
  <c r="Z60" i="12"/>
  <c r="M60" i="12"/>
  <c r="K59" i="12"/>
  <c r="J59" i="12"/>
  <c r="Z59" i="12"/>
  <c r="M59" i="12"/>
  <c r="K58" i="12"/>
  <c r="J58" i="12"/>
  <c r="Z58" i="12"/>
  <c r="Z57" i="12"/>
  <c r="K57" i="12"/>
  <c r="J57" i="12"/>
  <c r="M57" i="12"/>
  <c r="Z56" i="12"/>
  <c r="K56" i="12"/>
  <c r="J56" i="12"/>
  <c r="M56" i="12"/>
  <c r="K55" i="12"/>
  <c r="J55" i="12"/>
  <c r="Z55" i="12"/>
  <c r="M55" i="12"/>
  <c r="K54" i="12"/>
  <c r="J54" i="12"/>
  <c r="Z54" i="12"/>
  <c r="L54" i="12"/>
  <c r="K53" i="12"/>
  <c r="J53" i="12"/>
  <c r="Z53" i="12"/>
  <c r="L53" i="12"/>
  <c r="L52" i="12"/>
  <c r="K52" i="12"/>
  <c r="J52" i="12"/>
  <c r="Z52" i="12"/>
  <c r="Z51" i="12"/>
  <c r="K51" i="12"/>
  <c r="J51" i="12"/>
  <c r="K50" i="12"/>
  <c r="J50" i="12"/>
  <c r="K49" i="12"/>
  <c r="J49" i="12"/>
  <c r="Z49" i="12"/>
  <c r="L49" i="12"/>
  <c r="K48" i="12"/>
  <c r="J48" i="12"/>
  <c r="Z48" i="12"/>
  <c r="L48" i="12"/>
  <c r="K47" i="12"/>
  <c r="J47" i="12"/>
  <c r="Z47" i="12"/>
  <c r="L47" i="12"/>
  <c r="K46" i="12"/>
  <c r="J46" i="12"/>
  <c r="Z46" i="12"/>
  <c r="L46" i="12"/>
  <c r="L45" i="12"/>
  <c r="K45" i="12"/>
  <c r="J45" i="12"/>
  <c r="Z45" i="12"/>
  <c r="K44" i="12"/>
  <c r="J44" i="12"/>
  <c r="M40" i="12"/>
  <c r="K40" i="12"/>
  <c r="J40" i="12"/>
  <c r="Z40" i="12"/>
  <c r="K39" i="12"/>
  <c r="J39" i="12"/>
  <c r="Z39" i="12"/>
  <c r="M39" i="12"/>
  <c r="M38" i="12"/>
  <c r="K38" i="12"/>
  <c r="J38" i="12"/>
  <c r="Z38" i="12"/>
  <c r="K37" i="12"/>
  <c r="J37" i="12"/>
  <c r="Z37" i="12"/>
  <c r="M37" i="12"/>
  <c r="M36" i="12"/>
  <c r="K36" i="12"/>
  <c r="J36" i="12"/>
  <c r="Z36" i="12"/>
  <c r="K35" i="12"/>
  <c r="J35" i="12"/>
  <c r="Z35" i="12"/>
  <c r="M35" i="12"/>
  <c r="M34" i="12"/>
  <c r="K34" i="12"/>
  <c r="J34" i="12"/>
  <c r="Z34" i="12"/>
  <c r="K33" i="12"/>
  <c r="J33" i="12"/>
  <c r="Z33" i="12"/>
  <c r="K32" i="12"/>
  <c r="J32" i="12"/>
  <c r="K31" i="12"/>
  <c r="J31" i="12"/>
  <c r="Z31" i="12"/>
  <c r="L31" i="12"/>
  <c r="K30" i="12"/>
  <c r="J30" i="12"/>
  <c r="Z30" i="12"/>
  <c r="L30" i="12"/>
  <c r="Z29" i="12"/>
  <c r="K29" i="12"/>
  <c r="J29" i="12"/>
  <c r="L29" i="12"/>
  <c r="P41" i="12"/>
  <c r="K28" i="12"/>
  <c r="J28" i="12"/>
  <c r="L28" i="12"/>
  <c r="M25" i="12"/>
  <c r="K19" i="12"/>
  <c r="J19" i="12"/>
  <c r="Z19" i="12"/>
  <c r="L19" i="12"/>
  <c r="K18" i="12"/>
  <c r="J18" i="12"/>
  <c r="Z18" i="12"/>
  <c r="K17" i="12"/>
  <c r="J17" i="12"/>
  <c r="K16" i="12"/>
  <c r="J16" i="12"/>
  <c r="Z16" i="12"/>
  <c r="L16" i="12"/>
  <c r="K15" i="12"/>
  <c r="J15" i="12"/>
  <c r="Z15" i="12"/>
  <c r="L15" i="12"/>
  <c r="K14" i="12"/>
  <c r="J14" i="12"/>
  <c r="Z14" i="12"/>
  <c r="L14" i="12"/>
  <c r="L13" i="12"/>
  <c r="K13" i="12"/>
  <c r="J13" i="12"/>
  <c r="J21" i="11"/>
  <c r="Z89" i="10"/>
  <c r="M86" i="10"/>
  <c r="K85" i="10"/>
  <c r="J85" i="10"/>
  <c r="L85" i="10"/>
  <c r="K84" i="10"/>
  <c r="J84" i="10"/>
  <c r="L84" i="10"/>
  <c r="K83" i="10"/>
  <c r="J83" i="10"/>
  <c r="L83" i="10"/>
  <c r="K82" i="10"/>
  <c r="J82" i="10"/>
  <c r="L82" i="10"/>
  <c r="K81" i="10"/>
  <c r="J81" i="10"/>
  <c r="K80" i="10"/>
  <c r="J80" i="10"/>
  <c r="L80" i="10"/>
  <c r="K79" i="10"/>
  <c r="J79" i="10"/>
  <c r="K78" i="10"/>
  <c r="J78" i="10"/>
  <c r="L78" i="10"/>
  <c r="K77" i="10"/>
  <c r="J77" i="10"/>
  <c r="K76" i="10"/>
  <c r="J76" i="10"/>
  <c r="L76" i="10"/>
  <c r="K75" i="10"/>
  <c r="J75" i="10"/>
  <c r="K74" i="10"/>
  <c r="J74" i="10"/>
  <c r="L74" i="10"/>
  <c r="K72" i="10"/>
  <c r="J72" i="10"/>
  <c r="L72" i="10"/>
  <c r="K71" i="10"/>
  <c r="J71" i="10"/>
  <c r="K70" i="10"/>
  <c r="J70" i="10"/>
  <c r="L70" i="10"/>
  <c r="M67" i="10"/>
  <c r="K66" i="10"/>
  <c r="J66" i="10"/>
  <c r="L66" i="10"/>
  <c r="L65" i="10"/>
  <c r="K65" i="10"/>
  <c r="J65" i="10"/>
  <c r="K64" i="10"/>
  <c r="J64" i="10"/>
  <c r="L64" i="10"/>
  <c r="K63" i="10"/>
  <c r="J63" i="10"/>
  <c r="L63" i="10"/>
  <c r="K62" i="10"/>
  <c r="J62" i="10"/>
  <c r="L62" i="10"/>
  <c r="L61" i="10"/>
  <c r="K61" i="10"/>
  <c r="J61" i="10"/>
  <c r="K60" i="10"/>
  <c r="J60" i="10"/>
  <c r="L60" i="10"/>
  <c r="K59" i="10"/>
  <c r="J59" i="10"/>
  <c r="L59" i="10"/>
  <c r="K58" i="10"/>
  <c r="J58" i="10"/>
  <c r="L58" i="10"/>
  <c r="K56" i="10"/>
  <c r="J56" i="10"/>
  <c r="L56" i="10"/>
  <c r="K55" i="10"/>
  <c r="J55" i="10"/>
  <c r="L55" i="10"/>
  <c r="K54" i="10"/>
  <c r="J54" i="10"/>
  <c r="L54" i="10"/>
  <c r="K53" i="10"/>
  <c r="J53" i="10"/>
  <c r="K52" i="10"/>
  <c r="J52" i="10"/>
  <c r="L52" i="10"/>
  <c r="M49" i="10"/>
  <c r="K48" i="10"/>
  <c r="J48" i="10"/>
  <c r="L48" i="10"/>
  <c r="L47" i="10"/>
  <c r="K47" i="10"/>
  <c r="J47" i="10"/>
  <c r="K46" i="10"/>
  <c r="J46" i="10"/>
  <c r="L46" i="10"/>
  <c r="K45" i="10"/>
  <c r="J45" i="10"/>
  <c r="L45" i="10"/>
  <c r="K44" i="10"/>
  <c r="J44" i="10"/>
  <c r="L44" i="10"/>
  <c r="L43" i="10"/>
  <c r="K43" i="10"/>
  <c r="J43" i="10"/>
  <c r="K42" i="10"/>
  <c r="J42" i="10"/>
  <c r="L42" i="10"/>
  <c r="K41" i="10"/>
  <c r="J41" i="10"/>
  <c r="L41" i="10"/>
  <c r="K40" i="10"/>
  <c r="J40" i="10"/>
  <c r="L40" i="10"/>
  <c r="K38" i="10"/>
  <c r="J38" i="10"/>
  <c r="L38" i="10"/>
  <c r="K37" i="10"/>
  <c r="J37" i="10"/>
  <c r="L37" i="10"/>
  <c r="K36" i="10"/>
  <c r="J36" i="10"/>
  <c r="L36" i="10"/>
  <c r="K35" i="10"/>
  <c r="J35" i="10"/>
  <c r="K34" i="10"/>
  <c r="J34" i="10"/>
  <c r="L34" i="10"/>
  <c r="K33" i="10"/>
  <c r="J33" i="10"/>
  <c r="L33" i="10"/>
  <c r="K32" i="10"/>
  <c r="J32" i="10"/>
  <c r="L32" i="10"/>
  <c r="K31" i="10"/>
  <c r="J31" i="10"/>
  <c r="M28" i="10"/>
  <c r="K27" i="10"/>
  <c r="J27" i="10"/>
  <c r="L27" i="10"/>
  <c r="L26" i="10"/>
  <c r="K26" i="10"/>
  <c r="J26" i="10"/>
  <c r="K25" i="10"/>
  <c r="J25" i="10"/>
  <c r="L25" i="10"/>
  <c r="K24" i="10"/>
  <c r="J24" i="10"/>
  <c r="L24" i="10"/>
  <c r="K23" i="10"/>
  <c r="J23" i="10"/>
  <c r="L23" i="10"/>
  <c r="L22" i="10"/>
  <c r="K22" i="10"/>
  <c r="J22" i="10"/>
  <c r="L21" i="10"/>
  <c r="K21" i="10"/>
  <c r="J21" i="10"/>
  <c r="K20" i="10"/>
  <c r="J20" i="10"/>
  <c r="K19" i="10"/>
  <c r="J19" i="10"/>
  <c r="L19" i="10"/>
  <c r="K18" i="10"/>
  <c r="J18" i="10"/>
  <c r="L17" i="10"/>
  <c r="K17" i="10"/>
  <c r="J17" i="10"/>
  <c r="L16" i="10"/>
  <c r="K16" i="10"/>
  <c r="J16" i="10"/>
  <c r="K15" i="10"/>
  <c r="J15" i="10"/>
  <c r="L15" i="10"/>
  <c r="J20" i="8"/>
  <c r="J17" i="8"/>
  <c r="BI358" i="7"/>
  <c r="BH358" i="7"/>
  <c r="BG358" i="7"/>
  <c r="BE358" i="7"/>
  <c r="T358" i="7"/>
  <c r="T357" i="7" s="1"/>
  <c r="R358" i="7"/>
  <c r="P358" i="7"/>
  <c r="P357" i="7" s="1"/>
  <c r="BK358" i="7"/>
  <c r="BK357" i="7" s="1"/>
  <c r="R357" i="7"/>
  <c r="BI356" i="7"/>
  <c r="BH356" i="7"/>
  <c r="BG356" i="7"/>
  <c r="BE356" i="7"/>
  <c r="T356" i="7"/>
  <c r="R356" i="7"/>
  <c r="P356" i="7"/>
  <c r="BK355" i="7"/>
  <c r="BI355" i="7"/>
  <c r="BH355" i="7"/>
  <c r="BG355" i="7"/>
  <c r="BE355" i="7"/>
  <c r="T355" i="7"/>
  <c r="R355" i="7"/>
  <c r="P355" i="7"/>
  <c r="P354" i="7" s="1"/>
  <c r="P353" i="7" s="1"/>
  <c r="J355" i="7"/>
  <c r="BF355" i="7" s="1"/>
  <c r="BK352" i="7"/>
  <c r="BI352" i="7"/>
  <c r="BH352" i="7"/>
  <c r="BG352" i="7"/>
  <c r="BE352" i="7"/>
  <c r="T352" i="7"/>
  <c r="R352" i="7"/>
  <c r="P352" i="7"/>
  <c r="BF352" i="7"/>
  <c r="BK351" i="7"/>
  <c r="BI351" i="7"/>
  <c r="BH351" i="7"/>
  <c r="BG351" i="7"/>
  <c r="BE351" i="7"/>
  <c r="T351" i="7"/>
  <c r="R351" i="7"/>
  <c r="P351" i="7"/>
  <c r="BF351" i="7"/>
  <c r="BI350" i="7"/>
  <c r="BH350" i="7"/>
  <c r="BG350" i="7"/>
  <c r="BE350" i="7"/>
  <c r="T350" i="7"/>
  <c r="R350" i="7"/>
  <c r="P350" i="7"/>
  <c r="BK350" i="7"/>
  <c r="BI349" i="7"/>
  <c r="BH349" i="7"/>
  <c r="BG349" i="7"/>
  <c r="BE349" i="7"/>
  <c r="T349" i="7"/>
  <c r="R349" i="7"/>
  <c r="P349" i="7"/>
  <c r="BF349" i="7"/>
  <c r="BK349" i="7"/>
  <c r="BI348" i="7"/>
  <c r="BH348" i="7"/>
  <c r="BG348" i="7"/>
  <c r="BE348" i="7"/>
  <c r="T348" i="7"/>
  <c r="R348" i="7"/>
  <c r="P348" i="7"/>
  <c r="BK347" i="7"/>
  <c r="BI347" i="7"/>
  <c r="BH347" i="7"/>
  <c r="BG347" i="7"/>
  <c r="BF347" i="7"/>
  <c r="BE347" i="7"/>
  <c r="T347" i="7"/>
  <c r="R347" i="7"/>
  <c r="P347" i="7"/>
  <c r="P346" i="7" s="1"/>
  <c r="BK345" i="7"/>
  <c r="BI345" i="7"/>
  <c r="BH345" i="7"/>
  <c r="BG345" i="7"/>
  <c r="BE345" i="7"/>
  <c r="T345" i="7"/>
  <c r="R345" i="7"/>
  <c r="P345" i="7"/>
  <c r="BF345" i="7"/>
  <c r="BI344" i="7"/>
  <c r="BH344" i="7"/>
  <c r="BG344" i="7"/>
  <c r="BE344" i="7"/>
  <c r="T344" i="7"/>
  <c r="R344" i="7"/>
  <c r="P344" i="7"/>
  <c r="BK344" i="7"/>
  <c r="BI343" i="7"/>
  <c r="BH343" i="7"/>
  <c r="BG343" i="7"/>
  <c r="BE343" i="7"/>
  <c r="T343" i="7"/>
  <c r="R343" i="7"/>
  <c r="P343" i="7"/>
  <c r="P342" i="7" s="1"/>
  <c r="BK343" i="7"/>
  <c r="BI341" i="7"/>
  <c r="BH341" i="7"/>
  <c r="BG341" i="7"/>
  <c r="BE341" i="7"/>
  <c r="BI340" i="7"/>
  <c r="BH340" i="7"/>
  <c r="BG340" i="7"/>
  <c r="BE340" i="7"/>
  <c r="T340" i="7"/>
  <c r="R340" i="7"/>
  <c r="P340" i="7"/>
  <c r="BK340" i="7"/>
  <c r="BI339" i="7"/>
  <c r="BH339" i="7"/>
  <c r="BG339" i="7"/>
  <c r="BE339" i="7"/>
  <c r="T339" i="7"/>
  <c r="R339" i="7"/>
  <c r="P339" i="7"/>
  <c r="BI337" i="7"/>
  <c r="BH337" i="7"/>
  <c r="BG337" i="7"/>
  <c r="BE337" i="7"/>
  <c r="BK336" i="7"/>
  <c r="BI336" i="7"/>
  <c r="BH336" i="7"/>
  <c r="BG336" i="7"/>
  <c r="BE336" i="7"/>
  <c r="T336" i="7"/>
  <c r="R336" i="7"/>
  <c r="P336" i="7"/>
  <c r="BF336" i="7"/>
  <c r="BK335" i="7"/>
  <c r="BI335" i="7"/>
  <c r="BH335" i="7"/>
  <c r="BG335" i="7"/>
  <c r="BF335" i="7"/>
  <c r="BE335" i="7"/>
  <c r="T335" i="7"/>
  <c r="R335" i="7"/>
  <c r="P335" i="7"/>
  <c r="BI334" i="7"/>
  <c r="BH334" i="7"/>
  <c r="BG334" i="7"/>
  <c r="BE334" i="7"/>
  <c r="T334" i="7"/>
  <c r="R334" i="7"/>
  <c r="P334" i="7"/>
  <c r="BF334" i="7"/>
  <c r="BK334" i="7"/>
  <c r="BI333" i="7"/>
  <c r="BH333" i="7"/>
  <c r="BG333" i="7"/>
  <c r="BE333" i="7"/>
  <c r="T333" i="7"/>
  <c r="R333" i="7"/>
  <c r="P333" i="7"/>
  <c r="BK332" i="7"/>
  <c r="BI332" i="7"/>
  <c r="BH332" i="7"/>
  <c r="BG332" i="7"/>
  <c r="BE332" i="7"/>
  <c r="T332" i="7"/>
  <c r="R332" i="7"/>
  <c r="P332" i="7"/>
  <c r="BF332" i="7"/>
  <c r="BK331" i="7"/>
  <c r="BI331" i="7"/>
  <c r="BH331" i="7"/>
  <c r="BG331" i="7"/>
  <c r="BE331" i="7"/>
  <c r="T331" i="7"/>
  <c r="R331" i="7"/>
  <c r="P331" i="7"/>
  <c r="BI329" i="7"/>
  <c r="BH329" i="7"/>
  <c r="BG329" i="7"/>
  <c r="BE329" i="7"/>
  <c r="BI328" i="7"/>
  <c r="BH328" i="7"/>
  <c r="BG328" i="7"/>
  <c r="BE328" i="7"/>
  <c r="T328" i="7"/>
  <c r="R328" i="7"/>
  <c r="P328" i="7"/>
  <c r="BK328" i="7"/>
  <c r="BI327" i="7"/>
  <c r="BH327" i="7"/>
  <c r="BG327" i="7"/>
  <c r="BE327" i="7"/>
  <c r="T327" i="7"/>
  <c r="R327" i="7"/>
  <c r="P327" i="7"/>
  <c r="BI325" i="7"/>
  <c r="BH325" i="7"/>
  <c r="BG325" i="7"/>
  <c r="BE325" i="7"/>
  <c r="T325" i="7"/>
  <c r="R325" i="7"/>
  <c r="P325" i="7"/>
  <c r="BI324" i="7"/>
  <c r="BH324" i="7"/>
  <c r="BG324" i="7"/>
  <c r="BE324" i="7"/>
  <c r="T324" i="7"/>
  <c r="R324" i="7"/>
  <c r="P324" i="7"/>
  <c r="BI323" i="7"/>
  <c r="BH323" i="7"/>
  <c r="BG323" i="7"/>
  <c r="BE323" i="7"/>
  <c r="T323" i="7"/>
  <c r="R323" i="7"/>
  <c r="P323" i="7"/>
  <c r="BI322" i="7"/>
  <c r="BH322" i="7"/>
  <c r="BG322" i="7"/>
  <c r="BE322" i="7"/>
  <c r="T322" i="7"/>
  <c r="R322" i="7"/>
  <c r="P322" i="7"/>
  <c r="BI321" i="7"/>
  <c r="BH321" i="7"/>
  <c r="BG321" i="7"/>
  <c r="BE321" i="7"/>
  <c r="T321" i="7"/>
  <c r="R321" i="7"/>
  <c r="P321" i="7"/>
  <c r="BI319" i="7"/>
  <c r="BH319" i="7"/>
  <c r="BG319" i="7"/>
  <c r="BE319" i="7"/>
  <c r="BK318" i="7"/>
  <c r="BI318" i="7"/>
  <c r="BH318" i="7"/>
  <c r="BG318" i="7"/>
  <c r="BE318" i="7"/>
  <c r="T318" i="7"/>
  <c r="R318" i="7"/>
  <c r="P318" i="7"/>
  <c r="BF318" i="7"/>
  <c r="BK317" i="7"/>
  <c r="BI317" i="7"/>
  <c r="BH317" i="7"/>
  <c r="BG317" i="7"/>
  <c r="BE317" i="7"/>
  <c r="T317" i="7"/>
  <c r="R317" i="7"/>
  <c r="P317" i="7"/>
  <c r="BF317" i="7"/>
  <c r="BI316" i="7"/>
  <c r="BH316" i="7"/>
  <c r="BG316" i="7"/>
  <c r="BE316" i="7"/>
  <c r="T316" i="7"/>
  <c r="R316" i="7"/>
  <c r="P316" i="7"/>
  <c r="BK316" i="7"/>
  <c r="BI315" i="7"/>
  <c r="BH315" i="7"/>
  <c r="BG315" i="7"/>
  <c r="BE315" i="7"/>
  <c r="T315" i="7"/>
  <c r="R315" i="7"/>
  <c r="P315" i="7"/>
  <c r="BK314" i="7"/>
  <c r="BI314" i="7"/>
  <c r="BH314" i="7"/>
  <c r="BG314" i="7"/>
  <c r="BE314" i="7"/>
  <c r="T314" i="7"/>
  <c r="R314" i="7"/>
  <c r="P314" i="7"/>
  <c r="BF314" i="7"/>
  <c r="BK313" i="7"/>
  <c r="BI313" i="7"/>
  <c r="BH313" i="7"/>
  <c r="BG313" i="7"/>
  <c r="BE313" i="7"/>
  <c r="T313" i="7"/>
  <c r="R313" i="7"/>
  <c r="P313" i="7"/>
  <c r="BF313" i="7"/>
  <c r="BI312" i="7"/>
  <c r="BH312" i="7"/>
  <c r="BG312" i="7"/>
  <c r="BE312" i="7"/>
  <c r="T312" i="7"/>
  <c r="R312" i="7"/>
  <c r="P312" i="7"/>
  <c r="BF312" i="7"/>
  <c r="BK312" i="7"/>
  <c r="BI311" i="7"/>
  <c r="BH311" i="7"/>
  <c r="BG311" i="7"/>
  <c r="BE311" i="7"/>
  <c r="T311" i="7"/>
  <c r="R311" i="7"/>
  <c r="P311" i="7"/>
  <c r="BK310" i="7"/>
  <c r="BI310" i="7"/>
  <c r="BH310" i="7"/>
  <c r="BG310" i="7"/>
  <c r="BE310" i="7"/>
  <c r="T310" i="7"/>
  <c r="R310" i="7"/>
  <c r="P310" i="7"/>
  <c r="BF310" i="7"/>
  <c r="BK309" i="7"/>
  <c r="BI309" i="7"/>
  <c r="BH309" i="7"/>
  <c r="BG309" i="7"/>
  <c r="BE309" i="7"/>
  <c r="T309" i="7"/>
  <c r="R309" i="7"/>
  <c r="P309" i="7"/>
  <c r="BF309" i="7"/>
  <c r="BI308" i="7"/>
  <c r="BH308" i="7"/>
  <c r="BG308" i="7"/>
  <c r="BE308" i="7"/>
  <c r="T308" i="7"/>
  <c r="R308" i="7"/>
  <c r="P308" i="7"/>
  <c r="BK308" i="7"/>
  <c r="BI307" i="7"/>
  <c r="BH307" i="7"/>
  <c r="BG307" i="7"/>
  <c r="BE307" i="7"/>
  <c r="T307" i="7"/>
  <c r="R307" i="7"/>
  <c r="P307" i="7"/>
  <c r="BI305" i="7"/>
  <c r="BH305" i="7"/>
  <c r="BG305" i="7"/>
  <c r="BE305" i="7"/>
  <c r="BK304" i="7"/>
  <c r="BI304" i="7"/>
  <c r="BH304" i="7"/>
  <c r="BG304" i="7"/>
  <c r="BE304" i="7"/>
  <c r="T304" i="7"/>
  <c r="R304" i="7"/>
  <c r="P304" i="7"/>
  <c r="BF304" i="7"/>
  <c r="BK303" i="7"/>
  <c r="BI303" i="7"/>
  <c r="BH303" i="7"/>
  <c r="BG303" i="7"/>
  <c r="BF303" i="7"/>
  <c r="BE303" i="7"/>
  <c r="T303" i="7"/>
  <c r="R303" i="7"/>
  <c r="P303" i="7"/>
  <c r="BI302" i="7"/>
  <c r="BH302" i="7"/>
  <c r="BG302" i="7"/>
  <c r="BE302" i="7"/>
  <c r="T302" i="7"/>
  <c r="R302" i="7"/>
  <c r="P302" i="7"/>
  <c r="BF302" i="7"/>
  <c r="BK302" i="7"/>
  <c r="BI301" i="7"/>
  <c r="BH301" i="7"/>
  <c r="BG301" i="7"/>
  <c r="BE301" i="7"/>
  <c r="T301" i="7"/>
  <c r="R301" i="7"/>
  <c r="P301" i="7"/>
  <c r="BK300" i="7"/>
  <c r="BI300" i="7"/>
  <c r="BH300" i="7"/>
  <c r="BG300" i="7"/>
  <c r="BE300" i="7"/>
  <c r="T300" i="7"/>
  <c r="R300" i="7"/>
  <c r="P300" i="7"/>
  <c r="BF300" i="7"/>
  <c r="BK299" i="7"/>
  <c r="BI299" i="7"/>
  <c r="BH299" i="7"/>
  <c r="BG299" i="7"/>
  <c r="BE299" i="7"/>
  <c r="T299" i="7"/>
  <c r="R299" i="7"/>
  <c r="P299" i="7"/>
  <c r="BF299" i="7"/>
  <c r="BI298" i="7"/>
  <c r="BH298" i="7"/>
  <c r="BG298" i="7"/>
  <c r="BE298" i="7"/>
  <c r="T298" i="7"/>
  <c r="R298" i="7"/>
  <c r="P298" i="7"/>
  <c r="BK298" i="7"/>
  <c r="BI297" i="7"/>
  <c r="BH297" i="7"/>
  <c r="BG297" i="7"/>
  <c r="BE297" i="7"/>
  <c r="T297" i="7"/>
  <c r="R297" i="7"/>
  <c r="P297" i="7"/>
  <c r="BK296" i="7"/>
  <c r="BI296" i="7"/>
  <c r="BH296" i="7"/>
  <c r="BG296" i="7"/>
  <c r="BF296" i="7"/>
  <c r="BE296" i="7"/>
  <c r="T296" i="7"/>
  <c r="R296" i="7"/>
  <c r="P296" i="7"/>
  <c r="BK295" i="7"/>
  <c r="BI295" i="7"/>
  <c r="BH295" i="7"/>
  <c r="BG295" i="7"/>
  <c r="BE295" i="7"/>
  <c r="T295" i="7"/>
  <c r="R295" i="7"/>
  <c r="P295" i="7"/>
  <c r="BF295" i="7"/>
  <c r="BI294" i="7"/>
  <c r="BH294" i="7"/>
  <c r="BG294" i="7"/>
  <c r="BE294" i="7"/>
  <c r="T294" i="7"/>
  <c r="R294" i="7"/>
  <c r="P294" i="7"/>
  <c r="BF294" i="7"/>
  <c r="BK294" i="7"/>
  <c r="BI293" i="7"/>
  <c r="BH293" i="7"/>
  <c r="BG293" i="7"/>
  <c r="BE293" i="7"/>
  <c r="T293" i="7"/>
  <c r="R293" i="7"/>
  <c r="P293" i="7"/>
  <c r="BK292" i="7"/>
  <c r="BI292" i="7"/>
  <c r="BH292" i="7"/>
  <c r="BG292" i="7"/>
  <c r="BF292" i="7"/>
  <c r="BE292" i="7"/>
  <c r="T292" i="7"/>
  <c r="R292" i="7"/>
  <c r="P292" i="7"/>
  <c r="BK291" i="7"/>
  <c r="BI291" i="7"/>
  <c r="BH291" i="7"/>
  <c r="BG291" i="7"/>
  <c r="BE291" i="7"/>
  <c r="T291" i="7"/>
  <c r="R291" i="7"/>
  <c r="P291" i="7"/>
  <c r="BF291" i="7"/>
  <c r="BI290" i="7"/>
  <c r="BH290" i="7"/>
  <c r="BG290" i="7"/>
  <c r="BE290" i="7"/>
  <c r="T290" i="7"/>
  <c r="R290" i="7"/>
  <c r="P290" i="7"/>
  <c r="BK290" i="7"/>
  <c r="BI289" i="7"/>
  <c r="BH289" i="7"/>
  <c r="BG289" i="7"/>
  <c r="BE289" i="7"/>
  <c r="T289" i="7"/>
  <c r="R289" i="7"/>
  <c r="P289" i="7"/>
  <c r="BI287" i="7"/>
  <c r="BH287" i="7"/>
  <c r="BG287" i="7"/>
  <c r="BE287" i="7"/>
  <c r="BK286" i="7"/>
  <c r="BI286" i="7"/>
  <c r="BH286" i="7"/>
  <c r="BG286" i="7"/>
  <c r="BE286" i="7"/>
  <c r="T286" i="7"/>
  <c r="R286" i="7"/>
  <c r="P286" i="7"/>
  <c r="BF286" i="7"/>
  <c r="BK285" i="7"/>
  <c r="BI285" i="7"/>
  <c r="BH285" i="7"/>
  <c r="BG285" i="7"/>
  <c r="BF285" i="7"/>
  <c r="BE285" i="7"/>
  <c r="T285" i="7"/>
  <c r="R285" i="7"/>
  <c r="P285" i="7"/>
  <c r="BI284" i="7"/>
  <c r="BH284" i="7"/>
  <c r="BG284" i="7"/>
  <c r="BE284" i="7"/>
  <c r="T284" i="7"/>
  <c r="R284" i="7"/>
  <c r="P284" i="7"/>
  <c r="BF284" i="7"/>
  <c r="BK284" i="7"/>
  <c r="BI283" i="7"/>
  <c r="BH283" i="7"/>
  <c r="BG283" i="7"/>
  <c r="BE283" i="7"/>
  <c r="T283" i="7"/>
  <c r="R283" i="7"/>
  <c r="P283" i="7"/>
  <c r="BK282" i="7"/>
  <c r="BI282" i="7"/>
  <c r="BH282" i="7"/>
  <c r="BG282" i="7"/>
  <c r="BE282" i="7"/>
  <c r="T282" i="7"/>
  <c r="R282" i="7"/>
  <c r="P282" i="7"/>
  <c r="BF282" i="7"/>
  <c r="BK281" i="7"/>
  <c r="BI281" i="7"/>
  <c r="BH281" i="7"/>
  <c r="BG281" i="7"/>
  <c r="BE281" i="7"/>
  <c r="T281" i="7"/>
  <c r="R281" i="7"/>
  <c r="P281" i="7"/>
  <c r="BF281" i="7"/>
  <c r="BI280" i="7"/>
  <c r="BH280" i="7"/>
  <c r="BG280" i="7"/>
  <c r="BE280" i="7"/>
  <c r="T280" i="7"/>
  <c r="R280" i="7"/>
  <c r="P280" i="7"/>
  <c r="BK280" i="7"/>
  <c r="BI279" i="7"/>
  <c r="BH279" i="7"/>
  <c r="BG279" i="7"/>
  <c r="BE279" i="7"/>
  <c r="T279" i="7"/>
  <c r="R279" i="7"/>
  <c r="P279" i="7"/>
  <c r="BK278" i="7"/>
  <c r="BI278" i="7"/>
  <c r="BH278" i="7"/>
  <c r="BG278" i="7"/>
  <c r="BF278" i="7"/>
  <c r="BE278" i="7"/>
  <c r="T278" i="7"/>
  <c r="R278" i="7"/>
  <c r="P278" i="7"/>
  <c r="BK277" i="7"/>
  <c r="BI277" i="7"/>
  <c r="BH277" i="7"/>
  <c r="BG277" i="7"/>
  <c r="BE277" i="7"/>
  <c r="T277" i="7"/>
  <c r="R277" i="7"/>
  <c r="P277" i="7"/>
  <c r="BF277" i="7"/>
  <c r="BI276" i="7"/>
  <c r="BH276" i="7"/>
  <c r="BG276" i="7"/>
  <c r="BE276" i="7"/>
  <c r="T276" i="7"/>
  <c r="R276" i="7"/>
  <c r="P276" i="7"/>
  <c r="BF276" i="7"/>
  <c r="BK276" i="7"/>
  <c r="BI275" i="7"/>
  <c r="BH275" i="7"/>
  <c r="BG275" i="7"/>
  <c r="BE275" i="7"/>
  <c r="T275" i="7"/>
  <c r="R275" i="7"/>
  <c r="P275" i="7"/>
  <c r="BK274" i="7"/>
  <c r="BI274" i="7"/>
  <c r="BH274" i="7"/>
  <c r="BG274" i="7"/>
  <c r="BF274" i="7"/>
  <c r="BE274" i="7"/>
  <c r="T274" i="7"/>
  <c r="R274" i="7"/>
  <c r="P274" i="7"/>
  <c r="BK273" i="7"/>
  <c r="BI273" i="7"/>
  <c r="BH273" i="7"/>
  <c r="BG273" i="7"/>
  <c r="BE273" i="7"/>
  <c r="T273" i="7"/>
  <c r="R273" i="7"/>
  <c r="P273" i="7"/>
  <c r="BF273" i="7"/>
  <c r="BI272" i="7"/>
  <c r="BH272" i="7"/>
  <c r="BG272" i="7"/>
  <c r="BE272" i="7"/>
  <c r="T272" i="7"/>
  <c r="R272" i="7"/>
  <c r="P272" i="7"/>
  <c r="BK272" i="7"/>
  <c r="BI271" i="7"/>
  <c r="BH271" i="7"/>
  <c r="BG271" i="7"/>
  <c r="BE271" i="7"/>
  <c r="T271" i="7"/>
  <c r="R271" i="7"/>
  <c r="P271" i="7"/>
  <c r="BI269" i="7"/>
  <c r="BH269" i="7"/>
  <c r="BG269" i="7"/>
  <c r="BE269" i="7"/>
  <c r="BK268" i="7"/>
  <c r="BI268" i="7"/>
  <c r="BH268" i="7"/>
  <c r="BG268" i="7"/>
  <c r="BE268" i="7"/>
  <c r="T268" i="7"/>
  <c r="R268" i="7"/>
  <c r="P268" i="7"/>
  <c r="BF268" i="7"/>
  <c r="BK267" i="7"/>
  <c r="BI267" i="7"/>
  <c r="BH267" i="7"/>
  <c r="BG267" i="7"/>
  <c r="BF267" i="7"/>
  <c r="BE267" i="7"/>
  <c r="T267" i="7"/>
  <c r="R267" i="7"/>
  <c r="P267" i="7"/>
  <c r="BI266" i="7"/>
  <c r="BH266" i="7"/>
  <c r="BG266" i="7"/>
  <c r="BE266" i="7"/>
  <c r="T266" i="7"/>
  <c r="R266" i="7"/>
  <c r="P266" i="7"/>
  <c r="BF266" i="7"/>
  <c r="BK266" i="7"/>
  <c r="BI265" i="7"/>
  <c r="BH265" i="7"/>
  <c r="BG265" i="7"/>
  <c r="BE265" i="7"/>
  <c r="T265" i="7"/>
  <c r="R265" i="7"/>
  <c r="P265" i="7"/>
  <c r="BI263" i="7"/>
  <c r="BH263" i="7"/>
  <c r="BG263" i="7"/>
  <c r="BE263" i="7"/>
  <c r="BK262" i="7"/>
  <c r="BI262" i="7"/>
  <c r="BH262" i="7"/>
  <c r="BG262" i="7"/>
  <c r="BF262" i="7"/>
  <c r="BE262" i="7"/>
  <c r="T262" i="7"/>
  <c r="R262" i="7"/>
  <c r="P262" i="7"/>
  <c r="BK261" i="7"/>
  <c r="BI261" i="7"/>
  <c r="BH261" i="7"/>
  <c r="BG261" i="7"/>
  <c r="BE261" i="7"/>
  <c r="T261" i="7"/>
  <c r="R261" i="7"/>
  <c r="P261" i="7"/>
  <c r="BF261" i="7"/>
  <c r="BI260" i="7"/>
  <c r="BH260" i="7"/>
  <c r="BG260" i="7"/>
  <c r="BE260" i="7"/>
  <c r="T260" i="7"/>
  <c r="R260" i="7"/>
  <c r="P260" i="7"/>
  <c r="BK260" i="7"/>
  <c r="BI259" i="7"/>
  <c r="BH259" i="7"/>
  <c r="BG259" i="7"/>
  <c r="BE259" i="7"/>
  <c r="T259" i="7"/>
  <c r="R259" i="7"/>
  <c r="P259" i="7"/>
  <c r="BK258" i="7"/>
  <c r="BI258" i="7"/>
  <c r="BH258" i="7"/>
  <c r="BG258" i="7"/>
  <c r="BF258" i="7"/>
  <c r="BE258" i="7"/>
  <c r="T258" i="7"/>
  <c r="R258" i="7"/>
  <c r="P258" i="7"/>
  <c r="BK257" i="7"/>
  <c r="BI257" i="7"/>
  <c r="BH257" i="7"/>
  <c r="BG257" i="7"/>
  <c r="BF257" i="7"/>
  <c r="BE257" i="7"/>
  <c r="T257" i="7"/>
  <c r="R257" i="7"/>
  <c r="P257" i="7"/>
  <c r="BI255" i="7"/>
  <c r="BH255" i="7"/>
  <c r="BG255" i="7"/>
  <c r="BE255" i="7"/>
  <c r="T255" i="7"/>
  <c r="R255" i="7"/>
  <c r="P255" i="7"/>
  <c r="P254" i="7" s="1"/>
  <c r="T254" i="7"/>
  <c r="R254" i="7"/>
  <c r="BI253" i="7"/>
  <c r="BH253" i="7"/>
  <c r="BG253" i="7"/>
  <c r="BE253" i="7"/>
  <c r="T253" i="7"/>
  <c r="R253" i="7"/>
  <c r="R252" i="7" s="1"/>
  <c r="P253" i="7"/>
  <c r="P252" i="7" s="1"/>
  <c r="T252" i="7"/>
  <c r="BI251" i="7"/>
  <c r="BH251" i="7"/>
  <c r="BG251" i="7"/>
  <c r="BE251" i="7"/>
  <c r="BI250" i="7"/>
  <c r="BH250" i="7"/>
  <c r="BG250" i="7"/>
  <c r="BE250" i="7"/>
  <c r="T250" i="7"/>
  <c r="R250" i="7"/>
  <c r="P250" i="7"/>
  <c r="BF250" i="7"/>
  <c r="BK250" i="7"/>
  <c r="BI249" i="7"/>
  <c r="BH249" i="7"/>
  <c r="BG249" i="7"/>
  <c r="BE249" i="7"/>
  <c r="T249" i="7"/>
  <c r="R249" i="7"/>
  <c r="P249" i="7"/>
  <c r="BK248" i="7"/>
  <c r="BI248" i="7"/>
  <c r="BH248" i="7"/>
  <c r="BG248" i="7"/>
  <c r="BE248" i="7"/>
  <c r="T248" i="7"/>
  <c r="R248" i="7"/>
  <c r="P248" i="7"/>
  <c r="BF248" i="7"/>
  <c r="BI246" i="7"/>
  <c r="BH246" i="7"/>
  <c r="BG246" i="7"/>
  <c r="BE246" i="7"/>
  <c r="BK245" i="7"/>
  <c r="BI245" i="7"/>
  <c r="BH245" i="7"/>
  <c r="BG245" i="7"/>
  <c r="BE245" i="7"/>
  <c r="T245" i="7"/>
  <c r="R245" i="7"/>
  <c r="P245" i="7"/>
  <c r="BF245" i="7"/>
  <c r="BI244" i="7"/>
  <c r="BH244" i="7"/>
  <c r="BG244" i="7"/>
  <c r="BE244" i="7"/>
  <c r="T244" i="7"/>
  <c r="R244" i="7"/>
  <c r="P244" i="7"/>
  <c r="BF244" i="7"/>
  <c r="BK244" i="7"/>
  <c r="BI243" i="7"/>
  <c r="BH243" i="7"/>
  <c r="BG243" i="7"/>
  <c r="BE243" i="7"/>
  <c r="T243" i="7"/>
  <c r="R243" i="7"/>
  <c r="P243" i="7"/>
  <c r="BK242" i="7"/>
  <c r="BI242" i="7"/>
  <c r="BH242" i="7"/>
  <c r="BG242" i="7"/>
  <c r="BF242" i="7"/>
  <c r="BE242" i="7"/>
  <c r="T242" i="7"/>
  <c r="R242" i="7"/>
  <c r="P242" i="7"/>
  <c r="BK241" i="7"/>
  <c r="BI241" i="7"/>
  <c r="BH241" i="7"/>
  <c r="BG241" i="7"/>
  <c r="BE241" i="7"/>
  <c r="T241" i="7"/>
  <c r="R241" i="7"/>
  <c r="P241" i="7"/>
  <c r="BF241" i="7"/>
  <c r="BI240" i="7"/>
  <c r="BH240" i="7"/>
  <c r="BG240" i="7"/>
  <c r="BE240" i="7"/>
  <c r="T240" i="7"/>
  <c r="R240" i="7"/>
  <c r="P240" i="7"/>
  <c r="BK240" i="7"/>
  <c r="BI238" i="7"/>
  <c r="BH238" i="7"/>
  <c r="BG238" i="7"/>
  <c r="BE238" i="7"/>
  <c r="BI237" i="7"/>
  <c r="BH237" i="7"/>
  <c r="BG237" i="7"/>
  <c r="BE237" i="7"/>
  <c r="T237" i="7"/>
  <c r="R237" i="7"/>
  <c r="P237" i="7"/>
  <c r="BK236" i="7"/>
  <c r="BI236" i="7"/>
  <c r="BH236" i="7"/>
  <c r="BG236" i="7"/>
  <c r="BE236" i="7"/>
  <c r="T236" i="7"/>
  <c r="R236" i="7"/>
  <c r="P236" i="7"/>
  <c r="BF236" i="7"/>
  <c r="BK235" i="7"/>
  <c r="BI235" i="7"/>
  <c r="BH235" i="7"/>
  <c r="BG235" i="7"/>
  <c r="BE235" i="7"/>
  <c r="T235" i="7"/>
  <c r="R235" i="7"/>
  <c r="P235" i="7"/>
  <c r="BF235" i="7"/>
  <c r="BI234" i="7"/>
  <c r="BH234" i="7"/>
  <c r="BG234" i="7"/>
  <c r="BE234" i="7"/>
  <c r="T234" i="7"/>
  <c r="R234" i="7"/>
  <c r="P234" i="7"/>
  <c r="BK234" i="7"/>
  <c r="BI233" i="7"/>
  <c r="BH233" i="7"/>
  <c r="BG233" i="7"/>
  <c r="BE233" i="7"/>
  <c r="T233" i="7"/>
  <c r="R233" i="7"/>
  <c r="P233" i="7"/>
  <c r="BK232" i="7"/>
  <c r="BI232" i="7"/>
  <c r="BH232" i="7"/>
  <c r="BG232" i="7"/>
  <c r="BF232" i="7"/>
  <c r="BE232" i="7"/>
  <c r="T232" i="7"/>
  <c r="R232" i="7"/>
  <c r="P232" i="7"/>
  <c r="BK231" i="7"/>
  <c r="BI231" i="7"/>
  <c r="BH231" i="7"/>
  <c r="BG231" i="7"/>
  <c r="BE231" i="7"/>
  <c r="T231" i="7"/>
  <c r="R231" i="7"/>
  <c r="P231" i="7"/>
  <c r="BF231" i="7"/>
  <c r="BI230" i="7"/>
  <c r="BH230" i="7"/>
  <c r="BG230" i="7"/>
  <c r="BE230" i="7"/>
  <c r="T230" i="7"/>
  <c r="R230" i="7"/>
  <c r="P230" i="7"/>
  <c r="BF230" i="7"/>
  <c r="BK230" i="7"/>
  <c r="BI229" i="7"/>
  <c r="BH229" i="7"/>
  <c r="BG229" i="7"/>
  <c r="BE229" i="7"/>
  <c r="T229" i="7"/>
  <c r="R229" i="7"/>
  <c r="P229" i="7"/>
  <c r="BI226" i="7"/>
  <c r="BH226" i="7"/>
  <c r="BG226" i="7"/>
  <c r="BE226" i="7"/>
  <c r="T226" i="7"/>
  <c r="T225" i="7" s="1"/>
  <c r="R226" i="7"/>
  <c r="R225" i="7" s="1"/>
  <c r="P226" i="7"/>
  <c r="P225" i="7" s="1"/>
  <c r="BK226" i="7"/>
  <c r="BK225" i="7" s="1"/>
  <c r="BI224" i="7"/>
  <c r="BH224" i="7"/>
  <c r="BG224" i="7"/>
  <c r="BE224" i="7"/>
  <c r="T224" i="7"/>
  <c r="R224" i="7"/>
  <c r="P224" i="7"/>
  <c r="BK224" i="7"/>
  <c r="BI223" i="7"/>
  <c r="BH223" i="7"/>
  <c r="BG223" i="7"/>
  <c r="BE223" i="7"/>
  <c r="T223" i="7"/>
  <c r="R223" i="7"/>
  <c r="P223" i="7"/>
  <c r="BK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F221" i="7"/>
  <c r="BK220" i="7"/>
  <c r="BI220" i="7"/>
  <c r="BH220" i="7"/>
  <c r="BG220" i="7"/>
  <c r="BF220" i="7"/>
  <c r="BE220" i="7"/>
  <c r="T220" i="7"/>
  <c r="R220" i="7"/>
  <c r="P220" i="7"/>
  <c r="BK219" i="7"/>
  <c r="BI219" i="7"/>
  <c r="BH219" i="7"/>
  <c r="BG219" i="7"/>
  <c r="BE219" i="7"/>
  <c r="T219" i="7"/>
  <c r="R219" i="7"/>
  <c r="P219" i="7"/>
  <c r="BF219" i="7"/>
  <c r="BI218" i="7"/>
  <c r="BH218" i="7"/>
  <c r="BG218" i="7"/>
  <c r="BE218" i="7"/>
  <c r="T218" i="7"/>
  <c r="R218" i="7"/>
  <c r="P218" i="7"/>
  <c r="BK218" i="7"/>
  <c r="BI217" i="7"/>
  <c r="BH217" i="7"/>
  <c r="BG217" i="7"/>
  <c r="BE217" i="7"/>
  <c r="T217" i="7"/>
  <c r="R217" i="7"/>
  <c r="P217" i="7"/>
  <c r="BK216" i="7"/>
  <c r="BI216" i="7"/>
  <c r="BH216" i="7"/>
  <c r="BG216" i="7"/>
  <c r="BF216" i="7"/>
  <c r="BE216" i="7"/>
  <c r="T216" i="7"/>
  <c r="R216" i="7"/>
  <c r="P216" i="7"/>
  <c r="BK215" i="7"/>
  <c r="BI215" i="7"/>
  <c r="BH215" i="7"/>
  <c r="BG215" i="7"/>
  <c r="BF215" i="7"/>
  <c r="BE215" i="7"/>
  <c r="T215" i="7"/>
  <c r="R215" i="7"/>
  <c r="P215" i="7"/>
  <c r="BI214" i="7"/>
  <c r="BH214" i="7"/>
  <c r="BG214" i="7"/>
  <c r="BE214" i="7"/>
  <c r="T214" i="7"/>
  <c r="R214" i="7"/>
  <c r="P214" i="7"/>
  <c r="BF214" i="7"/>
  <c r="BK214" i="7"/>
  <c r="BI213" i="7"/>
  <c r="BH213" i="7"/>
  <c r="BG213" i="7"/>
  <c r="BE213" i="7"/>
  <c r="T213" i="7"/>
  <c r="R213" i="7"/>
  <c r="P213" i="7"/>
  <c r="BK212" i="7"/>
  <c r="BI212" i="7"/>
  <c r="BH212" i="7"/>
  <c r="BG212" i="7"/>
  <c r="BF212" i="7"/>
  <c r="BE212" i="7"/>
  <c r="T212" i="7"/>
  <c r="R212" i="7"/>
  <c r="P212" i="7"/>
  <c r="BK211" i="7"/>
  <c r="BI211" i="7"/>
  <c r="BH211" i="7"/>
  <c r="BG211" i="7"/>
  <c r="BE211" i="7"/>
  <c r="T211" i="7"/>
  <c r="R211" i="7"/>
  <c r="P211" i="7"/>
  <c r="BF211" i="7"/>
  <c r="BI210" i="7"/>
  <c r="BH210" i="7"/>
  <c r="BG210" i="7"/>
  <c r="BE210" i="7"/>
  <c r="T210" i="7"/>
  <c r="R210" i="7"/>
  <c r="P210" i="7"/>
  <c r="BK210" i="7"/>
  <c r="BK209" i="7"/>
  <c r="BK208" i="7"/>
  <c r="BI208" i="7"/>
  <c r="BH208" i="7"/>
  <c r="BG208" i="7"/>
  <c r="BF208" i="7"/>
  <c r="BE208" i="7"/>
  <c r="T208" i="7"/>
  <c r="R208" i="7"/>
  <c r="P208" i="7"/>
  <c r="BK207" i="7"/>
  <c r="BI207" i="7"/>
  <c r="BH207" i="7"/>
  <c r="BG207" i="7"/>
  <c r="BE207" i="7"/>
  <c r="T207" i="7"/>
  <c r="R207" i="7"/>
  <c r="P207" i="7"/>
  <c r="BF207" i="7"/>
  <c r="BI206" i="7"/>
  <c r="BH206" i="7"/>
  <c r="BG206" i="7"/>
  <c r="BE206" i="7"/>
  <c r="T206" i="7"/>
  <c r="R206" i="7"/>
  <c r="P206" i="7"/>
  <c r="BK206" i="7"/>
  <c r="BI205" i="7"/>
  <c r="BH205" i="7"/>
  <c r="BG205" i="7"/>
  <c r="BE205" i="7"/>
  <c r="T205" i="7"/>
  <c r="R205" i="7"/>
  <c r="P205" i="7"/>
  <c r="BK204" i="7"/>
  <c r="BI204" i="7"/>
  <c r="BH204" i="7"/>
  <c r="BG204" i="7"/>
  <c r="BF204" i="7"/>
  <c r="BE204" i="7"/>
  <c r="T204" i="7"/>
  <c r="R204" i="7"/>
  <c r="P204" i="7"/>
  <c r="BK203" i="7"/>
  <c r="BI203" i="7"/>
  <c r="BH203" i="7"/>
  <c r="BG203" i="7"/>
  <c r="BF203" i="7"/>
  <c r="BE203" i="7"/>
  <c r="T203" i="7"/>
  <c r="R203" i="7"/>
  <c r="P203" i="7"/>
  <c r="BI202" i="7"/>
  <c r="BH202" i="7"/>
  <c r="BG202" i="7"/>
  <c r="BE202" i="7"/>
  <c r="T202" i="7"/>
  <c r="R202" i="7"/>
  <c r="P202" i="7"/>
  <c r="BF202" i="7"/>
  <c r="BK202" i="7"/>
  <c r="BI201" i="7"/>
  <c r="BH201" i="7"/>
  <c r="BG201" i="7"/>
  <c r="BE201" i="7"/>
  <c r="T201" i="7"/>
  <c r="R201" i="7"/>
  <c r="P201" i="7"/>
  <c r="BK200" i="7"/>
  <c r="BI200" i="7"/>
  <c r="BH200" i="7"/>
  <c r="BG200" i="7"/>
  <c r="BF200" i="7"/>
  <c r="BE200" i="7"/>
  <c r="T200" i="7"/>
  <c r="R200" i="7"/>
  <c r="P200" i="7"/>
  <c r="BK199" i="7"/>
  <c r="BI199" i="7"/>
  <c r="BH199" i="7"/>
  <c r="BG199" i="7"/>
  <c r="BE199" i="7"/>
  <c r="T199" i="7"/>
  <c r="R199" i="7"/>
  <c r="P199" i="7"/>
  <c r="BF199" i="7"/>
  <c r="BI198" i="7"/>
  <c r="BH198" i="7"/>
  <c r="BG198" i="7"/>
  <c r="BE198" i="7"/>
  <c r="T198" i="7"/>
  <c r="R198" i="7"/>
  <c r="P198" i="7"/>
  <c r="BK198" i="7"/>
  <c r="BI197" i="7"/>
  <c r="BH197" i="7"/>
  <c r="BG197" i="7"/>
  <c r="BE197" i="7"/>
  <c r="T197" i="7"/>
  <c r="R197" i="7"/>
  <c r="P197" i="7"/>
  <c r="BK196" i="7"/>
  <c r="BI196" i="7"/>
  <c r="BH196" i="7"/>
  <c r="BG196" i="7"/>
  <c r="BF196" i="7"/>
  <c r="BE196" i="7"/>
  <c r="T196" i="7"/>
  <c r="R196" i="7"/>
  <c r="P196" i="7"/>
  <c r="BK195" i="7"/>
  <c r="BI195" i="7"/>
  <c r="BH195" i="7"/>
  <c r="BG195" i="7"/>
  <c r="BF195" i="7"/>
  <c r="BE195" i="7"/>
  <c r="T195" i="7"/>
  <c r="R195" i="7"/>
  <c r="P195" i="7"/>
  <c r="BI194" i="7"/>
  <c r="BH194" i="7"/>
  <c r="BG194" i="7"/>
  <c r="BE194" i="7"/>
  <c r="T194" i="7"/>
  <c r="R194" i="7"/>
  <c r="P194" i="7"/>
  <c r="BF194" i="7"/>
  <c r="BK194" i="7"/>
  <c r="BI193" i="7"/>
  <c r="BH193" i="7"/>
  <c r="BG193" i="7"/>
  <c r="BE193" i="7"/>
  <c r="T193" i="7"/>
  <c r="R193" i="7"/>
  <c r="P193" i="7"/>
  <c r="BK192" i="7"/>
  <c r="BI192" i="7"/>
  <c r="BH192" i="7"/>
  <c r="BG192" i="7"/>
  <c r="BE192" i="7"/>
  <c r="T192" i="7"/>
  <c r="R192" i="7"/>
  <c r="P192" i="7"/>
  <c r="BF192" i="7"/>
  <c r="BK190" i="7"/>
  <c r="BI190" i="7"/>
  <c r="BH190" i="7"/>
  <c r="BG190" i="7"/>
  <c r="BE190" i="7"/>
  <c r="T190" i="7"/>
  <c r="R190" i="7"/>
  <c r="P190" i="7"/>
  <c r="BF190" i="7"/>
  <c r="BK189" i="7"/>
  <c r="BI189" i="7"/>
  <c r="BH189" i="7"/>
  <c r="BG189" i="7"/>
  <c r="BE189" i="7"/>
  <c r="T189" i="7"/>
  <c r="R189" i="7"/>
  <c r="P189" i="7"/>
  <c r="BF189" i="7"/>
  <c r="BI188" i="7"/>
  <c r="BH188" i="7"/>
  <c r="BG188" i="7"/>
  <c r="BE188" i="7"/>
  <c r="T188" i="7"/>
  <c r="R188" i="7"/>
  <c r="P188" i="7"/>
  <c r="BK188" i="7"/>
  <c r="BI187" i="7"/>
  <c r="BH187" i="7"/>
  <c r="BG187" i="7"/>
  <c r="BE187" i="7"/>
  <c r="T187" i="7"/>
  <c r="R187" i="7"/>
  <c r="P187" i="7"/>
  <c r="BK186" i="7"/>
  <c r="BI186" i="7"/>
  <c r="BH186" i="7"/>
  <c r="BG186" i="7"/>
  <c r="BF186" i="7"/>
  <c r="BE186" i="7"/>
  <c r="T186" i="7"/>
  <c r="R186" i="7"/>
  <c r="P186" i="7"/>
  <c r="BK185" i="7"/>
  <c r="BI185" i="7"/>
  <c r="BH185" i="7"/>
  <c r="BG185" i="7"/>
  <c r="BE185" i="7"/>
  <c r="T185" i="7"/>
  <c r="R185" i="7"/>
  <c r="P185" i="7"/>
  <c r="BF185" i="7"/>
  <c r="BI184" i="7"/>
  <c r="BH184" i="7"/>
  <c r="BG184" i="7"/>
  <c r="BE184" i="7"/>
  <c r="T184" i="7"/>
  <c r="R184" i="7"/>
  <c r="P184" i="7"/>
  <c r="BF184" i="7"/>
  <c r="BK184" i="7"/>
  <c r="BI183" i="7"/>
  <c r="BH183" i="7"/>
  <c r="BG183" i="7"/>
  <c r="BE183" i="7"/>
  <c r="T183" i="7"/>
  <c r="R183" i="7"/>
  <c r="P183" i="7"/>
  <c r="BK182" i="7"/>
  <c r="BI182" i="7"/>
  <c r="BH182" i="7"/>
  <c r="BG182" i="7"/>
  <c r="BF182" i="7"/>
  <c r="BE182" i="7"/>
  <c r="T182" i="7"/>
  <c r="R182" i="7"/>
  <c r="P182" i="7"/>
  <c r="BK181" i="7"/>
  <c r="BI181" i="7"/>
  <c r="BH181" i="7"/>
  <c r="BG181" i="7"/>
  <c r="BE181" i="7"/>
  <c r="T181" i="7"/>
  <c r="R181" i="7"/>
  <c r="P181" i="7"/>
  <c r="BF181" i="7"/>
  <c r="BI180" i="7"/>
  <c r="BH180" i="7"/>
  <c r="BG180" i="7"/>
  <c r="BE180" i="7"/>
  <c r="T180" i="7"/>
  <c r="R180" i="7"/>
  <c r="P180" i="7"/>
  <c r="BK180" i="7"/>
  <c r="BI179" i="7"/>
  <c r="BH179" i="7"/>
  <c r="BG179" i="7"/>
  <c r="BE179" i="7"/>
  <c r="T179" i="7"/>
  <c r="R179" i="7"/>
  <c r="P179" i="7"/>
  <c r="BK178" i="7"/>
  <c r="BI178" i="7"/>
  <c r="BH178" i="7"/>
  <c r="BG178" i="7"/>
  <c r="BE178" i="7"/>
  <c r="T178" i="7"/>
  <c r="R178" i="7"/>
  <c r="P178" i="7"/>
  <c r="BF178" i="7"/>
  <c r="BK177" i="7"/>
  <c r="BI177" i="7"/>
  <c r="BH177" i="7"/>
  <c r="BG177" i="7"/>
  <c r="BF177" i="7"/>
  <c r="BE177" i="7"/>
  <c r="T177" i="7"/>
  <c r="R177" i="7"/>
  <c r="P177" i="7"/>
  <c r="BI176" i="7"/>
  <c r="BH176" i="7"/>
  <c r="BG176" i="7"/>
  <c r="BE176" i="7"/>
  <c r="T176" i="7"/>
  <c r="R176" i="7"/>
  <c r="P176" i="7"/>
  <c r="BF176" i="7"/>
  <c r="BK176" i="7"/>
  <c r="BI175" i="7"/>
  <c r="BH175" i="7"/>
  <c r="BG175" i="7"/>
  <c r="BE175" i="7"/>
  <c r="T175" i="7"/>
  <c r="R175" i="7"/>
  <c r="P175" i="7"/>
  <c r="BK174" i="7"/>
  <c r="BI174" i="7"/>
  <c r="BH174" i="7"/>
  <c r="BG174" i="7"/>
  <c r="BE174" i="7"/>
  <c r="T174" i="7"/>
  <c r="R174" i="7"/>
  <c r="P174" i="7"/>
  <c r="BF174" i="7"/>
  <c r="BK173" i="7"/>
  <c r="BI173" i="7"/>
  <c r="BH173" i="7"/>
  <c r="BG173" i="7"/>
  <c r="BE173" i="7"/>
  <c r="T173" i="7"/>
  <c r="R173" i="7"/>
  <c r="P173" i="7"/>
  <c r="BK171" i="7"/>
  <c r="BI171" i="7"/>
  <c r="BH171" i="7"/>
  <c r="BG171" i="7"/>
  <c r="BE171" i="7"/>
  <c r="T171" i="7"/>
  <c r="R171" i="7"/>
  <c r="P171" i="7"/>
  <c r="BF171" i="7"/>
  <c r="BI170" i="7"/>
  <c r="BH170" i="7"/>
  <c r="BG170" i="7"/>
  <c r="BE170" i="7"/>
  <c r="T170" i="7"/>
  <c r="R170" i="7"/>
  <c r="P170" i="7"/>
  <c r="BF170" i="7"/>
  <c r="BK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K166" i="7"/>
  <c r="BI166" i="7"/>
  <c r="BH166" i="7"/>
  <c r="BG166" i="7"/>
  <c r="BF166" i="7"/>
  <c r="BE166" i="7"/>
  <c r="T166" i="7"/>
  <c r="R166" i="7"/>
  <c r="P166" i="7"/>
  <c r="BK165" i="7"/>
  <c r="BI165" i="7"/>
  <c r="BH165" i="7"/>
  <c r="BG165" i="7"/>
  <c r="BF165" i="7"/>
  <c r="BE165" i="7"/>
  <c r="T165" i="7"/>
  <c r="R165" i="7"/>
  <c r="P165" i="7"/>
  <c r="P164" i="7" s="1"/>
  <c r="BK163" i="7"/>
  <c r="BI163" i="7"/>
  <c r="BH163" i="7"/>
  <c r="BG163" i="7"/>
  <c r="BE163" i="7"/>
  <c r="T163" i="7"/>
  <c r="R163" i="7"/>
  <c r="P163" i="7"/>
  <c r="BF163" i="7"/>
  <c r="BI162" i="7"/>
  <c r="BH162" i="7"/>
  <c r="BG162" i="7"/>
  <c r="BE162" i="7"/>
  <c r="T162" i="7"/>
  <c r="R162" i="7"/>
  <c r="P162" i="7"/>
  <c r="BK162" i="7"/>
  <c r="BI161" i="7"/>
  <c r="BH161" i="7"/>
  <c r="BG161" i="7"/>
  <c r="BE161" i="7"/>
  <c r="T161" i="7"/>
  <c r="R161" i="7"/>
  <c r="P161" i="7"/>
  <c r="BK160" i="7"/>
  <c r="BI160" i="7"/>
  <c r="BH160" i="7"/>
  <c r="BG160" i="7"/>
  <c r="BE160" i="7"/>
  <c r="T160" i="7"/>
  <c r="R160" i="7"/>
  <c r="P160" i="7"/>
  <c r="BF160" i="7"/>
  <c r="BK159" i="7"/>
  <c r="BI159" i="7"/>
  <c r="BH159" i="7"/>
  <c r="BG159" i="7"/>
  <c r="BE159" i="7"/>
  <c r="T159" i="7"/>
  <c r="R159" i="7"/>
  <c r="P159" i="7"/>
  <c r="BF159" i="7"/>
  <c r="BI158" i="7"/>
  <c r="BH158" i="7"/>
  <c r="BG158" i="7"/>
  <c r="BE158" i="7"/>
  <c r="T158" i="7"/>
  <c r="R158" i="7"/>
  <c r="P158" i="7"/>
  <c r="BF158" i="7"/>
  <c r="BK158" i="7"/>
  <c r="BI157" i="7"/>
  <c r="BH157" i="7"/>
  <c r="BG157" i="7"/>
  <c r="BE157" i="7"/>
  <c r="T157" i="7"/>
  <c r="R157" i="7"/>
  <c r="P157" i="7"/>
  <c r="BK156" i="7"/>
  <c r="BI156" i="7"/>
  <c r="BH156" i="7"/>
  <c r="BG156" i="7"/>
  <c r="BE156" i="7"/>
  <c r="T156" i="7"/>
  <c r="R156" i="7"/>
  <c r="P156" i="7"/>
  <c r="BF156" i="7"/>
  <c r="BK155" i="7"/>
  <c r="BI155" i="7"/>
  <c r="BH155" i="7"/>
  <c r="BG155" i="7"/>
  <c r="BE155" i="7"/>
  <c r="T155" i="7"/>
  <c r="T154" i="7" s="1"/>
  <c r="R155" i="7"/>
  <c r="P155" i="7"/>
  <c r="BK153" i="7"/>
  <c r="BK152" i="7"/>
  <c r="BK150" i="7"/>
  <c r="BK149" i="7"/>
  <c r="BI149" i="7"/>
  <c r="BH149" i="7"/>
  <c r="BG149" i="7"/>
  <c r="BE149" i="7"/>
  <c r="T149" i="7"/>
  <c r="T148" i="7" s="1"/>
  <c r="R149" i="7"/>
  <c r="R148" i="7" s="1"/>
  <c r="P149" i="7"/>
  <c r="P148" i="7" s="1"/>
  <c r="BF149" i="7"/>
  <c r="F142" i="7"/>
  <c r="J140" i="7"/>
  <c r="E136" i="7"/>
  <c r="F93" i="7"/>
  <c r="J91" i="7"/>
  <c r="F91" i="7"/>
  <c r="E87" i="7"/>
  <c r="J24" i="7"/>
  <c r="E24" i="7"/>
  <c r="J143" i="7" s="1"/>
  <c r="J23" i="7"/>
  <c r="J18" i="7"/>
  <c r="E18" i="7"/>
  <c r="J17" i="7"/>
  <c r="M88" i="10" l="1"/>
  <c r="R164" i="7"/>
  <c r="R342" i="7"/>
  <c r="T164" i="7"/>
  <c r="T346" i="7"/>
  <c r="R354" i="7"/>
  <c r="R353" i="7" s="1"/>
  <c r="T172" i="7"/>
  <c r="P320" i="7"/>
  <c r="R346" i="7"/>
  <c r="R168" i="7"/>
  <c r="P168" i="7"/>
  <c r="R172" i="7"/>
  <c r="T320" i="7"/>
  <c r="R154" i="7"/>
  <c r="T168" i="7"/>
  <c r="T191" i="7"/>
  <c r="T354" i="7"/>
  <c r="T353" i="7" s="1"/>
  <c r="M41" i="12"/>
  <c r="J94" i="7"/>
  <c r="AV100" i="1"/>
  <c r="BK205" i="7"/>
  <c r="BF205" i="7"/>
  <c r="BK161" i="7"/>
  <c r="BF161" i="7"/>
  <c r="BK167" i="7"/>
  <c r="BK164" i="7" s="1"/>
  <c r="BF167" i="7"/>
  <c r="BK187" i="7"/>
  <c r="BF187" i="7"/>
  <c r="P191" i="7"/>
  <c r="BK197" i="7"/>
  <c r="BF197" i="7"/>
  <c r="BK217" i="7"/>
  <c r="BF217" i="7"/>
  <c r="BF226" i="7"/>
  <c r="BK233" i="7"/>
  <c r="BF233" i="7"/>
  <c r="BK271" i="7"/>
  <c r="BK297" i="7"/>
  <c r="BF297" i="7"/>
  <c r="BK307" i="7"/>
  <c r="BK339" i="7"/>
  <c r="P28" i="10"/>
  <c r="L20" i="10"/>
  <c r="L44" i="12"/>
  <c r="Z23" i="18"/>
  <c r="P154" i="7"/>
  <c r="BF155" i="7"/>
  <c r="BK157" i="7"/>
  <c r="BF157" i="7"/>
  <c r="BF162" i="7"/>
  <c r="BK183" i="7"/>
  <c r="BF183" i="7"/>
  <c r="BF188" i="7"/>
  <c r="R191" i="7"/>
  <c r="BK193" i="7"/>
  <c r="BF198" i="7"/>
  <c r="BK213" i="7"/>
  <c r="BF213" i="7"/>
  <c r="BF218" i="7"/>
  <c r="BK221" i="7"/>
  <c r="BF224" i="7"/>
  <c r="BK229" i="7"/>
  <c r="BF234" i="7"/>
  <c r="BK249" i="7"/>
  <c r="BF272" i="7"/>
  <c r="BK283" i="7"/>
  <c r="BF283" i="7"/>
  <c r="BK293" i="7"/>
  <c r="BF293" i="7"/>
  <c r="BF298" i="7"/>
  <c r="BF308" i="7"/>
  <c r="R320" i="7"/>
  <c r="BF340" i="7"/>
  <c r="BK342" i="7"/>
  <c r="BF350" i="7"/>
  <c r="BF358" i="7"/>
  <c r="L53" i="10"/>
  <c r="Z17" i="12"/>
  <c r="L17" i="12"/>
  <c r="L18" i="12"/>
  <c r="Z19" i="18"/>
  <c r="BK179" i="7"/>
  <c r="BF179" i="7"/>
  <c r="BK222" i="7"/>
  <c r="BF222" i="7"/>
  <c r="BK259" i="7"/>
  <c r="BF259" i="7"/>
  <c r="BK279" i="7"/>
  <c r="BF279" i="7"/>
  <c r="BK289" i="7"/>
  <c r="BK315" i="7"/>
  <c r="BF315" i="7"/>
  <c r="BK327" i="7"/>
  <c r="BF343" i="7"/>
  <c r="L75" i="10"/>
  <c r="T147" i="7"/>
  <c r="BK151" i="7"/>
  <c r="BK148" i="7" s="1"/>
  <c r="BK169" i="7"/>
  <c r="BK168" i="7" s="1"/>
  <c r="P172" i="7"/>
  <c r="BF173" i="7"/>
  <c r="BK175" i="7"/>
  <c r="BF175" i="7"/>
  <c r="BF180" i="7"/>
  <c r="BK201" i="7"/>
  <c r="BF201" i="7"/>
  <c r="BF206" i="7"/>
  <c r="BF210" i="7"/>
  <c r="BF223" i="7"/>
  <c r="BK237" i="7"/>
  <c r="BF237" i="7"/>
  <c r="BK243" i="7"/>
  <c r="BF243" i="7"/>
  <c r="BF260" i="7"/>
  <c r="BK265" i="7"/>
  <c r="BK275" i="7"/>
  <c r="BF275" i="7"/>
  <c r="BF280" i="7"/>
  <c r="BF290" i="7"/>
  <c r="BK301" i="7"/>
  <c r="BF301" i="7"/>
  <c r="BK311" i="7"/>
  <c r="BF311" i="7"/>
  <c r="BF316" i="7"/>
  <c r="BF328" i="7"/>
  <c r="BF331" i="7"/>
  <c r="BK333" i="7"/>
  <c r="BF333" i="7"/>
  <c r="BF344" i="7"/>
  <c r="BF348" i="7"/>
  <c r="BK348" i="7"/>
  <c r="BK346" i="7" s="1"/>
  <c r="L31" i="10"/>
  <c r="L35" i="10"/>
  <c r="L77" i="10"/>
  <c r="Z72" i="12"/>
  <c r="M72" i="12"/>
  <c r="N74" i="12"/>
  <c r="M74" i="12"/>
  <c r="Z76" i="12"/>
  <c r="M76" i="12"/>
  <c r="L71" i="10"/>
  <c r="L79" i="10"/>
  <c r="L81" i="10"/>
  <c r="Z32" i="12"/>
  <c r="L32" i="12"/>
  <c r="L33" i="12"/>
  <c r="L13" i="14"/>
  <c r="T342" i="7"/>
  <c r="L18" i="10"/>
  <c r="N70" i="12"/>
  <c r="M70" i="12"/>
  <c r="Z13" i="14"/>
  <c r="Z13" i="16"/>
  <c r="Z24" i="16" s="1"/>
  <c r="Z27" i="18"/>
  <c r="Z13" i="12"/>
  <c r="Z28" i="12"/>
  <c r="S41" i="12"/>
  <c r="S85" i="12" s="1"/>
  <c r="P35" i="14"/>
  <c r="K86" i="12"/>
  <c r="Z50" i="12"/>
  <c r="L50" i="12"/>
  <c r="S32" i="14"/>
  <c r="S34" i="14" s="1"/>
  <c r="S35" i="14" s="1"/>
  <c r="Z22" i="14"/>
  <c r="L22" i="14"/>
  <c r="Z26" i="14"/>
  <c r="L26" i="14"/>
  <c r="Z30" i="14"/>
  <c r="M30" i="14"/>
  <c r="Z13" i="20"/>
  <c r="Z44" i="20" s="1"/>
  <c r="M89" i="10"/>
  <c r="L51" i="12"/>
  <c r="M58" i="12"/>
  <c r="M23" i="14"/>
  <c r="L27" i="14"/>
  <c r="M31" i="14"/>
  <c r="Z68" i="12"/>
  <c r="K35" i="14"/>
  <c r="Z16" i="18"/>
  <c r="Z20" i="18"/>
  <c r="Z24" i="18"/>
  <c r="Z28" i="18"/>
  <c r="R147" i="7" l="1"/>
  <c r="L41" i="12"/>
  <c r="L25" i="12"/>
  <c r="BK172" i="7"/>
  <c r="M83" i="12"/>
  <c r="M85" i="12" s="1"/>
  <c r="M86" i="12" s="1"/>
  <c r="L83" i="12"/>
  <c r="R337" i="7"/>
  <c r="R330" i="7" s="1"/>
  <c r="BK191" i="7"/>
  <c r="BK154" i="7"/>
  <c r="J39" i="10"/>
  <c r="L28" i="10"/>
  <c r="Z35" i="14"/>
  <c r="S86" i="12"/>
  <c r="P85" i="12"/>
  <c r="P86" i="12" s="1"/>
  <c r="L32" i="14"/>
  <c r="L34" i="14" s="1"/>
  <c r="Z74" i="12"/>
  <c r="J74" i="12"/>
  <c r="BF265" i="7"/>
  <c r="BF169" i="7"/>
  <c r="P337" i="7"/>
  <c r="P330" i="7" s="1"/>
  <c r="BF337" i="7"/>
  <c r="BF229" i="7"/>
  <c r="BF193" i="7"/>
  <c r="BF307" i="7"/>
  <c r="J73" i="10"/>
  <c r="P86" i="10"/>
  <c r="K73" i="10"/>
  <c r="L73" i="10"/>
  <c r="Z15" i="18"/>
  <c r="Z36" i="18" s="1"/>
  <c r="M32" i="14"/>
  <c r="M34" i="14" s="1"/>
  <c r="K39" i="10"/>
  <c r="BF339" i="7"/>
  <c r="BF271" i="7"/>
  <c r="BF327" i="7"/>
  <c r="BF240" i="7"/>
  <c r="Z44" i="12"/>
  <c r="Z70" i="12"/>
  <c r="J70" i="12"/>
  <c r="L14" i="14"/>
  <c r="T251" i="7"/>
  <c r="T247" i="7" s="1"/>
  <c r="R251" i="7"/>
  <c r="R247" i="7" s="1"/>
  <c r="P251" i="7"/>
  <c r="P247" i="7" s="1"/>
  <c r="BF251" i="7"/>
  <c r="BK251" i="7"/>
  <c r="BK247" i="7" s="1"/>
  <c r="BF289" i="7"/>
  <c r="K57" i="10"/>
  <c r="J57" i="10"/>
  <c r="P67" i="10"/>
  <c r="L57" i="10"/>
  <c r="L67" i="10" s="1"/>
  <c r="BF249" i="7"/>
  <c r="P147" i="7"/>
  <c r="T337" i="7" l="1"/>
  <c r="T330" i="7" s="1"/>
  <c r="BK337" i="7"/>
  <c r="BK330" i="7" s="1"/>
  <c r="BK147" i="7"/>
  <c r="Z86" i="12"/>
  <c r="J23" i="17"/>
  <c r="L39" i="10"/>
  <c r="P49" i="10"/>
  <c r="L85" i="12"/>
  <c r="L86" i="12" s="1"/>
  <c r="F23" i="17"/>
  <c r="J22" i="17"/>
  <c r="F23" i="15"/>
  <c r="F22" i="15"/>
  <c r="F24" i="15"/>
  <c r="J22" i="15"/>
  <c r="J23" i="15"/>
  <c r="J24" i="15"/>
  <c r="T329" i="7"/>
  <c r="T326" i="7" s="1"/>
  <c r="R329" i="7"/>
  <c r="R326" i="7" s="1"/>
  <c r="BK329" i="7"/>
  <c r="BK326" i="7" s="1"/>
  <c r="P329" i="7"/>
  <c r="P326" i="7" s="1"/>
  <c r="BK263" i="7"/>
  <c r="BK256" i="7" s="1"/>
  <c r="P263" i="7"/>
  <c r="P256" i="7" s="1"/>
  <c r="T263" i="7"/>
  <c r="T256" i="7" s="1"/>
  <c r="R263" i="7"/>
  <c r="R256" i="7" s="1"/>
  <c r="R238" i="7"/>
  <c r="R228" i="7" s="1"/>
  <c r="BK238" i="7"/>
  <c r="BK228" i="7" s="1"/>
  <c r="P238" i="7"/>
  <c r="P228" i="7" s="1"/>
  <c r="T238" i="7"/>
  <c r="T228" i="7" s="1"/>
  <c r="BK319" i="7"/>
  <c r="BK306" i="7" s="1"/>
  <c r="P319" i="7"/>
  <c r="P306" i="7" s="1"/>
  <c r="T319" i="7"/>
  <c r="T306" i="7" s="1"/>
  <c r="R319" i="7"/>
  <c r="R306" i="7" s="1"/>
  <c r="M35" i="14"/>
  <c r="BK305" i="7"/>
  <c r="BK288" i="7" s="1"/>
  <c r="P305" i="7"/>
  <c r="P288" i="7" s="1"/>
  <c r="R305" i="7"/>
  <c r="R288" i="7" s="1"/>
  <c r="T305" i="7"/>
  <c r="T288" i="7" s="1"/>
  <c r="L16" i="14"/>
  <c r="BK341" i="7"/>
  <c r="BK338" i="7" s="1"/>
  <c r="P341" i="7"/>
  <c r="P338" i="7" s="1"/>
  <c r="T341" i="7"/>
  <c r="T338" i="7" s="1"/>
  <c r="R341" i="7"/>
  <c r="R338" i="7" s="1"/>
  <c r="BK269" i="7"/>
  <c r="BK264" i="7" s="1"/>
  <c r="P269" i="7"/>
  <c r="P264" i="7" s="1"/>
  <c r="R269" i="7"/>
  <c r="R264" i="7" s="1"/>
  <c r="T269" i="7"/>
  <c r="T264" i="7" s="1"/>
  <c r="L86" i="10"/>
  <c r="T246" i="7"/>
  <c r="T239" i="7" s="1"/>
  <c r="P246" i="7"/>
  <c r="P239" i="7" s="1"/>
  <c r="BK246" i="7"/>
  <c r="BK239" i="7" s="1"/>
  <c r="R246" i="7"/>
  <c r="R239" i="7" s="1"/>
  <c r="BK287" i="7"/>
  <c r="BK270" i="7" s="1"/>
  <c r="P287" i="7"/>
  <c r="P270" i="7" s="1"/>
  <c r="T287" i="7"/>
  <c r="T270" i="7" s="1"/>
  <c r="R287" i="7"/>
  <c r="R270" i="7" s="1"/>
  <c r="L49" i="10" l="1"/>
  <c r="F22" i="17"/>
  <c r="F24" i="17"/>
  <c r="J24" i="17"/>
  <c r="J25" i="11"/>
  <c r="P88" i="10"/>
  <c r="P89" i="10" s="1"/>
  <c r="BF341" i="7"/>
  <c r="BF305" i="7"/>
  <c r="BF263" i="7"/>
  <c r="BF246" i="7"/>
  <c r="J23" i="13"/>
  <c r="J24" i="13"/>
  <c r="F22" i="13"/>
  <c r="F24" i="13"/>
  <c r="J22" i="13"/>
  <c r="F23" i="13"/>
  <c r="BF238" i="7"/>
  <c r="R227" i="7"/>
  <c r="R146" i="7" s="1"/>
  <c r="BF329" i="7"/>
  <c r="L35" i="14"/>
  <c r="F24" i="19"/>
  <c r="F22" i="19"/>
  <c r="J24" i="19"/>
  <c r="J23" i="19"/>
  <c r="F23" i="19"/>
  <c r="J22" i="19"/>
  <c r="BF287" i="7"/>
  <c r="BF269" i="7"/>
  <c r="BK356" i="7"/>
  <c r="BK354" i="7" s="1"/>
  <c r="BK353" i="7" s="1"/>
  <c r="T227" i="7"/>
  <c r="T146" i="7" s="1"/>
  <c r="J26" i="15"/>
  <c r="BF319" i="7"/>
  <c r="P227" i="7"/>
  <c r="P146" i="7" s="1"/>
  <c r="L88" i="10"/>
  <c r="L89" i="10" s="1"/>
  <c r="J26" i="17" l="1"/>
  <c r="J24" i="11"/>
  <c r="J23" i="11"/>
  <c r="F24" i="11"/>
  <c r="F23" i="11"/>
  <c r="F25" i="11"/>
  <c r="BK321" i="7"/>
  <c r="J23" i="8"/>
  <c r="J24" i="8"/>
  <c r="F23" i="8"/>
  <c r="F24" i="8"/>
  <c r="J22" i="8"/>
  <c r="F22" i="8"/>
  <c r="BF356" i="7"/>
  <c r="J26" i="13"/>
  <c r="J26" i="19"/>
  <c r="J27" i="11" l="1"/>
  <c r="J26" i="8"/>
  <c r="BF321" i="7"/>
  <c r="BK322" i="7"/>
  <c r="BF322" i="7"/>
  <c r="BK325" i="7"/>
  <c r="BF325" i="7"/>
  <c r="BF324" i="7" l="1"/>
  <c r="BK324" i="7"/>
  <c r="BK323" i="7"/>
  <c r="BK255" i="7"/>
  <c r="BK254" i="7" s="1"/>
  <c r="BK253" i="7" l="1"/>
  <c r="BK252" i="7" s="1"/>
  <c r="BF323" i="7"/>
  <c r="BK320" i="7"/>
  <c r="BF255" i="7"/>
  <c r="BK227" i="7" l="1"/>
  <c r="BK146" i="7" s="1"/>
  <c r="BF253" i="7"/>
  <c r="AW100" i="1" l="1"/>
  <c r="AT100" i="1" s="1"/>
  <c r="BA100" i="1" l="1"/>
  <c r="BA99" i="1" s="1"/>
  <c r="AW99" i="1" l="1"/>
  <c r="AT99" i="1" s="1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B9" i="5"/>
  <c r="M22" i="4"/>
  <c r="I16" i="4"/>
  <c r="M10" i="4"/>
  <c r="I10" i="4"/>
  <c r="F10" i="4"/>
  <c r="M9" i="4"/>
  <c r="I9" i="4"/>
  <c r="F9" i="4"/>
  <c r="H1" i="4"/>
  <c r="BA98" i="1" l="1"/>
  <c r="AW98" i="1"/>
  <c r="AT98" i="1" s="1"/>
  <c r="BC226" i="3" l="1"/>
  <c r="BC225" i="3"/>
  <c r="BC223" i="3"/>
  <c r="BC222" i="3"/>
  <c r="BC231" i="3"/>
  <c r="BC230" i="3"/>
  <c r="BC229" i="3"/>
  <c r="BC228" i="3"/>
  <c r="BC235" i="3"/>
  <c r="BC234" i="3"/>
  <c r="BC233" i="3"/>
  <c r="BC253" i="3"/>
  <c r="BC254" i="3"/>
  <c r="BC252" i="3"/>
  <c r="BC251" i="3"/>
  <c r="BC243" i="3"/>
  <c r="BC244" i="3"/>
  <c r="BC245" i="3"/>
  <c r="BC246" i="3"/>
  <c r="BC247" i="3"/>
  <c r="BC248" i="3"/>
  <c r="BC249" i="3"/>
  <c r="BC250" i="3"/>
  <c r="BC241" i="3"/>
  <c r="BC242" i="3"/>
  <c r="BC238" i="3"/>
  <c r="BC239" i="3"/>
  <c r="BC240" i="3"/>
  <c r="BC237" i="3"/>
  <c r="BC272" i="3"/>
  <c r="BC271" i="3"/>
  <c r="BC268" i="3"/>
  <c r="BC269" i="3"/>
  <c r="BC270" i="3"/>
  <c r="BC267" i="3"/>
  <c r="BC266" i="3"/>
  <c r="BC258" i="3"/>
  <c r="BC259" i="3"/>
  <c r="BC260" i="3"/>
  <c r="BC261" i="3"/>
  <c r="BC262" i="3"/>
  <c r="BC263" i="3"/>
  <c r="BC264" i="3"/>
  <c r="BC265" i="3"/>
  <c r="BC257" i="3"/>
  <c r="BC256" i="3"/>
  <c r="BC276" i="3"/>
  <c r="BC275" i="3"/>
  <c r="BC277" i="3"/>
  <c r="BC274" i="3"/>
  <c r="BC278" i="3"/>
  <c r="BC279" i="3"/>
  <c r="BC283" i="3"/>
  <c r="BC282" i="3"/>
  <c r="BC281" i="3"/>
  <c r="BC286" i="3"/>
  <c r="BC285" i="3"/>
  <c r="BC288" i="3"/>
  <c r="AY97" i="1"/>
  <c r="AX97" i="1"/>
  <c r="BF288" i="3"/>
  <c r="BE288" i="3"/>
  <c r="BD288" i="3"/>
  <c r="BB288" i="3"/>
  <c r="T288" i="3"/>
  <c r="T287" i="3" s="1"/>
  <c r="R288" i="3"/>
  <c r="R287" i="3" s="1"/>
  <c r="P288" i="3"/>
  <c r="P287" i="3" s="1"/>
  <c r="BH288" i="3"/>
  <c r="BH287" i="3" s="1"/>
  <c r="BF286" i="3"/>
  <c r="BE286" i="3"/>
  <c r="BD286" i="3"/>
  <c r="BB286" i="3"/>
  <c r="T286" i="3"/>
  <c r="R286" i="3"/>
  <c r="P286" i="3"/>
  <c r="BH286" i="3"/>
  <c r="BF285" i="3"/>
  <c r="BE285" i="3"/>
  <c r="BD285" i="3"/>
  <c r="BB285" i="3"/>
  <c r="T285" i="3"/>
  <c r="R285" i="3"/>
  <c r="R284" i="3" s="1"/>
  <c r="P285" i="3"/>
  <c r="BH285" i="3"/>
  <c r="BF283" i="3"/>
  <c r="BE283" i="3"/>
  <c r="BD283" i="3"/>
  <c r="BB283" i="3"/>
  <c r="T283" i="3"/>
  <c r="R283" i="3"/>
  <c r="P283" i="3"/>
  <c r="BH283" i="3"/>
  <c r="BF282" i="3"/>
  <c r="BE282" i="3"/>
  <c r="BD282" i="3"/>
  <c r="BB282" i="3"/>
  <c r="T282" i="3"/>
  <c r="R282" i="3"/>
  <c r="P282" i="3"/>
  <c r="BH282" i="3"/>
  <c r="BF281" i="3"/>
  <c r="BE281" i="3"/>
  <c r="BD281" i="3"/>
  <c r="BB281" i="3"/>
  <c r="T281" i="3"/>
  <c r="R281" i="3"/>
  <c r="P281" i="3"/>
  <c r="BH281" i="3"/>
  <c r="BF279" i="3"/>
  <c r="BE279" i="3"/>
  <c r="BD279" i="3"/>
  <c r="BB279" i="3"/>
  <c r="T279" i="3"/>
  <c r="R279" i="3"/>
  <c r="P279" i="3"/>
  <c r="BH279" i="3"/>
  <c r="BF278" i="3"/>
  <c r="BE278" i="3"/>
  <c r="BD278" i="3"/>
  <c r="BB278" i="3"/>
  <c r="T278" i="3"/>
  <c r="R278" i="3"/>
  <c r="P278" i="3"/>
  <c r="BH278" i="3"/>
  <c r="BF277" i="3"/>
  <c r="BE277" i="3"/>
  <c r="BD277" i="3"/>
  <c r="BB277" i="3"/>
  <c r="T277" i="3"/>
  <c r="R277" i="3"/>
  <c r="P277" i="3"/>
  <c r="BH277" i="3"/>
  <c r="BF276" i="3"/>
  <c r="BE276" i="3"/>
  <c r="BD276" i="3"/>
  <c r="BB276" i="3"/>
  <c r="T276" i="3"/>
  <c r="R276" i="3"/>
  <c r="P276" i="3"/>
  <c r="BH276" i="3"/>
  <c r="BF275" i="3"/>
  <c r="BE275" i="3"/>
  <c r="BD275" i="3"/>
  <c r="BB275" i="3"/>
  <c r="T275" i="3"/>
  <c r="R275" i="3"/>
  <c r="P275" i="3"/>
  <c r="BH275" i="3"/>
  <c r="BF274" i="3"/>
  <c r="BE274" i="3"/>
  <c r="BD274" i="3"/>
  <c r="BB274" i="3"/>
  <c r="T274" i="3"/>
  <c r="R274" i="3"/>
  <c r="P274" i="3"/>
  <c r="BH274" i="3"/>
  <c r="BF272" i="3"/>
  <c r="BE272" i="3"/>
  <c r="BD272" i="3"/>
  <c r="BB272" i="3"/>
  <c r="T272" i="3"/>
  <c r="R272" i="3"/>
  <c r="P272" i="3"/>
  <c r="BH272" i="3"/>
  <c r="BF271" i="3"/>
  <c r="BE271" i="3"/>
  <c r="BD271" i="3"/>
  <c r="BB271" i="3"/>
  <c r="T271" i="3"/>
  <c r="R271" i="3"/>
  <c r="P271" i="3"/>
  <c r="BH271" i="3"/>
  <c r="BF270" i="3"/>
  <c r="BE270" i="3"/>
  <c r="BD270" i="3"/>
  <c r="BB270" i="3"/>
  <c r="T270" i="3"/>
  <c r="R270" i="3"/>
  <c r="P270" i="3"/>
  <c r="BH270" i="3"/>
  <c r="BF269" i="3"/>
  <c r="BE269" i="3"/>
  <c r="BD269" i="3"/>
  <c r="BB269" i="3"/>
  <c r="T269" i="3"/>
  <c r="R269" i="3"/>
  <c r="P269" i="3"/>
  <c r="BH269" i="3"/>
  <c r="BF268" i="3"/>
  <c r="BE268" i="3"/>
  <c r="BD268" i="3"/>
  <c r="BB268" i="3"/>
  <c r="T268" i="3"/>
  <c r="R268" i="3"/>
  <c r="P268" i="3"/>
  <c r="BH268" i="3"/>
  <c r="BF267" i="3"/>
  <c r="BE267" i="3"/>
  <c r="BD267" i="3"/>
  <c r="BB267" i="3"/>
  <c r="T267" i="3"/>
  <c r="R267" i="3"/>
  <c r="P267" i="3"/>
  <c r="BH267" i="3"/>
  <c r="BF266" i="3"/>
  <c r="BE266" i="3"/>
  <c r="BD266" i="3"/>
  <c r="BB266" i="3"/>
  <c r="T266" i="3"/>
  <c r="R266" i="3"/>
  <c r="P266" i="3"/>
  <c r="BH266" i="3"/>
  <c r="BF265" i="3"/>
  <c r="BE265" i="3"/>
  <c r="BD265" i="3"/>
  <c r="BB265" i="3"/>
  <c r="T265" i="3"/>
  <c r="R265" i="3"/>
  <c r="P265" i="3"/>
  <c r="BH265" i="3"/>
  <c r="BF264" i="3"/>
  <c r="BE264" i="3"/>
  <c r="BD264" i="3"/>
  <c r="BB264" i="3"/>
  <c r="T264" i="3"/>
  <c r="R264" i="3"/>
  <c r="P264" i="3"/>
  <c r="BH264" i="3"/>
  <c r="BF263" i="3"/>
  <c r="BE263" i="3"/>
  <c r="BD263" i="3"/>
  <c r="BB263" i="3"/>
  <c r="T263" i="3"/>
  <c r="R263" i="3"/>
  <c r="P263" i="3"/>
  <c r="BH263" i="3"/>
  <c r="BF262" i="3"/>
  <c r="BE262" i="3"/>
  <c r="BD262" i="3"/>
  <c r="BB262" i="3"/>
  <c r="T262" i="3"/>
  <c r="R262" i="3"/>
  <c r="P262" i="3"/>
  <c r="BH262" i="3"/>
  <c r="BF261" i="3"/>
  <c r="BE261" i="3"/>
  <c r="BD261" i="3"/>
  <c r="BB261" i="3"/>
  <c r="T261" i="3"/>
  <c r="R261" i="3"/>
  <c r="P261" i="3"/>
  <c r="BH261" i="3"/>
  <c r="BF260" i="3"/>
  <c r="BE260" i="3"/>
  <c r="BD260" i="3"/>
  <c r="BB260" i="3"/>
  <c r="T260" i="3"/>
  <c r="R260" i="3"/>
  <c r="P260" i="3"/>
  <c r="BH260" i="3"/>
  <c r="BF259" i="3"/>
  <c r="BE259" i="3"/>
  <c r="BD259" i="3"/>
  <c r="BB259" i="3"/>
  <c r="T259" i="3"/>
  <c r="R259" i="3"/>
  <c r="P259" i="3"/>
  <c r="BH259" i="3"/>
  <c r="BF258" i="3"/>
  <c r="BE258" i="3"/>
  <c r="BD258" i="3"/>
  <c r="BB258" i="3"/>
  <c r="T258" i="3"/>
  <c r="R258" i="3"/>
  <c r="P258" i="3"/>
  <c r="BH258" i="3"/>
  <c r="BF257" i="3"/>
  <c r="BE257" i="3"/>
  <c r="BD257" i="3"/>
  <c r="BB257" i="3"/>
  <c r="T257" i="3"/>
  <c r="R257" i="3"/>
  <c r="P257" i="3"/>
  <c r="BH257" i="3"/>
  <c r="BF256" i="3"/>
  <c r="BE256" i="3"/>
  <c r="BD256" i="3"/>
  <c r="BB256" i="3"/>
  <c r="T256" i="3"/>
  <c r="R256" i="3"/>
  <c r="P256" i="3"/>
  <c r="BH256" i="3"/>
  <c r="BF254" i="3"/>
  <c r="BE254" i="3"/>
  <c r="BD254" i="3"/>
  <c r="BB254" i="3"/>
  <c r="T254" i="3"/>
  <c r="R254" i="3"/>
  <c r="P254" i="3"/>
  <c r="BH254" i="3"/>
  <c r="BF253" i="3"/>
  <c r="BE253" i="3"/>
  <c r="BD253" i="3"/>
  <c r="BB253" i="3"/>
  <c r="T253" i="3"/>
  <c r="R253" i="3"/>
  <c r="P253" i="3"/>
  <c r="BH253" i="3"/>
  <c r="BF252" i="3"/>
  <c r="BE252" i="3"/>
  <c r="BD252" i="3"/>
  <c r="BB252" i="3"/>
  <c r="T252" i="3"/>
  <c r="R252" i="3"/>
  <c r="P252" i="3"/>
  <c r="BH252" i="3"/>
  <c r="BF251" i="3"/>
  <c r="BE251" i="3"/>
  <c r="BD251" i="3"/>
  <c r="BB251" i="3"/>
  <c r="T251" i="3"/>
  <c r="R251" i="3"/>
  <c r="P251" i="3"/>
  <c r="BH251" i="3"/>
  <c r="BF250" i="3"/>
  <c r="BE250" i="3"/>
  <c r="BD250" i="3"/>
  <c r="BB250" i="3"/>
  <c r="T250" i="3"/>
  <c r="R250" i="3"/>
  <c r="P250" i="3"/>
  <c r="BH250" i="3"/>
  <c r="BF249" i="3"/>
  <c r="BE249" i="3"/>
  <c r="BD249" i="3"/>
  <c r="BB249" i="3"/>
  <c r="T249" i="3"/>
  <c r="R249" i="3"/>
  <c r="P249" i="3"/>
  <c r="BH249" i="3"/>
  <c r="BF248" i="3"/>
  <c r="BE248" i="3"/>
  <c r="BD248" i="3"/>
  <c r="BB248" i="3"/>
  <c r="T248" i="3"/>
  <c r="R248" i="3"/>
  <c r="P248" i="3"/>
  <c r="BH248" i="3"/>
  <c r="BF247" i="3"/>
  <c r="BE247" i="3"/>
  <c r="BD247" i="3"/>
  <c r="BB247" i="3"/>
  <c r="T247" i="3"/>
  <c r="R247" i="3"/>
  <c r="P247" i="3"/>
  <c r="BH247" i="3"/>
  <c r="BF246" i="3"/>
  <c r="BE246" i="3"/>
  <c r="BD246" i="3"/>
  <c r="BB246" i="3"/>
  <c r="T246" i="3"/>
  <c r="R246" i="3"/>
  <c r="P246" i="3"/>
  <c r="BH246" i="3"/>
  <c r="BF245" i="3"/>
  <c r="BE245" i="3"/>
  <c r="BD245" i="3"/>
  <c r="BB245" i="3"/>
  <c r="T245" i="3"/>
  <c r="R245" i="3"/>
  <c r="P245" i="3"/>
  <c r="BH245" i="3"/>
  <c r="BF244" i="3"/>
  <c r="BE244" i="3"/>
  <c r="BD244" i="3"/>
  <c r="BB244" i="3"/>
  <c r="T244" i="3"/>
  <c r="R244" i="3"/>
  <c r="P244" i="3"/>
  <c r="BH244" i="3"/>
  <c r="BF243" i="3"/>
  <c r="BE243" i="3"/>
  <c r="BD243" i="3"/>
  <c r="BB243" i="3"/>
  <c r="T243" i="3"/>
  <c r="R243" i="3"/>
  <c r="P243" i="3"/>
  <c r="BH243" i="3"/>
  <c r="BF242" i="3"/>
  <c r="BE242" i="3"/>
  <c r="BD242" i="3"/>
  <c r="BB242" i="3"/>
  <c r="T242" i="3"/>
  <c r="R242" i="3"/>
  <c r="P242" i="3"/>
  <c r="BH242" i="3"/>
  <c r="BF241" i="3"/>
  <c r="BE241" i="3"/>
  <c r="BD241" i="3"/>
  <c r="BB241" i="3"/>
  <c r="T241" i="3"/>
  <c r="R241" i="3"/>
  <c r="P241" i="3"/>
  <c r="BH241" i="3"/>
  <c r="BF240" i="3"/>
  <c r="BE240" i="3"/>
  <c r="BD240" i="3"/>
  <c r="BB240" i="3"/>
  <c r="T240" i="3"/>
  <c r="R240" i="3"/>
  <c r="P240" i="3"/>
  <c r="BH240" i="3"/>
  <c r="BF239" i="3"/>
  <c r="BE239" i="3"/>
  <c r="BD239" i="3"/>
  <c r="BB239" i="3"/>
  <c r="T239" i="3"/>
  <c r="R239" i="3"/>
  <c r="P239" i="3"/>
  <c r="BH239" i="3"/>
  <c r="BF238" i="3"/>
  <c r="BE238" i="3"/>
  <c r="BD238" i="3"/>
  <c r="BB238" i="3"/>
  <c r="T238" i="3"/>
  <c r="R238" i="3"/>
  <c r="P238" i="3"/>
  <c r="BH238" i="3"/>
  <c r="BF237" i="3"/>
  <c r="BE237" i="3"/>
  <c r="BD237" i="3"/>
  <c r="BB237" i="3"/>
  <c r="T237" i="3"/>
  <c r="R237" i="3"/>
  <c r="P237" i="3"/>
  <c r="BH237" i="3"/>
  <c r="BF235" i="3"/>
  <c r="BE235" i="3"/>
  <c r="BD235" i="3"/>
  <c r="BB235" i="3"/>
  <c r="T235" i="3"/>
  <c r="R235" i="3"/>
  <c r="P235" i="3"/>
  <c r="BH235" i="3"/>
  <c r="BF234" i="3"/>
  <c r="BE234" i="3"/>
  <c r="BD234" i="3"/>
  <c r="BB234" i="3"/>
  <c r="T234" i="3"/>
  <c r="R234" i="3"/>
  <c r="P234" i="3"/>
  <c r="BH234" i="3"/>
  <c r="BF233" i="3"/>
  <c r="BE233" i="3"/>
  <c r="BD233" i="3"/>
  <c r="BB233" i="3"/>
  <c r="T233" i="3"/>
  <c r="R233" i="3"/>
  <c r="P233" i="3"/>
  <c r="BH233" i="3"/>
  <c r="BF231" i="3"/>
  <c r="BE231" i="3"/>
  <c r="BD231" i="3"/>
  <c r="BB231" i="3"/>
  <c r="T231" i="3"/>
  <c r="R231" i="3"/>
  <c r="P231" i="3"/>
  <c r="BH231" i="3"/>
  <c r="BF230" i="3"/>
  <c r="BE230" i="3"/>
  <c r="BD230" i="3"/>
  <c r="BB230" i="3"/>
  <c r="T230" i="3"/>
  <c r="R230" i="3"/>
  <c r="P230" i="3"/>
  <c r="BH230" i="3"/>
  <c r="BF229" i="3"/>
  <c r="BE229" i="3"/>
  <c r="BD229" i="3"/>
  <c r="BB229" i="3"/>
  <c r="T229" i="3"/>
  <c r="R229" i="3"/>
  <c r="P229" i="3"/>
  <c r="BH229" i="3"/>
  <c r="BF228" i="3"/>
  <c r="BE228" i="3"/>
  <c r="BD228" i="3"/>
  <c r="BB228" i="3"/>
  <c r="T228" i="3"/>
  <c r="R228" i="3"/>
  <c r="P228" i="3"/>
  <c r="BH228" i="3"/>
  <c r="BF226" i="3"/>
  <c r="BE226" i="3"/>
  <c r="BD226" i="3"/>
  <c r="BB226" i="3"/>
  <c r="T226" i="3"/>
  <c r="R226" i="3"/>
  <c r="P226" i="3"/>
  <c r="BH226" i="3"/>
  <c r="BF225" i="3"/>
  <c r="BE225" i="3"/>
  <c r="BD225" i="3"/>
  <c r="BB225" i="3"/>
  <c r="T225" i="3"/>
  <c r="R225" i="3"/>
  <c r="P225" i="3"/>
  <c r="BH225" i="3"/>
  <c r="BF224" i="3"/>
  <c r="BE224" i="3"/>
  <c r="BD224" i="3"/>
  <c r="BB224" i="3"/>
  <c r="T224" i="3"/>
  <c r="R224" i="3"/>
  <c r="P224" i="3"/>
  <c r="BH224" i="3"/>
  <c r="BC224" i="3"/>
  <c r="BF223" i="3"/>
  <c r="BE223" i="3"/>
  <c r="BD223" i="3"/>
  <c r="BB223" i="3"/>
  <c r="T223" i="3"/>
  <c r="R223" i="3"/>
  <c r="P223" i="3"/>
  <c r="BH223" i="3"/>
  <c r="BF222" i="3"/>
  <c r="BE222" i="3"/>
  <c r="BD222" i="3"/>
  <c r="BB222" i="3"/>
  <c r="T222" i="3"/>
  <c r="R222" i="3"/>
  <c r="P222" i="3"/>
  <c r="BH222" i="3"/>
  <c r="BF220" i="3"/>
  <c r="BE220" i="3"/>
  <c r="BD220" i="3"/>
  <c r="BB220" i="3"/>
  <c r="T220" i="3"/>
  <c r="R220" i="3"/>
  <c r="P220" i="3"/>
  <c r="BH220" i="3"/>
  <c r="BC220" i="3"/>
  <c r="BF219" i="3"/>
  <c r="BE219" i="3"/>
  <c r="BD219" i="3"/>
  <c r="BB219" i="3"/>
  <c r="T219" i="3"/>
  <c r="R219" i="3"/>
  <c r="P219" i="3"/>
  <c r="BH219" i="3"/>
  <c r="BC219" i="3"/>
  <c r="BF218" i="3"/>
  <c r="BE218" i="3"/>
  <c r="BD218" i="3"/>
  <c r="BB218" i="3"/>
  <c r="T218" i="3"/>
  <c r="R218" i="3"/>
  <c r="P218" i="3"/>
  <c r="BH218" i="3"/>
  <c r="BC218" i="3"/>
  <c r="BF217" i="3"/>
  <c r="BE217" i="3"/>
  <c r="BD217" i="3"/>
  <c r="BB217" i="3"/>
  <c r="T217" i="3"/>
  <c r="R217" i="3"/>
  <c r="P217" i="3"/>
  <c r="BH217" i="3"/>
  <c r="BC217" i="3"/>
  <c r="BF216" i="3"/>
  <c r="BE216" i="3"/>
  <c r="BD216" i="3"/>
  <c r="BB216" i="3"/>
  <c r="T216" i="3"/>
  <c r="R216" i="3"/>
  <c r="P216" i="3"/>
  <c r="BH216" i="3"/>
  <c r="BC216" i="3"/>
  <c r="BF215" i="3"/>
  <c r="BE215" i="3"/>
  <c r="BD215" i="3"/>
  <c r="BB215" i="3"/>
  <c r="T215" i="3"/>
  <c r="R215" i="3"/>
  <c r="P215" i="3"/>
  <c r="BH215" i="3"/>
  <c r="BC215" i="3"/>
  <c r="BF214" i="3"/>
  <c r="BE214" i="3"/>
  <c r="BD214" i="3"/>
  <c r="BB214" i="3"/>
  <c r="T214" i="3"/>
  <c r="R214" i="3"/>
  <c r="P214" i="3"/>
  <c r="BH214" i="3"/>
  <c r="BC214" i="3"/>
  <c r="BF213" i="3"/>
  <c r="BE213" i="3"/>
  <c r="BD213" i="3"/>
  <c r="BB213" i="3"/>
  <c r="T213" i="3"/>
  <c r="R213" i="3"/>
  <c r="P213" i="3"/>
  <c r="BH213" i="3"/>
  <c r="BC213" i="3"/>
  <c r="BF212" i="3"/>
  <c r="BE212" i="3"/>
  <c r="BD212" i="3"/>
  <c r="BB212" i="3"/>
  <c r="T212" i="3"/>
  <c r="R212" i="3"/>
  <c r="P212" i="3"/>
  <c r="BH212" i="3"/>
  <c r="BC212" i="3"/>
  <c r="BF211" i="3"/>
  <c r="BE211" i="3"/>
  <c r="BD211" i="3"/>
  <c r="BB211" i="3"/>
  <c r="T211" i="3"/>
  <c r="R211" i="3"/>
  <c r="P211" i="3"/>
  <c r="BH211" i="3"/>
  <c r="BC211" i="3"/>
  <c r="BF210" i="3"/>
  <c r="BE210" i="3"/>
  <c r="BD210" i="3"/>
  <c r="BB210" i="3"/>
  <c r="T210" i="3"/>
  <c r="R210" i="3"/>
  <c r="P210" i="3"/>
  <c r="BH210" i="3"/>
  <c r="BC210" i="3"/>
  <c r="BF209" i="3"/>
  <c r="BE209" i="3"/>
  <c r="BD209" i="3"/>
  <c r="BB209" i="3"/>
  <c r="T209" i="3"/>
  <c r="R209" i="3"/>
  <c r="P209" i="3"/>
  <c r="BH209" i="3"/>
  <c r="BC209" i="3"/>
  <c r="BF208" i="3"/>
  <c r="BE208" i="3"/>
  <c r="BD208" i="3"/>
  <c r="BB208" i="3"/>
  <c r="T208" i="3"/>
  <c r="R208" i="3"/>
  <c r="P208" i="3"/>
  <c r="BH208" i="3"/>
  <c r="BC208" i="3"/>
  <c r="BF207" i="3"/>
  <c r="BE207" i="3"/>
  <c r="BD207" i="3"/>
  <c r="BB207" i="3"/>
  <c r="T207" i="3"/>
  <c r="R207" i="3"/>
  <c r="P207" i="3"/>
  <c r="BH207" i="3"/>
  <c r="BC207" i="3"/>
  <c r="BF206" i="3"/>
  <c r="BE206" i="3"/>
  <c r="BD206" i="3"/>
  <c r="BB206" i="3"/>
  <c r="T206" i="3"/>
  <c r="R206" i="3"/>
  <c r="P206" i="3"/>
  <c r="BH206" i="3"/>
  <c r="BC206" i="3"/>
  <c r="BF205" i="3"/>
  <c r="BE205" i="3"/>
  <c r="BD205" i="3"/>
  <c r="BB205" i="3"/>
  <c r="T205" i="3"/>
  <c r="R205" i="3"/>
  <c r="P205" i="3"/>
  <c r="BH205" i="3"/>
  <c r="BC205" i="3"/>
  <c r="BF204" i="3"/>
  <c r="BE204" i="3"/>
  <c r="BD204" i="3"/>
  <c r="BB204" i="3"/>
  <c r="T204" i="3"/>
  <c r="R204" i="3"/>
  <c r="P204" i="3"/>
  <c r="BH204" i="3"/>
  <c r="BC204" i="3"/>
  <c r="BF203" i="3"/>
  <c r="BE203" i="3"/>
  <c r="BD203" i="3"/>
  <c r="BB203" i="3"/>
  <c r="T203" i="3"/>
  <c r="R203" i="3"/>
  <c r="P203" i="3"/>
  <c r="BH203" i="3"/>
  <c r="BC203" i="3"/>
  <c r="BF201" i="3"/>
  <c r="BE201" i="3"/>
  <c r="BD201" i="3"/>
  <c r="BB201" i="3"/>
  <c r="T201" i="3"/>
  <c r="R201" i="3"/>
  <c r="P201" i="3"/>
  <c r="BH201" i="3"/>
  <c r="BC201" i="3"/>
  <c r="BF200" i="3"/>
  <c r="BE200" i="3"/>
  <c r="BD200" i="3"/>
  <c r="BB200" i="3"/>
  <c r="T200" i="3"/>
  <c r="R200" i="3"/>
  <c r="P200" i="3"/>
  <c r="BH200" i="3"/>
  <c r="BC200" i="3"/>
  <c r="BF199" i="3"/>
  <c r="BE199" i="3"/>
  <c r="BD199" i="3"/>
  <c r="BB199" i="3"/>
  <c r="T199" i="3"/>
  <c r="R199" i="3"/>
  <c r="P199" i="3"/>
  <c r="BH199" i="3"/>
  <c r="BC199" i="3"/>
  <c r="BF196" i="3"/>
  <c r="BE196" i="3"/>
  <c r="BD196" i="3"/>
  <c r="BB196" i="3"/>
  <c r="T196" i="3"/>
  <c r="T195" i="3" s="1"/>
  <c r="R196" i="3"/>
  <c r="R195" i="3" s="1"/>
  <c r="P196" i="3"/>
  <c r="P195" i="3" s="1"/>
  <c r="BH196" i="3"/>
  <c r="BH195" i="3" s="1"/>
  <c r="BC196" i="3"/>
  <c r="BF194" i="3"/>
  <c r="BE194" i="3"/>
  <c r="BD194" i="3"/>
  <c r="BB194" i="3"/>
  <c r="T194" i="3"/>
  <c r="R194" i="3"/>
  <c r="P194" i="3"/>
  <c r="BH194" i="3"/>
  <c r="BC194" i="3"/>
  <c r="BF193" i="3"/>
  <c r="BE193" i="3"/>
  <c r="BD193" i="3"/>
  <c r="BB193" i="3"/>
  <c r="T193" i="3"/>
  <c r="R193" i="3"/>
  <c r="P193" i="3"/>
  <c r="BH193" i="3"/>
  <c r="BC193" i="3"/>
  <c r="BF192" i="3"/>
  <c r="BE192" i="3"/>
  <c r="BD192" i="3"/>
  <c r="BB192" i="3"/>
  <c r="T192" i="3"/>
  <c r="R192" i="3"/>
  <c r="P192" i="3"/>
  <c r="BH192" i="3"/>
  <c r="BC192" i="3"/>
  <c r="BF191" i="3"/>
  <c r="BE191" i="3"/>
  <c r="BD191" i="3"/>
  <c r="BB191" i="3"/>
  <c r="T191" i="3"/>
  <c r="R191" i="3"/>
  <c r="P191" i="3"/>
  <c r="BH191" i="3"/>
  <c r="BC191" i="3"/>
  <c r="BF190" i="3"/>
  <c r="BE190" i="3"/>
  <c r="BD190" i="3"/>
  <c r="BB190" i="3"/>
  <c r="T190" i="3"/>
  <c r="R190" i="3"/>
  <c r="P190" i="3"/>
  <c r="BH190" i="3"/>
  <c r="BC190" i="3"/>
  <c r="BF189" i="3"/>
  <c r="BE189" i="3"/>
  <c r="BD189" i="3"/>
  <c r="BB189" i="3"/>
  <c r="T189" i="3"/>
  <c r="R189" i="3"/>
  <c r="P189" i="3"/>
  <c r="BH189" i="3"/>
  <c r="BC189" i="3"/>
  <c r="BF188" i="3"/>
  <c r="BE188" i="3"/>
  <c r="BD188" i="3"/>
  <c r="BB188" i="3"/>
  <c r="T188" i="3"/>
  <c r="R188" i="3"/>
  <c r="P188" i="3"/>
  <c r="BH188" i="3"/>
  <c r="BC188" i="3"/>
  <c r="BF187" i="3"/>
  <c r="BE187" i="3"/>
  <c r="BD187" i="3"/>
  <c r="BB187" i="3"/>
  <c r="T187" i="3"/>
  <c r="R187" i="3"/>
  <c r="P187" i="3"/>
  <c r="BH187" i="3"/>
  <c r="BC187" i="3"/>
  <c r="BF186" i="3"/>
  <c r="BE186" i="3"/>
  <c r="BD186" i="3"/>
  <c r="BB186" i="3"/>
  <c r="T186" i="3"/>
  <c r="R186" i="3"/>
  <c r="P186" i="3"/>
  <c r="BH186" i="3"/>
  <c r="BC186" i="3"/>
  <c r="BF185" i="3"/>
  <c r="BE185" i="3"/>
  <c r="BD185" i="3"/>
  <c r="BB185" i="3"/>
  <c r="T185" i="3"/>
  <c r="R185" i="3"/>
  <c r="P185" i="3"/>
  <c r="BH185" i="3"/>
  <c r="BC185" i="3"/>
  <c r="BF184" i="3"/>
  <c r="BE184" i="3"/>
  <c r="BD184" i="3"/>
  <c r="BB184" i="3"/>
  <c r="T184" i="3"/>
  <c r="R184" i="3"/>
  <c r="P184" i="3"/>
  <c r="BH184" i="3"/>
  <c r="BC184" i="3"/>
  <c r="BF183" i="3"/>
  <c r="BE183" i="3"/>
  <c r="BD183" i="3"/>
  <c r="BB183" i="3"/>
  <c r="T183" i="3"/>
  <c r="R183" i="3"/>
  <c r="P183" i="3"/>
  <c r="BH183" i="3"/>
  <c r="BC183" i="3"/>
  <c r="BF182" i="3"/>
  <c r="BE182" i="3"/>
  <c r="BD182" i="3"/>
  <c r="BB182" i="3"/>
  <c r="T182" i="3"/>
  <c r="R182" i="3"/>
  <c r="P182" i="3"/>
  <c r="BH182" i="3"/>
  <c r="BC182" i="3"/>
  <c r="BF181" i="3"/>
  <c r="BE181" i="3"/>
  <c r="BD181" i="3"/>
  <c r="BB181" i="3"/>
  <c r="T181" i="3"/>
  <c r="R181" i="3"/>
  <c r="P181" i="3"/>
  <c r="BH181" i="3"/>
  <c r="BC181" i="3"/>
  <c r="BF180" i="3"/>
  <c r="BE180" i="3"/>
  <c r="BD180" i="3"/>
  <c r="BB180" i="3"/>
  <c r="T180" i="3"/>
  <c r="R180" i="3"/>
  <c r="P180" i="3"/>
  <c r="BH180" i="3"/>
  <c r="BC180" i="3"/>
  <c r="BF179" i="3"/>
  <c r="BE179" i="3"/>
  <c r="BD179" i="3"/>
  <c r="BB179" i="3"/>
  <c r="T179" i="3"/>
  <c r="R179" i="3"/>
  <c r="P179" i="3"/>
  <c r="BH179" i="3"/>
  <c r="BC179" i="3"/>
  <c r="BF178" i="3"/>
  <c r="BE178" i="3"/>
  <c r="BD178" i="3"/>
  <c r="BB178" i="3"/>
  <c r="T178" i="3"/>
  <c r="R178" i="3"/>
  <c r="P178" i="3"/>
  <c r="BH178" i="3"/>
  <c r="BC178" i="3"/>
  <c r="BF177" i="3"/>
  <c r="BE177" i="3"/>
  <c r="BD177" i="3"/>
  <c r="BB177" i="3"/>
  <c r="T177" i="3"/>
  <c r="R177" i="3"/>
  <c r="P177" i="3"/>
  <c r="BH177" i="3"/>
  <c r="BC177" i="3"/>
  <c r="BF176" i="3"/>
  <c r="BE176" i="3"/>
  <c r="BD176" i="3"/>
  <c r="BB176" i="3"/>
  <c r="T176" i="3"/>
  <c r="R176" i="3"/>
  <c r="P176" i="3"/>
  <c r="BH176" i="3"/>
  <c r="BC176" i="3"/>
  <c r="BF175" i="3"/>
  <c r="BE175" i="3"/>
  <c r="BD175" i="3"/>
  <c r="BB175" i="3"/>
  <c r="T175" i="3"/>
  <c r="R175" i="3"/>
  <c r="P175" i="3"/>
  <c r="BH175" i="3"/>
  <c r="BC175" i="3"/>
  <c r="BF174" i="3"/>
  <c r="BE174" i="3"/>
  <c r="BD174" i="3"/>
  <c r="BB174" i="3"/>
  <c r="T174" i="3"/>
  <c r="R174" i="3"/>
  <c r="P174" i="3"/>
  <c r="BH174" i="3"/>
  <c r="BC174" i="3"/>
  <c r="BF173" i="3"/>
  <c r="BE173" i="3"/>
  <c r="BD173" i="3"/>
  <c r="BB173" i="3"/>
  <c r="T173" i="3"/>
  <c r="R173" i="3"/>
  <c r="P173" i="3"/>
  <c r="BH173" i="3"/>
  <c r="BC173" i="3"/>
  <c r="BF172" i="3"/>
  <c r="BE172" i="3"/>
  <c r="BD172" i="3"/>
  <c r="BB172" i="3"/>
  <c r="T172" i="3"/>
  <c r="R172" i="3"/>
  <c r="P172" i="3"/>
  <c r="BH172" i="3"/>
  <c r="BC172" i="3"/>
  <c r="BF171" i="3"/>
  <c r="BE171" i="3"/>
  <c r="BD171" i="3"/>
  <c r="BB171" i="3"/>
  <c r="T171" i="3"/>
  <c r="R171" i="3"/>
  <c r="P171" i="3"/>
  <c r="BH171" i="3"/>
  <c r="BC171" i="3"/>
  <c r="BF170" i="3"/>
  <c r="BE170" i="3"/>
  <c r="BD170" i="3"/>
  <c r="BB170" i="3"/>
  <c r="T170" i="3"/>
  <c r="R170" i="3"/>
  <c r="P170" i="3"/>
  <c r="BH170" i="3"/>
  <c r="BC170" i="3"/>
  <c r="BF168" i="3"/>
  <c r="BE168" i="3"/>
  <c r="BD168" i="3"/>
  <c r="BB168" i="3"/>
  <c r="T168" i="3"/>
  <c r="R168" i="3"/>
  <c r="P168" i="3"/>
  <c r="BH168" i="3"/>
  <c r="BC168" i="3"/>
  <c r="BF167" i="3"/>
  <c r="BE167" i="3"/>
  <c r="BD167" i="3"/>
  <c r="BB167" i="3"/>
  <c r="T167" i="3"/>
  <c r="R167" i="3"/>
  <c r="P167" i="3"/>
  <c r="BH167" i="3"/>
  <c r="BC167" i="3"/>
  <c r="BF166" i="3"/>
  <c r="BE166" i="3"/>
  <c r="BD166" i="3"/>
  <c r="BB166" i="3"/>
  <c r="T166" i="3"/>
  <c r="R166" i="3"/>
  <c r="P166" i="3"/>
  <c r="BH166" i="3"/>
  <c r="BC166" i="3"/>
  <c r="BF165" i="3"/>
  <c r="BE165" i="3"/>
  <c r="BD165" i="3"/>
  <c r="BB165" i="3"/>
  <c r="T165" i="3"/>
  <c r="R165" i="3"/>
  <c r="P165" i="3"/>
  <c r="BH165" i="3"/>
  <c r="BC165" i="3"/>
  <c r="BF164" i="3"/>
  <c r="BE164" i="3"/>
  <c r="BD164" i="3"/>
  <c r="BB164" i="3"/>
  <c r="T164" i="3"/>
  <c r="R164" i="3"/>
  <c r="P164" i="3"/>
  <c r="BH164" i="3"/>
  <c r="BC164" i="3"/>
  <c r="BF163" i="3"/>
  <c r="BE163" i="3"/>
  <c r="BD163" i="3"/>
  <c r="BB163" i="3"/>
  <c r="T163" i="3"/>
  <c r="R163" i="3"/>
  <c r="P163" i="3"/>
  <c r="BH163" i="3"/>
  <c r="BC163" i="3"/>
  <c r="BF162" i="3"/>
  <c r="BE162" i="3"/>
  <c r="BD162" i="3"/>
  <c r="BB162" i="3"/>
  <c r="T162" i="3"/>
  <c r="R162" i="3"/>
  <c r="P162" i="3"/>
  <c r="BH162" i="3"/>
  <c r="BC162" i="3"/>
  <c r="BF161" i="3"/>
  <c r="BE161" i="3"/>
  <c r="BD161" i="3"/>
  <c r="BB161" i="3"/>
  <c r="T161" i="3"/>
  <c r="R161" i="3"/>
  <c r="P161" i="3"/>
  <c r="BH161" i="3"/>
  <c r="BC161" i="3"/>
  <c r="BF160" i="3"/>
  <c r="BE160" i="3"/>
  <c r="BD160" i="3"/>
  <c r="BB160" i="3"/>
  <c r="T160" i="3"/>
  <c r="R160" i="3"/>
  <c r="P160" i="3"/>
  <c r="BH160" i="3"/>
  <c r="BC160" i="3"/>
  <c r="BF159" i="3"/>
  <c r="BE159" i="3"/>
  <c r="BD159" i="3"/>
  <c r="BB159" i="3"/>
  <c r="T159" i="3"/>
  <c r="R159" i="3"/>
  <c r="P159" i="3"/>
  <c r="BH159" i="3"/>
  <c r="BC159" i="3"/>
  <c r="BF158" i="3"/>
  <c r="BE158" i="3"/>
  <c r="BD158" i="3"/>
  <c r="BB158" i="3"/>
  <c r="T158" i="3"/>
  <c r="R158" i="3"/>
  <c r="P158" i="3"/>
  <c r="BH158" i="3"/>
  <c r="BC158" i="3"/>
  <c r="BF157" i="3"/>
  <c r="BE157" i="3"/>
  <c r="BD157" i="3"/>
  <c r="BB157" i="3"/>
  <c r="T157" i="3"/>
  <c r="R157" i="3"/>
  <c r="P157" i="3"/>
  <c r="BH157" i="3"/>
  <c r="BC157" i="3"/>
  <c r="BF155" i="3"/>
  <c r="BE155" i="3"/>
  <c r="BD155" i="3"/>
  <c r="BB155" i="3"/>
  <c r="T155" i="3"/>
  <c r="T154" i="3" s="1"/>
  <c r="R155" i="3"/>
  <c r="R154" i="3" s="1"/>
  <c r="P155" i="3"/>
  <c r="P154" i="3" s="1"/>
  <c r="BH155" i="3"/>
  <c r="BH154" i="3" s="1"/>
  <c r="BC155" i="3"/>
  <c r="BF153" i="3"/>
  <c r="BE153" i="3"/>
  <c r="BD153" i="3"/>
  <c r="BB153" i="3"/>
  <c r="T153" i="3"/>
  <c r="R153" i="3"/>
  <c r="P153" i="3"/>
  <c r="BH153" i="3"/>
  <c r="BC153" i="3"/>
  <c r="BF152" i="3"/>
  <c r="BE152" i="3"/>
  <c r="BD152" i="3"/>
  <c r="BB152" i="3"/>
  <c r="T152" i="3"/>
  <c r="R152" i="3"/>
  <c r="P152" i="3"/>
  <c r="BH152" i="3"/>
  <c r="BC152" i="3"/>
  <c r="BF151" i="3"/>
  <c r="BE151" i="3"/>
  <c r="BD151" i="3"/>
  <c r="BB151" i="3"/>
  <c r="T151" i="3"/>
  <c r="R151" i="3"/>
  <c r="P151" i="3"/>
  <c r="BH151" i="3"/>
  <c r="BC151" i="3"/>
  <c r="BF149" i="3"/>
  <c r="BE149" i="3"/>
  <c r="BD149" i="3"/>
  <c r="BB149" i="3"/>
  <c r="T149" i="3"/>
  <c r="R149" i="3"/>
  <c r="P149" i="3"/>
  <c r="BH149" i="3"/>
  <c r="BC149" i="3"/>
  <c r="BF148" i="3"/>
  <c r="BE148" i="3"/>
  <c r="BD148" i="3"/>
  <c r="BB148" i="3"/>
  <c r="T148" i="3"/>
  <c r="R148" i="3"/>
  <c r="P148" i="3"/>
  <c r="BH148" i="3"/>
  <c r="BC148" i="3"/>
  <c r="BF146" i="3"/>
  <c r="BE146" i="3"/>
  <c r="BD146" i="3"/>
  <c r="BB146" i="3"/>
  <c r="T146" i="3"/>
  <c r="R146" i="3"/>
  <c r="P146" i="3"/>
  <c r="BH146" i="3"/>
  <c r="BC146" i="3"/>
  <c r="BF145" i="3"/>
  <c r="BE145" i="3"/>
  <c r="BD145" i="3"/>
  <c r="BB145" i="3"/>
  <c r="T145" i="3"/>
  <c r="R145" i="3"/>
  <c r="P145" i="3"/>
  <c r="BH145" i="3"/>
  <c r="BC145" i="3"/>
  <c r="BF144" i="3"/>
  <c r="BE144" i="3"/>
  <c r="BD144" i="3"/>
  <c r="BB144" i="3"/>
  <c r="T144" i="3"/>
  <c r="R144" i="3"/>
  <c r="P144" i="3"/>
  <c r="BH144" i="3"/>
  <c r="BC144" i="3"/>
  <c r="BF143" i="3"/>
  <c r="BE143" i="3"/>
  <c r="BD143" i="3"/>
  <c r="BB143" i="3"/>
  <c r="T143" i="3"/>
  <c r="R143" i="3"/>
  <c r="P143" i="3"/>
  <c r="BH143" i="3"/>
  <c r="BC143" i="3"/>
  <c r="BF142" i="3"/>
  <c r="BE142" i="3"/>
  <c r="BD142" i="3"/>
  <c r="BB142" i="3"/>
  <c r="T142" i="3"/>
  <c r="R142" i="3"/>
  <c r="P142" i="3"/>
  <c r="BH142" i="3"/>
  <c r="BC142" i="3"/>
  <c r="BF141" i="3"/>
  <c r="BE141" i="3"/>
  <c r="BD141" i="3"/>
  <c r="BB141" i="3"/>
  <c r="T141" i="3"/>
  <c r="R141" i="3"/>
  <c r="P141" i="3"/>
  <c r="BH141" i="3"/>
  <c r="BC141" i="3"/>
  <c r="BF140" i="3"/>
  <c r="BE140" i="3"/>
  <c r="BD140" i="3"/>
  <c r="BB140" i="3"/>
  <c r="T140" i="3"/>
  <c r="R140" i="3"/>
  <c r="P140" i="3"/>
  <c r="BH140" i="3"/>
  <c r="BC140" i="3"/>
  <c r="BF139" i="3"/>
  <c r="BE139" i="3"/>
  <c r="BD139" i="3"/>
  <c r="BB139" i="3"/>
  <c r="T139" i="3"/>
  <c r="R139" i="3"/>
  <c r="P139" i="3"/>
  <c r="BH139" i="3"/>
  <c r="BC139" i="3"/>
  <c r="F130" i="3"/>
  <c r="E128" i="3"/>
  <c r="F89" i="3"/>
  <c r="J24" i="3"/>
  <c r="E24" i="3"/>
  <c r="J133" i="3" s="1"/>
  <c r="J23" i="3"/>
  <c r="J18" i="3"/>
  <c r="E18" i="3"/>
  <c r="F133" i="3" s="1"/>
  <c r="J17" i="3"/>
  <c r="J15" i="3"/>
  <c r="E15" i="3"/>
  <c r="F132" i="3" s="1"/>
  <c r="J14" i="3"/>
  <c r="J12" i="3"/>
  <c r="J130" i="3" s="1"/>
  <c r="E7" i="3"/>
  <c r="E126" i="3" s="1"/>
  <c r="AY96" i="1"/>
  <c r="BC291" i="2"/>
  <c r="BB291" i="2"/>
  <c r="BA291" i="2"/>
  <c r="AY291" i="2"/>
  <c r="T291" i="2"/>
  <c r="T290" i="2" s="1"/>
  <c r="R291" i="2"/>
  <c r="R290" i="2" s="1"/>
  <c r="P291" i="2"/>
  <c r="P290" i="2" s="1"/>
  <c r="BE291" i="2"/>
  <c r="BE290" i="2" s="1"/>
  <c r="AZ291" i="2"/>
  <c r="BC289" i="2"/>
  <c r="BB289" i="2"/>
  <c r="BA289" i="2"/>
  <c r="AY289" i="2"/>
  <c r="T289" i="2"/>
  <c r="R289" i="2"/>
  <c r="P289" i="2"/>
  <c r="BE289" i="2"/>
  <c r="AZ289" i="2"/>
  <c r="BC288" i="2"/>
  <c r="BB288" i="2"/>
  <c r="BA288" i="2"/>
  <c r="AY288" i="2"/>
  <c r="T288" i="2"/>
  <c r="R288" i="2"/>
  <c r="P288" i="2"/>
  <c r="BE288" i="2"/>
  <c r="AZ288" i="2"/>
  <c r="BC286" i="2"/>
  <c r="BB286" i="2"/>
  <c r="BA286" i="2"/>
  <c r="AY286" i="2"/>
  <c r="T286" i="2"/>
  <c r="R286" i="2"/>
  <c r="P286" i="2"/>
  <c r="BE286" i="2"/>
  <c r="AZ286" i="2"/>
  <c r="BC285" i="2"/>
  <c r="BB285" i="2"/>
  <c r="BA285" i="2"/>
  <c r="AY285" i="2"/>
  <c r="T285" i="2"/>
  <c r="R285" i="2"/>
  <c r="P285" i="2"/>
  <c r="BE285" i="2"/>
  <c r="AZ285" i="2"/>
  <c r="BC284" i="2"/>
  <c r="BB284" i="2"/>
  <c r="BA284" i="2"/>
  <c r="AY284" i="2"/>
  <c r="T284" i="2"/>
  <c r="R284" i="2"/>
  <c r="P284" i="2"/>
  <c r="BE284" i="2"/>
  <c r="AZ284" i="2"/>
  <c r="BC282" i="2"/>
  <c r="BB282" i="2"/>
  <c r="BA282" i="2"/>
  <c r="AY282" i="2"/>
  <c r="T282" i="2"/>
  <c r="R282" i="2"/>
  <c r="P282" i="2"/>
  <c r="BE282" i="2"/>
  <c r="AZ282" i="2"/>
  <c r="BC281" i="2"/>
  <c r="BB281" i="2"/>
  <c r="BA281" i="2"/>
  <c r="AY281" i="2"/>
  <c r="T281" i="2"/>
  <c r="R281" i="2"/>
  <c r="P281" i="2"/>
  <c r="BE281" i="2"/>
  <c r="AZ281" i="2"/>
  <c r="BC280" i="2"/>
  <c r="BB280" i="2"/>
  <c r="BA280" i="2"/>
  <c r="AY280" i="2"/>
  <c r="T280" i="2"/>
  <c r="R280" i="2"/>
  <c r="P280" i="2"/>
  <c r="BE280" i="2"/>
  <c r="AZ280" i="2"/>
  <c r="BC279" i="2"/>
  <c r="BB279" i="2"/>
  <c r="BA279" i="2"/>
  <c r="AY279" i="2"/>
  <c r="T279" i="2"/>
  <c r="R279" i="2"/>
  <c r="P279" i="2"/>
  <c r="BE279" i="2"/>
  <c r="AZ279" i="2"/>
  <c r="BC278" i="2"/>
  <c r="BB278" i="2"/>
  <c r="BA278" i="2"/>
  <c r="AY278" i="2"/>
  <c r="T278" i="2"/>
  <c r="R278" i="2"/>
  <c r="P278" i="2"/>
  <c r="BE278" i="2"/>
  <c r="AZ278" i="2"/>
  <c r="BC277" i="2"/>
  <c r="BB277" i="2"/>
  <c r="BA277" i="2"/>
  <c r="AY277" i="2"/>
  <c r="T277" i="2"/>
  <c r="R277" i="2"/>
  <c r="P277" i="2"/>
  <c r="BE277" i="2"/>
  <c r="AZ277" i="2"/>
  <c r="BC276" i="2"/>
  <c r="BB276" i="2"/>
  <c r="BA276" i="2"/>
  <c r="AY276" i="2"/>
  <c r="T276" i="2"/>
  <c r="R276" i="2"/>
  <c r="P276" i="2"/>
  <c r="BE276" i="2"/>
  <c r="AZ276" i="2"/>
  <c r="BC275" i="2"/>
  <c r="BB275" i="2"/>
  <c r="BA275" i="2"/>
  <c r="AY275" i="2"/>
  <c r="T275" i="2"/>
  <c r="R275" i="2"/>
  <c r="P275" i="2"/>
  <c r="BE275" i="2"/>
  <c r="AZ275" i="2"/>
  <c r="BC274" i="2"/>
  <c r="BB274" i="2"/>
  <c r="BA274" i="2"/>
  <c r="AY274" i="2"/>
  <c r="T274" i="2"/>
  <c r="R274" i="2"/>
  <c r="P274" i="2"/>
  <c r="BE274" i="2"/>
  <c r="AZ274" i="2"/>
  <c r="BC272" i="2"/>
  <c r="BB272" i="2"/>
  <c r="BA272" i="2"/>
  <c r="AY272" i="2"/>
  <c r="T272" i="2"/>
  <c r="R272" i="2"/>
  <c r="P272" i="2"/>
  <c r="BE272" i="2"/>
  <c r="AZ272" i="2"/>
  <c r="BC271" i="2"/>
  <c r="BB271" i="2"/>
  <c r="BA271" i="2"/>
  <c r="AY271" i="2"/>
  <c r="T271" i="2"/>
  <c r="R271" i="2"/>
  <c r="P271" i="2"/>
  <c r="BE271" i="2"/>
  <c r="AZ271" i="2"/>
  <c r="BC270" i="2"/>
  <c r="BB270" i="2"/>
  <c r="BA270" i="2"/>
  <c r="AY270" i="2"/>
  <c r="T270" i="2"/>
  <c r="R270" i="2"/>
  <c r="P270" i="2"/>
  <c r="BE270" i="2"/>
  <c r="AZ270" i="2"/>
  <c r="BC269" i="2"/>
  <c r="BB269" i="2"/>
  <c r="BA269" i="2"/>
  <c r="AY269" i="2"/>
  <c r="T269" i="2"/>
  <c r="R269" i="2"/>
  <c r="P269" i="2"/>
  <c r="BE269" i="2"/>
  <c r="AZ269" i="2"/>
  <c r="BC268" i="2"/>
  <c r="BB268" i="2"/>
  <c r="BA268" i="2"/>
  <c r="AY268" i="2"/>
  <c r="T268" i="2"/>
  <c r="R268" i="2"/>
  <c r="P268" i="2"/>
  <c r="BE268" i="2"/>
  <c r="AZ268" i="2"/>
  <c r="BC267" i="2"/>
  <c r="BB267" i="2"/>
  <c r="BA267" i="2"/>
  <c r="AY267" i="2"/>
  <c r="T267" i="2"/>
  <c r="R267" i="2"/>
  <c r="P267" i="2"/>
  <c r="BE267" i="2"/>
  <c r="AZ267" i="2"/>
  <c r="BC266" i="2"/>
  <c r="BB266" i="2"/>
  <c r="BA266" i="2"/>
  <c r="AY266" i="2"/>
  <c r="T266" i="2"/>
  <c r="R266" i="2"/>
  <c r="P266" i="2"/>
  <c r="BE266" i="2"/>
  <c r="AZ266" i="2"/>
  <c r="BC265" i="2"/>
  <c r="BB265" i="2"/>
  <c r="BA265" i="2"/>
  <c r="AY265" i="2"/>
  <c r="T265" i="2"/>
  <c r="R265" i="2"/>
  <c r="P265" i="2"/>
  <c r="BE265" i="2"/>
  <c r="AZ265" i="2"/>
  <c r="BC264" i="2"/>
  <c r="BB264" i="2"/>
  <c r="BA264" i="2"/>
  <c r="AY264" i="2"/>
  <c r="T264" i="2"/>
  <c r="R264" i="2"/>
  <c r="P264" i="2"/>
  <c r="BE264" i="2"/>
  <c r="AZ264" i="2"/>
  <c r="BC263" i="2"/>
  <c r="BB263" i="2"/>
  <c r="BA263" i="2"/>
  <c r="AY263" i="2"/>
  <c r="T263" i="2"/>
  <c r="R263" i="2"/>
  <c r="P263" i="2"/>
  <c r="BE263" i="2"/>
  <c r="AZ263" i="2"/>
  <c r="BC262" i="2"/>
  <c r="BB262" i="2"/>
  <c r="BA262" i="2"/>
  <c r="AY262" i="2"/>
  <c r="T262" i="2"/>
  <c r="R262" i="2"/>
  <c r="P262" i="2"/>
  <c r="BE262" i="2"/>
  <c r="AZ262" i="2"/>
  <c r="BC261" i="2"/>
  <c r="BB261" i="2"/>
  <c r="BA261" i="2"/>
  <c r="AY261" i="2"/>
  <c r="T261" i="2"/>
  <c r="R261" i="2"/>
  <c r="P261" i="2"/>
  <c r="BE261" i="2"/>
  <c r="AZ261" i="2"/>
  <c r="BC260" i="2"/>
  <c r="BB260" i="2"/>
  <c r="BA260" i="2"/>
  <c r="AY260" i="2"/>
  <c r="T260" i="2"/>
  <c r="R260" i="2"/>
  <c r="P260" i="2"/>
  <c r="BE260" i="2"/>
  <c r="AZ260" i="2"/>
  <c r="BC259" i="2"/>
  <c r="BB259" i="2"/>
  <c r="BA259" i="2"/>
  <c r="AY259" i="2"/>
  <c r="T259" i="2"/>
  <c r="R259" i="2"/>
  <c r="P259" i="2"/>
  <c r="BE259" i="2"/>
  <c r="AZ259" i="2"/>
  <c r="BC258" i="2"/>
  <c r="BB258" i="2"/>
  <c r="BA258" i="2"/>
  <c r="AY258" i="2"/>
  <c r="T258" i="2"/>
  <c r="R258" i="2"/>
  <c r="P258" i="2"/>
  <c r="BE258" i="2"/>
  <c r="AZ258" i="2"/>
  <c r="BC257" i="2"/>
  <c r="BB257" i="2"/>
  <c r="BA257" i="2"/>
  <c r="AY257" i="2"/>
  <c r="T257" i="2"/>
  <c r="R257" i="2"/>
  <c r="P257" i="2"/>
  <c r="BE257" i="2"/>
  <c r="AZ257" i="2"/>
  <c r="BC255" i="2"/>
  <c r="BB255" i="2"/>
  <c r="BA255" i="2"/>
  <c r="AY255" i="2"/>
  <c r="T255" i="2"/>
  <c r="R255" i="2"/>
  <c r="P255" i="2"/>
  <c r="BE255" i="2"/>
  <c r="AZ255" i="2"/>
  <c r="BC254" i="2"/>
  <c r="BB254" i="2"/>
  <c r="BA254" i="2"/>
  <c r="AY254" i="2"/>
  <c r="T254" i="2"/>
  <c r="R254" i="2"/>
  <c r="P254" i="2"/>
  <c r="BE254" i="2"/>
  <c r="AZ254" i="2"/>
  <c r="BC253" i="2"/>
  <c r="BB253" i="2"/>
  <c r="BA253" i="2"/>
  <c r="AY253" i="2"/>
  <c r="T253" i="2"/>
  <c r="R253" i="2"/>
  <c r="P253" i="2"/>
  <c r="BE253" i="2"/>
  <c r="AZ253" i="2"/>
  <c r="BC252" i="2"/>
  <c r="BB252" i="2"/>
  <c r="BA252" i="2"/>
  <c r="AY252" i="2"/>
  <c r="T252" i="2"/>
  <c r="R252" i="2"/>
  <c r="P252" i="2"/>
  <c r="BE252" i="2"/>
  <c r="AZ252" i="2"/>
  <c r="BC251" i="2"/>
  <c r="BB251" i="2"/>
  <c r="BA251" i="2"/>
  <c r="AY251" i="2"/>
  <c r="T251" i="2"/>
  <c r="R251" i="2"/>
  <c r="P251" i="2"/>
  <c r="BE251" i="2"/>
  <c r="AZ251" i="2"/>
  <c r="BC250" i="2"/>
  <c r="BB250" i="2"/>
  <c r="BA250" i="2"/>
  <c r="AY250" i="2"/>
  <c r="T250" i="2"/>
  <c r="R250" i="2"/>
  <c r="P250" i="2"/>
  <c r="BE250" i="2"/>
  <c r="AZ250" i="2"/>
  <c r="BC249" i="2"/>
  <c r="BB249" i="2"/>
  <c r="BA249" i="2"/>
  <c r="AY249" i="2"/>
  <c r="T249" i="2"/>
  <c r="R249" i="2"/>
  <c r="P249" i="2"/>
  <c r="BE249" i="2"/>
  <c r="AZ249" i="2"/>
  <c r="BC248" i="2"/>
  <c r="BB248" i="2"/>
  <c r="BA248" i="2"/>
  <c r="AY248" i="2"/>
  <c r="T248" i="2"/>
  <c r="R248" i="2"/>
  <c r="P248" i="2"/>
  <c r="BE248" i="2"/>
  <c r="AZ248" i="2"/>
  <c r="BC247" i="2"/>
  <c r="BB247" i="2"/>
  <c r="BA247" i="2"/>
  <c r="AY247" i="2"/>
  <c r="T247" i="2"/>
  <c r="R247" i="2"/>
  <c r="P247" i="2"/>
  <c r="BE247" i="2"/>
  <c r="AZ247" i="2"/>
  <c r="BC246" i="2"/>
  <c r="BB246" i="2"/>
  <c r="BA246" i="2"/>
  <c r="AY246" i="2"/>
  <c r="T246" i="2"/>
  <c r="R246" i="2"/>
  <c r="P246" i="2"/>
  <c r="BE246" i="2"/>
  <c r="AZ246" i="2"/>
  <c r="BC245" i="2"/>
  <c r="BB245" i="2"/>
  <c r="BA245" i="2"/>
  <c r="AY245" i="2"/>
  <c r="T245" i="2"/>
  <c r="R245" i="2"/>
  <c r="P245" i="2"/>
  <c r="BE245" i="2"/>
  <c r="AZ245" i="2"/>
  <c r="BC244" i="2"/>
  <c r="BB244" i="2"/>
  <c r="BA244" i="2"/>
  <c r="AY244" i="2"/>
  <c r="T244" i="2"/>
  <c r="R244" i="2"/>
  <c r="P244" i="2"/>
  <c r="BE244" i="2"/>
  <c r="AZ244" i="2"/>
  <c r="BC243" i="2"/>
  <c r="BB243" i="2"/>
  <c r="BA243" i="2"/>
  <c r="AY243" i="2"/>
  <c r="T243" i="2"/>
  <c r="R243" i="2"/>
  <c r="P243" i="2"/>
  <c r="BE243" i="2"/>
  <c r="AZ243" i="2"/>
  <c r="BC242" i="2"/>
  <c r="BB242" i="2"/>
  <c r="BA242" i="2"/>
  <c r="AY242" i="2"/>
  <c r="T242" i="2"/>
  <c r="R242" i="2"/>
  <c r="P242" i="2"/>
  <c r="BE242" i="2"/>
  <c r="AZ242" i="2"/>
  <c r="BC241" i="2"/>
  <c r="BB241" i="2"/>
  <c r="BA241" i="2"/>
  <c r="AY241" i="2"/>
  <c r="T241" i="2"/>
  <c r="R241" i="2"/>
  <c r="P241" i="2"/>
  <c r="BE241" i="2"/>
  <c r="AZ241" i="2"/>
  <c r="BC240" i="2"/>
  <c r="BB240" i="2"/>
  <c r="BA240" i="2"/>
  <c r="AY240" i="2"/>
  <c r="T240" i="2"/>
  <c r="R240" i="2"/>
  <c r="P240" i="2"/>
  <c r="BE240" i="2"/>
  <c r="AZ240" i="2"/>
  <c r="BC239" i="2"/>
  <c r="BB239" i="2"/>
  <c r="BA239" i="2"/>
  <c r="AY239" i="2"/>
  <c r="T239" i="2"/>
  <c r="R239" i="2"/>
  <c r="P239" i="2"/>
  <c r="BE239" i="2"/>
  <c r="AZ239" i="2"/>
  <c r="BC238" i="2"/>
  <c r="BB238" i="2"/>
  <c r="BA238" i="2"/>
  <c r="AY238" i="2"/>
  <c r="T238" i="2"/>
  <c r="R238" i="2"/>
  <c r="P238" i="2"/>
  <c r="BE238" i="2"/>
  <c r="AZ238" i="2"/>
  <c r="BC237" i="2"/>
  <c r="BB237" i="2"/>
  <c r="BA237" i="2"/>
  <c r="AY237" i="2"/>
  <c r="T237" i="2"/>
  <c r="R237" i="2"/>
  <c r="P237" i="2"/>
  <c r="BE237" i="2"/>
  <c r="AZ237" i="2"/>
  <c r="BC236" i="2"/>
  <c r="BB236" i="2"/>
  <c r="BA236" i="2"/>
  <c r="AY236" i="2"/>
  <c r="T236" i="2"/>
  <c r="R236" i="2"/>
  <c r="P236" i="2"/>
  <c r="BE236" i="2"/>
  <c r="AZ236" i="2"/>
  <c r="BC234" i="2"/>
  <c r="BB234" i="2"/>
  <c r="BA234" i="2"/>
  <c r="AY234" i="2"/>
  <c r="T234" i="2"/>
  <c r="R234" i="2"/>
  <c r="P234" i="2"/>
  <c r="BE234" i="2"/>
  <c r="AZ234" i="2"/>
  <c r="BC233" i="2"/>
  <c r="BB233" i="2"/>
  <c r="BA233" i="2"/>
  <c r="AY233" i="2"/>
  <c r="T233" i="2"/>
  <c r="R233" i="2"/>
  <c r="P233" i="2"/>
  <c r="BE233" i="2"/>
  <c r="AZ233" i="2"/>
  <c r="BC232" i="2"/>
  <c r="BB232" i="2"/>
  <c r="BA232" i="2"/>
  <c r="AY232" i="2"/>
  <c r="T232" i="2"/>
  <c r="R232" i="2"/>
  <c r="P232" i="2"/>
  <c r="BE232" i="2"/>
  <c r="AZ232" i="2"/>
  <c r="BC231" i="2"/>
  <c r="BB231" i="2"/>
  <c r="BA231" i="2"/>
  <c r="AY231" i="2"/>
  <c r="T231" i="2"/>
  <c r="R231" i="2"/>
  <c r="P231" i="2"/>
  <c r="BE231" i="2"/>
  <c r="AZ231" i="2"/>
  <c r="BC230" i="2"/>
  <c r="BB230" i="2"/>
  <c r="BA230" i="2"/>
  <c r="AY230" i="2"/>
  <c r="T230" i="2"/>
  <c r="R230" i="2"/>
  <c r="P230" i="2"/>
  <c r="BE230" i="2"/>
  <c r="AZ230" i="2"/>
  <c r="BC229" i="2"/>
  <c r="BB229" i="2"/>
  <c r="BA229" i="2"/>
  <c r="AY229" i="2"/>
  <c r="T229" i="2"/>
  <c r="R229" i="2"/>
  <c r="P229" i="2"/>
  <c r="BE229" i="2"/>
  <c r="AZ229" i="2"/>
  <c r="BC227" i="2"/>
  <c r="BB227" i="2"/>
  <c r="BA227" i="2"/>
  <c r="AY227" i="2"/>
  <c r="T227" i="2"/>
  <c r="R227" i="2"/>
  <c r="P227" i="2"/>
  <c r="BE227" i="2"/>
  <c r="AZ227" i="2"/>
  <c r="BC226" i="2"/>
  <c r="BB226" i="2"/>
  <c r="BA226" i="2"/>
  <c r="AY226" i="2"/>
  <c r="T226" i="2"/>
  <c r="R226" i="2"/>
  <c r="P226" i="2"/>
  <c r="BE226" i="2"/>
  <c r="AZ226" i="2"/>
  <c r="BC225" i="2"/>
  <c r="BB225" i="2"/>
  <c r="BA225" i="2"/>
  <c r="AY225" i="2"/>
  <c r="T225" i="2"/>
  <c r="R225" i="2"/>
  <c r="P225" i="2"/>
  <c r="BE225" i="2"/>
  <c r="AZ225" i="2"/>
  <c r="BC224" i="2"/>
  <c r="BB224" i="2"/>
  <c r="BA224" i="2"/>
  <c r="AY224" i="2"/>
  <c r="T224" i="2"/>
  <c r="R224" i="2"/>
  <c r="P224" i="2"/>
  <c r="BE224" i="2"/>
  <c r="AZ224" i="2"/>
  <c r="BC223" i="2"/>
  <c r="BB223" i="2"/>
  <c r="BA223" i="2"/>
  <c r="AY223" i="2"/>
  <c r="T223" i="2"/>
  <c r="R223" i="2"/>
  <c r="P223" i="2"/>
  <c r="BE223" i="2"/>
  <c r="AZ223" i="2"/>
  <c r="BC221" i="2"/>
  <c r="BB221" i="2"/>
  <c r="BA221" i="2"/>
  <c r="AY221" i="2"/>
  <c r="T221" i="2"/>
  <c r="R221" i="2"/>
  <c r="P221" i="2"/>
  <c r="BE221" i="2"/>
  <c r="AZ221" i="2"/>
  <c r="BC220" i="2"/>
  <c r="BB220" i="2"/>
  <c r="BA220" i="2"/>
  <c r="AY220" i="2"/>
  <c r="T220" i="2"/>
  <c r="R220" i="2"/>
  <c r="P220" i="2"/>
  <c r="BE220" i="2"/>
  <c r="AZ220" i="2"/>
  <c r="BC219" i="2"/>
  <c r="BB219" i="2"/>
  <c r="BA219" i="2"/>
  <c r="AY219" i="2"/>
  <c r="T219" i="2"/>
  <c r="R219" i="2"/>
  <c r="P219" i="2"/>
  <c r="BE219" i="2"/>
  <c r="AZ219" i="2"/>
  <c r="BC218" i="2"/>
  <c r="BB218" i="2"/>
  <c r="BA218" i="2"/>
  <c r="AY218" i="2"/>
  <c r="T218" i="2"/>
  <c r="R218" i="2"/>
  <c r="P218" i="2"/>
  <c r="BE218" i="2"/>
  <c r="AZ218" i="2"/>
  <c r="BC217" i="2"/>
  <c r="BB217" i="2"/>
  <c r="BA217" i="2"/>
  <c r="AY217" i="2"/>
  <c r="T217" i="2"/>
  <c r="R217" i="2"/>
  <c r="P217" i="2"/>
  <c r="BE217" i="2"/>
  <c r="AZ217" i="2"/>
  <c r="BC216" i="2"/>
  <c r="BB216" i="2"/>
  <c r="BA216" i="2"/>
  <c r="AY216" i="2"/>
  <c r="T216" i="2"/>
  <c r="R216" i="2"/>
  <c r="P216" i="2"/>
  <c r="BE216" i="2"/>
  <c r="AZ216" i="2"/>
  <c r="BC215" i="2"/>
  <c r="BB215" i="2"/>
  <c r="BA215" i="2"/>
  <c r="AY215" i="2"/>
  <c r="T215" i="2"/>
  <c r="R215" i="2"/>
  <c r="P215" i="2"/>
  <c r="BE215" i="2"/>
  <c r="AZ215" i="2"/>
  <c r="BC214" i="2"/>
  <c r="BB214" i="2"/>
  <c r="BA214" i="2"/>
  <c r="AY214" i="2"/>
  <c r="T214" i="2"/>
  <c r="R214" i="2"/>
  <c r="P214" i="2"/>
  <c r="BE214" i="2"/>
  <c r="AZ214" i="2"/>
  <c r="BC213" i="2"/>
  <c r="BB213" i="2"/>
  <c r="BA213" i="2"/>
  <c r="AY213" i="2"/>
  <c r="T213" i="2"/>
  <c r="R213" i="2"/>
  <c r="P213" i="2"/>
  <c r="BE213" i="2"/>
  <c r="AZ213" i="2"/>
  <c r="BC212" i="2"/>
  <c r="BB212" i="2"/>
  <c r="BA212" i="2"/>
  <c r="AY212" i="2"/>
  <c r="T212" i="2"/>
  <c r="R212" i="2"/>
  <c r="P212" i="2"/>
  <c r="BE212" i="2"/>
  <c r="AZ212" i="2"/>
  <c r="BC211" i="2"/>
  <c r="BB211" i="2"/>
  <c r="BA211" i="2"/>
  <c r="AY211" i="2"/>
  <c r="T211" i="2"/>
  <c r="R211" i="2"/>
  <c r="P211" i="2"/>
  <c r="BE211" i="2"/>
  <c r="AZ211" i="2"/>
  <c r="BC210" i="2"/>
  <c r="BB210" i="2"/>
  <c r="BA210" i="2"/>
  <c r="AY210" i="2"/>
  <c r="T210" i="2"/>
  <c r="R210" i="2"/>
  <c r="P210" i="2"/>
  <c r="BE210" i="2"/>
  <c r="AZ210" i="2"/>
  <c r="BC209" i="2"/>
  <c r="BB209" i="2"/>
  <c r="BA209" i="2"/>
  <c r="AY209" i="2"/>
  <c r="T209" i="2"/>
  <c r="R209" i="2"/>
  <c r="P209" i="2"/>
  <c r="BE209" i="2"/>
  <c r="AZ209" i="2"/>
  <c r="BC208" i="2"/>
  <c r="BB208" i="2"/>
  <c r="BA208" i="2"/>
  <c r="AY208" i="2"/>
  <c r="T208" i="2"/>
  <c r="R208" i="2"/>
  <c r="P208" i="2"/>
  <c r="BE208" i="2"/>
  <c r="AZ208" i="2"/>
  <c r="BC207" i="2"/>
  <c r="BB207" i="2"/>
  <c r="BA207" i="2"/>
  <c r="AY207" i="2"/>
  <c r="T207" i="2"/>
  <c r="R207" i="2"/>
  <c r="P207" i="2"/>
  <c r="BE207" i="2"/>
  <c r="AZ207" i="2"/>
  <c r="BC206" i="2"/>
  <c r="BB206" i="2"/>
  <c r="BA206" i="2"/>
  <c r="AY206" i="2"/>
  <c r="T206" i="2"/>
  <c r="R206" i="2"/>
  <c r="P206" i="2"/>
  <c r="BE206" i="2"/>
  <c r="AZ206" i="2"/>
  <c r="BC205" i="2"/>
  <c r="BB205" i="2"/>
  <c r="BA205" i="2"/>
  <c r="AY205" i="2"/>
  <c r="T205" i="2"/>
  <c r="R205" i="2"/>
  <c r="P205" i="2"/>
  <c r="BE205" i="2"/>
  <c r="AZ205" i="2"/>
  <c r="BC203" i="2"/>
  <c r="BB203" i="2"/>
  <c r="BA203" i="2"/>
  <c r="AY203" i="2"/>
  <c r="T203" i="2"/>
  <c r="R203" i="2"/>
  <c r="P203" i="2"/>
  <c r="BE203" i="2"/>
  <c r="AZ203" i="2"/>
  <c r="BC202" i="2"/>
  <c r="BB202" i="2"/>
  <c r="BA202" i="2"/>
  <c r="AY202" i="2"/>
  <c r="T202" i="2"/>
  <c r="R202" i="2"/>
  <c r="P202" i="2"/>
  <c r="BE202" i="2"/>
  <c r="AZ202" i="2"/>
  <c r="BC201" i="2"/>
  <c r="BB201" i="2"/>
  <c r="BA201" i="2"/>
  <c r="AY201" i="2"/>
  <c r="T201" i="2"/>
  <c r="R201" i="2"/>
  <c r="P201" i="2"/>
  <c r="BE201" i="2"/>
  <c r="AZ201" i="2"/>
  <c r="BC198" i="2"/>
  <c r="BB198" i="2"/>
  <c r="BA198" i="2"/>
  <c r="AY198" i="2"/>
  <c r="T198" i="2"/>
  <c r="T197" i="2" s="1"/>
  <c r="R198" i="2"/>
  <c r="R197" i="2" s="1"/>
  <c r="P198" i="2"/>
  <c r="P197" i="2" s="1"/>
  <c r="BE198" i="2"/>
  <c r="BE197" i="2" s="1"/>
  <c r="AZ198" i="2"/>
  <c r="BC196" i="2"/>
  <c r="BB196" i="2"/>
  <c r="BA196" i="2"/>
  <c r="AY196" i="2"/>
  <c r="T196" i="2"/>
  <c r="R196" i="2"/>
  <c r="P196" i="2"/>
  <c r="BE196" i="2"/>
  <c r="AZ196" i="2"/>
  <c r="BC195" i="2"/>
  <c r="BB195" i="2"/>
  <c r="BA195" i="2"/>
  <c r="AY195" i="2"/>
  <c r="T195" i="2"/>
  <c r="R195" i="2"/>
  <c r="P195" i="2"/>
  <c r="BE195" i="2"/>
  <c r="AZ195" i="2"/>
  <c r="BC194" i="2"/>
  <c r="BB194" i="2"/>
  <c r="BA194" i="2"/>
  <c r="AY194" i="2"/>
  <c r="T194" i="2"/>
  <c r="R194" i="2"/>
  <c r="P194" i="2"/>
  <c r="BE194" i="2"/>
  <c r="AZ194" i="2"/>
  <c r="BC193" i="2"/>
  <c r="BB193" i="2"/>
  <c r="BA193" i="2"/>
  <c r="AY193" i="2"/>
  <c r="T193" i="2"/>
  <c r="R193" i="2"/>
  <c r="P193" i="2"/>
  <c r="BE193" i="2"/>
  <c r="AZ193" i="2"/>
  <c r="BC192" i="2"/>
  <c r="BB192" i="2"/>
  <c r="BA192" i="2"/>
  <c r="AY192" i="2"/>
  <c r="T192" i="2"/>
  <c r="R192" i="2"/>
  <c r="P192" i="2"/>
  <c r="BE192" i="2"/>
  <c r="AZ192" i="2"/>
  <c r="BC191" i="2"/>
  <c r="BB191" i="2"/>
  <c r="BA191" i="2"/>
  <c r="AY191" i="2"/>
  <c r="T191" i="2"/>
  <c r="R191" i="2"/>
  <c r="P191" i="2"/>
  <c r="BE191" i="2"/>
  <c r="AZ191" i="2"/>
  <c r="BC190" i="2"/>
  <c r="BB190" i="2"/>
  <c r="BA190" i="2"/>
  <c r="AY190" i="2"/>
  <c r="T190" i="2"/>
  <c r="R190" i="2"/>
  <c r="P190" i="2"/>
  <c r="BE190" i="2"/>
  <c r="AZ190" i="2"/>
  <c r="BC189" i="2"/>
  <c r="BB189" i="2"/>
  <c r="BA189" i="2"/>
  <c r="AY189" i="2"/>
  <c r="T189" i="2"/>
  <c r="R189" i="2"/>
  <c r="P189" i="2"/>
  <c r="BE189" i="2"/>
  <c r="AZ189" i="2"/>
  <c r="BC188" i="2"/>
  <c r="BB188" i="2"/>
  <c r="BA188" i="2"/>
  <c r="AY188" i="2"/>
  <c r="T188" i="2"/>
  <c r="R188" i="2"/>
  <c r="P188" i="2"/>
  <c r="BE188" i="2"/>
  <c r="AZ188" i="2"/>
  <c r="BC187" i="2"/>
  <c r="BB187" i="2"/>
  <c r="BA187" i="2"/>
  <c r="AY187" i="2"/>
  <c r="T187" i="2"/>
  <c r="R187" i="2"/>
  <c r="P187" i="2"/>
  <c r="BE187" i="2"/>
  <c r="AZ187" i="2"/>
  <c r="BC186" i="2"/>
  <c r="BB186" i="2"/>
  <c r="BA186" i="2"/>
  <c r="AY186" i="2"/>
  <c r="T186" i="2"/>
  <c r="R186" i="2"/>
  <c r="P186" i="2"/>
  <c r="BE186" i="2"/>
  <c r="AZ186" i="2"/>
  <c r="BC185" i="2"/>
  <c r="BB185" i="2"/>
  <c r="BA185" i="2"/>
  <c r="AY185" i="2"/>
  <c r="T185" i="2"/>
  <c r="R185" i="2"/>
  <c r="P185" i="2"/>
  <c r="BE185" i="2"/>
  <c r="AZ185" i="2"/>
  <c r="BC184" i="2"/>
  <c r="BB184" i="2"/>
  <c r="BA184" i="2"/>
  <c r="AY184" i="2"/>
  <c r="T184" i="2"/>
  <c r="R184" i="2"/>
  <c r="P184" i="2"/>
  <c r="BE184" i="2"/>
  <c r="AZ184" i="2"/>
  <c r="BC183" i="2"/>
  <c r="BB183" i="2"/>
  <c r="BA183" i="2"/>
  <c r="AY183" i="2"/>
  <c r="T183" i="2"/>
  <c r="R183" i="2"/>
  <c r="P183" i="2"/>
  <c r="BE183" i="2"/>
  <c r="AZ183" i="2"/>
  <c r="BC182" i="2"/>
  <c r="BB182" i="2"/>
  <c r="BA182" i="2"/>
  <c r="AY182" i="2"/>
  <c r="T182" i="2"/>
  <c r="R182" i="2"/>
  <c r="P182" i="2"/>
  <c r="BE182" i="2"/>
  <c r="AZ182" i="2"/>
  <c r="BC181" i="2"/>
  <c r="BB181" i="2"/>
  <c r="BA181" i="2"/>
  <c r="AY181" i="2"/>
  <c r="T181" i="2"/>
  <c r="R181" i="2"/>
  <c r="P181" i="2"/>
  <c r="BE181" i="2"/>
  <c r="AZ181" i="2"/>
  <c r="BC180" i="2"/>
  <c r="BB180" i="2"/>
  <c r="BA180" i="2"/>
  <c r="AY180" i="2"/>
  <c r="T180" i="2"/>
  <c r="R180" i="2"/>
  <c r="P180" i="2"/>
  <c r="BE180" i="2"/>
  <c r="AZ180" i="2"/>
  <c r="BC179" i="2"/>
  <c r="BB179" i="2"/>
  <c r="BA179" i="2"/>
  <c r="AY179" i="2"/>
  <c r="T179" i="2"/>
  <c r="R179" i="2"/>
  <c r="P179" i="2"/>
  <c r="BE179" i="2"/>
  <c r="AZ179" i="2"/>
  <c r="BC178" i="2"/>
  <c r="BB178" i="2"/>
  <c r="BA178" i="2"/>
  <c r="AY178" i="2"/>
  <c r="T178" i="2"/>
  <c r="R178" i="2"/>
  <c r="P178" i="2"/>
  <c r="BE178" i="2"/>
  <c r="AZ178" i="2"/>
  <c r="BC177" i="2"/>
  <c r="BB177" i="2"/>
  <c r="BA177" i="2"/>
  <c r="AY177" i="2"/>
  <c r="T177" i="2"/>
  <c r="R177" i="2"/>
  <c r="P177" i="2"/>
  <c r="BE177" i="2"/>
  <c r="AZ177" i="2"/>
  <c r="BC176" i="2"/>
  <c r="BB176" i="2"/>
  <c r="BA176" i="2"/>
  <c r="AY176" i="2"/>
  <c r="T176" i="2"/>
  <c r="R176" i="2"/>
  <c r="P176" i="2"/>
  <c r="BE176" i="2"/>
  <c r="AZ176" i="2"/>
  <c r="BC175" i="2"/>
  <c r="BB175" i="2"/>
  <c r="BA175" i="2"/>
  <c r="AY175" i="2"/>
  <c r="T175" i="2"/>
  <c r="R175" i="2"/>
  <c r="P175" i="2"/>
  <c r="BE175" i="2"/>
  <c r="AZ175" i="2"/>
  <c r="BC174" i="2"/>
  <c r="BB174" i="2"/>
  <c r="BA174" i="2"/>
  <c r="AY174" i="2"/>
  <c r="T174" i="2"/>
  <c r="R174" i="2"/>
  <c r="P174" i="2"/>
  <c r="BE174" i="2"/>
  <c r="AZ174" i="2"/>
  <c r="BC173" i="2"/>
  <c r="BB173" i="2"/>
  <c r="BA173" i="2"/>
  <c r="AY173" i="2"/>
  <c r="T173" i="2"/>
  <c r="R173" i="2"/>
  <c r="P173" i="2"/>
  <c r="BE173" i="2"/>
  <c r="AZ173" i="2"/>
  <c r="BC172" i="2"/>
  <c r="BB172" i="2"/>
  <c r="BA172" i="2"/>
  <c r="AY172" i="2"/>
  <c r="T172" i="2"/>
  <c r="R172" i="2"/>
  <c r="P172" i="2"/>
  <c r="BE172" i="2"/>
  <c r="AZ172" i="2"/>
  <c r="BC171" i="2"/>
  <c r="BB171" i="2"/>
  <c r="BA171" i="2"/>
  <c r="AY171" i="2"/>
  <c r="T171" i="2"/>
  <c r="R171" i="2"/>
  <c r="P171" i="2"/>
  <c r="BE171" i="2"/>
  <c r="AZ171" i="2"/>
  <c r="BC169" i="2"/>
  <c r="BB169" i="2"/>
  <c r="BA169" i="2"/>
  <c r="AY169" i="2"/>
  <c r="T169" i="2"/>
  <c r="R169" i="2"/>
  <c r="P169" i="2"/>
  <c r="BE169" i="2"/>
  <c r="AZ169" i="2"/>
  <c r="BC168" i="2"/>
  <c r="BB168" i="2"/>
  <c r="BA168" i="2"/>
  <c r="AY168" i="2"/>
  <c r="T168" i="2"/>
  <c r="R168" i="2"/>
  <c r="P168" i="2"/>
  <c r="BE168" i="2"/>
  <c r="AZ168" i="2"/>
  <c r="BC167" i="2"/>
  <c r="BB167" i="2"/>
  <c r="BA167" i="2"/>
  <c r="AY167" i="2"/>
  <c r="T167" i="2"/>
  <c r="R167" i="2"/>
  <c r="P167" i="2"/>
  <c r="BE167" i="2"/>
  <c r="AZ167" i="2"/>
  <c r="BC166" i="2"/>
  <c r="BB166" i="2"/>
  <c r="BA166" i="2"/>
  <c r="AY166" i="2"/>
  <c r="T166" i="2"/>
  <c r="R166" i="2"/>
  <c r="P166" i="2"/>
  <c r="BE166" i="2"/>
  <c r="AZ166" i="2"/>
  <c r="BC165" i="2"/>
  <c r="BB165" i="2"/>
  <c r="BA165" i="2"/>
  <c r="AY165" i="2"/>
  <c r="T165" i="2"/>
  <c r="R165" i="2"/>
  <c r="P165" i="2"/>
  <c r="BE165" i="2"/>
  <c r="AZ165" i="2"/>
  <c r="BC164" i="2"/>
  <c r="BB164" i="2"/>
  <c r="BA164" i="2"/>
  <c r="AY164" i="2"/>
  <c r="T164" i="2"/>
  <c r="R164" i="2"/>
  <c r="P164" i="2"/>
  <c r="BE164" i="2"/>
  <c r="AZ164" i="2"/>
  <c r="BC163" i="2"/>
  <c r="BB163" i="2"/>
  <c r="BA163" i="2"/>
  <c r="AY163" i="2"/>
  <c r="T163" i="2"/>
  <c r="R163" i="2"/>
  <c r="P163" i="2"/>
  <c r="BE163" i="2"/>
  <c r="AZ163" i="2"/>
  <c r="BC162" i="2"/>
  <c r="BB162" i="2"/>
  <c r="BA162" i="2"/>
  <c r="AY162" i="2"/>
  <c r="T162" i="2"/>
  <c r="R162" i="2"/>
  <c r="P162" i="2"/>
  <c r="BE162" i="2"/>
  <c r="AZ162" i="2"/>
  <c r="BC161" i="2"/>
  <c r="BB161" i="2"/>
  <c r="BA161" i="2"/>
  <c r="AY161" i="2"/>
  <c r="T161" i="2"/>
  <c r="R161" i="2"/>
  <c r="P161" i="2"/>
  <c r="BE161" i="2"/>
  <c r="AZ161" i="2"/>
  <c r="BC160" i="2"/>
  <c r="BB160" i="2"/>
  <c r="BA160" i="2"/>
  <c r="AY160" i="2"/>
  <c r="T160" i="2"/>
  <c r="R160" i="2"/>
  <c r="P160" i="2"/>
  <c r="BE160" i="2"/>
  <c r="AZ160" i="2"/>
  <c r="BC159" i="2"/>
  <c r="BB159" i="2"/>
  <c r="BA159" i="2"/>
  <c r="AY159" i="2"/>
  <c r="T159" i="2"/>
  <c r="R159" i="2"/>
  <c r="P159" i="2"/>
  <c r="BE159" i="2"/>
  <c r="AZ159" i="2"/>
  <c r="BC158" i="2"/>
  <c r="BB158" i="2"/>
  <c r="BA158" i="2"/>
  <c r="AY158" i="2"/>
  <c r="T158" i="2"/>
  <c r="R158" i="2"/>
  <c r="P158" i="2"/>
  <c r="BE158" i="2"/>
  <c r="AZ158" i="2"/>
  <c r="BC157" i="2"/>
  <c r="BB157" i="2"/>
  <c r="BA157" i="2"/>
  <c r="AY157" i="2"/>
  <c r="T157" i="2"/>
  <c r="R157" i="2"/>
  <c r="P157" i="2"/>
  <c r="BE157" i="2"/>
  <c r="AZ157" i="2"/>
  <c r="BC156" i="2"/>
  <c r="BB156" i="2"/>
  <c r="BA156" i="2"/>
  <c r="AY156" i="2"/>
  <c r="T156" i="2"/>
  <c r="R156" i="2"/>
  <c r="P156" i="2"/>
  <c r="BE156" i="2"/>
  <c r="AZ156" i="2"/>
  <c r="BC154" i="2"/>
  <c r="BB154" i="2"/>
  <c r="BA154" i="2"/>
  <c r="AY154" i="2"/>
  <c r="T154" i="2"/>
  <c r="T153" i="2" s="1"/>
  <c r="R154" i="2"/>
  <c r="R153" i="2" s="1"/>
  <c r="P154" i="2"/>
  <c r="P153" i="2" s="1"/>
  <c r="BE154" i="2"/>
  <c r="BE153" i="2" s="1"/>
  <c r="AZ154" i="2"/>
  <c r="BC152" i="2"/>
  <c r="BB152" i="2"/>
  <c r="BA152" i="2"/>
  <c r="AY152" i="2"/>
  <c r="T152" i="2"/>
  <c r="R152" i="2"/>
  <c r="P152" i="2"/>
  <c r="BE152" i="2"/>
  <c r="AZ152" i="2"/>
  <c r="BC151" i="2"/>
  <c r="BB151" i="2"/>
  <c r="BA151" i="2"/>
  <c r="AY151" i="2"/>
  <c r="T151" i="2"/>
  <c r="R151" i="2"/>
  <c r="P151" i="2"/>
  <c r="BE151" i="2"/>
  <c r="AZ151" i="2"/>
  <c r="BC150" i="2"/>
  <c r="BB150" i="2"/>
  <c r="BA150" i="2"/>
  <c r="AY150" i="2"/>
  <c r="T150" i="2"/>
  <c r="R150" i="2"/>
  <c r="P150" i="2"/>
  <c r="BE150" i="2"/>
  <c r="AZ150" i="2"/>
  <c r="BC149" i="2"/>
  <c r="BB149" i="2"/>
  <c r="BA149" i="2"/>
  <c r="AY149" i="2"/>
  <c r="T149" i="2"/>
  <c r="R149" i="2"/>
  <c r="P149" i="2"/>
  <c r="BE149" i="2"/>
  <c r="AZ149" i="2"/>
  <c r="BC147" i="2"/>
  <c r="BB147" i="2"/>
  <c r="BA147" i="2"/>
  <c r="AY147" i="2"/>
  <c r="T147" i="2"/>
  <c r="R147" i="2"/>
  <c r="P147" i="2"/>
  <c r="BE147" i="2"/>
  <c r="AZ147" i="2"/>
  <c r="BC146" i="2"/>
  <c r="BB146" i="2"/>
  <c r="BA146" i="2"/>
  <c r="AY146" i="2"/>
  <c r="T146" i="2"/>
  <c r="R146" i="2"/>
  <c r="R145" i="2" s="1"/>
  <c r="P146" i="2"/>
  <c r="BE146" i="2"/>
  <c r="AZ146" i="2"/>
  <c r="BC144" i="2"/>
  <c r="BB144" i="2"/>
  <c r="BA144" i="2"/>
  <c r="AY144" i="2"/>
  <c r="T144" i="2"/>
  <c r="R144" i="2"/>
  <c r="P144" i="2"/>
  <c r="BE144" i="2"/>
  <c r="AZ144" i="2"/>
  <c r="BC143" i="2"/>
  <c r="BB143" i="2"/>
  <c r="BA143" i="2"/>
  <c r="AY143" i="2"/>
  <c r="T143" i="2"/>
  <c r="R143" i="2"/>
  <c r="P143" i="2"/>
  <c r="BE143" i="2"/>
  <c r="AZ143" i="2"/>
  <c r="BC142" i="2"/>
  <c r="BB142" i="2"/>
  <c r="BA142" i="2"/>
  <c r="AY142" i="2"/>
  <c r="T142" i="2"/>
  <c r="R142" i="2"/>
  <c r="P142" i="2"/>
  <c r="BE142" i="2"/>
  <c r="AZ142" i="2"/>
  <c r="BC141" i="2"/>
  <c r="BB141" i="2"/>
  <c r="BA141" i="2"/>
  <c r="AY141" i="2"/>
  <c r="T141" i="2"/>
  <c r="R141" i="2"/>
  <c r="P141" i="2"/>
  <c r="BE141" i="2"/>
  <c r="AZ141" i="2"/>
  <c r="BC140" i="2"/>
  <c r="BB140" i="2"/>
  <c r="BA140" i="2"/>
  <c r="AY140" i="2"/>
  <c r="T140" i="2"/>
  <c r="R140" i="2"/>
  <c r="P140" i="2"/>
  <c r="BE140" i="2"/>
  <c r="AZ140" i="2"/>
  <c r="BC139" i="2"/>
  <c r="BB139" i="2"/>
  <c r="BA139" i="2"/>
  <c r="AY139" i="2"/>
  <c r="T139" i="2"/>
  <c r="R139" i="2"/>
  <c r="P139" i="2"/>
  <c r="BE139" i="2"/>
  <c r="AZ139" i="2"/>
  <c r="BC138" i="2"/>
  <c r="BB138" i="2"/>
  <c r="BA138" i="2"/>
  <c r="AY138" i="2"/>
  <c r="T138" i="2"/>
  <c r="R138" i="2"/>
  <c r="P138" i="2"/>
  <c r="BE138" i="2"/>
  <c r="AZ138" i="2"/>
  <c r="F129" i="2"/>
  <c r="E127" i="2"/>
  <c r="F89" i="2"/>
  <c r="E87" i="2"/>
  <c r="J24" i="2"/>
  <c r="E24" i="2"/>
  <c r="J132" i="2" s="1"/>
  <c r="J23" i="2"/>
  <c r="J18" i="2"/>
  <c r="E18" i="2"/>
  <c r="F132" i="2" s="1"/>
  <c r="J17" i="2"/>
  <c r="J15" i="2"/>
  <c r="E15" i="2"/>
  <c r="F131" i="2" s="1"/>
  <c r="J14" i="2"/>
  <c r="J12" i="2"/>
  <c r="J129" i="2" s="1"/>
  <c r="E7" i="2"/>
  <c r="E85" i="2" s="1"/>
  <c r="AS94" i="1"/>
  <c r="L90" i="1"/>
  <c r="AM90" i="1"/>
  <c r="AM89" i="1"/>
  <c r="L89" i="1"/>
  <c r="AM87" i="1"/>
  <c r="L87" i="1"/>
  <c r="L85" i="1"/>
  <c r="L84" i="1"/>
  <c r="E125" i="2" l="1"/>
  <c r="P284" i="3"/>
  <c r="E85" i="3"/>
  <c r="P145" i="2"/>
  <c r="P200" i="2"/>
  <c r="R273" i="2"/>
  <c r="P283" i="2"/>
  <c r="R287" i="2"/>
  <c r="P148" i="2"/>
  <c r="P256" i="2"/>
  <c r="R228" i="2"/>
  <c r="F92" i="2"/>
  <c r="P170" i="2"/>
  <c r="T273" i="2"/>
  <c r="T137" i="2"/>
  <c r="BE145" i="2"/>
  <c r="R155" i="2"/>
  <c r="T204" i="2"/>
  <c r="T228" i="2"/>
  <c r="R235" i="2"/>
  <c r="BE287" i="2"/>
  <c r="AX96" i="1"/>
  <c r="P228" i="2"/>
  <c r="J89" i="2"/>
  <c r="P155" i="2"/>
  <c r="P222" i="2"/>
  <c r="P235" i="2"/>
  <c r="T256" i="2"/>
  <c r="BE283" i="2"/>
  <c r="R198" i="3"/>
  <c r="R147" i="3"/>
  <c r="BH198" i="3"/>
  <c r="T255" i="3"/>
  <c r="AW97" i="1"/>
  <c r="T236" i="3"/>
  <c r="R280" i="3"/>
  <c r="R169" i="3"/>
  <c r="R137" i="2"/>
  <c r="P137" i="2"/>
  <c r="T145" i="2"/>
  <c r="BE148" i="2"/>
  <c r="T148" i="2"/>
  <c r="R148" i="2"/>
  <c r="BE155" i="2"/>
  <c r="T155" i="2"/>
  <c r="T170" i="2"/>
  <c r="BE170" i="2"/>
  <c r="R170" i="2"/>
  <c r="T200" i="2"/>
  <c r="P204" i="2"/>
  <c r="BE204" i="2"/>
  <c r="R204" i="2"/>
  <c r="BE222" i="2"/>
  <c r="R222" i="2"/>
  <c r="T222" i="2"/>
  <c r="BE228" i="2"/>
  <c r="BE235" i="2"/>
  <c r="T235" i="2"/>
  <c r="BE256" i="2"/>
  <c r="R256" i="2"/>
  <c r="BE273" i="2"/>
  <c r="P273" i="2"/>
  <c r="F36" i="2"/>
  <c r="F37" i="2"/>
  <c r="F35" i="2"/>
  <c r="P138" i="3"/>
  <c r="BH138" i="3"/>
  <c r="R150" i="3"/>
  <c r="T202" i="3"/>
  <c r="T221" i="3"/>
  <c r="BH232" i="3"/>
  <c r="F36" i="3"/>
  <c r="T284" i="3"/>
  <c r="AV97" i="1"/>
  <c r="AZ97" i="1"/>
  <c r="BH202" i="3"/>
  <c r="R138" i="3"/>
  <c r="BH156" i="3"/>
  <c r="BH221" i="3"/>
  <c r="BH236" i="3"/>
  <c r="BH255" i="3"/>
  <c r="R273" i="3"/>
  <c r="R200" i="2"/>
  <c r="T138" i="3"/>
  <c r="BH169" i="3"/>
  <c r="P202" i="3"/>
  <c r="P221" i="3"/>
  <c r="R232" i="3"/>
  <c r="P236" i="3"/>
  <c r="P255" i="3"/>
  <c r="BH280" i="3"/>
  <c r="AV96" i="1"/>
  <c r="R227" i="3"/>
  <c r="BE137" i="2"/>
  <c r="R283" i="2"/>
  <c r="J89" i="3"/>
  <c r="F91" i="3"/>
  <c r="J92" i="3"/>
  <c r="BH150" i="3"/>
  <c r="BE200" i="2"/>
  <c r="T283" i="2"/>
  <c r="BH147" i="3"/>
  <c r="R156" i="3"/>
  <c r="R202" i="3"/>
  <c r="R221" i="3"/>
  <c r="BH227" i="3"/>
  <c r="R236" i="3"/>
  <c r="R255" i="3"/>
  <c r="BH273" i="3"/>
  <c r="BH284" i="3"/>
  <c r="AW96" i="1"/>
  <c r="BA96" i="1"/>
  <c r="BA97" i="1"/>
  <c r="BA95" i="1" s="1"/>
  <c r="F91" i="2"/>
  <c r="J92" i="2"/>
  <c r="AZ96" i="1"/>
  <c r="P287" i="2"/>
  <c r="T287" i="2"/>
  <c r="F92" i="3"/>
  <c r="F35" i="3"/>
  <c r="BB97" i="1" s="1"/>
  <c r="F37" i="3"/>
  <c r="P147" i="3"/>
  <c r="T147" i="3"/>
  <c r="P150" i="3"/>
  <c r="T150" i="3"/>
  <c r="P156" i="3"/>
  <c r="T156" i="3"/>
  <c r="P169" i="3"/>
  <c r="T169" i="3"/>
  <c r="P198" i="3"/>
  <c r="T198" i="3"/>
  <c r="P227" i="3"/>
  <c r="T227" i="3"/>
  <c r="P232" i="3"/>
  <c r="T232" i="3"/>
  <c r="P273" i="3"/>
  <c r="T273" i="3"/>
  <c r="P280" i="3"/>
  <c r="T280" i="3"/>
  <c r="BC96" i="1" l="1"/>
  <c r="AZ99" i="1"/>
  <c r="BA94" i="1"/>
  <c r="AW95" i="1"/>
  <c r="AT95" i="1" s="1"/>
  <c r="BD97" i="1"/>
  <c r="BC98" i="1"/>
  <c r="BC97" i="1"/>
  <c r="AZ100" i="1"/>
  <c r="BB98" i="1"/>
  <c r="P136" i="2"/>
  <c r="BB96" i="1"/>
  <c r="BB94" i="1" s="1"/>
  <c r="AX94" i="1" s="1"/>
  <c r="BD96" i="1"/>
  <c r="T136" i="2"/>
  <c r="R136" i="2"/>
  <c r="BE136" i="2"/>
  <c r="P199" i="2"/>
  <c r="BE199" i="2"/>
  <c r="AT96" i="1"/>
  <c r="R137" i="3"/>
  <c r="BH137" i="3"/>
  <c r="R197" i="3"/>
  <c r="AZ94" i="1"/>
  <c r="AT97" i="1"/>
  <c r="T137" i="3"/>
  <c r="R199" i="2"/>
  <c r="BH197" i="3"/>
  <c r="P137" i="3"/>
  <c r="T199" i="2"/>
  <c r="T197" i="3"/>
  <c r="P197" i="3"/>
  <c r="BC94" i="1" l="1"/>
  <c r="AY94" i="1" s="1"/>
  <c r="BD94" i="1"/>
  <c r="W33" i="1" s="1"/>
  <c r="P135" i="2"/>
  <c r="R136" i="3"/>
  <c r="T135" i="2"/>
  <c r="R135" i="2"/>
  <c r="BE135" i="2"/>
  <c r="W31" i="1"/>
  <c r="P136" i="3"/>
  <c r="AU94" i="1" s="1"/>
  <c r="AV94" i="1"/>
  <c r="T136" i="3"/>
  <c r="BH136" i="3"/>
  <c r="AW94" i="1"/>
  <c r="W32" i="1" l="1"/>
  <c r="AY100" i="1"/>
  <c r="AT94" i="1"/>
  <c r="AY99" i="1" l="1"/>
</calcChain>
</file>

<file path=xl/sharedStrings.xml><?xml version="1.0" encoding="utf-8"?>
<sst xmlns="http://schemas.openxmlformats.org/spreadsheetml/2006/main" count="9977" uniqueCount="2337">
  <si>
    <t>Export Komplet</t>
  </si>
  <si>
    <t/>
  </si>
  <si>
    <t>2.0</t>
  </si>
  <si>
    <t>False</t>
  </si>
  <si>
    <t>{3ae1a7d5-5739-4a14-aff6-df192d95db90}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</si>
  <si>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</si>
  <si>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</si>
  <si>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</si>
  <si>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</si>
  <si>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</si>
  <si>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</si>
  <si>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11941</t>
  </si>
  <si>
    <t>Stavba:</t>
  </si>
  <si>
    <t>JKSO:</t>
  </si>
  <si>
    <t>KS:</t>
  </si>
  <si>
    <t>Miesto:</t>
  </si>
  <si>
    <t>Košice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</si>
  <si>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</si>
  <si>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</si>
  <si>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</si>
  <si>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</si>
  <si>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</si>
  <si>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</si>
  <si>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</si>
  <si>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</si>
  <si>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</si>
  <si>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</si>
  <si>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</si>
  <si>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</si>
  <si>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</si>
  <si>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</si>
  <si>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</si>
  <si>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</si>
  <si>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</si>
  <si>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</si>
  <si>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</si>
  <si>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</si>
  <si>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</si>
  <si>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</si>
  <si>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</si>
  <si>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</si>
  <si>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</si>
  <si>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</si>
  <si>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</si>
  <si>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</si>
  <si>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</si>
  <si>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</si>
  <si>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</si>
  <si>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</si>
  <si>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</si>
  <si>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</si>
  <si>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</si>
  <si>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</si>
  <si>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</si>
  <si>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</si>
  <si>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</si>
  <si>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</si>
  <si>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</si>
  <si>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</si>
  <si>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</si>
  <si>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</si>
  <si>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</si>
  <si>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</si>
  <si>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</si>
  <si>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</si>
  <si>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</si>
  <si>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</si>
  <si>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</si>
  <si>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</si>
  <si>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</si>
  <si>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</si>
  <si>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</si>
  <si>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</si>
  <si>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</si>
  <si>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STA</t>
  </si>
  <si>
    <t>1</t>
  </si>
  <si>
    <t>{44dedec7-1c23-4cd1-9f7e-1618d533389e}</t>
  </si>
  <si>
    <t>SO 102</t>
  </si>
  <si>
    <t>{16295b5c-98a9-4588-8cb2-1ad6ee2af69c}</t>
  </si>
  <si>
    <t>Objekt: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</si>
  <si>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</si>
  <si>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</si>
  <si>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</si>
  <si>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</si>
  <si>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</si>
  <si>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</si>
  <si>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</si>
  <si>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</si>
  <si>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</si>
  <si>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</si>
  <si>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</si>
  <si>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</si>
  <si>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</si>
  <si>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</si>
  <si>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</si>
  <si>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</si>
  <si>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</si>
  <si>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</si>
  <si>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</si>
  <si>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</si>
  <si>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</si>
  <si>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</si>
  <si>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>HZS - Hodinové zúčtovacie sadzby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</si>
  <si>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</si>
  <si>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</si>
  <si>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</si>
  <si>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</si>
  <si>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</si>
  <si>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</si>
  <si>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</si>
  <si>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</si>
  <si>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</si>
  <si>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</si>
  <si>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</si>
  <si>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</si>
  <si>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</si>
  <si>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</si>
  <si>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</si>
  <si>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</si>
  <si>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132111101</t>
  </si>
  <si>
    <t>Hĺbenie rýh šírky do 600 mm v  horninách tr. 1 a 2 súdržných - ručným náradím</t>
  </si>
  <si>
    <t>m3</t>
  </si>
  <si>
    <t>CS CENEKON 2019 01</t>
  </si>
  <si>
    <t>4</t>
  </si>
  <si>
    <t>2</t>
  </si>
  <si>
    <t>-818945010</t>
  </si>
  <si>
    <t>162201102</t>
  </si>
  <si>
    <t>Vodorovné premiestnenie výkopku z horniny 1-4 nad 20-50m</t>
  </si>
  <si>
    <t>2084417305</t>
  </si>
  <si>
    <t>3</t>
  </si>
  <si>
    <t>162501102</t>
  </si>
  <si>
    <t>Vodorovné premiestnenie výkopku po spevnenej ceste z horniny tr.1-4, do 100 m3 na vzdialenosť do 3000 m</t>
  </si>
  <si>
    <t>-737840169</t>
  </si>
  <si>
    <t>162501105</t>
  </si>
  <si>
    <t>Vodorovné premiestnenie výkopku po spevnenej ceste z horniny tr.1-4, do 100 m3, príplatok k cene za každých ďalšich a začatých 1000 m</t>
  </si>
  <si>
    <t>-955967316</t>
  </si>
  <si>
    <t>5</t>
  </si>
  <si>
    <t>171201201</t>
  </si>
  <si>
    <t>Uloženie sypaniny na skládky do 100 m3</t>
  </si>
  <si>
    <t>1022535578</t>
  </si>
  <si>
    <t>6</t>
  </si>
  <si>
    <t>171209002</t>
  </si>
  <si>
    <t>Poplatok za skladovanie - zemina a kamenivo (17 05) ostatné</t>
  </si>
  <si>
    <t>-1420606620</t>
  </si>
  <si>
    <t>7</t>
  </si>
  <si>
    <t>175101202</t>
  </si>
  <si>
    <t>Obsyp objektov sypaninou z vhodných hornín 1 až 4 s prehodením sypaniny</t>
  </si>
  <si>
    <t>1917144161</t>
  </si>
  <si>
    <t>Zvislé a kompletné konštrukcie</t>
  </si>
  <si>
    <t>8</t>
  </si>
  <si>
    <t>311272511</t>
  </si>
  <si>
    <t>-1977074940</t>
  </si>
  <si>
    <t>9</t>
  </si>
  <si>
    <t>340238238</t>
  </si>
  <si>
    <t>m2</t>
  </si>
  <si>
    <t>584077906</t>
  </si>
  <si>
    <t>Vodorovné konštrukcie</t>
  </si>
  <si>
    <t>10</t>
  </si>
  <si>
    <t>417270200</t>
  </si>
  <si>
    <t>m</t>
  </si>
  <si>
    <t>1430377653</t>
  </si>
  <si>
    <t>11</t>
  </si>
  <si>
    <t>417270250</t>
  </si>
  <si>
    <t>-207922472</t>
  </si>
  <si>
    <t>12</t>
  </si>
  <si>
    <t>417321414</t>
  </si>
  <si>
    <t>Betón stužujúcich pásov a vencov železový tr. C 20/25</t>
  </si>
  <si>
    <t>547240344</t>
  </si>
  <si>
    <t>13</t>
  </si>
  <si>
    <t>417361821</t>
  </si>
  <si>
    <t>Výstuž stužujúcich pásov a vencov z betonárskej ocele 10505</t>
  </si>
  <si>
    <t>t</t>
  </si>
  <si>
    <t>-781279292</t>
  </si>
  <si>
    <t>Komunikácie</t>
  </si>
  <si>
    <t>14</t>
  </si>
  <si>
    <t>564871111</t>
  </si>
  <si>
    <t>Podklad zo štrkodrviny s rozprestretím a zhutnením, po zhutnení hr. 250 mm</t>
  </si>
  <si>
    <t>-161829021</t>
  </si>
  <si>
    <t>Úpravy povrchov, podlahy, osadenie</t>
  </si>
  <si>
    <t>15</t>
  </si>
  <si>
    <t>612425931</t>
  </si>
  <si>
    <t>Omietka vápenná vnútorného ostenia okenného alebo dverného štuková</t>
  </si>
  <si>
    <t>1805181048</t>
  </si>
  <si>
    <t>16</t>
  </si>
  <si>
    <t>612460121</t>
  </si>
  <si>
    <t>Príprava vnútorného podkladu stien penetráciou základnou</t>
  </si>
  <si>
    <t>1387772906</t>
  </si>
  <si>
    <t>17</t>
  </si>
  <si>
    <t>612460251</t>
  </si>
  <si>
    <t>Vnútorná omietka stien vápennocementová štuková (jemná), hr. 3 mm</t>
  </si>
  <si>
    <t>-434018321</t>
  </si>
  <si>
    <t>18</t>
  </si>
  <si>
    <t>612481119</t>
  </si>
  <si>
    <t>Potiahnutie vnútorných stien sklotextílnou mriežkou s celoplošným prilepením</t>
  </si>
  <si>
    <t>942816962</t>
  </si>
  <si>
    <t>19</t>
  </si>
  <si>
    <t>622464232</t>
  </si>
  <si>
    <t>Vonkajšia omietka stien tenkovrstvová , silikónová, škrabaná, hr. 2 mm</t>
  </si>
  <si>
    <t>66391423</t>
  </si>
  <si>
    <t>622464310</t>
  </si>
  <si>
    <t>-1124250587</t>
  </si>
  <si>
    <t>21</t>
  </si>
  <si>
    <t>625259350</t>
  </si>
  <si>
    <t>Kontaktný zatepľovací systém z XPS hr. 200 mm, skrutkovacie kotvy</t>
  </si>
  <si>
    <t>935684088</t>
  </si>
  <si>
    <t>22</t>
  </si>
  <si>
    <t>625259392</t>
  </si>
  <si>
    <t>Kontaktný zatepľovací systém ostenia z XPS hr. 30 mm</t>
  </si>
  <si>
    <t>258628882</t>
  </si>
  <si>
    <t>23</t>
  </si>
  <si>
    <t>625259406</t>
  </si>
  <si>
    <t>Kontaktný zatepľovací systém z minerálnej vlny hr. 100 mm, skrutkovacie kotvy</t>
  </si>
  <si>
    <t>-2036741423</t>
  </si>
  <si>
    <t>24</t>
  </si>
  <si>
    <t>625259409</t>
  </si>
  <si>
    <t>Kontaktný zatepľovací systém z minerálnej vlny hr. 150 mm, skrutkovacie kotvy</t>
  </si>
  <si>
    <t>1313398590</t>
  </si>
  <si>
    <t>25</t>
  </si>
  <si>
    <t>625259412</t>
  </si>
  <si>
    <t>Kontaktný zatepľovací systém z minerálnej vlny hr. 200 mm, skrutkovacie kotvy</t>
  </si>
  <si>
    <t>-864579396</t>
  </si>
  <si>
    <t>26</t>
  </si>
  <si>
    <t>625259462</t>
  </si>
  <si>
    <t>Kontaktný zatepľovací systém ostenia z minerálnej vlny hr. 30 mm</t>
  </si>
  <si>
    <t>-619171612</t>
  </si>
  <si>
    <t>27</t>
  </si>
  <si>
    <t>631342722R</t>
  </si>
  <si>
    <t xml:space="preserve">Mazanina z plynobetónu v spáde </t>
  </si>
  <si>
    <t>285362191</t>
  </si>
  <si>
    <t>28</t>
  </si>
  <si>
    <t>632921913</t>
  </si>
  <si>
    <t>Dlažba z betónových dlaždíc hr. 50 mm do piesku</t>
  </si>
  <si>
    <t>-1018789781</t>
  </si>
  <si>
    <t>Ostatné konštrukcie a práce-búranie</t>
  </si>
  <si>
    <t>29</t>
  </si>
  <si>
    <t>916531111</t>
  </si>
  <si>
    <t>Osadenie záhonového alebo parkového obrubníka betón., do lôžka z bet. pros. tr. C 12/15 bez bočnej opory</t>
  </si>
  <si>
    <t>348547474</t>
  </si>
  <si>
    <t>30</t>
  </si>
  <si>
    <t>M</t>
  </si>
  <si>
    <t>592170001800</t>
  </si>
  <si>
    <t>ks</t>
  </si>
  <si>
    <t>1684421727</t>
  </si>
  <si>
    <t>31</t>
  </si>
  <si>
    <t>938902072</t>
  </si>
  <si>
    <t>Očistenie povrchu konštrukcií tlakovou vodou</t>
  </si>
  <si>
    <t>1171987170</t>
  </si>
  <si>
    <t>32</t>
  </si>
  <si>
    <t>941941042</t>
  </si>
  <si>
    <t>Montáž lešenia ľahkého pracovného radového s podlahami šírky nad 1,00 do 1,20 m, výšky nad 10 do 30 m</t>
  </si>
  <si>
    <t>-940234908</t>
  </si>
  <si>
    <t>33</t>
  </si>
  <si>
    <t>941941292</t>
  </si>
  <si>
    <t>Príplatok za prvý a každý ďalší i začatý mesiac použitia lešenia ľahkého pracovného radového s podlahami šírky nad 1,00 do 1,20 m, v. nad 10 do 30 m</t>
  </si>
  <si>
    <t>-1714117230</t>
  </si>
  <si>
    <t>34</t>
  </si>
  <si>
    <t>941941842</t>
  </si>
  <si>
    <t>Demontáž lešenia ľahkého pracovného radového s podlahami šírky nad 1,00 do 1,20 m, výšky nad 10 do 30 m</t>
  </si>
  <si>
    <t>1579235474</t>
  </si>
  <si>
    <t>35</t>
  </si>
  <si>
    <t>941955002</t>
  </si>
  <si>
    <t>Lešenie ľahké pracovné pomocné s výškou lešeňovej podlahy nad 1,20 do 1,90 m</t>
  </si>
  <si>
    <t>1520605438</t>
  </si>
  <si>
    <t>36</t>
  </si>
  <si>
    <t>953945319</t>
  </si>
  <si>
    <t>Hliníkový soklový profil šírky 203 mm</t>
  </si>
  <si>
    <t>-1127629017</t>
  </si>
  <si>
    <t>37</t>
  </si>
  <si>
    <t>953945351</t>
  </si>
  <si>
    <t>Hliníkový rohový ochranný profil s integrovanou sieťovinou</t>
  </si>
  <si>
    <t>-1776742664</t>
  </si>
  <si>
    <t>38</t>
  </si>
  <si>
    <t>953995406</t>
  </si>
  <si>
    <t>-2031690311</t>
  </si>
  <si>
    <t>39</t>
  </si>
  <si>
    <t>953995412</t>
  </si>
  <si>
    <t>Nadokenný profil s priznanou okapničkou</t>
  </si>
  <si>
    <t>-67376727</t>
  </si>
  <si>
    <t>40</t>
  </si>
  <si>
    <t>953995416</t>
  </si>
  <si>
    <t>Parapetný profil s integrovanou sieťovinou</t>
  </si>
  <si>
    <t>-162288534</t>
  </si>
  <si>
    <t>41</t>
  </si>
  <si>
    <t>968061115</t>
  </si>
  <si>
    <t>Demontáž okien drevených, 1 bm obvodu - 0,008t</t>
  </si>
  <si>
    <t>396037551</t>
  </si>
  <si>
    <t>42</t>
  </si>
  <si>
    <t>968061116</t>
  </si>
  <si>
    <t>Demontáž dverí drevených vchodových, 1 bm obvodu - 0,012t</t>
  </si>
  <si>
    <t>1322350005</t>
  </si>
  <si>
    <t>43</t>
  </si>
  <si>
    <t>976071111</t>
  </si>
  <si>
    <t>Vybúranie kovových madiel a zábradlí,  -0,03700t</t>
  </si>
  <si>
    <t>337097765</t>
  </si>
  <si>
    <t>44</t>
  </si>
  <si>
    <t>977101000</t>
  </si>
  <si>
    <t>Demontáž poklopu strešného výlezu</t>
  </si>
  <si>
    <t>1816070328</t>
  </si>
  <si>
    <t>45</t>
  </si>
  <si>
    <t>977101005</t>
  </si>
  <si>
    <t>Demontáž betónových striešok na vetracích šachtách</t>
  </si>
  <si>
    <t>-1697510142</t>
  </si>
  <si>
    <t>46</t>
  </si>
  <si>
    <t>978036141</t>
  </si>
  <si>
    <t>Otlčenie omietok šľachtených a pod., vonkajších brizolitových, v rozsahu do 30 %,  -0,01600t</t>
  </si>
  <si>
    <t>1550755445</t>
  </si>
  <si>
    <t>47</t>
  </si>
  <si>
    <t>978065011</t>
  </si>
  <si>
    <t>1300972103</t>
  </si>
  <si>
    <t>48</t>
  </si>
  <si>
    <t>979011111</t>
  </si>
  <si>
    <t>Zvislá doprava sutiny a vybúraných hmôt za prvé podlažie nad alebo pod základným podlažím</t>
  </si>
  <si>
    <t>-480003583</t>
  </si>
  <si>
    <t>49</t>
  </si>
  <si>
    <t>979011121</t>
  </si>
  <si>
    <t>Zvislá doprava sutiny a vybúraných hmôt za každé ďalšie podlažie</t>
  </si>
  <si>
    <t>1648442115</t>
  </si>
  <si>
    <t>50</t>
  </si>
  <si>
    <t>979081111</t>
  </si>
  <si>
    <t>Odvoz sutiny a vybúraných hmôt na skládku do 1 km</t>
  </si>
  <si>
    <t>2036404423</t>
  </si>
  <si>
    <t>51</t>
  </si>
  <si>
    <t>979081121</t>
  </si>
  <si>
    <t>Odvoz sutiny a vybúraných hmôt na skládku za každý ďalší 1 km</t>
  </si>
  <si>
    <t>1559381090</t>
  </si>
  <si>
    <t>52</t>
  </si>
  <si>
    <t>979082111</t>
  </si>
  <si>
    <t>Vnútrostavenisková doprava sutiny a vybúraných hmôt do 10 m</t>
  </si>
  <si>
    <t>-1162247738</t>
  </si>
  <si>
    <t>53</t>
  </si>
  <si>
    <t>979082121</t>
  </si>
  <si>
    <t>Vnútrostavenisková doprava sutiny a vybúraných hmôt za každých ďalších 5 m</t>
  </si>
  <si>
    <t>1921691385</t>
  </si>
  <si>
    <t>54</t>
  </si>
  <si>
    <t>979089112</t>
  </si>
  <si>
    <t>Poplatok za skladovanie - drevo, sklo, plasty (17 02 ), ostatné</t>
  </si>
  <si>
    <t>-282661690</t>
  </si>
  <si>
    <t>99</t>
  </si>
  <si>
    <t>Presun hmôt HSV</t>
  </si>
  <si>
    <t>55</t>
  </si>
  <si>
    <t>999281111</t>
  </si>
  <si>
    <t>Presun hmôt pre opravy a údržbu objektov vrátane vonkajších plášťov výšky do 25 m</t>
  </si>
  <si>
    <t>-1034017926</t>
  </si>
  <si>
    <t>PSV</t>
  </si>
  <si>
    <t>Práce a dodávky PSV</t>
  </si>
  <si>
    <t>711</t>
  </si>
  <si>
    <t>Izolácie proti vode a vlhkosti</t>
  </si>
  <si>
    <t>56</t>
  </si>
  <si>
    <t>711132107</t>
  </si>
  <si>
    <t>Zhotovenie izolácie proti zemnej vlhkosti nopovou fóloiu položenou voľne na ploche zvislej</t>
  </si>
  <si>
    <t>5557685</t>
  </si>
  <si>
    <t>57</t>
  </si>
  <si>
    <t>283230002705</t>
  </si>
  <si>
    <t>Nopová HDPE fólia, výška nopu 8 mm, proti zemnej vlhkosti s radónovou ochranou, pre spodnú stavbu</t>
  </si>
  <si>
    <t>-246923845</t>
  </si>
  <si>
    <t>58</t>
  </si>
  <si>
    <t>998711202</t>
  </si>
  <si>
    <t>Presun hmôt pre izoláciu proti vode v objektoch výšky nad 6 do 12 m</t>
  </si>
  <si>
    <t>%</t>
  </si>
  <si>
    <t>-2051723810</t>
  </si>
  <si>
    <t>712</t>
  </si>
  <si>
    <t>Izolácie striech, povlakové krytiny</t>
  </si>
  <si>
    <t>59</t>
  </si>
  <si>
    <t>712370070</t>
  </si>
  <si>
    <t>Zhotovenie povlakovej krytiny striech plochých do 10° PVC-P fóliou upevnenou prikotvením so zvarením spoju</t>
  </si>
  <si>
    <t>-630435523</t>
  </si>
  <si>
    <t>60</t>
  </si>
  <si>
    <t>283220002000</t>
  </si>
  <si>
    <t>-1268095932</t>
  </si>
  <si>
    <t>61</t>
  </si>
  <si>
    <t>311970001105</t>
  </si>
  <si>
    <t xml:space="preserve">Kotviaci prvok </t>
  </si>
  <si>
    <t>2126670878</t>
  </si>
  <si>
    <t>62</t>
  </si>
  <si>
    <t>712973240</t>
  </si>
  <si>
    <t>Detaily k PVC-P fóliam osadenie vetracích komínkov</t>
  </si>
  <si>
    <t>-857977359</t>
  </si>
  <si>
    <t>63</t>
  </si>
  <si>
    <t>283220001200</t>
  </si>
  <si>
    <t>-1955293179</t>
  </si>
  <si>
    <t>64</t>
  </si>
  <si>
    <t>283770004010</t>
  </si>
  <si>
    <t>Odvetrávací komín, výška 225 mm, priemer 100 mm, s dažďovou krytkou</t>
  </si>
  <si>
    <t>-592892223</t>
  </si>
  <si>
    <t>65</t>
  </si>
  <si>
    <t>712978240</t>
  </si>
  <si>
    <t>Detaily k PVC-P fóliam demontáž vetracích komínkov</t>
  </si>
  <si>
    <t>-77363383</t>
  </si>
  <si>
    <t>66</t>
  </si>
  <si>
    <t>712990040</t>
  </si>
  <si>
    <t>Položenie geotextílie vodorovne alebo zvislo na strechy ploché do 10°</t>
  </si>
  <si>
    <t>627835241</t>
  </si>
  <si>
    <t>67</t>
  </si>
  <si>
    <t>693110000905</t>
  </si>
  <si>
    <t>Geotextília - separačná vrstva  - strecha ST2</t>
  </si>
  <si>
    <t>-595683290</t>
  </si>
  <si>
    <t>68</t>
  </si>
  <si>
    <t>693110001105</t>
  </si>
  <si>
    <t>Separačná vrstva - sklenené rúno 120 g/m2 - strecha ST1,ST2</t>
  </si>
  <si>
    <t>-286080370</t>
  </si>
  <si>
    <t>69</t>
  </si>
  <si>
    <t>712991011</t>
  </si>
  <si>
    <t>Montáž podkladnej konštrukcie z OSB dosiek na rímse šírky 150 - 250 mm pod klampiarske konštrukcie</t>
  </si>
  <si>
    <t>-1672792118</t>
  </si>
  <si>
    <t>70</t>
  </si>
  <si>
    <t>607260000900</t>
  </si>
  <si>
    <t>-621742915</t>
  </si>
  <si>
    <t>71</t>
  </si>
  <si>
    <t>712991015</t>
  </si>
  <si>
    <t>Montáž podkladnej konštrukcie z OSB dosiek na parapete šírky 200 - 250 mm pod klampiarske konštrukcie</t>
  </si>
  <si>
    <t>-1283132836</t>
  </si>
  <si>
    <t>72</t>
  </si>
  <si>
    <t>607260000400</t>
  </si>
  <si>
    <t>1344926094</t>
  </si>
  <si>
    <t>73</t>
  </si>
  <si>
    <t>712991030</t>
  </si>
  <si>
    <t>Montáž podkladnej konštrukcie z OSB dosiek na atike šírky 311 - 410 mm pod klampiarske konštrukcie</t>
  </si>
  <si>
    <t>-861182718</t>
  </si>
  <si>
    <t>74</t>
  </si>
  <si>
    <t>1229703875</t>
  </si>
  <si>
    <t>75</t>
  </si>
  <si>
    <t>998712202</t>
  </si>
  <si>
    <t>Presun hmôt pre izoláciu povlakovej krytiny v objektoch výšky nad 6 do 12 m</t>
  </si>
  <si>
    <t>1141324119</t>
  </si>
  <si>
    <t>713</t>
  </si>
  <si>
    <t>Izolácie tepelné</t>
  </si>
  <si>
    <t>76</t>
  </si>
  <si>
    <t>713142250</t>
  </si>
  <si>
    <t>Montáž tepelnej izolácie striech plochých do 10° polystyrénom, dvojvrstvová kladenými voľne</t>
  </si>
  <si>
    <t>-1235141307</t>
  </si>
  <si>
    <t>77</t>
  </si>
  <si>
    <t>283720009305</t>
  </si>
  <si>
    <t>Doska EPS 150S hr. 150 mm, na zateplenie podláh a strešných terás</t>
  </si>
  <si>
    <t>-2129606783</t>
  </si>
  <si>
    <t>78</t>
  </si>
  <si>
    <t>713144083</t>
  </si>
  <si>
    <t>Montáž tepelnej izolácie na parapet z XPS do lepidla</t>
  </si>
  <si>
    <t>-1077593555</t>
  </si>
  <si>
    <t>79</t>
  </si>
  <si>
    <t>283750000500</t>
  </si>
  <si>
    <t>671495820</t>
  </si>
  <si>
    <t>80</t>
  </si>
  <si>
    <t>998713202</t>
  </si>
  <si>
    <t>Presun hmôt pre izolácie tepelné v objektoch výšky nad 6 m do 12 m</t>
  </si>
  <si>
    <t>-1396262211</t>
  </si>
  <si>
    <t>721</t>
  </si>
  <si>
    <t>Zdravotechnika - vnútorná kanalizácia</t>
  </si>
  <si>
    <t>81</t>
  </si>
  <si>
    <t>721172393</t>
  </si>
  <si>
    <t>Montáž vetracej hlavice pre HT potrubie DN 100</t>
  </si>
  <si>
    <t>-1152623420</t>
  </si>
  <si>
    <t>82</t>
  </si>
  <si>
    <t>1225525705</t>
  </si>
  <si>
    <t>-2079580498</t>
  </si>
  <si>
    <t>83</t>
  </si>
  <si>
    <t>721210822</t>
  </si>
  <si>
    <t>Demontáž strešného vtoku DN 100,  -0,01705t</t>
  </si>
  <si>
    <t>866786697</t>
  </si>
  <si>
    <t>84</t>
  </si>
  <si>
    <t>721230099</t>
  </si>
  <si>
    <t>Montáž strešného vtoku pre mPVC izolácie DN 110</t>
  </si>
  <si>
    <t>-1497451064</t>
  </si>
  <si>
    <t>85</t>
  </si>
  <si>
    <t>286630004900</t>
  </si>
  <si>
    <t>-260593462</t>
  </si>
  <si>
    <t>86</t>
  </si>
  <si>
    <t>998721202</t>
  </si>
  <si>
    <t>Presun hmôt pre vnútornú kanalizáciu v objektoch výšky nad 6 do 12 m</t>
  </si>
  <si>
    <t>1430245309</t>
  </si>
  <si>
    <t>764</t>
  </si>
  <si>
    <t>Konštrukcie klampiarske</t>
  </si>
  <si>
    <t>87</t>
  </si>
  <si>
    <t>764352427</t>
  </si>
  <si>
    <t>Žľaby z pozinkovaného farbeného PZf plechu, pododkvapové polkruhové r.š. 330 mm - 8K</t>
  </si>
  <si>
    <t>1448241138</t>
  </si>
  <si>
    <t>88</t>
  </si>
  <si>
    <t>764352810</t>
  </si>
  <si>
    <t>Demontáž žľabov pododkvapových polkruhových so sklonom do 30st. rš 330 mm,  -0,00330t</t>
  </si>
  <si>
    <t>-1057984474</t>
  </si>
  <si>
    <t>89</t>
  </si>
  <si>
    <t>764359412</t>
  </si>
  <si>
    <t>Kotlík kónický z pozinkovaného farbeného PZf plechu, pre rúry s priemerom od 100 do 125 mm - 4K</t>
  </si>
  <si>
    <t>407019762</t>
  </si>
  <si>
    <t>90</t>
  </si>
  <si>
    <t>764359511</t>
  </si>
  <si>
    <t>Montáž príslušenstva k žľabom z pozinkovaného farbeného PZf plechu, čelo k pododkvapovým polkruhovým r.š. 200 - 400 mm - 6,7K</t>
  </si>
  <si>
    <t>-1601095770</t>
  </si>
  <si>
    <t>91</t>
  </si>
  <si>
    <t>553440044900</t>
  </si>
  <si>
    <t>-285952155</t>
  </si>
  <si>
    <t>92</t>
  </si>
  <si>
    <t>764359810</t>
  </si>
  <si>
    <t>Demontáž kotlíka kónického, so sklonom žľabu do 30st.,  -0,00110t</t>
  </si>
  <si>
    <t>2051537877</t>
  </si>
  <si>
    <t>93</t>
  </si>
  <si>
    <t>764410750</t>
  </si>
  <si>
    <t>Oplechovanie parapetov z hliníkového farebného Al plechu, vrátane rohov r.š. 330 mm</t>
  </si>
  <si>
    <t>1981290926</t>
  </si>
  <si>
    <t>94</t>
  </si>
  <si>
    <t>764410850</t>
  </si>
  <si>
    <t>Demontáž oplechovania parapetov rš od 100 do 330 mm,  -0,00135t</t>
  </si>
  <si>
    <t>-1153448603</t>
  </si>
  <si>
    <t>95</t>
  </si>
  <si>
    <t>764421450</t>
  </si>
  <si>
    <t>Oplechovanie ríms a ozdobných prvkov z pozinkovaného farbeného PZf plechu, r.š. 300 mm - 1K</t>
  </si>
  <si>
    <t>-1734776818</t>
  </si>
  <si>
    <t>96</t>
  </si>
  <si>
    <t>764421850</t>
  </si>
  <si>
    <t>Demontáž oplechovania ríms rš od 250 do 330 mm,  -0,00175t</t>
  </si>
  <si>
    <t>-553042029</t>
  </si>
  <si>
    <t>97</t>
  </si>
  <si>
    <t>764430420</t>
  </si>
  <si>
    <t>Oplechovanie muriva a atík z pozinkovaného farbeného PZf plechu, vrátane rohov r.š. 300 mm - 2K</t>
  </si>
  <si>
    <t>-582061819</t>
  </si>
  <si>
    <t>98</t>
  </si>
  <si>
    <t>764430430</t>
  </si>
  <si>
    <t>Oplechovanie muriva a atík z pozinkovaného farbeného PZf plechu, vrátane rohov r.š. 350 mm - 3K</t>
  </si>
  <si>
    <t>-126077007</t>
  </si>
  <si>
    <t>764430840</t>
  </si>
  <si>
    <t>Demontáž oplechovania múrov a nadmuroviek rš od 330 do 500 mm,  -0,00230t</t>
  </si>
  <si>
    <t>-966737754</t>
  </si>
  <si>
    <t>100</t>
  </si>
  <si>
    <t>764454434</t>
  </si>
  <si>
    <t>Montáž kruhových kolien z pozinkovaného farbeného PZf plechu, pre zvodové rúry s priemerom 60 - 150 mm - 9K,10K</t>
  </si>
  <si>
    <t>-1965062322</t>
  </si>
  <si>
    <t>101</t>
  </si>
  <si>
    <t>553440048500</t>
  </si>
  <si>
    <t>-675693201</t>
  </si>
  <si>
    <t>102</t>
  </si>
  <si>
    <t>764454442</t>
  </si>
  <si>
    <t>Montáž objímky skrutkovacej z pozinkovaného farbeného PZf plechu, pre kruhové zvodové rúry s priemerom 60 - 150 mm - 5K</t>
  </si>
  <si>
    <t>-2015961492</t>
  </si>
  <si>
    <t>103</t>
  </si>
  <si>
    <t>553440050900</t>
  </si>
  <si>
    <t>1518174451</t>
  </si>
  <si>
    <t>104</t>
  </si>
  <si>
    <t>764454453</t>
  </si>
  <si>
    <t>Zvodové rúry z pozinkovaného farbeného PZf plechu, kruhové priemer 100 mm - 5K</t>
  </si>
  <si>
    <t>1961467520</t>
  </si>
  <si>
    <t>105</t>
  </si>
  <si>
    <t>764454801</t>
  </si>
  <si>
    <t>Demontáž odpadových rúr kruhových, s priemerom 75 a 100 mm,  -0,00226t</t>
  </si>
  <si>
    <t>1817927994</t>
  </si>
  <si>
    <t>106</t>
  </si>
  <si>
    <t>998764202</t>
  </si>
  <si>
    <t>Presun hmôt pre konštrukcie klampiarske v objektoch výšky nad 6 do 12 m</t>
  </si>
  <si>
    <t>575952961</t>
  </si>
  <si>
    <t>766</t>
  </si>
  <si>
    <t>Konštrukcie stolárske</t>
  </si>
  <si>
    <t>107</t>
  </si>
  <si>
    <t>766621402</t>
  </si>
  <si>
    <t>Montáž okien plastových s hydroizolačnými páskami paropriepustnými, s variabilným difúznym odporom</t>
  </si>
  <si>
    <t>1964443095</t>
  </si>
  <si>
    <t>108</t>
  </si>
  <si>
    <t>283290006700</t>
  </si>
  <si>
    <t>1193625838</t>
  </si>
  <si>
    <t>109</t>
  </si>
  <si>
    <t>611O1</t>
  </si>
  <si>
    <t>Plastové okno, 600x450 mm, izolačné trojsklo, 6 komorový profil, vrátane kovania, vnútorného parapetu</t>
  </si>
  <si>
    <t>-2065621468</t>
  </si>
  <si>
    <t>110</t>
  </si>
  <si>
    <t>611O2</t>
  </si>
  <si>
    <t>Plastové okno, 1500x2100 mm, izolačné trojsklo, 6 komorový profil, vrátane kovania, vnútorného parapetu</t>
  </si>
  <si>
    <t>1724314747</t>
  </si>
  <si>
    <t>111</t>
  </si>
  <si>
    <t>611O3</t>
  </si>
  <si>
    <t>Plastové okno, 1200x2100 mm, izolačné trojsklo, 6 komorový profil, vrátane kovania, vnútorného parapetu</t>
  </si>
  <si>
    <t>-166702540</t>
  </si>
  <si>
    <t>112</t>
  </si>
  <si>
    <t>611O4</t>
  </si>
  <si>
    <t>Plastové okno, 1500x1800  mm, izolačné trojsklo, 6 komorový profil, vrátane kovania, vnútorného parapetu</t>
  </si>
  <si>
    <t>-963654908</t>
  </si>
  <si>
    <t>113</t>
  </si>
  <si>
    <t>611O5</t>
  </si>
  <si>
    <t>Plastové okno, 1200x600 mm, izolačné trojsklo, 6 komorový profil, vrátane kovania, vnútorného  parapetu</t>
  </si>
  <si>
    <t>906857518</t>
  </si>
  <si>
    <t>114</t>
  </si>
  <si>
    <t>611O6</t>
  </si>
  <si>
    <t xml:space="preserve">Plastové okno, 1200x1500 mm, izolačné trojsklo, 6 komorový profil, vrátane kovania, vnútorného  parapetu </t>
  </si>
  <si>
    <t>-676733871</t>
  </si>
  <si>
    <t>115</t>
  </si>
  <si>
    <t>611O7</t>
  </si>
  <si>
    <t xml:space="preserve">Plastové okno, 600x900 mm, izolačné trojsklo, 6 komorový profil, vrátane kovania, vnútorného  parapetu </t>
  </si>
  <si>
    <t>-1795444292</t>
  </si>
  <si>
    <t>116</t>
  </si>
  <si>
    <t>611O8</t>
  </si>
  <si>
    <t xml:space="preserve">Plastové okno, 2400x1500 mm, izolačné trojsklo, 6 komorový profil, vrátane kovania, vnútorného  parapetu </t>
  </si>
  <si>
    <t>104894991</t>
  </si>
  <si>
    <t>117</t>
  </si>
  <si>
    <t>611O9</t>
  </si>
  <si>
    <t>755296259</t>
  </si>
  <si>
    <t>118</t>
  </si>
  <si>
    <t>611O10</t>
  </si>
  <si>
    <t>-457531757</t>
  </si>
  <si>
    <t>119</t>
  </si>
  <si>
    <t>611O11</t>
  </si>
  <si>
    <t xml:space="preserve">Plastové okno, 900x600 mm, izolačné trojsklo, 6 komorový profil, vrátane kovania, vnútorného  parapetu </t>
  </si>
  <si>
    <t>-858530505</t>
  </si>
  <si>
    <t>120</t>
  </si>
  <si>
    <t>611O12</t>
  </si>
  <si>
    <t>782360934</t>
  </si>
  <si>
    <t>121</t>
  </si>
  <si>
    <t>766694980</t>
  </si>
  <si>
    <t>Demontáž parapetnej dosky drevenej šírky do 300 mm, dĺžky do 1600 mm, -0,003t</t>
  </si>
  <si>
    <t>-499562885</t>
  </si>
  <si>
    <t>122</t>
  </si>
  <si>
    <t>998766202</t>
  </si>
  <si>
    <t>Presun hmot pre konštrukcie stolárske v objektoch výšky nad 6 do 12 m</t>
  </si>
  <si>
    <t>500675284</t>
  </si>
  <si>
    <t>767</t>
  </si>
  <si>
    <t>Konštrukcie doplnkové kovové</t>
  </si>
  <si>
    <t>123</t>
  </si>
  <si>
    <t>767310100</t>
  </si>
  <si>
    <t>Montáž výlezu do plochej strechy - Z2</t>
  </si>
  <si>
    <t>750370214</t>
  </si>
  <si>
    <t>124</t>
  </si>
  <si>
    <t>19005009331</t>
  </si>
  <si>
    <t>Z2 - Strešný výlez do plochej strechy kopula otváracia, uzamykateľná kľučka, pneumat.piestiky</t>
  </si>
  <si>
    <t>1079005671</t>
  </si>
  <si>
    <t>125</t>
  </si>
  <si>
    <t>767612110</t>
  </si>
  <si>
    <t>Montáž okien a dverí  hliníkových s hydroizolačnými expanznými ISO páskami (expanzná)</t>
  </si>
  <si>
    <t>-1379261140</t>
  </si>
  <si>
    <t>126</t>
  </si>
  <si>
    <t>283550011300</t>
  </si>
  <si>
    <t>312573691</t>
  </si>
  <si>
    <t>127</t>
  </si>
  <si>
    <t>553D1</t>
  </si>
  <si>
    <t>Hliníková presklenná stena s dvojkrídlovými dverami 1400x2650 mm, izolačné trojsklo, vrátane kovania a zámku</t>
  </si>
  <si>
    <t>1247652831</t>
  </si>
  <si>
    <t>128</t>
  </si>
  <si>
    <t>767995335</t>
  </si>
  <si>
    <t>Výroba doplnku stavebného atypického o hmotnosti od 5,51 do 10,0 kg stupňa zložitosti 2</t>
  </si>
  <si>
    <t>kg</t>
  </si>
  <si>
    <t>-1337476375</t>
  </si>
  <si>
    <t>129</t>
  </si>
  <si>
    <t>553430007806</t>
  </si>
  <si>
    <t>Z1 - Dodávka materiálu pre nadstavec nad vetrací komín vrátane povrchovej úpravy</t>
  </si>
  <si>
    <t>-385796213</t>
  </si>
  <si>
    <t>130</t>
  </si>
  <si>
    <t>767996000</t>
  </si>
  <si>
    <t>-707094016</t>
  </si>
  <si>
    <t>131</t>
  </si>
  <si>
    <t>998767202</t>
  </si>
  <si>
    <t>Presun hmôt pre kovové stavebné doplnkové konštrukcie v objektoch výšky nad 6 do 12 m</t>
  </si>
  <si>
    <t>933841271</t>
  </si>
  <si>
    <t>783</t>
  </si>
  <si>
    <t>Nátery</t>
  </si>
  <si>
    <t>132</t>
  </si>
  <si>
    <t>783201812</t>
  </si>
  <si>
    <t>Odstránenie starých náterov z kovových stavebných doplnkových konštrukcií oceľovou kefou</t>
  </si>
  <si>
    <t>-1939326566</t>
  </si>
  <si>
    <t>133</t>
  </si>
  <si>
    <t>783271001</t>
  </si>
  <si>
    <t>Nátery kov.stav.doplnk.konštr. polyuretánové jednonásobné 2x s emailovaním.- 105μm</t>
  </si>
  <si>
    <t>2043945008</t>
  </si>
  <si>
    <t>134</t>
  </si>
  <si>
    <t>783271007</t>
  </si>
  <si>
    <t>Nátery kov.stav.doplnk.konštr. polyuretánové farby šedej základné - 35µm</t>
  </si>
  <si>
    <t>577442568</t>
  </si>
  <si>
    <t>784</t>
  </si>
  <si>
    <t>Maľby</t>
  </si>
  <si>
    <t>135</t>
  </si>
  <si>
    <t>784452261</t>
  </si>
  <si>
    <t>-701423879</t>
  </si>
  <si>
    <t>136</t>
  </si>
  <si>
    <t>784452371</t>
  </si>
  <si>
    <t>-2020165442</t>
  </si>
  <si>
    <t>kpl</t>
  </si>
  <si>
    <t>HZS</t>
  </si>
  <si>
    <t>Hodinové zúčtovacie sadzby</t>
  </si>
  <si>
    <t>138</t>
  </si>
  <si>
    <t>HZS000111</t>
  </si>
  <si>
    <t>hod</t>
  </si>
  <si>
    <t>512</t>
  </si>
  <si>
    <t>-1719636875</t>
  </si>
  <si>
    <t xml:space="preserve">    762 - Konštrukcie tesárske</t>
  </si>
  <si>
    <t>619020922</t>
  </si>
  <si>
    <t>132111121</t>
  </si>
  <si>
    <t>Hĺbenie rýh šírky nad 600  do 1300 mm v  horninách tr. 1 a 2 súdržných - ručným náradím</t>
  </si>
  <si>
    <t>-1365403801</t>
  </si>
  <si>
    <t>-805391865</t>
  </si>
  <si>
    <t>2069560371</t>
  </si>
  <si>
    <t>-1617555245</t>
  </si>
  <si>
    <t>-243953347</t>
  </si>
  <si>
    <t>-285487490</t>
  </si>
  <si>
    <t>543389311</t>
  </si>
  <si>
    <t>311272119</t>
  </si>
  <si>
    <t>-1905905609</t>
  </si>
  <si>
    <t>129889354</t>
  </si>
  <si>
    <t>1519323434</t>
  </si>
  <si>
    <t>1164185010</t>
  </si>
  <si>
    <t>1931689335</t>
  </si>
  <si>
    <t>1996775295</t>
  </si>
  <si>
    <t>2068753729</t>
  </si>
  <si>
    <t>1917667453</t>
  </si>
  <si>
    <t>-538535877</t>
  </si>
  <si>
    <t>739742625</t>
  </si>
  <si>
    <t>554110685</t>
  </si>
  <si>
    <t>-2048974132</t>
  </si>
  <si>
    <t>382283880</t>
  </si>
  <si>
    <t>1185972442</t>
  </si>
  <si>
    <t>-572341772</t>
  </si>
  <si>
    <t>-1644835916</t>
  </si>
  <si>
    <t>1108771864</t>
  </si>
  <si>
    <t>242578235</t>
  </si>
  <si>
    <t>962278264</t>
  </si>
  <si>
    <t>810992716</t>
  </si>
  <si>
    <t>1256092133</t>
  </si>
  <si>
    <t>941941041</t>
  </si>
  <si>
    <t>Montáž lešenia ľahkého pracovného radového s podlahami šírky nad 1,00 do 1,20 m, výšky do 10 m</t>
  </si>
  <si>
    <t>-1970182060</t>
  </si>
  <si>
    <t>941941291</t>
  </si>
  <si>
    <t>Príplatok za prvý a každý ďalší i začatý mesiac použitia lešenia ľahkého pracovného radového s podlahami šírky nad 1,00 do 1,20 m, výšky do 10 m</t>
  </si>
  <si>
    <t>868785824</t>
  </si>
  <si>
    <t>941941841</t>
  </si>
  <si>
    <t>Demontáž lešenia ľahkého pracovného radového s podlahami šírky nad 1,00 do 1,20 m, výšky do 10 m</t>
  </si>
  <si>
    <t>981495323</t>
  </si>
  <si>
    <t>941942001</t>
  </si>
  <si>
    <t>Montáž lešenia rámového systémového s podlahami šírky do 0,75 m, výšky do 10 m</t>
  </si>
  <si>
    <t>84304433</t>
  </si>
  <si>
    <t>941942801</t>
  </si>
  <si>
    <t>Demontáž lešenia rámového systémového s podlahami šírky do 0,75 m, výšky do 10 m</t>
  </si>
  <si>
    <t>-476579548</t>
  </si>
  <si>
    <t>941942901</t>
  </si>
  <si>
    <t>Príplatok za prvý a každý ďalší i začatý týždeň použitia lešenia rámového systémového šírky do 0,75 m, výšky do 10 m</t>
  </si>
  <si>
    <t>885947816</t>
  </si>
  <si>
    <t>1254083012</t>
  </si>
  <si>
    <t>1329019353</t>
  </si>
  <si>
    <t>-709009984</t>
  </si>
  <si>
    <t>21095999</t>
  </si>
  <si>
    <t>177363900</t>
  </si>
  <si>
    <t>587545619</t>
  </si>
  <si>
    <t>-1066847785</t>
  </si>
  <si>
    <t>-1370948927</t>
  </si>
  <si>
    <t>978501000</t>
  </si>
  <si>
    <t>Demontáž oceľového schodiska</t>
  </si>
  <si>
    <t>-1826321229</t>
  </si>
  <si>
    <t>1434278778</t>
  </si>
  <si>
    <t>-246084820</t>
  </si>
  <si>
    <t>1676588492</t>
  </si>
  <si>
    <t>595392564</t>
  </si>
  <si>
    <t>-438627026</t>
  </si>
  <si>
    <t>1383253425</t>
  </si>
  <si>
    <t>-1762650</t>
  </si>
  <si>
    <t>706871251</t>
  </si>
  <si>
    <t>28086559</t>
  </si>
  <si>
    <t>-1477331229</t>
  </si>
  <si>
    <t>1165820994</t>
  </si>
  <si>
    <t>-763354642</t>
  </si>
  <si>
    <t>-1793437578</t>
  </si>
  <si>
    <t>-1510316007</t>
  </si>
  <si>
    <t>Detaily k PVC-P fóliam osadenie vetracích komínkov - 10K</t>
  </si>
  <si>
    <t>1514744690</t>
  </si>
  <si>
    <t>1710520399</t>
  </si>
  <si>
    <t>-1985867206</t>
  </si>
  <si>
    <t>712973880</t>
  </si>
  <si>
    <t>Detaily k termoplastom všeobecne, oplechovanie okraja odkvapovou lištou z hrubopolpast. plechu RŠ 165 mm</t>
  </si>
  <si>
    <t>-1424317234</t>
  </si>
  <si>
    <t>-2089873228</t>
  </si>
  <si>
    <t>-1507004710</t>
  </si>
  <si>
    <t>Geotextília - separačná vrstva  - strecha S2</t>
  </si>
  <si>
    <t>-944040874</t>
  </si>
  <si>
    <t>Separačná vrstva - sklenené rúno 120 g/m2 - strecha S1,S2</t>
  </si>
  <si>
    <t>1073188909</t>
  </si>
  <si>
    <t>-25498031</t>
  </si>
  <si>
    <t>-1566338060</t>
  </si>
  <si>
    <t>-838747557</t>
  </si>
  <si>
    <t>-2022681723</t>
  </si>
  <si>
    <t>-1358664868</t>
  </si>
  <si>
    <t>-32775789</t>
  </si>
  <si>
    <t>283604741</t>
  </si>
  <si>
    <t>-167024394</t>
  </si>
  <si>
    <t>1551973714</t>
  </si>
  <si>
    <t>67451163</t>
  </si>
  <si>
    <t>-167701655</t>
  </si>
  <si>
    <t>1422774380</t>
  </si>
  <si>
    <t>-354479300</t>
  </si>
  <si>
    <t>Montáž strešného vtoku pre mPVC izolácie DN 110 - 9K</t>
  </si>
  <si>
    <t>1199741507</t>
  </si>
  <si>
    <t>486309956</t>
  </si>
  <si>
    <t>-1260521583</t>
  </si>
  <si>
    <t>762</t>
  </si>
  <si>
    <t>Konštrukcie tesárske</t>
  </si>
  <si>
    <t>762311103</t>
  </si>
  <si>
    <t>Montáž kotevných želiez, príložiek, pätiek, ťahadiel, s pripojením k drevenej konštrukcii</t>
  </si>
  <si>
    <t>-1201209794</t>
  </si>
  <si>
    <t>553430008605</t>
  </si>
  <si>
    <t>Z1 - nárožný oceľový prvok pre sedlovú časť strechy</t>
  </si>
  <si>
    <t>55165166</t>
  </si>
  <si>
    <t>998762202</t>
  </si>
  <si>
    <t>Presun hmôt pre konštrukcie tesárske v objektoch výšky do 12 m</t>
  </si>
  <si>
    <t>1605536288</t>
  </si>
  <si>
    <t>-1972997934</t>
  </si>
  <si>
    <t>709513431</t>
  </si>
  <si>
    <t>Kotlík kónický z pozinkovaného farbeného PZf plechu, pre rúry s priemerom od 100 do 125 mm - 5K</t>
  </si>
  <si>
    <t>577521680</t>
  </si>
  <si>
    <t>Montáž príslušenstva k žľabom z pozinkovaného farbeného PZf plechu, čelo k pododkvapovým polkruhovým r.š. 200 - 400 mm - 7K</t>
  </si>
  <si>
    <t>679097181</t>
  </si>
  <si>
    <t>-1515780</t>
  </si>
  <si>
    <t>-2043035680</t>
  </si>
  <si>
    <t>2118549056</t>
  </si>
  <si>
    <t>771897443</t>
  </si>
  <si>
    <t>Oplechovanie ríms a ozdobných prvkov z pozinkovaného farbeného PZf plechu, r.š. 300 mm - 1K, 4K</t>
  </si>
  <si>
    <t>924910381</t>
  </si>
  <si>
    <t>-1200688310</t>
  </si>
  <si>
    <t>Oplechovanie muriva a atík z pozinkovaného farbeného PZf plechu, vrátane rohov r.š. 400 mm - 2K</t>
  </si>
  <si>
    <t>-1921882875</t>
  </si>
  <si>
    <t>764430440</t>
  </si>
  <si>
    <t>Oplechovanie muriva a atík z pozinkovaného farbeného PZf plechu, vrátane rohov r.š. 500 mm - 3K</t>
  </si>
  <si>
    <t>1079266404</t>
  </si>
  <si>
    <t>1110950290</t>
  </si>
  <si>
    <t>Montáž objímky skrutkovacej z pozinkovaného farbeného PZf plechu, pre kruhové zvodové rúry s priemerom 60 - 150 mm - 6K</t>
  </si>
  <si>
    <t>-1759458994</t>
  </si>
  <si>
    <t>-1002201671</t>
  </si>
  <si>
    <t>Zvodové rúry z pozinkovaného farbeného PZf plechu, kruhové priemer 100 mm - 6K</t>
  </si>
  <si>
    <t>845077314</t>
  </si>
  <si>
    <t>2063449740</t>
  </si>
  <si>
    <t>418507368</t>
  </si>
  <si>
    <t>2015439401</t>
  </si>
  <si>
    <t>891592114</t>
  </si>
  <si>
    <t>Plastové okno, 1180x2050 mm, izolačné trojsklo, 6 komorový profil, vrátane kovania, vnútorného parapetu</t>
  </si>
  <si>
    <t>456719992</t>
  </si>
  <si>
    <t>Plastové okno, 1450x1450 mm, izolačné trojsklo, 6 komorový profil, vrátane kovania, vnútorného parapetu</t>
  </si>
  <si>
    <t>1134165086</t>
  </si>
  <si>
    <t>Plastové okno, 1180x550 mm, izolačné trojsklo, 6 komorový profil, vrátane kovania, vnútorného parapetu</t>
  </si>
  <si>
    <t>-1727161438</t>
  </si>
  <si>
    <t>Plastové okno, 600x550 mm, izolačné trojsklo, 6 komorový profil, vrátane kovania, vnútorného parapetu</t>
  </si>
  <si>
    <t>-1106949621</t>
  </si>
  <si>
    <t>Plastové okno, 1180x1250 mm, izolačné trojsklo, 6 komorový profil, vrátane kovania, vnútorného  parapetu</t>
  </si>
  <si>
    <t>1536568711</t>
  </si>
  <si>
    <t>611O5b</t>
  </si>
  <si>
    <t>Plastové okno, 1180x1250 mm, izolačné trojsklo, 6 komorový profil, vrátane kovania, vnútorného parapetu a el.pohonu ovládaného z úrovne 1.np</t>
  </si>
  <si>
    <t>690131144</t>
  </si>
  <si>
    <t xml:space="preserve">Plastové okno, 2270x2190 mm, izolačné trojsklo, 6 komorový profil, vrátane kovania, vnútorného  parapetu </t>
  </si>
  <si>
    <t>-60134224</t>
  </si>
  <si>
    <t xml:space="preserve">Plastové okno, 56002190 mm, izolačné trojsklo, 6 komorový profil, vrátane kovania, vnútorného  parapetu </t>
  </si>
  <si>
    <t>-1499416112</t>
  </si>
  <si>
    <t>766621408</t>
  </si>
  <si>
    <t>Montáž plastových dverí s hydroizolačnými páskami paropriepustnými, s variabilným difúznym odporom</t>
  </si>
  <si>
    <t>1903140502</t>
  </si>
  <si>
    <t>-1969342384</t>
  </si>
  <si>
    <t>611D1</t>
  </si>
  <si>
    <t>Exteriérové plastové dvere s nadsvetlíkom 1180x3450 mm,  izolačné trojsklo, vrátane kovania a zámku</t>
  </si>
  <si>
    <t>-125278976</t>
  </si>
  <si>
    <t>611D2</t>
  </si>
  <si>
    <t>Exteriérové plastové dvere dvojkrídlové 1420x2200 mm,  izolačné trojsklo, vrátane kovania a zámku</t>
  </si>
  <si>
    <t>1146822605</t>
  </si>
  <si>
    <t>611D3</t>
  </si>
  <si>
    <t>Exteriérové plastové dvere jednokrídlové 800x2000 mm, plné, vrátane kovania a zámku</t>
  </si>
  <si>
    <t>1963154876</t>
  </si>
  <si>
    <t>1851037613</t>
  </si>
  <si>
    <t>-1593168108</t>
  </si>
  <si>
    <t>Montáž okien hliníkových s hydroizolačnými expanznými ISO páskami (expanzná)</t>
  </si>
  <si>
    <t>2145959891</t>
  </si>
  <si>
    <t>-287814349</t>
  </si>
  <si>
    <t>553O8</t>
  </si>
  <si>
    <t>Hliníková presklenná stena s dvojkrídlovými dverami 2650x3560 mm, izolačné trojsklo, vrátane kovania a zámku</t>
  </si>
  <si>
    <t>1169355038</t>
  </si>
  <si>
    <t>767995230</t>
  </si>
  <si>
    <t>Výroba atypického výrobku - schody</t>
  </si>
  <si>
    <t>1113829079</t>
  </si>
  <si>
    <t>553430007805</t>
  </si>
  <si>
    <t>Z2 - Dodávka materiálu pre schodisko vrátane povrchovej úpravy</t>
  </si>
  <si>
    <t>-1475247769</t>
  </si>
  <si>
    <t>-246403735</t>
  </si>
  <si>
    <t>1222050596</t>
  </si>
  <si>
    <t>-1147117089</t>
  </si>
  <si>
    <t>2092691144</t>
  </si>
  <si>
    <t>-1036647878</t>
  </si>
  <si>
    <t>-1441770717</t>
  </si>
  <si>
    <t>-1708014732</t>
  </si>
  <si>
    <t>Okenný a dverový dilatačný profil</t>
  </si>
  <si>
    <t>Hydroizolačná fólia PVC-P vystužená polyesterovou mriežkou a odolná voči UV žiareniu, hr. 1,5 mm, š. 1,3 m, izolácia plochých striech, farba sivá</t>
  </si>
  <si>
    <t>Hydroizolačná fólia PVC-P bez výstužnej mriežky, hr. 2 mm, š. 1,2 m, izolácia balkónov, strešných detailov, farba sivá</t>
  </si>
  <si>
    <t>Okenný a dverový dilatačný</t>
  </si>
  <si>
    <t xml:space="preserve"> El-Projekt Košice</t>
  </si>
  <si>
    <t>V module</t>
  </si>
  <si>
    <t>Hlavička1</t>
  </si>
  <si>
    <t>Mena</t>
  </si>
  <si>
    <t>Hlavička2</t>
  </si>
  <si>
    <t>Obdobie</t>
  </si>
  <si>
    <t>Rozpočet:</t>
  </si>
  <si>
    <t>Rozpočet</t>
  </si>
  <si>
    <t>Krycí list rozpočtu v</t>
  </si>
  <si>
    <t>JKSO :</t>
  </si>
  <si>
    <t>Spracoval:</t>
  </si>
  <si>
    <t>Čerpanie</t>
  </si>
  <si>
    <t>Krycí list splátky v</t>
  </si>
  <si>
    <t>za obdobie</t>
  </si>
  <si>
    <t>Mesiac 2011</t>
  </si>
  <si>
    <t>Dňa:</t>
  </si>
  <si>
    <t>Zmluva č.:</t>
  </si>
  <si>
    <t>VK</t>
  </si>
  <si>
    <t>Krycí list výrobnej kalkulácie v</t>
  </si>
  <si>
    <t xml:space="preserve"> Odberateľ:</t>
  </si>
  <si>
    <t>DIČ:</t>
  </si>
  <si>
    <t>VF</t>
  </si>
  <si>
    <t xml:space="preserve"> Dodávateľ:</t>
  </si>
  <si>
    <t xml:space="preserve"> 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</si>
  <si>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</si>
  <si>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</si>
  <si>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</si>
  <si>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</si>
  <si>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</si>
  <si>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</si>
  <si>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</si>
  <si>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</si>
  <si>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</si>
  <si>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</si>
  <si>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</si>
  <si>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</si>
  <si>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</si>
  <si>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</si>
  <si>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</si>
  <si>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</si>
  <si>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</si>
  <si>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</si>
  <si>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</si>
  <si>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PPV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</si>
  <si>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</si>
  <si>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</si>
  <si>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</si>
  <si>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</si>
  <si>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</si>
  <si>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</si>
  <si>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</si>
  <si>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</si>
  <si>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</si>
  <si>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</si>
  <si>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</si>
  <si>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</si>
  <si>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</si>
  <si>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</si>
  <si>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</si>
  <si>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</si>
  <si>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</si>
  <si>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</si>
  <si>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</si>
  <si>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</si>
  <si>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</si>
  <si>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</si>
  <si>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 xml:space="preserve">Odberateľ: </t>
  </si>
  <si>
    <t xml:space="preserve">JKSO : </t>
  </si>
  <si>
    <t>Rekapitulácia rozpočtu v</t>
  </si>
  <si>
    <t xml:space="preserve">Dodávateľ: </t>
  </si>
  <si>
    <t>Rekapitulácia splátky v</t>
  </si>
  <si>
    <t>Rekapitulácia výrobnej kalkulácie v</t>
  </si>
  <si>
    <t>El-Projekt Košice</t>
  </si>
  <si>
    <t>Popis položky, stavebného dielu, remesla</t>
  </si>
  <si>
    <t>Špecifikovaný</t>
  </si>
  <si>
    <t>Spolu</t>
  </si>
  <si>
    <t>Hmotnosť v tonách</t>
  </si>
  <si>
    <t>Suť v tonách</t>
  </si>
  <si>
    <t>materiál</t>
  </si>
  <si>
    <t>Uzemnenie v základoch, v zemi spolu:</t>
  </si>
  <si>
    <t>Bleskozvod zachytávacie vedenie spolu:</t>
  </si>
  <si>
    <t>Aktívny bleskozvod spolu:</t>
  </si>
  <si>
    <t>M46 - 202 Zemné práce pre externé montáže elektro M21 a M22 spolu:</t>
  </si>
  <si>
    <t>HZS - Hodinové zúčtovacie sadzby spolu:</t>
  </si>
  <si>
    <t>M21 - 155 Elektromontáže spolu:</t>
  </si>
  <si>
    <t>Rozpočet celkom :</t>
  </si>
  <si>
    <t>Por.</t>
  </si>
  <si>
    <t>Kód položky</t>
  </si>
  <si>
    <t>Popis položky, stavebného dielu, remesla,</t>
  </si>
  <si>
    <t>Merná</t>
  </si>
  <si>
    <t>Jednotková</t>
  </si>
  <si>
    <t>číslo</t>
  </si>
  <si>
    <t>cen.</t>
  </si>
  <si>
    <t>výkaz-výmer</t>
  </si>
  <si>
    <t>výmera</t>
  </si>
  <si>
    <t>jednotka</t>
  </si>
  <si>
    <t>cena</t>
  </si>
  <si>
    <t>M21 - 155 Elektromontáže</t>
  </si>
  <si>
    <t>212220</t>
  </si>
  <si>
    <t>Uzemnenie v základoch, v zemi</t>
  </si>
  <si>
    <t>921</t>
  </si>
  <si>
    <t xml:space="preserve">21022-0025   </t>
  </si>
  <si>
    <t>Montáž uzemňovacieho vedenia v zemi, FeZn pás do 120mm2, spojenie svorkami</t>
  </si>
  <si>
    <t>MAT</t>
  </si>
  <si>
    <t xml:space="preserve">354 9000A34  </t>
  </si>
  <si>
    <t>Plochá uzemňovacia (FeZn) páska 30x4</t>
  </si>
  <si>
    <t xml:space="preserve">21022-0022   </t>
  </si>
  <si>
    <t>Montáž uzemňovacieho vedenia v zemi, FeZn drôt D8-10mm, spojenie svorkami</t>
  </si>
  <si>
    <t xml:space="preserve">354 9000O05  </t>
  </si>
  <si>
    <t xml:space="preserve">21022-0361   </t>
  </si>
  <si>
    <t>Montáž zemniacej tyče (ZT) do 2m, zarazenie do zeme, pripojenie vedenia</t>
  </si>
  <si>
    <t>kus</t>
  </si>
  <si>
    <t xml:space="preserve">354 9050A03  </t>
  </si>
  <si>
    <t>Tyč uzemňovacia plná (FeZn) : ZT 2m (D25)</t>
  </si>
  <si>
    <t xml:space="preserve">21022-0458u  </t>
  </si>
  <si>
    <t>Náter spojov v zemi gumoasfaltovou farbou</t>
  </si>
  <si>
    <t xml:space="preserve">246 170505   </t>
  </si>
  <si>
    <t xml:space="preserve">354 9077E10  </t>
  </si>
  <si>
    <t>212222</t>
  </si>
  <si>
    <t>Bleskozvod zachytávacie vedenie</t>
  </si>
  <si>
    <t xml:space="preserve">21022-0107   </t>
  </si>
  <si>
    <t>Montáž zachytávacieho, zvodového vodiča s podperami, AlMgSi drôt D8, D10</t>
  </si>
  <si>
    <t xml:space="preserve">354 9001A70  </t>
  </si>
  <si>
    <t>Kruhový bleskozvodný (AlMgSi) drôt D8</t>
  </si>
  <si>
    <t xml:space="preserve">354 9020A20  </t>
  </si>
  <si>
    <t xml:space="preserve">354 9012A06  </t>
  </si>
  <si>
    <t>Podpera vedenia (FeZn) do izolácií, sadrokartónu : PV 17-5, vrut (D8x100 +200)mm</t>
  </si>
  <si>
    <t xml:space="preserve">21022-0301   </t>
  </si>
  <si>
    <t>Montáž bleskozvodnej svorky do 2 skrutiek (SS,SP1,SR 03)</t>
  </si>
  <si>
    <t xml:space="preserve">354 9040A20  </t>
  </si>
  <si>
    <t>Svorka spojovacia (FeZn) : SS s.p. 2sk, s príložkou (2xM8)</t>
  </si>
  <si>
    <t xml:space="preserve">354 9040A30  </t>
  </si>
  <si>
    <t>Svorka pripájacia (FeZn) : SP 1, pre spojenie kovových súčiastok (2xM8)</t>
  </si>
  <si>
    <t xml:space="preserve">354 9040A51  </t>
  </si>
  <si>
    <t>Svorka uzemňovacia (FeZn) : SR 03 B, spojenie kruhových vodičov a pásoviny (2xM8)</t>
  </si>
  <si>
    <t xml:space="preserve">21022-0302   </t>
  </si>
  <si>
    <t>Montáž bleskozvodnej svorky nad 2 skrutky (SJ,SK,SO,SZ,ST,SR01-2)</t>
  </si>
  <si>
    <t xml:space="preserve">354 9040A05  </t>
  </si>
  <si>
    <t>Svorka pre uzemňovacie tyče D25 (FeZn) : SJ 02 (4xM8)</t>
  </si>
  <si>
    <t xml:space="preserve">354 9040A10  </t>
  </si>
  <si>
    <t>Svorka krížová (FeZn) : SK (4xM8)</t>
  </si>
  <si>
    <t xml:space="preserve">354 9040A34  </t>
  </si>
  <si>
    <t>Svorka žľabová (FeZn) : SO, pre pripojenie odkvapových žľabov (4xM8)</t>
  </si>
  <si>
    <t xml:space="preserve">354 9044A36  </t>
  </si>
  <si>
    <t>Svorka skúšobná (nerez) : SZ (4xM8)</t>
  </si>
  <si>
    <t xml:space="preserve">354 9040A73  </t>
  </si>
  <si>
    <t>Svorka na potrubie (FeZn) : ST 04, priemer D42mm [1 1/4"] (3xM8)</t>
  </si>
  <si>
    <t xml:space="preserve">354 9040A77  </t>
  </si>
  <si>
    <t>Svorka na potrubie (FeZn) : ST 08, priemer D88mm [3"] (3xM8)</t>
  </si>
  <si>
    <t xml:space="preserve">21022-0401   </t>
  </si>
  <si>
    <t>Označenie zvodu štítkom (kov, plast)</t>
  </si>
  <si>
    <t xml:space="preserve">354 9071A02  </t>
  </si>
  <si>
    <t xml:space="preserve">21022-0401a  </t>
  </si>
  <si>
    <t>Označenie zvodu výstražnou plast. tabuľkou</t>
  </si>
  <si>
    <t xml:space="preserve">548 230230   </t>
  </si>
  <si>
    <t>Tabuľka výstražná pre bleskozvod - zvody - zákaz priblíženia do 3m</t>
  </si>
  <si>
    <t xml:space="preserve">21022-0372   </t>
  </si>
  <si>
    <t>Montáž ochranného uholníka, alebo rúrky, s držiakmi, do muriva</t>
  </si>
  <si>
    <t xml:space="preserve">354 9060A02  </t>
  </si>
  <si>
    <t>Ochranný uholník (FeZn) : OU 2 m</t>
  </si>
  <si>
    <t xml:space="preserve">354 9060A21  </t>
  </si>
  <si>
    <t>21226</t>
  </si>
  <si>
    <t>Aktívny bleskozvod</t>
  </si>
  <si>
    <t xml:space="preserve">21022-0600   </t>
  </si>
  <si>
    <t>Montáž aktívneho bleskozvodu</t>
  </si>
  <si>
    <t>komplet</t>
  </si>
  <si>
    <t xml:space="preserve">354 910E019  </t>
  </si>
  <si>
    <t xml:space="preserve">354 910E201  </t>
  </si>
  <si>
    <t xml:space="preserve">354 910E362  </t>
  </si>
  <si>
    <t>Svorka pre pripojenie zvodu : SVN32, nerez (D32-38mm)</t>
  </si>
  <si>
    <t xml:space="preserve">354 910E100  </t>
  </si>
  <si>
    <t>Tyč základná nerezová : ZTN2, výška 2m</t>
  </si>
  <si>
    <t xml:space="preserve">354 910E101  </t>
  </si>
  <si>
    <t>Tyč základná : ZTN3, výška 3m, nerez</t>
  </si>
  <si>
    <t xml:space="preserve">354 910E103  </t>
  </si>
  <si>
    <t>Tyč nadstavná nerezová prvá (1.) : 1NTN3, výška 3m</t>
  </si>
  <si>
    <t xml:space="preserve">354 910E371  </t>
  </si>
  <si>
    <t xml:space="preserve">354 910E952  </t>
  </si>
  <si>
    <t xml:space="preserve">21022-0421   </t>
  </si>
  <si>
    <t>Zostavenie a montáž iskrišťa</t>
  </si>
  <si>
    <t xml:space="preserve">354 910E210  </t>
  </si>
  <si>
    <t>M46 - 202 Zemné práce pre externé montáže elektro M21 a M22</t>
  </si>
  <si>
    <t>946</t>
  </si>
  <si>
    <t xml:space="preserve">46020-0153u  </t>
  </si>
  <si>
    <t>Káblové ryhy šírky 35, hĺbky 70 [cm], zemina tr.3 pre uzemnenie</t>
  </si>
  <si>
    <t xml:space="preserve">46056-0153u  </t>
  </si>
  <si>
    <t>Zásyp ryhy šírky 35, hĺbky 70 [cm], zemina tr.3 pre uzemnenie</t>
  </si>
  <si>
    <t xml:space="preserve">46062-0013   </t>
  </si>
  <si>
    <t>Provizórna úprava terénu, zemina tr.3</t>
  </si>
  <si>
    <t xml:space="preserve">46062-0006   </t>
  </si>
  <si>
    <t>Osiatie povrchu trávou</t>
  </si>
  <si>
    <t xml:space="preserve">46001-0011   </t>
  </si>
  <si>
    <t>Vytýčenie trasy M21 NN vedenia v prehľadnom teréne</t>
  </si>
  <si>
    <t>km</t>
  </si>
  <si>
    <t>271</t>
  </si>
  <si>
    <t xml:space="preserve">11001-1010   </t>
  </si>
  <si>
    <t>Vytýčenie trasy vodovodu, kanalizácie v rovine</t>
  </si>
  <si>
    <t>S040</t>
  </si>
  <si>
    <t xml:space="preserve">21329-99032  </t>
  </si>
  <si>
    <t>Bližšie nešpecifikované práce (úprava stožiaru STA na streche strojovne výťahov bloku "A")</t>
  </si>
  <si>
    <t xml:space="preserve">21329-0045   </t>
  </si>
  <si>
    <t>Demontáž existujúceho bleskozvodu na bloku "A"</t>
  </si>
  <si>
    <t xml:space="preserve">21329-0041   </t>
  </si>
  <si>
    <t>Úprava exist. bleskozvodu na bloku "D"</t>
  </si>
  <si>
    <t xml:space="preserve">21329-1000   </t>
  </si>
  <si>
    <t>Spracovanie východiskovej revízie a vypracovanie správy</t>
  </si>
  <si>
    <t xml:space="preserve">21329-99083  </t>
  </si>
  <si>
    <t>Funkčná skúška aktívnej časti bleskozvodu vrátane vypracovania protokolu</t>
  </si>
  <si>
    <t xml:space="preserve">21329-0080   </t>
  </si>
  <si>
    <t>Napojenie na existujúce zemnice</t>
  </si>
  <si>
    <t>Murivo nosné (m3) z pórobetónových tvárnic hr. 250 mm s dvojitým perom a drážkou, na maltu vápenno-cementovú a maltu na murovanie presných pórobetónových tvárnic (rozmer tvárnice 250x249x599, napr. P3-450)</t>
  </si>
  <si>
    <t>Zamurovanie otvorov plochy od 0,25 do 1 m2 pórobetónovými tvárnicami (rozmer tvárnice 300x499x249)</t>
  </si>
  <si>
    <t>U profil z pórobetónových tvárnic so zabudovanou tepelnou izoláciou na princípe strateného debnenia 200x599x249 P4-500</t>
  </si>
  <si>
    <t>U profil z pórobetónových tvárnic so zabudovanou tepelnou izoláciou na princípe strateného debnenia 250x599x249 P4-500</t>
  </si>
  <si>
    <t>Vonkajšia omietka stien mozaiková, ručné miešanie a nanášanie</t>
  </si>
  <si>
    <t>Konštrukčná doska OSB 3  pero-drážka nebrúsená hrxlxš 25x2500x1250 mm</t>
  </si>
  <si>
    <t>Konštrukčná doska OSB 3 nebrúsené hrxlxš 22x2500x1250 mm</t>
  </si>
  <si>
    <t>Konštrukčná doska OSB 3 pero-drážka nebrúsená hrxlxš 25x2500x1250 mm</t>
  </si>
  <si>
    <t>Obrubník betónový parkový, lxšxv 1000x50x200 mm, sivá</t>
  </si>
  <si>
    <t xml:space="preserve">Doska XPS hr. 30 mm, zateplenie soklov, suterénov, podláh, </t>
  </si>
  <si>
    <t>Bezmotorická vetracia hlavica</t>
  </si>
  <si>
    <t>Strešný vtok (napr.HL62P/1, alebo ekvivalent), DN 110, (7,85 l/s), PVC izolačná fólia, vertikálny odtok, záchytný kôš D 180 mm, PP/PVC</t>
  </si>
  <si>
    <t>Čelo lisované pozink farebný CL 33, rozmer 330 mm</t>
  </si>
  <si>
    <t>Koleno lisované pozink farebný K 100, 72°, priemer 100 mm</t>
  </si>
  <si>
    <t>Objímka lisovaná pozink farebný  - šrobovací hrot, priemer 100 mm</t>
  </si>
  <si>
    <t>Tesniaca fólia, š. 70 mm, dĺ. 40 m, s 20 mm, širokým samolepiacim pásikom pre lepenie fólie na rám okna, tesnenie pripájacej škáry okenného rámu a muriva, polymér, napr. Winflex Vario, alebo ekvivalent</t>
  </si>
  <si>
    <t xml:space="preserve">Komprimovaná PUR páska 5-30x74 mm, pre okenné a fasádne konštrukcie, napr. ISO-BLOCO One, alebo ekvivalent </t>
  </si>
  <si>
    <t>Skrátenie stožiaru na streche na minimálnu možnú mieru vrátane potrebných úprav</t>
  </si>
  <si>
    <t>Maľby z maliarskych zmesí, ručne nanášané jednonásobné základné na podklad jemnozrnný  výšky do 3,80 m</t>
  </si>
  <si>
    <t>Maľby z maliarskych zmesí, ručne nanášané tónované dvojnásobné na jemnozrnný podklad výšky do 3,80 m</t>
  </si>
  <si>
    <t>Murivo nosné (m3) z pórobetónových tvárnic hr. 200 mm P2-500, na maltu vápenno-cementovú a maltu na murovanie presných pórobetónových tvárnic (rozmer tvárnice 200x249x599, P2-500)</t>
  </si>
  <si>
    <t>U profil z pórobetónových tvárnic so zabudovanou tepelnou izoláciou na princípe strateného debnenia, 200x599x249 P4-500</t>
  </si>
  <si>
    <t xml:space="preserve">Doska XPS hr. 30 mm, zateplenie soklov, suterénov, podláh </t>
  </si>
  <si>
    <t>Objímka lisovaná pozink farebný - šrobovací hrot, priemer 100 mm</t>
  </si>
  <si>
    <t>Tesniaca fólia napr. Winflex VARIO, alebo ekvivalent, š. 70 mm, dĺ. 40 m, s 20 mm, širokým samolepiacim pásikom pre lepenie fólie na rám okna, tesnenie pripájacej škáry okenného rámu a muriva, polymér</t>
  </si>
  <si>
    <t>Kruhový bleskozvodný vodič, napr. St-FT: 5021162, typ RD 10-PVC, potiahnutý čiernym PVC plášťom (78mm2), alebo ekvivalent</t>
  </si>
  <si>
    <t>Lak asfaltový protikorozný čierny</t>
  </si>
  <si>
    <t>Páska antikorozná, šírka 100mm, dĺžka 10m, DEHN 556130, alebo ekvivalent</t>
  </si>
  <si>
    <t>Podpera vedenia na ploché strechy, napr. PV 21, alebo ekvivalent, betón/plast podložka (140x100x77)mm,</t>
  </si>
  <si>
    <t>Štítok označovací (FeZn), s označením</t>
  </si>
  <si>
    <t>- držiak ochranného uholníka (FeZn), univerzálny s klincom (D5x140 +205)mm</t>
  </si>
  <si>
    <t>Aktívny zachytávač W60, zisk inicializačného predstihu 60µs, výška 330mm (M20), napr. WAT Franklinplus W60, alebo ekvivalent</t>
  </si>
  <si>
    <t>Počítadlo bleskových zásahov, napr.ATR 1, alebo ekvivalent, IP67</t>
  </si>
  <si>
    <t>Stojan na plochú strechu FeZn, trojnožka, stredná</t>
  </si>
  <si>
    <t>Príslušentvo pre kotvenie trojnožky (bet. kocky, gumové podložky, kotviaci materiál)</t>
  </si>
  <si>
    <t>Izolačné iskrište (75kA 10/350µs, 100kA 8/20µs) IP67 pre pripojenie stožiarov antén, napr. Leutron SGO 070, alebo ekvivalent</t>
  </si>
  <si>
    <t>Otlčenie omietok šľachtených a pod., vonkajších brizolitových, v rozsahu do 30 %,  -0,01600t, vr. vyrovnania plôch v rozsahu otlčenia</t>
  </si>
  <si>
    <t>Odstránenie kontaktného zateplenia vrátane povrchovej úpravy z polystyrénových dosiek hrúbky nad 80-120 mm, -0,01841t, v prípade nerovnosti po vybúrani aj vr. vyrovnania podkladu pod nové zateplenie</t>
  </si>
  <si>
    <t>{848fe980-f3e5-493d-bd27-4558bd5b0a7e}</t>
  </si>
  <si>
    <t>MV SR, Bratislava</t>
  </si>
  <si>
    <t xml:space="preserve">    722 - Zdravotechnika</t>
  </si>
  <si>
    <t xml:space="preserve">    731 - Ústredné kúrenie</t>
  </si>
  <si>
    <t xml:space="preserve">    763 - Konštrukcie - drevostavby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</si>
  <si>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</si>
  <si>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</si>
  <si>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</si>
  <si>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781 - Obklady</t>
  </si>
  <si>
    <t>M - Práce a dodávky M</t>
  </si>
  <si>
    <t xml:space="preserve">    21-M - Elektromontáže</t>
  </si>
  <si>
    <t>113106121</t>
  </si>
  <si>
    <t>Rozoberanie dlažby, z betónových alebo kamenin. dlaždíc, dosiek alebo tvaroviek,  -0,13800t - keramická a betónová dlažba, okapový chodník</t>
  </si>
  <si>
    <t>-116426214</t>
  </si>
  <si>
    <t>Príplatok k cenám za sťaženie výkopu pre všetky triedy</t>
  </si>
  <si>
    <t>Hĺbenie rýh šírky nad 600 do 2000 mm v hornine 3 do 100 m3</t>
  </si>
  <si>
    <t>Príplatok k cenám za lepivosť horniny 3</t>
  </si>
  <si>
    <t>Zásyp sypaninou so zhutnením jám, šachiet, rýh, zárezov alebo okolo objektov v týchto vykopávkach - okapový chodník a sokel</t>
  </si>
  <si>
    <t>311272521</t>
  </si>
  <si>
    <t>Murivo nosné (m2) z pórobetónových tvárnic hr. 250 mm s dvojitým perom a drážkou, na maltu vápenno-cementovú a maltu na murovanie presných pórobetónových tvárnic (rozmer tvárnice 250x249x599, napr. P3-450)</t>
  </si>
  <si>
    <t>99031642</t>
  </si>
  <si>
    <t>317162139</t>
  </si>
  <si>
    <t>Keramický preklad 23,8, šírky 70 mm, výšky 238 mm, dĺžky 3000 mm (napr. POROTHERM - KP1 alebo ekvivalent)</t>
  </si>
  <si>
    <t>1557883544</t>
  </si>
  <si>
    <t>317165300</t>
  </si>
  <si>
    <t>Nenosný pórobetónový preklad šírky 75 mm, výšky 249 mm, dĺžky 1250 mm - Pr1</t>
  </si>
  <si>
    <t>-697342891</t>
  </si>
  <si>
    <t>317165301</t>
  </si>
  <si>
    <t>Nenosný pórobetónový preklad šírky 100 mm, výšky 249 mm, dĺžky 1250 mm - Pr2</t>
  </si>
  <si>
    <t>2003563315</t>
  </si>
  <si>
    <t>340239233</t>
  </si>
  <si>
    <t>Zamurovanie otvorov plochy nad 1 do 4 m2 pórobetónovými tvárnicami (rozmer tvárnice 100x599x249)</t>
  </si>
  <si>
    <t>1358741088</t>
  </si>
  <si>
    <t>340239238</t>
  </si>
  <si>
    <t>Zamurovanie otvorov plochy nad 1 do 4 m2 pórobetónovými tvárnicami (rozmer tvárnice 300x499x249)</t>
  </si>
  <si>
    <t>1430979484</t>
  </si>
  <si>
    <t>342272101</t>
  </si>
  <si>
    <t>Priečky z pórobetónových tvárnic hr. 75 mm hladkých, na maltu vápenno-cementovú a maltu na murovanie presných pórobetónových tvárnic (rozmer tvárnice 75x249x599, napr. P2-500)</t>
  </si>
  <si>
    <t>-1764457621</t>
  </si>
  <si>
    <t>342272102</t>
  </si>
  <si>
    <t>Priečky z pórobetónových tvárnic hr. 100 mm hladkých, na maltu vápenno-cementovú a maltu na murovanie presných pórobetónových tvárnic (rozmer tvárnice 100x249x599, napr. P2-500)</t>
  </si>
  <si>
    <t>-1504466601</t>
  </si>
  <si>
    <t>342272104</t>
  </si>
  <si>
    <t>Priečky z pórobetónových tvárnic hr. 150 mm hladkých, na maltu vápenno-cementovú a maltu na murovanie presných pórobetónových tvárnic (rozmer tvárnice 150x249x599, napr. P2-500)</t>
  </si>
  <si>
    <t>-108050951</t>
  </si>
  <si>
    <t>-641725342</t>
  </si>
  <si>
    <t>Betón stužujúcich pásov a vencov železový tr. C 20/25 vrátane debnenia</t>
  </si>
  <si>
    <t>-966599665</t>
  </si>
  <si>
    <t>-88777653</t>
  </si>
  <si>
    <t>564251111</t>
  </si>
  <si>
    <t>Podklad alebo podsyp zo štrkopiesku s rozprestretím, vlhčením a zhutnením, po zhutnení hr. 150 mm</t>
  </si>
  <si>
    <t>-1145962590</t>
  </si>
  <si>
    <t>596811320</t>
  </si>
  <si>
    <t>Kladenie betónovej dlažby s vyplnením škár do lôžka z kameniva, veľ. do 0,25 m2 plochy do 50 m2</t>
  </si>
  <si>
    <t>1437214647</t>
  </si>
  <si>
    <t>592460014300</t>
  </si>
  <si>
    <t>Platňa betónová, rozmer 500x500x50 mm</t>
  </si>
  <si>
    <t>272160503</t>
  </si>
  <si>
    <t>612421231</t>
  </si>
  <si>
    <t>Oprava vnútorných vápenných omietok stien, opravovaná plocha nad 5 do 10 %,štuková</t>
  </si>
  <si>
    <t>1900692263</t>
  </si>
  <si>
    <t>-1134412259</t>
  </si>
  <si>
    <t>-1044717888</t>
  </si>
  <si>
    <t>Potiahnutie vnútorných stien sklotextilnou mriežkou s celoplošným prilepením</t>
  </si>
  <si>
    <t>2021438212</t>
  </si>
  <si>
    <t>Vonkajšia omietka stien tenkovrstvová ,silikónová, škrabaná, hr. 2 mm</t>
  </si>
  <si>
    <t>1338846487</t>
  </si>
  <si>
    <t>1162960002</t>
  </si>
  <si>
    <t>Kontaktný zatepľovací systém z XPS hr. 200 mm, skrutkovacie kotvy - ZS2</t>
  </si>
  <si>
    <t>-1765734635</t>
  </si>
  <si>
    <t>Kontaktný zatepľovací systém z minerálnej vlny hr. 200 mm, skrutkovacie kotvy - ZS1</t>
  </si>
  <si>
    <t>932398528</t>
  </si>
  <si>
    <t>Kontaktný zatepľovací systém ostenia z minerálnej vlny hr. 30 mm - ostenia a nadpražia</t>
  </si>
  <si>
    <t>-1643058564</t>
  </si>
  <si>
    <t>632001051</t>
  </si>
  <si>
    <t>Zhotovenie jednonásobného penetračného náteru pre potery a stierky</t>
  </si>
  <si>
    <t>-1843701329</t>
  </si>
  <si>
    <t>585520001900</t>
  </si>
  <si>
    <t>Penetračný náter na báze disperzie, pre samonivelizačné potery a stierky, 25 kg</t>
  </si>
  <si>
    <t>-1644264124</t>
  </si>
  <si>
    <t>632452655</t>
  </si>
  <si>
    <t>Cementová samonivelizačná stierka, pevnosti v tlaku 25 MPa, hr. 20 mm - P1</t>
  </si>
  <si>
    <t>2127172638</t>
  </si>
  <si>
    <t>642942111</t>
  </si>
  <si>
    <t>Osadenie oceľovej dverovej zárubne alebo rámu, plochy otvoru do 2,5 m2</t>
  </si>
  <si>
    <t>-524442440</t>
  </si>
  <si>
    <t>553310007100</t>
  </si>
  <si>
    <t xml:space="preserve">Zárubňa oceľová CgU šxvxhr 600x1970x100 mm </t>
  </si>
  <si>
    <t>1665914883</t>
  </si>
  <si>
    <t>553310006000</t>
  </si>
  <si>
    <t xml:space="preserve">Zárubňa oceľová CgU šxvxhr 600x1970x80 mm </t>
  </si>
  <si>
    <t>-1829030435</t>
  </si>
  <si>
    <t>553310008400</t>
  </si>
  <si>
    <t xml:space="preserve">Zárubňa oceľová CgU šxvxhr 600x1970x160 mm </t>
  </si>
  <si>
    <t>-1281862537</t>
  </si>
  <si>
    <t>553310008700</t>
  </si>
  <si>
    <t xml:space="preserve">Zárubňa oceľová CgU šxvxhr 800x1970x160 mm </t>
  </si>
  <si>
    <t>-1605994949</t>
  </si>
  <si>
    <t>553310008900</t>
  </si>
  <si>
    <t xml:space="preserve">Zárubňa oceľová CgU šxvxhr 900x1970x160 mm </t>
  </si>
  <si>
    <t>1493153900</t>
  </si>
  <si>
    <t>501204981</t>
  </si>
  <si>
    <t>236865226</t>
  </si>
  <si>
    <t>-1678165667</t>
  </si>
  <si>
    <t>-920220372</t>
  </si>
  <si>
    <t>-1417090695</t>
  </si>
  <si>
    <t>-1275211226</t>
  </si>
  <si>
    <t>941955004</t>
  </si>
  <si>
    <t>Lešenie ľahké pracovné pomocné s výškou lešeňovej podlahy nad 2,50 do 3,5 m</t>
  </si>
  <si>
    <t>2089394008</t>
  </si>
  <si>
    <t>845451850</t>
  </si>
  <si>
    <t>988414930</t>
  </si>
  <si>
    <t>1313999445</t>
  </si>
  <si>
    <t>1849848004</t>
  </si>
  <si>
    <t>953995426</t>
  </si>
  <si>
    <t>Dilatačný profil typ V - rohový</t>
  </si>
  <si>
    <t>1440962268</t>
  </si>
  <si>
    <t>962031132</t>
  </si>
  <si>
    <t>Búranie priečok alebo vybúranie otvorov plochy nad 4 m2 z tehál pálených, plných alebo dutých hr. do 150 mm,  -0,19600t</t>
  </si>
  <si>
    <t>864029537</t>
  </si>
  <si>
    <t>962032231</t>
  </si>
  <si>
    <t>Búranie muriva alebo vybúranie otvorov plochy nad 4 m2 nadzákladového z tehál pálených, vápenopieskových, cementových na maltu,  -1,90500t</t>
  </si>
  <si>
    <t>1149091406</t>
  </si>
  <si>
    <t>962081141</t>
  </si>
  <si>
    <t>Búranie muriva priečok zo sklenených tvárnic, hr. do 150 mm,  -0,08200t</t>
  </si>
  <si>
    <t>-669718867</t>
  </si>
  <si>
    <t>965061821</t>
  </si>
  <si>
    <t>Búranie dlažieb bez podkladného lôžka z drevených klátikov do asfaltu,  -0,07000t - m.č. 1.17</t>
  </si>
  <si>
    <t>687916658</t>
  </si>
  <si>
    <t>965081812</t>
  </si>
  <si>
    <t>Búranie dlažieb, z kamen., cement., terazzových, čadičových alebo keramických, hr. nad 10 mm,  -0,06500t</t>
  </si>
  <si>
    <t>420554170</t>
  </si>
  <si>
    <t>Búracie práce - plošné prisekanie muriva z akýchkoľvek pálených tehál, na vápennú alebo vápennocementovú maltu, hrúbky do 300 mm</t>
  </si>
  <si>
    <t>968061125</t>
  </si>
  <si>
    <t>Vyvesenie dreveného dverného krídla do suti plochy do 2 m2, -0,02400t</t>
  </si>
  <si>
    <t>231745946</t>
  </si>
  <si>
    <t>968061126</t>
  </si>
  <si>
    <t>Vyvesenie dreveného dverného krídla do suti plochy nad 2 m2, -0,02700t</t>
  </si>
  <si>
    <t>2050133278</t>
  </si>
  <si>
    <t>968072455</t>
  </si>
  <si>
    <t>Vybúranie kovových dverových zárubní plochy do 2 m2,  -0,07600t</t>
  </si>
  <si>
    <t>-202714095</t>
  </si>
  <si>
    <t>968072456</t>
  </si>
  <si>
    <t>Vybúranie kovových dverových zárubní plochy nad 2 m2,  -0,06300t</t>
  </si>
  <si>
    <t>-1939161606</t>
  </si>
  <si>
    <t>968072642</t>
  </si>
  <si>
    <t>Vybúranie kovových, drevených stien plných, zasklených alebo výkladných,  -0,02500t</t>
  </si>
  <si>
    <t>376350454</t>
  </si>
  <si>
    <t>968081117</t>
  </si>
  <si>
    <t>Demontáž okien a dverí exter. a inter. , 1 bm obvodu - 0,007t</t>
  </si>
  <si>
    <t>-2136439292</t>
  </si>
  <si>
    <t>978013121</t>
  </si>
  <si>
    <t>Otlčenie omietok stien vnútorných vápenných alebo vápennocementových v rozsahu do 10 %,  -0,00400t</t>
  </si>
  <si>
    <t>-1607499926</t>
  </si>
  <si>
    <t>978059531</t>
  </si>
  <si>
    <t>Odsekanie a odobratie obkladov stien z obkladačiek vnútorných vrátane podkladovej omietky nad 2 m2,  -0,06800t</t>
  </si>
  <si>
    <t>68112255</t>
  </si>
  <si>
    <t>1090147547</t>
  </si>
  <si>
    <t>-908363514</t>
  </si>
  <si>
    <t>-1026236415</t>
  </si>
  <si>
    <t>853286131</t>
  </si>
  <si>
    <t>-1266207362</t>
  </si>
  <si>
    <t>1346640995</t>
  </si>
  <si>
    <t>979089012</t>
  </si>
  <si>
    <t>Poplatok za skladovanie - betón, tehly, dlaždice (17 01), ostatné (okrem železa a ocele, zmiešaných kovov a pod.)</t>
  </si>
  <si>
    <t>-102360320</t>
  </si>
  <si>
    <t>972929897</t>
  </si>
  <si>
    <t>1656576110</t>
  </si>
  <si>
    <t>1866524353</t>
  </si>
  <si>
    <t>311970001501</t>
  </si>
  <si>
    <t>Kotviaci prvok</t>
  </si>
  <si>
    <t>977060561</t>
  </si>
  <si>
    <t>Detaily k PVC-P fóliam osadenie vetracích komínkov po demontáži pôvodných hlavíc (montáž na existujúce potrubie) - výkres číslo 10</t>
  </si>
  <si>
    <t>769764458</t>
  </si>
  <si>
    <t>1098577873</t>
  </si>
  <si>
    <t>283770004005</t>
  </si>
  <si>
    <t>Odvetrávací komín, výška 700 mm, priemer 100 mm</t>
  </si>
  <si>
    <t>379114290</t>
  </si>
  <si>
    <t>Položenie geotextílie vodorovne alebo zvislo na strechy ploché do 10° - výkres číslo 10</t>
  </si>
  <si>
    <t>-117371278</t>
  </si>
  <si>
    <t>693110001201</t>
  </si>
  <si>
    <t>Geotextília</t>
  </si>
  <si>
    <t>-95160742</t>
  </si>
  <si>
    <t>Separačná vrstva - sklenené rúno 120 g/m2 - strecha ST1, ST2</t>
  </si>
  <si>
    <t>107922763</t>
  </si>
  <si>
    <t>-537486692</t>
  </si>
  <si>
    <t>713111121</t>
  </si>
  <si>
    <t>Montáž tepelnej izolácie stropov rovných minerálnou vlnou, spodkom s úpravou viazacím drôtom</t>
  </si>
  <si>
    <t>1008111669</t>
  </si>
  <si>
    <t>631650000700</t>
  </si>
  <si>
    <t>Pás izolácie zo sklenej vlny vhodný pre šikmé strechy (rozmer izolácie 100x1200x5000 mm) na SDK podhľad</t>
  </si>
  <si>
    <t>406810397</t>
  </si>
  <si>
    <t>713132134</t>
  </si>
  <si>
    <t>Montáž tepelnej izolácie stien polystyrénom, vložením voľne v jednej vrstve</t>
  </si>
  <si>
    <t>1273223975</t>
  </si>
  <si>
    <t>283750001005</t>
  </si>
  <si>
    <t>Doska XPS hr. 110 mm, zateplenie soklov, suterénov, podláh</t>
  </si>
  <si>
    <t>945076021</t>
  </si>
  <si>
    <t>-561875968</t>
  </si>
  <si>
    <t>Doska EPS 150S hr. 150 mm, na zateplenie podláh a strešných terás - S1 a S2</t>
  </si>
  <si>
    <t>-920678731</t>
  </si>
  <si>
    <t>-505342796</t>
  </si>
  <si>
    <t>721230103</t>
  </si>
  <si>
    <t>Montáž strešného vtoku pre mPVC izolácie DN 150</t>
  </si>
  <si>
    <t>-1662604802</t>
  </si>
  <si>
    <t>286630005100</t>
  </si>
  <si>
    <t>Strešný vtok (napr.HL62P/5, alebo ekvivalent), DN 160, (11,1 l/s), PVC izolačná fólia, vertikálny odtok, záchytný kôš D 180 mm, PP/PVC</t>
  </si>
  <si>
    <t>1112836527</t>
  </si>
  <si>
    <t>286630052000</t>
  </si>
  <si>
    <t>Nadstavec (napr.HL65P, alebo ekvivalent), D 125 mm, výška 345 mm, s PVC límcom, vertikálny odtok, pre strešné vtoky, PVC</t>
  </si>
  <si>
    <t>-706416386</t>
  </si>
  <si>
    <t>-1932280192</t>
  </si>
  <si>
    <t>722</t>
  </si>
  <si>
    <t>Zdravotechnika</t>
  </si>
  <si>
    <t>722101000</t>
  </si>
  <si>
    <t>Zdravotechnika - viď samostatný rozpočet</t>
  </si>
  <si>
    <t>-985059054</t>
  </si>
  <si>
    <t>731</t>
  </si>
  <si>
    <t>Ústredné kúrenie</t>
  </si>
  <si>
    <t>731101000</t>
  </si>
  <si>
    <t>Vykurovanie - viď samostatný rozpočet</t>
  </si>
  <si>
    <t>1955829074</t>
  </si>
  <si>
    <t>Montáž kotevných želiez, príložiek, pätiek, ťahadiel, s pripojením k drevenej konštrukcii - výkaz ocele výkres číslo 10</t>
  </si>
  <si>
    <t>1363258522</t>
  </si>
  <si>
    <t>533810011105</t>
  </si>
  <si>
    <t>Dodávka kotviacich prvkov (tŕň pre kotvenie nadmuroviek, strmeň z pásovej ocele, príponka z pásovej ocele, rezerva) - výkaz ocele - výkres číslo 10</t>
  </si>
  <si>
    <t>273236813</t>
  </si>
  <si>
    <t>762332120</t>
  </si>
  <si>
    <t>Montáž viazaných konštrukcií krovov striech z reziva priemernej plochy 120-224 cm2</t>
  </si>
  <si>
    <t>1811582919</t>
  </si>
  <si>
    <t>605420000105</t>
  </si>
  <si>
    <r>
      <t xml:space="preserve">Rezivo stavebné zo smreku (s vlhkosťou max. 15 </t>
    </r>
    <r>
      <rPr>
        <sz val="9"/>
        <color rgb="FF0000FF"/>
        <rFont val="Calibri"/>
        <family val="2"/>
        <charset val="238"/>
      </rPr>
      <t>%</t>
    </r>
    <r>
      <rPr>
        <i/>
        <sz val="9"/>
        <color rgb="FF0000FF"/>
        <rFont val="Arial CE"/>
        <family val="2"/>
        <charset val="238"/>
      </rPr>
      <t>) - hranoly hranené 80*180*2590 mm aj s rezervou</t>
    </r>
  </si>
  <si>
    <t>-2083910402</t>
  </si>
  <si>
    <t>762395000</t>
  </si>
  <si>
    <t>Spojovacie prostriedky pre viazané konštrukcie krovov, debnenie a laťovanie, nadstrešné konštr., spádové kliny - svorky, dosky, klince, pásová oceľ, vruty</t>
  </si>
  <si>
    <t>75554685</t>
  </si>
  <si>
    <t>762810027</t>
  </si>
  <si>
    <t>Záklop stropov z dosiek OSB skrutkovaných na trámy na pero a drážku hr. dosky 25 mm - výkaz reziva - výkres číslo 10</t>
  </si>
  <si>
    <t>35827295</t>
  </si>
  <si>
    <t>574039201</t>
  </si>
  <si>
    <t>763</t>
  </si>
  <si>
    <t>Konštrukcie - drevostavby</t>
  </si>
  <si>
    <t>763133223</t>
  </si>
  <si>
    <t>SDK podhľad, závesná dvojvrstvová kca v jednej rovine, profil CD a UD, dosky hr. 15 mm - výkres č.10 a 11</t>
  </si>
  <si>
    <t>-1711664857</t>
  </si>
  <si>
    <t>763135011</t>
  </si>
  <si>
    <t>Kazetový podhľad 600 x 600 mm, doska biela</t>
  </si>
  <si>
    <t>-1531509813</t>
  </si>
  <si>
    <t>763168124</t>
  </si>
  <si>
    <t>SDK obklady (napr.KNAUF K254, alebo ekvivalent) drevených stĺpov prierezu 12x12 cm, protipožiarna doska hr.18 mm (napr. GKF alebo ekvivalent), ochranný uholník</t>
  </si>
  <si>
    <t>2027984734</t>
  </si>
  <si>
    <t>763168724r</t>
  </si>
  <si>
    <t>X4 - SDK obklady stĺpov prierezu nad 400 cm2, dosky  hr. 20 mm, ochranný uholník - výkres číslo 8 (rozmer stĺpov 300x250x4300 mm)</t>
  </si>
  <si>
    <t>158581958</t>
  </si>
  <si>
    <t>998763403</t>
  </si>
  <si>
    <t>Presun hmôt pre sadrokartónové konštrukcie v stavbách (objektoch) výšky od 7 do 24 m</t>
  </si>
  <si>
    <t>895620224</t>
  </si>
  <si>
    <t>Žľaby z pozinkovaného farbeného PZf plechu, pododkvapové polkruhové r.š. 330 mm - K7</t>
  </si>
  <si>
    <t>1171217288</t>
  </si>
  <si>
    <t>764359432</t>
  </si>
  <si>
    <t>Kotlík štvorhranný z pozinkovaného farbeného PZf plechu - K8</t>
  </si>
  <si>
    <t>-1656029572</t>
  </si>
  <si>
    <t>Montáž príslušenstva k žľabom z pozinkovaného farbeného PZf plechu, čelo k pododkvapovým polkruhovým r.š. 200 - 400 mm - K9, K10</t>
  </si>
  <si>
    <t>601266535</t>
  </si>
  <si>
    <t>Čelo lisované pozink farebný CL 33, rozmer 330 mm - K9 a K10</t>
  </si>
  <si>
    <t>78922638</t>
  </si>
  <si>
    <t>764359820</t>
  </si>
  <si>
    <t>Demontáž kotlíka oválneho a štvorhranného, so sklonom žľabu do 30st.,  -0,00320t</t>
  </si>
  <si>
    <t>-713241944</t>
  </si>
  <si>
    <t>764410770</t>
  </si>
  <si>
    <t>Oplechovanie vonkajších parapetov z hliníkového farebného Al plechu, vrátane rohov do r.š. 500 mm - KP</t>
  </si>
  <si>
    <t>-1834676493</t>
  </si>
  <si>
    <t>1482759175</t>
  </si>
  <si>
    <t>764430425</t>
  </si>
  <si>
    <t>Oplechovanie muriva a atík z pozinkovaného farbeného PZf plechu, vrátane rohov r.š. 350 mm - K1</t>
  </si>
  <si>
    <t>1093795580</t>
  </si>
  <si>
    <t>764430490</t>
  </si>
  <si>
    <t>Oplechovania muriva a atík z pozinkovaného farbeného PZf plechu, vrátane rohov, rš 1200 mm - K2</t>
  </si>
  <si>
    <t>-1867061134</t>
  </si>
  <si>
    <t>2073282481</t>
  </si>
  <si>
    <t>Montáž kruhových kolien z pozinkovaného farbeného PZf plechu, pre zvodové rúry s priemerom 60 - 150 mm</t>
  </si>
  <si>
    <t>-331677016</t>
  </si>
  <si>
    <t>Koleno lisované pozink farebný K 100, 72°, priemer 100 mm - K6</t>
  </si>
  <si>
    <t>779888003</t>
  </si>
  <si>
    <t>553440048900</t>
  </si>
  <si>
    <t>Koleno lisované pozink farebný K 150, 72°, priemer 150 mm - K5</t>
  </si>
  <si>
    <t>1924481867</t>
  </si>
  <si>
    <t>Zvodové rúry z pozinkovaného farbeného PZf plechu, kruhové priemer 100 mm - K4</t>
  </si>
  <si>
    <t>-760996586</t>
  </si>
  <si>
    <t>764454455</t>
  </si>
  <si>
    <t>Zvodové rúry z pozinkovaného farbeného PZf plechu, kruhové priemer 150 mm - K3</t>
  </si>
  <si>
    <t>-836857435</t>
  </si>
  <si>
    <t>764454803</t>
  </si>
  <si>
    <t>Demontáž odpadových rúr kruhových, s priemerom 150 mm,  -0,00356t</t>
  </si>
  <si>
    <t>-2003290637</t>
  </si>
  <si>
    <t>1588985120</t>
  </si>
  <si>
    <t>766621400</t>
  </si>
  <si>
    <t>Montáž okien plastových s hydroizolačnými ISO páskami (exteriérová a interiérová)</t>
  </si>
  <si>
    <t>-1739878493</t>
  </si>
  <si>
    <t>283290006100</t>
  </si>
  <si>
    <t>Tesniaca fólia CX exteriér, š. 290 mm, dĺ. 30 m, pre tesnenie pripájacej škáry okenného rámu a muriva, polymér, napr. ALLMEDIA alebo ekvivalent</t>
  </si>
  <si>
    <t>-82430823</t>
  </si>
  <si>
    <t>283290006200</t>
  </si>
  <si>
    <t>Tesniaca fólia CX interiér, š. 70 mm, dĺ. 30 m, pre tesnenie pripájacej škáry okenného rámu a muriva, polymér, napr. ALLMEDIA alebo ekvivalent</t>
  </si>
  <si>
    <t>-989346612</t>
  </si>
  <si>
    <t>611410010405</t>
  </si>
  <si>
    <t>O1 - Plastové okno dvojkrídlové OS+P, farba biela, vxš 2000x1500 mm, izolačné trojsklo, vrátane kovania a vnútorného parapetu</t>
  </si>
  <si>
    <t>-950742205</t>
  </si>
  <si>
    <t>611410010407</t>
  </si>
  <si>
    <t>O2 - Plastové okno dvojkrídlové OS+P, farba biela, vxš 2100x1500 mm, izolačné trojsklo, vrátane kovania a vnútorného parapetu</t>
  </si>
  <si>
    <t>-137144086</t>
  </si>
  <si>
    <t>Montáž plastových dverí vrátane prahu a zárubne</t>
  </si>
  <si>
    <t>-1791613712</t>
  </si>
  <si>
    <t>611730000105</t>
  </si>
  <si>
    <t>Dvere plastové interiérové plné, vrátane prahu a zárubne, farba dub - 4</t>
  </si>
  <si>
    <t>935635809</t>
  </si>
  <si>
    <t>766662112</t>
  </si>
  <si>
    <t>Montáž dverového krídla otočného jednokrídlového poldrážkového, do existujúcej zárubne, vrátane kovania</t>
  </si>
  <si>
    <t>-851728344</t>
  </si>
  <si>
    <t>549150000600</t>
  </si>
  <si>
    <t>Kľučka dverová 2x, 2x rozeta BB, zámková cylindrická vložka, nehrdzavejúca oceľ, povrch nerez brúsený</t>
  </si>
  <si>
    <t>323709541</t>
  </si>
  <si>
    <t>611610000800</t>
  </si>
  <si>
    <t>Dvere vnútorné jednokrídlové, šírka 600-900 mm, výplň papierová voština, povrch CPL laminát M10, mechanicky odolné plné, odtieň dub - 1, 2, 3, 5, 6</t>
  </si>
  <si>
    <t>-9684649</t>
  </si>
  <si>
    <t>766695212</t>
  </si>
  <si>
    <t>Montáž prahu dverí, jednokrídlových</t>
  </si>
  <si>
    <t>1583784474</t>
  </si>
  <si>
    <t>611890003100</t>
  </si>
  <si>
    <t>Prah dubový, dĺžka 610 mm, šírka 100 mm</t>
  </si>
  <si>
    <t>-1875633373</t>
  </si>
  <si>
    <t>611890002900</t>
  </si>
  <si>
    <t>Prah dubový, dĺžka 610 mm, šírka 80 mm</t>
  </si>
  <si>
    <t>1325232508</t>
  </si>
  <si>
    <t>611890003200</t>
  </si>
  <si>
    <t>Prah dubový, dĺžka 610 mm, šírka 150 mm</t>
  </si>
  <si>
    <t>1120303314</t>
  </si>
  <si>
    <t>611890004000</t>
  </si>
  <si>
    <t>Prah dubový, dĺžka 810 mm, šírka 150 mm</t>
  </si>
  <si>
    <t>249268697</t>
  </si>
  <si>
    <t>611890004400</t>
  </si>
  <si>
    <t>Prah dubový, dĺžka 910 mm, šírka 150 mm</t>
  </si>
  <si>
    <t>271805376</t>
  </si>
  <si>
    <t>-1975455390</t>
  </si>
  <si>
    <t>767311330</t>
  </si>
  <si>
    <t>Montáž svetlíkov sedlových pozdĺžnych alebo priečnych so zasklením, s rozpätím 3000 mm (vrátane motora pohonu vetrania, káblového vedenia a ovládača na stene v miestnosti pod svetlíkom, požiarnym uzáverom)</t>
  </si>
  <si>
    <t>585113447</t>
  </si>
  <si>
    <t>553101000</t>
  </si>
  <si>
    <t>Dodávka oblúkového svetlíka s vetraním ovládaným diaľkovo, nosná AL konštrukcia, polykarb. (mliečne hr. 16,0 mm s povrchovou úpravou IR filtra) presvetlenie, vrátane dopravy na stavbu a všetkých doplnkov (motor pohonu vetrania, káblové vedenie, ovládač na stene) - výkres č. 10 pôdorys strechy - nový stav</t>
  </si>
  <si>
    <t>1731048255</t>
  </si>
  <si>
    <t>767311810</t>
  </si>
  <si>
    <t>Demontáž svetlíkov všetkých typov, vrátane zasklenia,  -0,21000t</t>
  </si>
  <si>
    <t>-839398548</t>
  </si>
  <si>
    <t>767312123</t>
  </si>
  <si>
    <t>Montáž čela k svetlíku so zasklením, s rozpätím 3000 mm</t>
  </si>
  <si>
    <t>-2105888081</t>
  </si>
  <si>
    <t>767392802</t>
  </si>
  <si>
    <t>Demontáž krytín striech z plechov skrutkovaných,  -0,00700t</t>
  </si>
  <si>
    <t>818468964</t>
  </si>
  <si>
    <t>767635010</t>
  </si>
  <si>
    <t>Montáž ochrannej, bezpečnostnej a protislnečnej fólie na okná</t>
  </si>
  <si>
    <t>1369410929</t>
  </si>
  <si>
    <t>283290007505</t>
  </si>
  <si>
    <t>Fólia na sklo nepriehľadná</t>
  </si>
  <si>
    <t>-896314382</t>
  </si>
  <si>
    <t>767640025</t>
  </si>
  <si>
    <t>Montáž hliníkových dverí - príloha č.14</t>
  </si>
  <si>
    <t>1215537797</t>
  </si>
  <si>
    <t>553410041005</t>
  </si>
  <si>
    <t>Hliníkové dvere plné, alebo s presklením, vrátane zárubne, prahu a kovania, farba sivá - 7, 8, 9, 10, 11</t>
  </si>
  <si>
    <t>1883368144</t>
  </si>
  <si>
    <t>767701000</t>
  </si>
  <si>
    <t>X3 - Demontáž, úprava - predĺženie kotiev a spätná montáž rebríka na strechu vrátane odhrdzavenia a nového náteru</t>
  </si>
  <si>
    <t>-1493365649</t>
  </si>
  <si>
    <t>767995232</t>
  </si>
  <si>
    <t>Výroba a montáž atypického výrobku - oceľová podstava technológie VZT učební - výkres číslo 2 a 3</t>
  </si>
  <si>
    <t>1528754391</t>
  </si>
  <si>
    <t>55310502000</t>
  </si>
  <si>
    <t>Dodávka materiálu pre podperu VZT vrátane povrchovej úpravy - výkres č.3 s výkazom ocele - technológie VZT učební</t>
  </si>
  <si>
    <t>553592849</t>
  </si>
  <si>
    <t>887278434</t>
  </si>
  <si>
    <t>769</t>
  </si>
  <si>
    <t>Montáže vzduchotechnických zariadení</t>
  </si>
  <si>
    <t>769101000</t>
  </si>
  <si>
    <t>Vzduchotechnika - zariadenie č.1 - vetranie učební - viď samostatný rozpočet</t>
  </si>
  <si>
    <t>1409328370</t>
  </si>
  <si>
    <t>769101001</t>
  </si>
  <si>
    <t>Vzduchotechnika - zariadenie č.2 - vetranie polygon PsDS - viď samostatný rozpočet</t>
  </si>
  <si>
    <t>618200039</t>
  </si>
  <si>
    <t>769101002</t>
  </si>
  <si>
    <t>Vzduchotechnika - zariadenie č.5 - vetranie WC, spŕch na 1.np a 2.np - viď samostatný rozpočet</t>
  </si>
  <si>
    <t>592369627</t>
  </si>
  <si>
    <t>769101003</t>
  </si>
  <si>
    <t>Vzduchotechnika - zariadenie č.1 - vetranie telocvičňa upolová - viď samostatný rozpočet</t>
  </si>
  <si>
    <t>-1329208311</t>
  </si>
  <si>
    <t>769101004</t>
  </si>
  <si>
    <t>Vzduchotechnika - zariadenie č.3 - vetranie garáži autobusu a osobných automobilov - viď samostatný rozpočet</t>
  </si>
  <si>
    <t>341542915</t>
  </si>
  <si>
    <t>771</t>
  </si>
  <si>
    <t>Podlahy z dlaždíc</t>
  </si>
  <si>
    <t>771576105</t>
  </si>
  <si>
    <t>Montáž podláh z dlaždíc keramických do tmelu flexibilného mrazuvzdorného veľ. 150 x 150 mm - P2</t>
  </si>
  <si>
    <t>-92915659</t>
  </si>
  <si>
    <t>597740001405</t>
  </si>
  <si>
    <t>Dlaždice keramické, lxvxhr 150x150x8 mm</t>
  </si>
  <si>
    <t>765920332</t>
  </si>
  <si>
    <t>998771202</t>
  </si>
  <si>
    <t>Presun hmôt pre podlahy z dlaždíc v objektoch výšky nad 6 do 12 m</t>
  </si>
  <si>
    <t>-1862678477</t>
  </si>
  <si>
    <t>776</t>
  </si>
  <si>
    <t>Podlahy povlakové</t>
  </si>
  <si>
    <t>776401800</t>
  </si>
  <si>
    <t>Demontáž soklíkov alebo líšt</t>
  </si>
  <si>
    <t>-624395063</t>
  </si>
  <si>
    <t>776511820</t>
  </si>
  <si>
    <t>Odstránenie povlakových podláh z nášľapnej plochy lepených s podložkou,  -0,00100t</t>
  </si>
  <si>
    <t>412367207</t>
  </si>
  <si>
    <t>776541100</t>
  </si>
  <si>
    <t>Lepenie povlakových podláh PVC v pásoch - P1</t>
  </si>
  <si>
    <t>1061509671</t>
  </si>
  <si>
    <t>284110000205</t>
  </si>
  <si>
    <t>Podlaha PVC, hrúbka 3,2 mm vrátane vytiahnutia sokla</t>
  </si>
  <si>
    <t>1399231022</t>
  </si>
  <si>
    <t>776620010</t>
  </si>
  <si>
    <t>Lepenie PVC heterogénnych alebo homogénnych v pásoch na steny</t>
  </si>
  <si>
    <t>-42682757</t>
  </si>
  <si>
    <t>284110003205</t>
  </si>
  <si>
    <t>X1 - Krytina stenová PVC - gumenný obklad</t>
  </si>
  <si>
    <t>-389107951</t>
  </si>
  <si>
    <t>998776202</t>
  </si>
  <si>
    <t>Presun hmôt pre podlahy povlakové v objektoch výšky nad 6 do 12 m</t>
  </si>
  <si>
    <t>-505165135</t>
  </si>
  <si>
    <t>781</t>
  </si>
  <si>
    <t>Obklady</t>
  </si>
  <si>
    <t>781445212</t>
  </si>
  <si>
    <t xml:space="preserve">Montáž obkladov vnútor. stien z obkladačiek kladených do tmelu flexibilného </t>
  </si>
  <si>
    <t>254933196</t>
  </si>
  <si>
    <t>597640002305</t>
  </si>
  <si>
    <t xml:space="preserve">Obkladačky keramické </t>
  </si>
  <si>
    <t>1320604304</t>
  </si>
  <si>
    <t>998781202</t>
  </si>
  <si>
    <t>Presun hmôt pre obklady keramické v objektoch výšky nad 6 do 12 m</t>
  </si>
  <si>
    <t>-269278585</t>
  </si>
  <si>
    <t>783222100</t>
  </si>
  <si>
    <t>Nátery kov.stav.doplnk.konštr. syntetické farby šedej na vzduchu schnúce dvojnásobné - 70µm</t>
  </si>
  <si>
    <t>1979246909</t>
  </si>
  <si>
    <t>783226100</t>
  </si>
  <si>
    <t>Nátery kov.stav.doplnk.konštr. syntetické na vzduchu schnúce základný - 35µm</t>
  </si>
  <si>
    <t>-95995297</t>
  </si>
  <si>
    <t>783782203</t>
  </si>
  <si>
    <t>Nátery tesárskych konštrukcií povrchová impregnácia, napr. Bochemitom QB alebo ekvivalent</t>
  </si>
  <si>
    <t>1753539135</t>
  </si>
  <si>
    <t>784410100</t>
  </si>
  <si>
    <t>Penetrovanie jednonásobné jemnozrnných podkladov výšky do 3,80 m</t>
  </si>
  <si>
    <t>-1638143860</t>
  </si>
  <si>
    <t>784410500</t>
  </si>
  <si>
    <t>Prebrúsenie a oprášenie jemnozrnných povrchov výšky do 3,80 m</t>
  </si>
  <si>
    <t>280297262</t>
  </si>
  <si>
    <t>784430030</t>
  </si>
  <si>
    <t>Maľby akrylátové tónované dvojnásobné, ručne nanášané na jemnozrnný podklad výšky do 3,80 m</t>
  </si>
  <si>
    <t>-432820787</t>
  </si>
  <si>
    <t>784430210</t>
  </si>
  <si>
    <t>Vyhladenie akrylátovým tmelom jednonásobné na jemnozrnný podklad do výšky 3,80 m</t>
  </si>
  <si>
    <t>-496146664</t>
  </si>
  <si>
    <t>784452262</t>
  </si>
  <si>
    <t>Maľby z maliarskych zmesí, ručne nanášané jednonásobné základné na podklad jemnozrnný výšky nad 3,80 m</t>
  </si>
  <si>
    <t>145895896</t>
  </si>
  <si>
    <t>784452372</t>
  </si>
  <si>
    <t>Maľby z maliarskych zmesí, ručne nanášané tónované dvojnásobné na jemnozrnný podklad výšky nad 3,80 m</t>
  </si>
  <si>
    <t>-1038504404</t>
  </si>
  <si>
    <t>Práce a dodávky M</t>
  </si>
  <si>
    <t>21-M</t>
  </si>
  <si>
    <t>Elektromontáže</t>
  </si>
  <si>
    <t>21010100</t>
  </si>
  <si>
    <t>Bleskozvod - pre blok E, rieši blok A a D</t>
  </si>
  <si>
    <t>1939184941</t>
  </si>
  <si>
    <t>21010105</t>
  </si>
  <si>
    <t>Elektroinštalácia - viď samostatný rozpočet</t>
  </si>
  <si>
    <t>-1969111683</t>
  </si>
  <si>
    <t>-310717770</t>
  </si>
  <si>
    <t>Krycí list rozpočtu</t>
  </si>
  <si>
    <t xml:space="preserve">Miesto: </t>
  </si>
  <si>
    <t xml:space="preserve">Ks: </t>
  </si>
  <si>
    <t xml:space="preserve">Zákazka: </t>
  </si>
  <si>
    <t xml:space="preserve">Spracoval: </t>
  </si>
  <si>
    <t xml:space="preserve">Dňa </t>
  </si>
  <si>
    <t>Odberateľ: MV Bratislava</t>
  </si>
  <si>
    <t xml:space="preserve">IČO: </t>
  </si>
  <si>
    <t xml:space="preserve">DIČ: </t>
  </si>
  <si>
    <t>Dodávateľ:</t>
  </si>
  <si>
    <t xml:space="preserve">A </t>
  </si>
  <si>
    <t>ZRN</t>
  </si>
  <si>
    <t>Montáž</t>
  </si>
  <si>
    <t>Materiál</t>
  </si>
  <si>
    <t>ZRN spolu</t>
  </si>
  <si>
    <t xml:space="preserve">B </t>
  </si>
  <si>
    <t>Ďalšie náklady</t>
  </si>
  <si>
    <t xml:space="preserve">HSV </t>
  </si>
  <si>
    <t>Ostatné náklady</t>
  </si>
  <si>
    <t xml:space="preserve">PSV </t>
  </si>
  <si>
    <t xml:space="preserve">Kompletačná činnosť </t>
  </si>
  <si>
    <t xml:space="preserve">MONT </t>
  </si>
  <si>
    <t xml:space="preserve">HZS </t>
  </si>
  <si>
    <t xml:space="preserve">C </t>
  </si>
  <si>
    <t>VRN</t>
  </si>
  <si>
    <t xml:space="preserve">D </t>
  </si>
  <si>
    <t>Zariadenie staveniska</t>
  </si>
  <si>
    <t>0% z [H+P+M]</t>
  </si>
  <si>
    <t>Mimoriadne sťaž.podmienky</t>
  </si>
  <si>
    <t>Územie so sťaž. podmienk.</t>
  </si>
  <si>
    <t>0% z [H+P]</t>
  </si>
  <si>
    <t>Horské oblasti</t>
  </si>
  <si>
    <t>Prevádzkové vplyvy</t>
  </si>
  <si>
    <t>Mimostavenisková doprava</t>
  </si>
  <si>
    <t>Projektant,rozpoćtár</t>
  </si>
  <si>
    <t xml:space="preserve">E </t>
  </si>
  <si>
    <t>Súčet riadkov 5,10,15,20</t>
  </si>
  <si>
    <t xml:space="preserve">DPH 20% z </t>
  </si>
  <si>
    <t xml:space="preserve">DPH 0% z </t>
  </si>
  <si>
    <t xml:space="preserve">F </t>
  </si>
  <si>
    <t>Odberateľ</t>
  </si>
  <si>
    <t>Dodávateľ</t>
  </si>
  <si>
    <t>Odberateľ: MV SR BRATISLAVA</t>
  </si>
  <si>
    <t>Prehľad rozpočtových nákladov</t>
  </si>
  <si>
    <t>Oddiel</t>
  </si>
  <si>
    <t>Hmotnosť (T)</t>
  </si>
  <si>
    <t>Suť (T)</t>
  </si>
  <si>
    <t>Práce PSV</t>
  </si>
  <si>
    <t>IZOLÁCIE TEPELNÉ BEŽNÝCH STAVEB. KONŠTRUKCIÍ</t>
  </si>
  <si>
    <t>ZTI-VNÚTORNA KANALIZÁCIA</t>
  </si>
  <si>
    <t>ZTI-VNÚTORNÝ VODOVOD</t>
  </si>
  <si>
    <t>ZTI-ZARIAĎOVACIE PREDMETY</t>
  </si>
  <si>
    <t>Celkom</t>
  </si>
  <si>
    <t>Por.č.</t>
  </si>
  <si>
    <t>Cenník</t>
  </si>
  <si>
    <t>Názov</t>
  </si>
  <si>
    <t>Mj</t>
  </si>
  <si>
    <t>Cena celkom</t>
  </si>
  <si>
    <t>Hmotnosť</t>
  </si>
  <si>
    <t>Práce HSV</t>
  </si>
  <si>
    <t>R/R 0</t>
  </si>
  <si>
    <t xml:space="preserve"> 713TUBOT001</t>
  </si>
  <si>
    <t>Tep.iz. potrubia hr.9 mm  18x9 pre 17x2</t>
  </si>
  <si>
    <t xml:space="preserve"> 713TUBOT01</t>
  </si>
  <si>
    <t>Tep.iz. potrubia hr.9 mm  22x9 pre DN15</t>
  </si>
  <si>
    <t xml:space="preserve"> 713TUBOT02</t>
  </si>
  <si>
    <t>Tep.iz. potrubia hr.9 mm  28x9 pre DN20</t>
  </si>
  <si>
    <t xml:space="preserve"> 713TUBOT03</t>
  </si>
  <si>
    <t>Tep.iz. potrubia hr.9 mm  35x9 pre DN25</t>
  </si>
  <si>
    <t xml:space="preserve"> 713TUBOT04</t>
  </si>
  <si>
    <t>Tep.iz. potrubia hr.9 mm  42x9 pre DN32</t>
  </si>
  <si>
    <t xml:space="preserve"> 713TUBOT05</t>
  </si>
  <si>
    <t>Tep.iz. potrubia hr.9 mm  48x9 pre DN50</t>
  </si>
  <si>
    <t xml:space="preserve"> 13/B 1</t>
  </si>
  <si>
    <t xml:space="preserve"> 713TUBOT07</t>
  </si>
  <si>
    <t xml:space="preserve">Montáž tep.iz. potrubia  </t>
  </si>
  <si>
    <t>OSTATNÉ PRÁCE</t>
  </si>
  <si>
    <t xml:space="preserve"> 713URSA001</t>
  </si>
  <si>
    <t>Tep.iz. potrubia hr.20 mm  s AL pre DN10</t>
  </si>
  <si>
    <t xml:space="preserve"> 713URSA01</t>
  </si>
  <si>
    <t>Tep.iz. potrubia hr.20 mm  s AL pre DN15</t>
  </si>
  <si>
    <t xml:space="preserve"> 713URSA03</t>
  </si>
  <si>
    <t>Tep.iz. potrubia hr.20 mm  s AL pre DN25</t>
  </si>
  <si>
    <t xml:space="preserve"> 713URSA04</t>
  </si>
  <si>
    <t>Tep.iz. potrubia hr.20 mm  s AL pre DN32</t>
  </si>
  <si>
    <t xml:space="preserve"> 713URSA10</t>
  </si>
  <si>
    <t>Hliniková páska samolepiaca 50mm/50m</t>
  </si>
  <si>
    <t xml:space="preserve"> 713URSA12</t>
  </si>
  <si>
    <t xml:space="preserve">Montáž izolácie </t>
  </si>
  <si>
    <t>721/A 1</t>
  </si>
  <si>
    <t>Potrubie z novodurových rúr PVC odpadové hrdlové D 75x1,8</t>
  </si>
  <si>
    <t>Potrubie z novodurových rúr PVC odpadové hrdlové D 110x2,2</t>
  </si>
  <si>
    <t>Potrubie z novodurových rúr PVC odpadové hrdlové D 125x2,8</t>
  </si>
  <si>
    <t>Potrubie z novodurových rúr TPD 5-177-67 pripájacie D 40x1,8</t>
  </si>
  <si>
    <t>Potrubie z novodurových rúr TPD 5-177-67 pripájacie D 50x1,8</t>
  </si>
  <si>
    <t>Potrubie z novodurových rúr TPD 5-177-67 pripájacie D 63x1,8</t>
  </si>
  <si>
    <t>Ostatné - skúška tesnosti kanalizácie v objektoch vodou DN 150 alebo DN 200</t>
  </si>
  <si>
    <t>Ostatné - skúška tesnosti kanalizácie v objektoch dymom do DN 300</t>
  </si>
  <si>
    <t>Presun hmôt pre vnútornú kanalizáciu v objektoch výšky do 6 m</t>
  </si>
  <si>
    <t>721/C 1</t>
  </si>
  <si>
    <t>Opravy odpadového potrubia kameninového prepojenie doterajšieho potrubia DN 150</t>
  </si>
  <si>
    <t>KUS</t>
  </si>
  <si>
    <t>Opravy odpadového potrubia kameninového krátenie rúr DN 150</t>
  </si>
  <si>
    <t>Opravy odpadového potrubia liatinového vsadenie odbočky do potrubia DN 160</t>
  </si>
  <si>
    <t xml:space="preserve"> 721HL05</t>
  </si>
  <si>
    <t>Vetracia hlavica DN75, napr.HL 807, alebo ekvivalent</t>
  </si>
  <si>
    <t xml:space="preserve"> 721HL06</t>
  </si>
  <si>
    <t>Vetracia hlavica DN110, napr.HL 810, alebo ekvivalent</t>
  </si>
  <si>
    <t xml:space="preserve"> 721HL081</t>
  </si>
  <si>
    <t xml:space="preserve">Podlahová vpusť DN40/50, so zápachovým uzáverom, skracovacím nadstavcom a plastovou mrežou, napr. HL510NG, alebo ekvivalent </t>
  </si>
  <si>
    <t xml:space="preserve"> 721HL30</t>
  </si>
  <si>
    <t xml:space="preserve">Montáž výrobkov kanalizačných prvkov </t>
  </si>
  <si>
    <t xml:space="preserve"> 721pc 01</t>
  </si>
  <si>
    <t>Demontáž vnútornej kanalizácie vrátane likvidácie sutiny</t>
  </si>
  <si>
    <t xml:space="preserve"> 721pc 04</t>
  </si>
  <si>
    <t xml:space="preserve">Kanalizačné záslepky </t>
  </si>
  <si>
    <t>721/A 2</t>
  </si>
  <si>
    <t>Potrubie z oceľových rúrok závitových pozinkovaných bežných, STN 42 5710.4 - akosť 10 004.0 DN 32</t>
  </si>
  <si>
    <t>Potrubie z oceľových rúrok závitových pozinkovaných bežných, STN 42 5710.4 - akosť 10 004.0 DN 50</t>
  </si>
  <si>
    <t>Vyvedenie a upevnenie výpustiek   DN 15</t>
  </si>
  <si>
    <t>Ostatné tlakové skúšky vodovodného potrubia závitového do DN 50</t>
  </si>
  <si>
    <t>Prepláchnutie a dezinfekcia vodovodného potrubia do DN 80</t>
  </si>
  <si>
    <t>Presun hmôt pre vnútorný vodovod v objektoch výšky do 6 m</t>
  </si>
  <si>
    <t xml:space="preserve"> 722pc 01</t>
  </si>
  <si>
    <t>Demontáž vnútorného vodovodu vrátane likvidácie sutiny</t>
  </si>
  <si>
    <t xml:space="preserve"> 722pc04</t>
  </si>
  <si>
    <t>Požiarny hadicový navijak DN25</t>
  </si>
  <si>
    <t>KPL</t>
  </si>
  <si>
    <t xml:space="preserve"> 722REHAU01</t>
  </si>
  <si>
    <t>Potrubie PE d16 s okrúhlou izoláciou, napr.RAUTITAN flex RAU-PE-Xa), alebo ekvivalent</t>
  </si>
  <si>
    <t xml:space="preserve"> 722REHAU02</t>
  </si>
  <si>
    <t>Potrubie PE d20 s okrúhlou izoláciou, napr.RAUTITAN flex RAU-PE-Xa), alebo ekvivalent</t>
  </si>
  <si>
    <t xml:space="preserve"> 722REHAU03</t>
  </si>
  <si>
    <t>Potrubie PE d25 s okrúhlou izoláciou, napr.RAUTITAN flex RAU-PE-Xa), alebo ekvivalent</t>
  </si>
  <si>
    <t xml:space="preserve"> 722REHAU05</t>
  </si>
  <si>
    <t>Potrubie PE d32 s okrúhlou izoláciou, napr.RAUTITAN flex RAU-PE-Xa), alebo ekvivalent</t>
  </si>
  <si>
    <t>Potrubie PE d40 s okrúhlou izoláciou, napr.RAUTITAN flex RAU-PE-Xa), alebo ekvivalent</t>
  </si>
  <si>
    <t xml:space="preserve"> 722REHAU10</t>
  </si>
  <si>
    <t>T-kus, napr. RAUTITAN, alebo ekvivalent</t>
  </si>
  <si>
    <t xml:space="preserve"> 722REHAU30</t>
  </si>
  <si>
    <t>Nastenné pripojenie d16, napr. RAUTITAN, alebo ekvivalent</t>
  </si>
  <si>
    <t>721/A 5</t>
  </si>
  <si>
    <t>Príslušenstvo k drezu v kuchynských zostavách  a nerezový drez</t>
  </si>
  <si>
    <t>SUB</t>
  </si>
  <si>
    <t>Výlevky DN100 bez výtokových armatúr a splachovacej nádrže diturvitové, napr. MIRA, alebo ekvivalent</t>
  </si>
  <si>
    <t>Ventily rohové s pripájacou rúrkou G 1/2</t>
  </si>
  <si>
    <t>Presun hmôt pre zariaďovacie predmety v objektoch výšky do 6 m</t>
  </si>
  <si>
    <t xml:space="preserve"> 725pc 01</t>
  </si>
  <si>
    <t>Demontáž jestvujúcich zariaďovacích predmetov vrátane likvidácie sutiny</t>
  </si>
  <si>
    <t xml:space="preserve"> 725pc02</t>
  </si>
  <si>
    <t xml:space="preserve">Umývadlo diturvitové dl540 so zápach. uzávierkou </t>
  </si>
  <si>
    <t xml:space="preserve"> 725pc042</t>
  </si>
  <si>
    <t xml:space="preserve">WC závesné s doskou, s konštrukciou so zabudovanou nádržkou a krytom a tlačitkami </t>
  </si>
  <si>
    <t xml:space="preserve"> 725pc05</t>
  </si>
  <si>
    <t>Pisoárová misa so pisoár zapach. uzávierkou</t>
  </si>
  <si>
    <t xml:space="preserve"> 725pc061</t>
  </si>
  <si>
    <t>Sprchovacia misa 900x900 hranatá so sprch. zapach. uzávierkou a zástenou</t>
  </si>
  <si>
    <t xml:space="preserve"> 725pc07</t>
  </si>
  <si>
    <t>Batéria stojanková jednopáková umývadlová</t>
  </si>
  <si>
    <t xml:space="preserve"> 725pc072</t>
  </si>
  <si>
    <t>Batéria nástenná jednopáková</t>
  </si>
  <si>
    <t xml:space="preserve"> 725pc08</t>
  </si>
  <si>
    <t>Batéria stojanková jednopáková drezová</t>
  </si>
  <si>
    <t xml:space="preserve"> 725pc09</t>
  </si>
  <si>
    <t>Batéria jednopáková sprchovacia vrátane príslušenstva</t>
  </si>
  <si>
    <t xml:space="preserve"> 725pc095</t>
  </si>
  <si>
    <t>Umývací žľab z chróm niklovanej ocele dl. 1500</t>
  </si>
  <si>
    <t xml:space="preserve"> 725pc10</t>
  </si>
  <si>
    <t>Pisoárový splachovač</t>
  </si>
  <si>
    <t xml:space="preserve"> 725pc12</t>
  </si>
  <si>
    <t>Batéria vaňová jednopáková nástenná</t>
  </si>
  <si>
    <t>Odberateľ: investor</t>
  </si>
  <si>
    <t>Projektant,rozpočtár</t>
  </si>
  <si>
    <t>Ks:</t>
  </si>
  <si>
    <t>Suť</t>
  </si>
  <si>
    <t>ÚSTREDNÉ VYKUROVANIE-ROZVOD POTRUBIA</t>
  </si>
  <si>
    <t>731/A 3</t>
  </si>
  <si>
    <t xml:space="preserve"> 733111103</t>
  </si>
  <si>
    <t xml:space="preserve"> 733111104</t>
  </si>
  <si>
    <t xml:space="preserve"> 733111105</t>
  </si>
  <si>
    <t xml:space="preserve"> 733111106</t>
  </si>
  <si>
    <t xml:space="preserve"> 733111107</t>
  </si>
  <si>
    <t xml:space="preserve"> 733111108</t>
  </si>
  <si>
    <t xml:space="preserve"> 733121122</t>
  </si>
  <si>
    <t>ÚSTREDNÉ VYKUROVANIE-ARMATÚRY</t>
  </si>
  <si>
    <t>731/A 4</t>
  </si>
  <si>
    <t xml:space="preserve"> 734109116</t>
  </si>
  <si>
    <t>Montáž armatúry prírubovej s dvomi prírubami PN 0, 6 DN 80</t>
  </si>
  <si>
    <t>súb</t>
  </si>
  <si>
    <t xml:space="preserve"> 734111717</t>
  </si>
  <si>
    <t>Ventil uzatvárací prírubový V 34-115-540, 4,0/200st. C s predľž. upchávkou DN 80</t>
  </si>
  <si>
    <t xml:space="preserve"> 734209105</t>
  </si>
  <si>
    <t>Montáž závitovej armatúry s 1 závitom G 1</t>
  </si>
  <si>
    <t xml:space="preserve"> 734209112</t>
  </si>
  <si>
    <t>Montáž závitovej armatúry s 2 závitmi do G 1/2</t>
  </si>
  <si>
    <t xml:space="preserve"> 734209114</t>
  </si>
  <si>
    <t>Montáž závitovej armatúry s 2 závitmi G 3/4</t>
  </si>
  <si>
    <t xml:space="preserve"> 734209115</t>
  </si>
  <si>
    <t>Montáž závitovej armatúry s 2 závitmi G 1</t>
  </si>
  <si>
    <t>S/S50</t>
  </si>
  <si>
    <t xml:space="preserve"> 551054010401</t>
  </si>
  <si>
    <t>Hlavica termostatická so závitom M 28 x 1,5, s kvapalinovým snímačom, automatická protimrazová ochrana pri cca 6°C, teplotný rozsah 6 - 28 °C, napr. HERZ, alebo ekvivalent</t>
  </si>
  <si>
    <t xml:space="preserve">KUS     </t>
  </si>
  <si>
    <t xml:space="preserve"> 551054030102</t>
  </si>
  <si>
    <t>Ventil TS-90 DN 15, termostatický, priamy, prípojka na vykurovacie teleso s kužeľovým tesnením, pripojenie na rúru univerzálnym hrdlom, napr. HERZ, alebo ekvivalent</t>
  </si>
  <si>
    <t xml:space="preserve"> 551054030103</t>
  </si>
  <si>
    <t>Ventil TS-90 DN 20, termostatický, priamy, prípojka na vykurovacie teleso s kužeľovým tesnením, pripojenie na rúru univerzálnym hrdlom, napr. HERZ, alebo ekvivalent</t>
  </si>
  <si>
    <t xml:space="preserve"> 551054033102</t>
  </si>
  <si>
    <t>Ventil do spiatočky RL-5 DN 15, priamy, s prednastavením, s možnosťou napúšťania, vypúšťania a uzavretia, prípojka na vykurovacie teleso s kužeľovým tesnením, pripojenie na rúru univerzálnym hrdlom, napr. HERZ, alebo ekvivalent</t>
  </si>
  <si>
    <t xml:space="preserve"> 551054033103</t>
  </si>
  <si>
    <t>Ventil do spiatočky RL-5 DN 20, priamy, s prednastavením, s možnosťou napúšťania, vypúšťania a uzavretia, prípojka na vykurovacie teleso s kužeľovým tesnením, pripojenie na rúru univerzálnym hrdlom, napr. HERZ, alebo ekvivalent</t>
  </si>
  <si>
    <t xml:space="preserve"> 551054100103</t>
  </si>
  <si>
    <t>Ventil DN 25, šikmý, uzatvárací, nestúpavé vreteno, hrdlo x hrdlo, kvs = 21,5, napr. HERZ STRÖMAX-D, alebo ekvivalent</t>
  </si>
  <si>
    <t xml:space="preserve"> 551054100108</t>
  </si>
  <si>
    <t>Ventil DN 80, šikmý, uzatvárací, nestúpavé vreteno, hrdlo x hrdlo, kvs = 183,0, napr. HERZ STRÖMAX-D, alebo ekvivalent</t>
  </si>
  <si>
    <t>ÚSTREDNÉ VYKUROVANIE-VYKUROVACIE TELESÁ</t>
  </si>
  <si>
    <t>731/A 5</t>
  </si>
  <si>
    <t xml:space="preserve"> 735154040</t>
  </si>
  <si>
    <t>Montáž vykurovacieho telesa panelového jednoradového 600 mm/ dĺžky 400-600 mm</t>
  </si>
  <si>
    <t xml:space="preserve"> 735154141</t>
  </si>
  <si>
    <t>Montáž vykurovacieho telesa panelového dvojradového výšky 600 mm/ dĺžky 700-900 mm</t>
  </si>
  <si>
    <t xml:space="preserve"> 735154142</t>
  </si>
  <si>
    <t>Montáž vykurovacieho telesa panelového dvojradového výšky 600 mm/ dĺžky 1000-1200 mm</t>
  </si>
  <si>
    <t xml:space="preserve"> 735154241</t>
  </si>
  <si>
    <t>Montáž vykurovacích telies 3-radových panelových, výška 600 mm, dĺžka 700-900 mm</t>
  </si>
  <si>
    <t xml:space="preserve"> 735154242</t>
  </si>
  <si>
    <t>Montáž vykurovacích telies 3-radových panelových, výška 600 mm, dĺžka 1000-1200 mm</t>
  </si>
  <si>
    <t xml:space="preserve"> 735154243</t>
  </si>
  <si>
    <t>Montáž vykurovacích telies 3-radových panelových, výška 600 mm, dĺžka 1400-1800 mm</t>
  </si>
  <si>
    <t xml:space="preserve"> 735154341</t>
  </si>
  <si>
    <t>Montáž vykurovacieho panelového jednoradového radiátora 600 mm x 700 - 900 mm</t>
  </si>
  <si>
    <t xml:space="preserve"> 735154342</t>
  </si>
  <si>
    <t>Montáž vykurovacieho panelového jednoradového radiátora 600 mm x 1000 - 1200 mm</t>
  </si>
  <si>
    <t xml:space="preserve"> 735154343</t>
  </si>
  <si>
    <t>Montáž vykurovacieho panelového jednoradového radiátora 600 mm x 1400 - 1800 mm</t>
  </si>
  <si>
    <t xml:space="preserve"> 735154390</t>
  </si>
  <si>
    <t>Montáž vykurovacieho panelového dvojradového radiátora 600 mm x 400 - 600 mm</t>
  </si>
  <si>
    <t xml:space="preserve"> 735154392</t>
  </si>
  <si>
    <t>Montáž vykurovacieho panelového dvojradového radiátora 600 mm x 1400 - 1800 mm</t>
  </si>
  <si>
    <t>S/S40</t>
  </si>
  <si>
    <t xml:space="preserve"> 484188114401</t>
  </si>
  <si>
    <t xml:space="preserve"> 484188114402</t>
  </si>
  <si>
    <t xml:space="preserve"> 484188114403</t>
  </si>
  <si>
    <t xml:space="preserve"> 484188114404</t>
  </si>
  <si>
    <t xml:space="preserve"> 4845374000</t>
  </si>
  <si>
    <t xml:space="preserve"> 4845374100</t>
  </si>
  <si>
    <t xml:space="preserve"> 4845374400</t>
  </si>
  <si>
    <t xml:space="preserve"> 4845374500</t>
  </si>
  <si>
    <t xml:space="preserve"> 4845374600</t>
  </si>
  <si>
    <t xml:space="preserve"> 4845374700</t>
  </si>
  <si>
    <t xml:space="preserve"> 4845375000</t>
  </si>
  <si>
    <t xml:space="preserve"> 4845380350</t>
  </si>
  <si>
    <t xml:space="preserve"> 4845380500</t>
  </si>
  <si>
    <t xml:space="preserve"> 4845380550</t>
  </si>
  <si>
    <t xml:space="preserve"> 4845380600</t>
  </si>
  <si>
    <t xml:space="preserve"> 4845380850</t>
  </si>
  <si>
    <t xml:space="preserve"> 4845385300</t>
  </si>
  <si>
    <t xml:space="preserve"> 4845385400</t>
  </si>
  <si>
    <t xml:space="preserve"> 4845385500</t>
  </si>
  <si>
    <t xml:space="preserve"> 4845385550</t>
  </si>
  <si>
    <t xml:space="preserve"> 4845385600</t>
  </si>
  <si>
    <t xml:space="preserve"> 4845385650</t>
  </si>
  <si>
    <t>SO 01 - Vykurovanie</t>
  </si>
  <si>
    <t xml:space="preserve">Ks:                                       </t>
  </si>
  <si>
    <t xml:space="preserve">Ks:                                                                   </t>
  </si>
  <si>
    <t xml:space="preserve"> 971033351</t>
  </si>
  <si>
    <t>Vybúranie otvoru v murive tehl. plochy do 0, 09 m2 hr.do 450 mm,  -0,08000t pre vetranie WC, spŕch na 1.NP a 2.NP</t>
  </si>
  <si>
    <t>Montážne práce</t>
  </si>
  <si>
    <t>M-24 MONTÁŽ VZDUCHOTECHNICKÝCH ZARIADENÍ</t>
  </si>
  <si>
    <t>924/M24</t>
  </si>
  <si>
    <t xml:space="preserve"> 240011200</t>
  </si>
  <si>
    <t xml:space="preserve">Montáž ventilátora malého radiálneho na stenu veľkosť: 100 </t>
  </si>
  <si>
    <t xml:space="preserve"> 429830050203</t>
  </si>
  <si>
    <t>Vzduchotechnika - výber Radiálny ventilátor  90 m3/h, časový dobeh 5-30 min, oneskorený štart, hygrostat, priemer 98</t>
  </si>
  <si>
    <t xml:space="preserve"> 240011370</t>
  </si>
  <si>
    <t>Montáž radiálneho potrubného ventilátora zvukovo izolovaného veľkosť: 315</t>
  </si>
  <si>
    <t xml:space="preserve"> 429830062614</t>
  </si>
  <si>
    <t>Vzduchotechnika - výber Radiálny potrubný ventilátor CK315, 230 V</t>
  </si>
  <si>
    <t xml:space="preserve"> 240070009</t>
  </si>
  <si>
    <t>Vložka gumená tlmiaca štvorhranná. Veľkosť : 355 x 225</t>
  </si>
  <si>
    <t xml:space="preserve"> 240070137</t>
  </si>
  <si>
    <t>Hlavica výfuková. Veľkosť : 200</t>
  </si>
  <si>
    <t xml:space="preserve"> 240070495</t>
  </si>
  <si>
    <t>Rám do muriva štvorhranný pre potrubie skup. III. Rozmer: 280 x 280</t>
  </si>
  <si>
    <t xml:space="preserve"> 240080101</t>
  </si>
  <si>
    <t>Kruhové oceľové potrubie skup. II. do D 200</t>
  </si>
  <si>
    <t xml:space="preserve"> 240080117</t>
  </si>
  <si>
    <t>Kruhová príruba voľná skup. II. do D 200</t>
  </si>
  <si>
    <t>P/P 1</t>
  </si>
  <si>
    <t xml:space="preserve"> 553830139912</t>
  </si>
  <si>
    <t>Štvorhranné potrubie plastové  90 × 220 mm vrátane tvaroviek, ale aj montáže</t>
  </si>
  <si>
    <t>S/S20</t>
  </si>
  <si>
    <t xml:space="preserve"> 283830136901</t>
  </si>
  <si>
    <t>Vzduchotechnika - výber Plastový tanierový ventil, pre prívod a odvod, 100 mm vrátane montáže</t>
  </si>
  <si>
    <t xml:space="preserve"> 283830136902</t>
  </si>
  <si>
    <t>Vzduchotechnika - výber Plastový tanierový ventil, pre prívod a odvod, 125 mm vrátane montáže</t>
  </si>
  <si>
    <t>Zariadenie č. 5:  Vetranie WC, spŕch na 1.NP a 2 NP</t>
  </si>
  <si>
    <t xml:space="preserve">Ks:                                                             </t>
  </si>
  <si>
    <t xml:space="preserve"> 240070604</t>
  </si>
  <si>
    <t>Klapka štvorhranná pre potrubie skup. III. Rozmer:630 x 450 Obv.: 2160</t>
  </si>
  <si>
    <t xml:space="preserve"> 240070890</t>
  </si>
  <si>
    <t>Žalúzia protidažďová. Vyhotovenie do muriva. Veľkosť : 400 x 630</t>
  </si>
  <si>
    <t xml:space="preserve"> 240070976</t>
  </si>
  <si>
    <t>Mriežka krycia. Vyhotovenie .1 - na čelnú stranu potrubia. Veľkosť : 630 x 400</t>
  </si>
  <si>
    <t xml:space="preserve"> 4297003145</t>
  </si>
  <si>
    <t>Žalúzia protidažďová PDZ-K-400X600  z pozinkovaného plechu s nástrekom RAL90</t>
  </si>
  <si>
    <t xml:space="preserve"> 4297020249</t>
  </si>
  <si>
    <t>Klapka Regulačná ručná JKR 100-50 ED</t>
  </si>
  <si>
    <t xml:space="preserve"> 4297100105</t>
  </si>
  <si>
    <t>Mriežka krycia KMH  630x400</t>
  </si>
  <si>
    <t xml:space="preserve"> Zariadenie č. 3- Vetranie garáži autobusu a osobných automobilov</t>
  </si>
  <si>
    <t xml:space="preserve">Ks:                    </t>
  </si>
  <si>
    <t xml:space="preserve">Ks:                                                                  </t>
  </si>
  <si>
    <t xml:space="preserve"> 240040037</t>
  </si>
  <si>
    <t>VZT jednotka prívodno-odvodná do vnútorného prostredia stojata Eco_x000D_
Qvp=3000m3/h; pex=250Pa; Qvo=3500m3/h; pex=250Pa; Pe=5,0kW; 3N/400V/50Hz_x000D_
 Qk=18,0kW - ÚK_x000D_
Príslušenstvo a Meranie a regulácia - 1kpl_x000D_</t>
  </si>
  <si>
    <t xml:space="preserve"> 240040038</t>
  </si>
  <si>
    <t>VZT jednotka prívodno-odvodná do vnútorného prostredia stojata Eco - montáž_x000D_
Qvp=3000m3/h; pex=250Pa; Qvo=3500m3/h; pex=250Pa; Pe=5,0kW; 3N/400V/50Hz_x000D_
 Qk=18,0kW - ÚK_x000D_
Príslušenstvo a Meranie a regulácia - 1kpl_x000D_</t>
  </si>
  <si>
    <t xml:space="preserve"> 240070070</t>
  </si>
  <si>
    <t>Vložka tlmiaca kruhová. Vyhotovenie.0;.3 Veľkosť : D 450</t>
  </si>
  <si>
    <t xml:space="preserve"> 240070140</t>
  </si>
  <si>
    <t>Hlavica výfuková. Veľkosť : 400</t>
  </si>
  <si>
    <t xml:space="preserve"> 240070471</t>
  </si>
  <si>
    <t>Rám kruhový do muriva pre potrubie skupiny III. Veľkosť : D 450</t>
  </si>
  <si>
    <t xml:space="preserve"> 240070500</t>
  </si>
  <si>
    <t>Rám do muriva štvorhranný pre potrubie skup. III. Rozmer: 400 x 400</t>
  </si>
  <si>
    <t xml:space="preserve"> 240080033</t>
  </si>
  <si>
    <t>Štvorhranné oceľové potrubie skup. I. Veľkosť : do obv.1 700</t>
  </si>
  <si>
    <t xml:space="preserve"> 283830121203</t>
  </si>
  <si>
    <t>Vzduchotechnika - výber Samolepiaca kaučuková izolácia (1,5x12 m), hrúbka 15 mm</t>
  </si>
  <si>
    <t xml:space="preserve">BAL     </t>
  </si>
  <si>
    <t xml:space="preserve"> 4297000073</t>
  </si>
  <si>
    <t>Držiak potrubia DP-U</t>
  </si>
  <si>
    <t xml:space="preserve"> 4297002949</t>
  </si>
  <si>
    <t>Žalúzia Protidažďová PDZ-Z-400X400  z pozinkovaného plechu</t>
  </si>
  <si>
    <t xml:space="preserve"> 4298100005</t>
  </si>
  <si>
    <t>Potrubie štvorhranné P do obvodu1260 maximálnej dĺžky a, b 150-500 trieda tesnosti A</t>
  </si>
  <si>
    <t xml:space="preserve"> 4298100383</t>
  </si>
  <si>
    <t>Tvarovka na štvorhranné potrubie do obvodu1260 maximálnej dĺžky a, b 150-500 trieda tesnosti A</t>
  </si>
  <si>
    <t xml:space="preserve"> 429830130402</t>
  </si>
  <si>
    <t>Vzduchotechnika - výber napr.Plenum box pre OD-8/400/16 s reguláciou, horizontálne napojenie, pre prívod, napojenie 200 mm, alebo ekvivalent</t>
  </si>
  <si>
    <t xml:space="preserve"> 552830121106</t>
  </si>
  <si>
    <t>Vzduchotechnika - flexibilné vzduchotechnické potrubie, 203 mm x 10 m, napr. Combivac, alebo ekvivalent</t>
  </si>
  <si>
    <t xml:space="preserve"> 553830130301</t>
  </si>
  <si>
    <t>Vzduchotechnika - výber Štvorcová vírivá výustka - difúzor pre odvod, 400x400 mm / 16 lamel</t>
  </si>
  <si>
    <t xml:space="preserve"> 553830130306</t>
  </si>
  <si>
    <t>Vzduchotechnika - výber Štvorcová vírivá výustka - difúzor pre prívod, 400x400 mm / 16 lamel</t>
  </si>
  <si>
    <t>Zariadenie č. 2 - Vetranie Polygon PsDS</t>
  </si>
  <si>
    <t xml:space="preserve">Ks:                            </t>
  </si>
  <si>
    <t xml:space="preserve">Ks:                                                         </t>
  </si>
  <si>
    <t xml:space="preserve"> 240040039</t>
  </si>
  <si>
    <t>VZT jednotka prívodno-odvodná do vnútorného prostredia stojatá_x000D_
Qvp=1500m3/h; pex=250Pa; Qvo=1500m3/h; pex=250Pa; Pe=5,0kW; 3N/400V/50Hz_x000D_
 Qk=18,0kW - ÚK_x000D_
Príslušenstvo a Meranie a regulácia - zmieš. uzol_x000D_</t>
  </si>
  <si>
    <t>zostava</t>
  </si>
  <si>
    <t xml:space="preserve"> 240040040</t>
  </si>
  <si>
    <t>VZT jednotka prívodno-odvodná do vnútorného prostredia stojatá- montáž_x000D_
Qvp=1500m3/h; pex=250Pa; Qvo=1500m3/h; pex=250Pa; Pe=5,0kW; 3N/400V/50Hz_x000D_
 Qk=18,0kW - ÚK_x000D_
Príslušenstvo a Meranie a regulácia - zmieš. uzol_x000D_</t>
  </si>
  <si>
    <t xml:space="preserve"> 240070066</t>
  </si>
  <si>
    <t>Vložka tlmiaca kruhová. Vyhotovenie.0;.3 Veľkosť : D 280</t>
  </si>
  <si>
    <t xml:space="preserve"> 240070494</t>
  </si>
  <si>
    <t>Rám do muriva štvorhranný pre potrubie skup. III. Rozmer: 250 x 300</t>
  </si>
  <si>
    <t xml:space="preserve"> 240070584</t>
  </si>
  <si>
    <t>Klapka štvorhranná pre potrubie skup. III. Rozmer:250 x 300 Obv.: 1210</t>
  </si>
  <si>
    <t xml:space="preserve"> 240070854</t>
  </si>
  <si>
    <t>Sito ochranné kruhové. Veľkosť : 280</t>
  </si>
  <si>
    <t xml:space="preserve"> 240071284</t>
  </si>
  <si>
    <t>Obdĺžnikový výustok. Veľk.:VP 2 - 400 x 200</t>
  </si>
  <si>
    <t xml:space="preserve"> 240080004</t>
  </si>
  <si>
    <t>Potrubie kruhové skup. I. Veľkosť : do D 280</t>
  </si>
  <si>
    <t xml:space="preserve"> 4297002917</t>
  </si>
  <si>
    <t>Žalúzia Protidažďová PDZ-Z-300X250  z pozinkovaného plechu</t>
  </si>
  <si>
    <t xml:space="preserve"> 4298100003</t>
  </si>
  <si>
    <t>Potrubie štvorhranné P do obvodu1000 maximálnej dĺžky a, b 150-300 trieda tesnosti A</t>
  </si>
  <si>
    <t xml:space="preserve"> 4298100381</t>
  </si>
  <si>
    <t>Tvarovka na štvorhranné potrubie do obvodu1000 maximálnej dĺžky a, b 150-300 trieda tesnosti A</t>
  </si>
  <si>
    <t xml:space="preserve"> 553830121910</t>
  </si>
  <si>
    <t>Vzduchotechnika - výber Výfukový šikmý kus VKF s ochrannou mriežkou, 280 mm</t>
  </si>
  <si>
    <t xml:space="preserve"> 553830123304</t>
  </si>
  <si>
    <t>Vzduchotechnika - výber Oblúk segmentový z pozinkovaného plechu 90°, 280 mm</t>
  </si>
  <si>
    <t xml:space="preserve"> 553830126410</t>
  </si>
  <si>
    <t>Vzduchotechnika - výber Kovová objímka bez gumy priemer 280 mm</t>
  </si>
  <si>
    <t xml:space="preserve"> Zariadenie č. 1 - Vetranie Telocvičňa Upolová</t>
  </si>
  <si>
    <t>Názov stavby</t>
  </si>
  <si>
    <t>JKSO</t>
  </si>
  <si>
    <t>Názov objektu</t>
  </si>
  <si>
    <t>EČO</t>
  </si>
  <si>
    <t>Názov časti</t>
  </si>
  <si>
    <t>VZDUCHOTECHNIKA - vetranie učební</t>
  </si>
  <si>
    <t>Miesto</t>
  </si>
  <si>
    <t>IČO</t>
  </si>
  <si>
    <t>IČ DPH</t>
  </si>
  <si>
    <t>MV SR, Pribinova 2, 812 72 Bratislava</t>
  </si>
  <si>
    <t>Rozpočet číslo</t>
  </si>
  <si>
    <t>Spracoval</t>
  </si>
  <si>
    <t>Dňa</t>
  </si>
  <si>
    <t>Merné a účelové jednotky</t>
  </si>
  <si>
    <t>Počet</t>
  </si>
  <si>
    <t>Náklady / 1 m.j.</t>
  </si>
  <si>
    <t xml:space="preserve">Rozpočtové náklady v  </t>
  </si>
  <si>
    <t>Sk</t>
  </si>
  <si>
    <t>Základné rozp. náklady</t>
  </si>
  <si>
    <t>Doplňkové náklady</t>
  </si>
  <si>
    <t>Vedľajšie rozpočtové náklady</t>
  </si>
  <si>
    <t>Dodávky</t>
  </si>
  <si>
    <t>Práce nadčas</t>
  </si>
  <si>
    <t>Zariad. staveniska</t>
  </si>
  <si>
    <t>Bez pevnej podl.</t>
  </si>
  <si>
    <t>Mimostav. doprava</t>
  </si>
  <si>
    <t>Kultúrna pamiatka</t>
  </si>
  <si>
    <t>Územné vplyvy</t>
  </si>
  <si>
    <t>Prevádzk. vplyvy</t>
  </si>
  <si>
    <t>"M"</t>
  </si>
  <si>
    <t>Ostatné</t>
  </si>
  <si>
    <t>VRN z rozpočtu</t>
  </si>
  <si>
    <t>ZRN ( r. 1-6 )</t>
  </si>
  <si>
    <t>DN ( r. 8-11 )</t>
  </si>
  <si>
    <t>VRN ( r. 13-18 )</t>
  </si>
  <si>
    <t>Kompl. činnosť</t>
  </si>
  <si>
    <t>Súčet 7, 12, 19-22</t>
  </si>
  <si>
    <t>Cena s DPH (r.23+24)</t>
  </si>
  <si>
    <t>Prípočty a odpočty</t>
  </si>
  <si>
    <t>Dodávky objednávateľa</t>
  </si>
  <si>
    <t>Kĺzavá doložka</t>
  </si>
  <si>
    <t>Zvýhodnenie + -</t>
  </si>
  <si>
    <t xml:space="preserve">REKAPITULÁCIA NÁKLADOV </t>
  </si>
  <si>
    <t>VZDUCHOTECHNIKA</t>
  </si>
  <si>
    <t>P.č.</t>
  </si>
  <si>
    <t>D+M</t>
  </si>
  <si>
    <t>Miesto stavby:  Košice</t>
  </si>
  <si>
    <t>Stupeň:</t>
  </si>
  <si>
    <t>Vypracoval:</t>
  </si>
  <si>
    <t>Zč.</t>
  </si>
  <si>
    <t>Dod.</t>
  </si>
  <si>
    <t>Dodávka jednotková</t>
  </si>
  <si>
    <t>Montáž jednotková</t>
  </si>
  <si>
    <t>Dodávka celkom</t>
  </si>
  <si>
    <t>Montáž celkom</t>
  </si>
  <si>
    <t>Celková cena</t>
  </si>
  <si>
    <t>Zariadenie č. 01 - Vetranie učební</t>
  </si>
  <si>
    <t>1.1</t>
  </si>
  <si>
    <t>Univerzálna vzduchotechnická jednotka napr.DUPLEX 3500 Multi Eco-N / 3/8 - Me.110.EC3 - Mi.110.EC3 - S7.C - Fe.K4 - Fi.K4 - B.LM24A - CHF.3.S - Ke.LM24A - Ki.LM24A - He1.KZ.TR - He2.400/400.TR - Hi1.400/400.TR - Hi2.KZ.TR - dvere bez pántov - RD5 - RD4-IO - PFe - PFi - SW - CM.i.s - CPTOUCH.B.Wh  - ErP 2016, 2018, alebo ekvivalent</t>
  </si>
  <si>
    <t>1.2</t>
  </si>
  <si>
    <t>Regulátor prietoku vzduchu pre systém centrálneho vetrania, napr.SMART box 250/250/RD5 - CP10RA -ADS CO2-24, alebo ekvivalent</t>
  </si>
  <si>
    <t>Kondenzačná jednotka Qch/Quk=15/18kW, 3x400V/5,15 kW, napr. AOYG.60LATT, alebo ekvivalent</t>
  </si>
  <si>
    <t>Komunikačný modul 0-10V, napr. UTI-INV-U, alebo ekvivalent</t>
  </si>
  <si>
    <t>1.3</t>
  </si>
  <si>
    <t>THP 800x400 - 1000, tlmič hluku potrubný, 4xTH10</t>
  </si>
  <si>
    <t>1.4</t>
  </si>
  <si>
    <t>Výustka NOVA-A-2-600x100-R1+UR</t>
  </si>
  <si>
    <t>1.5</t>
  </si>
  <si>
    <t>Prechodový kus k výustkám napr.NHK 600x100/250 - l=300 alebo ekvivalent</t>
  </si>
  <si>
    <t>1.6</t>
  </si>
  <si>
    <t>Potrubie Spiro DN250/20% tvarovky</t>
  </si>
  <si>
    <t>bm</t>
  </si>
  <si>
    <t>1.7</t>
  </si>
  <si>
    <t>Potrubie Spiro DN355/30% tvarovky</t>
  </si>
  <si>
    <t>1.9</t>
  </si>
  <si>
    <t>Štvorhranné potrubie SK I. do obvodu 1600 - 50%tvarovky</t>
  </si>
  <si>
    <t>1.10</t>
  </si>
  <si>
    <t>Štvorhranné potrubie SK I. do obvodu 2520 - 100%tvarovky</t>
  </si>
  <si>
    <t>1.11</t>
  </si>
  <si>
    <t>Cu potrubie 10/16 izolované, vrátane komunikačného kábla</t>
  </si>
  <si>
    <t>Pomocný, montážny, tesniaci a spojovací materiál</t>
  </si>
  <si>
    <t>1.12</t>
  </si>
  <si>
    <t>Závesy potrubí</t>
  </si>
  <si>
    <t>1.13</t>
  </si>
  <si>
    <t>Tepelná izolácia potrubia kaučuk hr. min. 25 mm, ochranná fólia -exteriér, napr. Armachek Silver, alebo ekvivalent</t>
  </si>
  <si>
    <t>1.14</t>
  </si>
  <si>
    <t>Tesnenia, tmely</t>
  </si>
  <si>
    <t>1.15</t>
  </si>
  <si>
    <t>Odvod kondenzátu na streche - výkres č.2 pôdorys strechy VZT účební</t>
  </si>
  <si>
    <t>Zaregulovanie systému</t>
  </si>
  <si>
    <t>hod.</t>
  </si>
  <si>
    <t>Komplexné skúšky, spustenie systému</t>
  </si>
  <si>
    <t>Dodávka celkom EUR</t>
  </si>
  <si>
    <t>Montáž celkom EUR</t>
  </si>
  <si>
    <t>Celkom Dodávka a Montáž EUR bez DPH</t>
  </si>
  <si>
    <t>Montážne práce a Dodávka - Elektroinštalácia</t>
  </si>
  <si>
    <t>Por. čís. pol.</t>
  </si>
  <si>
    <t>Skrátený popis</t>
  </si>
  <si>
    <t>m.j</t>
  </si>
  <si>
    <t>Množstvo jednotiek</t>
  </si>
  <si>
    <t>Cena v € za jednotku</t>
  </si>
  <si>
    <t>Montáž kábla 1-CXKH-R 5-Jx16</t>
  </si>
  <si>
    <t>---</t>
  </si>
  <si>
    <t>Kábel 1-CXKH-R 5-Jx16</t>
  </si>
  <si>
    <t>Montáž kábla 1-CXKH-R 5-Jx6</t>
  </si>
  <si>
    <t>Kábel 1-CXKH-R 5-Jx6</t>
  </si>
  <si>
    <t>Montáž kábla 1-CXKH-R 3-Jx1,5</t>
  </si>
  <si>
    <t>Kábel 1-CXKH-R 3-Jx1,5</t>
  </si>
  <si>
    <t>Montáž kábla 1-CXKH-R 3-Ox1,5</t>
  </si>
  <si>
    <t>Kábel 1-CXKH-R 3-Ox1,5</t>
  </si>
  <si>
    <t>Montáž kábla 1-CXKH-V 3-Jx1,5</t>
  </si>
  <si>
    <t>Kábel 1-CXKH-V 3-Jx1,5</t>
  </si>
  <si>
    <t>Montáž kábla 1-CXKH-R 5-Jx1,5</t>
  </si>
  <si>
    <t>Kábel 1-CXKH-R 5-Jx1,5</t>
  </si>
  <si>
    <t>Montáž kábla 1-CXKH-R 3-Jx2,5</t>
  </si>
  <si>
    <t>Kábel 1-CXKH-R 3-Jx2,5</t>
  </si>
  <si>
    <t>Montáž kábla 1-CXKH-R 5-Jx2,5</t>
  </si>
  <si>
    <t>Kábel 1-CXKH-R 5-Jx2,5</t>
  </si>
  <si>
    <t>Montáž vodiča 1-CHKE-R 1x16 ZŽ</t>
  </si>
  <si>
    <t>Vodič 1-CHKE-R 1x16 ZŽ</t>
  </si>
  <si>
    <t>Montáž vodiča 1-CHKE-R 1x6 ZŽ</t>
  </si>
  <si>
    <t>Vodič 1-CHKE-R 1x6 ZŽ</t>
  </si>
  <si>
    <t>Ukončenie vodičov v rozvádzač. vč. zapojenia a vodičovej koncovky do 2.5 mm2</t>
  </si>
  <si>
    <t>Ukončenie vodičov v rozvádzač. vč. zapojenia a vodičovej koncovky do 6 mm2</t>
  </si>
  <si>
    <t>Ukončenie vodičov v rozvádzač. vč. zapojenia a vodičovej koncovky do 16 mm2</t>
  </si>
  <si>
    <t>Montáž Svorky Bernard vrátane pásika</t>
  </si>
  <si>
    <t>Svorka Bernard vrátane pásika</t>
  </si>
  <si>
    <t>Montáž rozvádza HR podľa výkresovej dokumentácie za 1 pole.</t>
  </si>
  <si>
    <t>Rozvádzač HR podľa výkresovej dokumentácie</t>
  </si>
  <si>
    <t>–-</t>
  </si>
  <si>
    <t>Montáž hlavnej uzemňovacej svorky (HUS)</t>
  </si>
  <si>
    <t>Hlavná uzemňovacia svorka (HUS)</t>
  </si>
  <si>
    <t>Montáž rozvádzača R1 podľa výkresovej dokumentácie</t>
  </si>
  <si>
    <t>Rozvádzač R1 podľa výkresovej dokumentácie</t>
  </si>
  <si>
    <t>Montáž rozvádzača R2 podľa výkresovej dokumentácie</t>
  </si>
  <si>
    <t>Rozvádzač R2 podľa výkresovej dokumentácie</t>
  </si>
  <si>
    <t>Práce spojené s náplňou rozvádzačov</t>
  </si>
  <si>
    <t xml:space="preserve">EL1 - LED vstavané svietidlo do kazetového podhľadu 36W/230V, IP44 (zapojenie) </t>
  </si>
  <si>
    <t xml:space="preserve">EL1 - LED vstavané svietidlo do kazetového podhľadu 36W/230V, IP44 </t>
  </si>
  <si>
    <t>EL2 - LED svietidlo 60x60 s príslušenstvom pre prisadenú montáž ,  36W/230V, IP44  (zapojenie)</t>
  </si>
  <si>
    <t xml:space="preserve">EL2 - LED svietidlo 60x60 s príslušenstvom pre prisadenú montáž, 36W/230V, IP44  </t>
  </si>
  <si>
    <t>EL3 - LED nástenne svietidlo 18W/230V, minimálne IP44 (zapojenie)</t>
  </si>
  <si>
    <t xml:space="preserve">EL3 - LED nástenne svietidlo 18W/230V, minimálne IP44 </t>
  </si>
  <si>
    <t>EL4 - LED nástenne svietidlo so senzorom pohybu, 18W/230V, minimálne IP44  (zapojenie)</t>
  </si>
  <si>
    <t xml:space="preserve">EL4 - LED nástenne svietidlo so senzorom pohybu, 18W/230V, minimálne IP44 </t>
  </si>
  <si>
    <t>EL5 -LED stropné svietidlo 18W/230V, minimálne IP44 (zapojenie)</t>
  </si>
  <si>
    <t xml:space="preserve">EL5 -LED stropné svietidlo 18W/230V, minimálne IP44 </t>
  </si>
  <si>
    <t>EL7- Svietidlo núdzové LED, 1x3,2W, autonómnosť 1h, 230V/50Hz, IP44  (zapojenie)</t>
  </si>
  <si>
    <t>EL7- Svietidlo núdzové LED, 1x3,2W, autonómnosť 1h, 230V/50Hz, IP44</t>
  </si>
  <si>
    <t>210201912</t>
  </si>
  <si>
    <t xml:space="preserve">Montáž svietidla interiérového na strop do 2 kg   </t>
  </si>
  <si>
    <t>210201902</t>
  </si>
  <si>
    <t xml:space="preserve">Montáž svietidla interiérového na stenu do 2 kg   </t>
  </si>
  <si>
    <t>Montáž pohybového senzora 360°, 230V/10A, IP20</t>
  </si>
  <si>
    <t>Pohybový senzor 360°, 230V/10A, IP20</t>
  </si>
  <si>
    <t xml:space="preserve">Montáž vypínača radenie č.1, 230V / IP20 </t>
  </si>
  <si>
    <t xml:space="preserve">Vypínač radenie č.1, 230V / IP20 </t>
  </si>
  <si>
    <t>Montáž vypínača radenie č.5, 230V / IP20</t>
  </si>
  <si>
    <t>Vypínač radenie č.5, 230V / IP20</t>
  </si>
  <si>
    <t>Montáž vypínača radenie č.6, 230V / IP20</t>
  </si>
  <si>
    <t>Vypínač radenie č.6, 230V / IP20</t>
  </si>
  <si>
    <t>Montáž vypínača radenie č.5B, 230V / IP20</t>
  </si>
  <si>
    <t>Vypínač radenie č.5B, 230V / IP20</t>
  </si>
  <si>
    <t>Montáž vypínača radenie č.7, 230V / IP20</t>
  </si>
  <si>
    <t>Vypínač radenie č.7, 230V / IP20</t>
  </si>
  <si>
    <t>210110041.1</t>
  </si>
  <si>
    <t>Montáž tlačidla 230V/10A, IP20</t>
  </si>
  <si>
    <t>Tlačidlo 230V/10A, IP20</t>
  </si>
  <si>
    <t>Montáž vypínača radenie č.1, 230V / IP44</t>
  </si>
  <si>
    <t>Vypínač radenie č.1, 230V / IP44</t>
  </si>
  <si>
    <t>Montáž vypínača radenie č.6, 230V / IP44</t>
  </si>
  <si>
    <t>Vypínač radenie č.6, 230V / IP44</t>
  </si>
  <si>
    <t>Montáž XS1- 2 x jednoducha polozápustná zásuvka 230V/16A, IP20 v dvojrámčkeku farebne odlíšená pre PC sieť.</t>
  </si>
  <si>
    <t>XS1- 2 x jednoducha polozápustná zásuvka 230V/16A, IP20 v dvojrámčkeku farebne odlíšena pre PC sieť.</t>
  </si>
  <si>
    <t>Montáž XS2- Polozápustná dvojnásobná zásuvka 230V/16A, IP20</t>
  </si>
  <si>
    <t>XS2- Polozápustná dvojnásobná zásuvka 230V/16A, IP20</t>
  </si>
  <si>
    <t>Montáž XS3- Polozápustná jednoduchá zásuvka 230V/16A, IP44</t>
  </si>
  <si>
    <t>XS3- Polozápustná jednoduchá zásuvka 230V/16A, IP44</t>
  </si>
  <si>
    <t>Montáž XS4- Polozápustná jednoduchá zásuvka 230V/16A, IP20</t>
  </si>
  <si>
    <t>XS4- Polozápustná jednoduchá zásuvka 230V/16A, IP20</t>
  </si>
  <si>
    <t>Montáž krabice prístrojovej</t>
  </si>
  <si>
    <t>Krabica prístrojová</t>
  </si>
  <si>
    <t>Montáž krabice odbočnej s viečkom</t>
  </si>
  <si>
    <t>Krabica odbočná s viečkom</t>
  </si>
  <si>
    <t>210010313.1</t>
  </si>
  <si>
    <t>Montáž elektroinštalačnej krabice 80x80x40 mm s vývodkami Halogen free 650 °C, IP44, napr. Scame, alebo ekvivalent</t>
  </si>
  <si>
    <t>Elektroinštalačná krabica 80x80x40 mm s vývodkami Halogen free 650 °C, IP44, napr. Scame, alebo ekvivalent</t>
  </si>
  <si>
    <t>Montáž rúrky HFXP 63</t>
  </si>
  <si>
    <t>Rúrka HFXP 63</t>
  </si>
  <si>
    <t>Montáž rúrky HFXP 32</t>
  </si>
  <si>
    <t>Rúrka HFXP 32</t>
  </si>
  <si>
    <t>Montáž hmoždinky a skrutky HM8</t>
  </si>
  <si>
    <t>Hmoždinka a skrutka HM8</t>
  </si>
  <si>
    <t>Montáž nosného a uchytávacieho materiálu</t>
  </si>
  <si>
    <t>kpl.</t>
  </si>
  <si>
    <t>Nosný a uchytávací materiál</t>
  </si>
  <si>
    <t>Prierazy a sekacie práce</t>
  </si>
  <si>
    <t>210020921.1</t>
  </si>
  <si>
    <t xml:space="preserve">Montáž protipožiarneho prestupu   </t>
  </si>
  <si>
    <t xml:space="preserve">Materiál protipožiarneho prestupu   </t>
  </si>
  <si>
    <t>Pomocné práce</t>
  </si>
  <si>
    <t>Drobný pomocný materiál</t>
  </si>
  <si>
    <t xml:space="preserve">Revízia elektroinštalácie, odborné skúšky  </t>
  </si>
  <si>
    <t>VZT pre učebne</t>
  </si>
  <si>
    <t xml:space="preserve">Dozbrojenie rozvádzača HR </t>
  </si>
  <si>
    <t>súb.</t>
  </si>
  <si>
    <t>210190121.1</t>
  </si>
  <si>
    <t>Montáž rozvádzača R-QF</t>
  </si>
  <si>
    <t>Rozvádzač R-QF</t>
  </si>
  <si>
    <t>Práce spojené s náplňou rozvádzača R-QF</t>
  </si>
  <si>
    <t>Montáž kábla 1-CXKH-R 5-Jx2,5  (B2, ca, s1,d0, a1)</t>
  </si>
  <si>
    <t>Kábel 1-CXKH-R 5-Jx2,5  (B2, ca, s1,d0, a1)</t>
  </si>
  <si>
    <t>Montáž kábla 1-CXKH-R 3-Jx1,5 (B2, ca, s1,d0, a1)</t>
  </si>
  <si>
    <t>Kábel 1-CXKH-R 3-Jx1,5 (B2, ca, s1,d0, a1)</t>
  </si>
  <si>
    <t>Montáž kábla CMFM 2x1,5</t>
  </si>
  <si>
    <t>Kábel CMFM 2x1,5</t>
  </si>
  <si>
    <t>220280221.1</t>
  </si>
  <si>
    <t>Montáž kábla J-H(st)H 2x2x0,6</t>
  </si>
  <si>
    <t>Kábel J-H(st)H 2x2x0,6</t>
  </si>
  <si>
    <t>Montáž kábla STP Cat.6A</t>
  </si>
  <si>
    <t>Kábel STP Cat.6A</t>
  </si>
  <si>
    <t>SPOLU dodávka:</t>
  </si>
  <si>
    <t>€</t>
  </si>
  <si>
    <t>Montážne práce SPOLU :</t>
  </si>
  <si>
    <t>SPOLU Elektroinštalácia:</t>
  </si>
  <si>
    <t>Dodávka a Montáž spolu bez DPH :</t>
  </si>
  <si>
    <t xml:space="preserve">Projektant: </t>
  </si>
  <si>
    <t>ÚSTREDNÉ VYKUROVANIE-ROZVOD POTRUBIA M+D</t>
  </si>
  <si>
    <t>Potrubie z rúrok závitových oceľových bezšvových bežných nízkotlakových DN 15, vrátane konzol, uchytenia, prierazov a vysprávok</t>
  </si>
  <si>
    <t>Potrubie z rúrok závitových oceľových bezšvových bežných nízkotlakových DN 20, vrátane konzol, uchytenia, prierazov a vysprávok</t>
  </si>
  <si>
    <t>Potrubie z rúrok závitových oceľových bezšvových bežných nízkotlakových DN 25, vrátane konzol, uchytenia, prierazov a vysprávok</t>
  </si>
  <si>
    <t>Potrubie z rúrok závitových oceľových bezšvových bežných nízkotlakových DN 32, vrátane konzol, uchytenia, prierazov a vysprávok</t>
  </si>
  <si>
    <t>Potrubie z rúrok závitových oceľových bezšvových bežných nízkotlakových DN 40, vrátane konzol, uchytenia, prierazov a vysprávok</t>
  </si>
  <si>
    <t>Potrubie z rúrok závitových oceľových bezšvových bežných nízkotlakových DN 50, vrátane konzol, uchytenia, prierazov a vysprávok</t>
  </si>
  <si>
    <t>Potrubie z rúrok hladkých bezšvových nízkotlakových priemer 76/2,2; vrátane konzol, uchytenia, prierazov a vysprávok</t>
  </si>
  <si>
    <t>Oceľový panelový radiátor 11K 600x400 s bočným pripojením s jedným panelom a jedným konvektorom (vr. D+M držiakov), napr. KORAD, alebo ekvivalent</t>
  </si>
  <si>
    <t>Oceľový panelový radiátor 11K 600x500 s bočným pripojením s jedným panelom a jedným konvektorom (vr. D+M držiakov), napr. KORAD, alebo ekvivalent</t>
  </si>
  <si>
    <t>Oceľový panelový radiátor 11K 600x600 s bočným pripojením s jedným panelom a jedným konvektorom (vr. D+M držiakov), napr. KORAD, alebo ekvivalent</t>
  </si>
  <si>
    <t>Oceľový panelový radiátor KORAD 11K 600x700 s bočným pripojením s jedným panelom a jedným konvektorom (vr. D+M držiakov), napr. KORAD, alebo ekvivalent</t>
  </si>
  <si>
    <t>Vykurovacie teleso doskové oceľové 21K s dvoma panelmi a jedným konvektorom  600x0400 (vr. D+M držiakov), napr. KORAD, alebo ekvivalent</t>
  </si>
  <si>
    <t>Vykurovacie teleso doskové oceľové 21K s dvoma panelmi a jedným konvektorom  600x0500 (vr. D+M držiakov), napr. KORAD, alebo ekvivalent</t>
  </si>
  <si>
    <t>Vykurovacie teleso doskové oceľové 21K s dvoma panelmi a jedným konvektorom  600x0800 (vr. D+M držiakov), napr. KORAD, alebo ekvivalent</t>
  </si>
  <si>
    <t>Vykurovacie teleso doskové oceľové 21K s dvoma panelmi a jedným konvektorom  600x0900 (vr. D+M držiakov), napr. KORAD, alebo ekvivalent</t>
  </si>
  <si>
    <t>Vykurovacie teleso doskové oceľové 21K s dvoma panelmi a jedným konvektorom  600x1000 (vr. D+M držiakov), napr. KORAD, alebo ekvivalent</t>
  </si>
  <si>
    <t>Vykurovacie teleso doskové oceľové 21K s dvoma panelmi a jedným konvektorom  600x1100 (vr. D+M držiakov), napr. KORAD, alebo ekvivalent</t>
  </si>
  <si>
    <t>Vykurovacie teleso doskové oceľové 21K s dvoma panelmi a jedným konvektorom  600x1400 (vr. D+M držiakov), napr. KORAD, alebo ekvivalent</t>
  </si>
  <si>
    <t>Vykurovacie teleso doskové oceľové 22K s dvoma panelmi a dvoma konvektormi  600x0600 AAA (vr. D+M držiakov), napr. KORAD, alebo ekvivalent</t>
  </si>
  <si>
    <t>Vykurovacie teleso doskové oceľové 22K s dvoma panelmi a dvoma konvektormi  600x0900 AAA (vr. D+M držiakov), napr. KORAD, alebo ekvivalent</t>
  </si>
  <si>
    <t>Vykurovacie teleso doskové oceľové 22K s dvoma panelmi a dvoma konvektormi  600x1000 (vr. D+M držiakov), napr. KORAD, alebo ekvivalent</t>
  </si>
  <si>
    <t>Vykurovacie teleso doskové oceľové 22K s dvoma panelmi a dvoma konvektormi  600x1100 (vr. D+M držiakov), napr. KORAD, alebo ekvivalent</t>
  </si>
  <si>
    <t>Vykurovacie teleso doskové oceľové 22K s dvoma panelmi a dvoma konvektormi  600x1500 (vr. D+M držiakov), napr. KORAD, alebo ekvivalent</t>
  </si>
  <si>
    <t>Vykurovacie teleso doskové oceľové 22K s dvoma panelmi a dvoma konvektormi  600x1600 AAA (vr. D+M držiakov), napr. KORAD, alebo ekvivalent</t>
  </si>
  <si>
    <t>Vykurovacie teleso doskové oceľové 33K s troma panelmi a troma konvektormi  600x0900 (vr. D+M držiakov), napr. KORAD, alebo ekvivalent</t>
  </si>
  <si>
    <t>Vykurovacie teleso doskové oceľové 33K s troma panelmi a troma konvektormi  600x1100 (vr. D+M držiakov), napr. KORAD, alebo ekvivalent</t>
  </si>
  <si>
    <t>Vykurovacie teleso doskové oceľové 33K s troma panelmi a troma konvektormi  600x1300 (vr. D+M držiakov), napr. KORAD, alebo ekvivalent</t>
  </si>
  <si>
    <t>Vykurovacie teleso doskové oceľové 33K s troma panelmi a troma konvektormi  600x1400 (vr. D+M držiakov), napr. KORAD, alebo ekvivalent</t>
  </si>
  <si>
    <t>Vykurovacie teleso doskové oceľové 33K s troma panelmi a troma konvektormi  600x1500 (vr. D+M držiakov), napr. KORAD, alebo ekvivalent</t>
  </si>
  <si>
    <t>Vykurovacie teleso doskové oceľové 33K s troma panelmi a troma konvektormi  600x1600 (vr. D+M držiakov), napr. KORAD, alebo ekvivalent</t>
  </si>
  <si>
    <t>ZTI-VNÚTORNA KANALIZÁCIA D+M</t>
  </si>
  <si>
    <t>ZTI-VNÚTORNÝ VODOVOD D+M</t>
  </si>
  <si>
    <t>ZTI-ZARIAĎOVACIE PREDMETY D+M</t>
  </si>
  <si>
    <t xml:space="preserve">Spracoval:               </t>
  </si>
  <si>
    <t xml:space="preserve">Spracoval:                   </t>
  </si>
  <si>
    <t>01</t>
  </si>
  <si>
    <t>Zateplenie bloku A</t>
  </si>
  <si>
    <t>02</t>
  </si>
  <si>
    <t>Rekonštrukcia bloku E</t>
  </si>
  <si>
    <t>SO 103</t>
  </si>
  <si>
    <t>Stavebno montážne práce menej náročne, pomocné alebo manupulačné (Tr. 1) v rozsahu viac ako 8 hodín - demontáž a spätná montáž zariadení na streche a iné nešpecifikované montážne a demontážne práce</t>
  </si>
  <si>
    <t>Stavebno montážne práce menej náročne, pomocné alebo manipulačné (Tr. 1) v rozsahu viac ako 8 hodín - nepredvídané demontážne a montážne práce</t>
  </si>
  <si>
    <t>733110803.S</t>
  </si>
  <si>
    <t>733110806.S</t>
  </si>
  <si>
    <t>733110808.S</t>
  </si>
  <si>
    <t>733110810.S</t>
  </si>
  <si>
    <t>735151811.S</t>
  </si>
  <si>
    <t>735151821.S</t>
  </si>
  <si>
    <t>735151822.S</t>
  </si>
  <si>
    <t>735151831.S</t>
  </si>
  <si>
    <t>735151832.S</t>
  </si>
  <si>
    <t>Cena v € celkom</t>
  </si>
  <si>
    <t>Výkaz výmer</t>
  </si>
  <si>
    <t xml:space="preserve">KRYCÍ LIST </t>
  </si>
  <si>
    <t xml:space="preserve">Krycí list </t>
  </si>
  <si>
    <t>Krycí list</t>
  </si>
  <si>
    <t xml:space="preserve">REKAPITULÁCIA </t>
  </si>
  <si>
    <t>VÝKAZ VÝMER</t>
  </si>
  <si>
    <t>KRYCÍ LIST</t>
  </si>
  <si>
    <t>SOŠ PZ Košice, zateplenie bloku A a rekonštrukcia bloku E</t>
  </si>
  <si>
    <t>Stavba: SOŠ PZ KE, zateplenie bloku A a rekonštrukcia bloku E</t>
  </si>
  <si>
    <t xml:space="preserve">Demontáž potrubia z oceľových rúrok závitových do DN 15, (vrátane konzol, závesov, armatúr a ventilov, vr. likvidácie demontovaných materiáov), -0,00100t  </t>
  </si>
  <si>
    <t xml:space="preserve">Demontáž potrubia z oceľových rúrok závitových nad 15 do DN 32, (vrátane konzol, závesov, armatúr a ventilov, vr. likvidácie demontovaných materiáov), -0,00320t   </t>
  </si>
  <si>
    <t>Demontáž potrubia z oceľových rúrok závitových nad 32 do DN 50, (vrátane konzol, závesov, armatúr a ventilov, vr. likvidácie demontovaných materiáov), -0,00532t</t>
  </si>
  <si>
    <t>Demontáž potrubia z oceľových rúrok závitových nad 50 do DN 80, (vrátane konzol, závesov, armatúr a ventilov, vr. likvidácie demontovaných materiáov), -0,00858t</t>
  </si>
  <si>
    <t xml:space="preserve">Demontáž vykurovacieho telesa panelového jednoradového, príp. rebrového, stavebnej dĺžky do 1500 mm, (vrátane konzol, podpier a ventilov, vr. likvidácie demontovaných materiáov), -0,01235t   </t>
  </si>
  <si>
    <t xml:space="preserve">Demontáž vykurovacieho telesa panelového dvojradového, príp. rebrového, stavebnej dĺžky do 1500 mm, (vrátane konzol, podpier a ventilov, vr. likvidácie demontovaných materiáov), -0,02493t   </t>
  </si>
  <si>
    <t xml:space="preserve">Demontáž vykurovacieho telesa panelového dvojradového, príp. rebrového, stavebnej dĺžky nad 1500 do 2820 mm, (vrátane konzol, podpier a ventilov, vr. likvidácie demontovaných materiáov), -0,04675t   </t>
  </si>
  <si>
    <t xml:space="preserve">Demontáž vykurovacieho telesa panelového trojradového, príp. rebrového, stavebnej dĺžky do 1500 mm, (vrátane konzol, podpier a ventilov, vr. likvidácie demontovaných materiáov), -0,03749t   </t>
  </si>
  <si>
    <t xml:space="preserve">Demontáž vykurovacieho telesa panelového trojradového, príp. rebrového, stavebnej dĺžky nad 1500 do 2820 mm, (vrátane konzol, podpier a ventilov, vr. likvidácie demontovaných materiáov), -0,07003t   </t>
  </si>
  <si>
    <t>Dátum: 04.10.2022</t>
  </si>
  <si>
    <t>PREHĽAD ROZPOČTOVÝCH NáKLADOV</t>
  </si>
  <si>
    <t>Stavba : SOŠ PZ Košice, zateplenie bloku A a rekonštrukcia bloku E</t>
  </si>
  <si>
    <t xml:space="preserve">Objekt : Objekt č. 2-SOŠ PZ Košice, rekonštrukcia bloku E                       </t>
  </si>
  <si>
    <t>Časť:     Elektroinštalácia</t>
  </si>
  <si>
    <t>Objekt: Objekt č. 2 - SOŠ PZ Košice, rekonštrukcia bloku E</t>
  </si>
  <si>
    <t>Časť : Vzduchotechnika - vetranie učební</t>
  </si>
  <si>
    <t xml:space="preserve">Časť:  VZT </t>
  </si>
  <si>
    <t xml:space="preserve">           Zariadenie č. 1 - Vetranie Telocvičňa Upolová</t>
  </si>
  <si>
    <t xml:space="preserve">               SO 103 Blok "E"</t>
  </si>
  <si>
    <t>Objekt č. 2-SOŠ PZ Košice, rekonštrukcia bloku E                         SO 103 Blok "E"</t>
  </si>
  <si>
    <t xml:space="preserve">              SO 103 Blok "E"</t>
  </si>
  <si>
    <t xml:space="preserve">            SO 103 Blok "E"</t>
  </si>
  <si>
    <t>Časť:  VZT -  Zariadenie č. 1 - Vetranie Telocvičňa Upolová</t>
  </si>
  <si>
    <t>Objekt: Objekt č. 2 - SOŠ PZ Košice, rekonštrukcia bloku E                                         SO 103 blok "E"</t>
  </si>
  <si>
    <t>Objekt: Objekt č. 2 - SOŠ PZ Košice, rekonštrukcia bloku E                                         SO 103 Blok "E"</t>
  </si>
  <si>
    <t xml:space="preserve">Časť: VZT </t>
  </si>
  <si>
    <t xml:space="preserve">          Zariadenie č. 2 - Vetranie Polygon PsDS</t>
  </si>
  <si>
    <t>Časť: VZT - Zariadenie č. 2 - Vetranie Polygon PsDS</t>
  </si>
  <si>
    <t xml:space="preserve">           Vetranie garáži autobusu a osobných automobilov</t>
  </si>
  <si>
    <t>Časť: VZT - Zariadenie č. 3 - Vetranie garáži autobusu a osobných automobilov</t>
  </si>
  <si>
    <t>Objekt : Objekt č. 2 - SOŠ PZ Košice, rekonštrukcia bloku E</t>
  </si>
  <si>
    <t>SO 103 Blok "E"</t>
  </si>
  <si>
    <t>Časť: VZT</t>
  </si>
  <si>
    <t xml:space="preserve">         Zariadenie č. 5 - Vetranie WC, spŕch na 1.NP a 2.NP</t>
  </si>
  <si>
    <t>Časť: VZT - Zariadenie č. 5 - Vetranie WC, spŕch na 1.NP a 2.NP</t>
  </si>
  <si>
    <t xml:space="preserve">             SO 103 Blok "E"</t>
  </si>
  <si>
    <t>Časť : Vykurovanie</t>
  </si>
  <si>
    <t>Objekt: Objekt č. 2 - SOŠ PZ Košice, rekonštrukcia bloku E                                                    SO 103 Blok "E"</t>
  </si>
  <si>
    <t>Objekt:   Objekt č.2 - SOŠ PZ Košice, rekonštrukcia objektu E</t>
  </si>
  <si>
    <t xml:space="preserve">Časť: </t>
  </si>
  <si>
    <t xml:space="preserve">    ZTI</t>
  </si>
  <si>
    <t xml:space="preserve">    SO 103 Blok "E"</t>
  </si>
  <si>
    <t>Časť : ZTI</t>
  </si>
  <si>
    <t>Objekt č.2 - SOŠ PZ Košice, rekonštrukcia objektu E</t>
  </si>
  <si>
    <t xml:space="preserve">Objekt č.2 - SOŠ PZ Košice - rekonštrukcia objektu E  </t>
  </si>
  <si>
    <t>Objekt č. 2 - SOŠ PZ Košice, rekonštrukcia objektu E</t>
  </si>
  <si>
    <t>Objekt :  Objekt č. 1 - SOŠ PZ Košice, zateplenie bloku A</t>
  </si>
  <si>
    <t xml:space="preserve">             SO 101 BLOK "A"</t>
  </si>
  <si>
    <t>Objekt : Objekt č. 1 - SOŠ PZ Košice, zateplenie bloku A</t>
  </si>
  <si>
    <t xml:space="preserve">            SO 101 BLOK "A"</t>
  </si>
  <si>
    <t xml:space="preserve"> Stavba : SOŠ PZ Košice, zateplenie bloku A a rekonštrukcia bloku E</t>
  </si>
  <si>
    <t xml:space="preserve"> Objekt : Objekt č. 1 - SOŠ PZ Košice, zateplenie bloku A     </t>
  </si>
  <si>
    <t xml:space="preserve">     SO 101 Blok "A"</t>
  </si>
  <si>
    <t>Objekt č. 1 - SOŠ PZ Košice, zateplenie bloku "A"</t>
  </si>
  <si>
    <t>SO 102  Blok "B"</t>
  </si>
  <si>
    <t>SO 102 Blok "B"</t>
  </si>
  <si>
    <t>SO 101 Blok "A"</t>
  </si>
  <si>
    <t>Objekt č. 1 - SOŠ PZ Košice, zateplenie bloku A</t>
  </si>
  <si>
    <t>Blok "A"</t>
  </si>
  <si>
    <t>Blok "B"</t>
  </si>
  <si>
    <t>Blok "A" - Bleskozvod a uzemnenie</t>
  </si>
  <si>
    <t>Blok "E"</t>
  </si>
  <si>
    <t xml:space="preserve"> Časť : Bleskozvod a uzemnenie</t>
  </si>
  <si>
    <t>Časť :   Bleskozvod a uzemnenie</t>
  </si>
  <si>
    <t>Časť :    Bleskozvod a uzemnenie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</si>
</sst>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-* #,##0.00\ _€_-;\-* #,##0.00\ _€_-;_-* &quot;-&quot;??\ _€_-;_-@_-"/>
    <numFmt numFmtId="165" formatCode="#,##0.00%"/>
    <numFmt numFmtId="166" formatCode="dd\.mm\.yyyy"/>
    <numFmt numFmtId="167" formatCode="#,##0.00000"/>
    <numFmt numFmtId="168" formatCode="#,##0.000"/>
    <numFmt numFmtId="169" formatCode="#,##0\ _S_k"/>
    <numFmt numFmtId="170" formatCode="#,##0\ &quot;Sk&quot;"/>
    <numFmt numFmtId="171" formatCode="#,##0&quot; &quot;"/>
    <numFmt numFmtId="172" formatCode="#,##0&quot; Sk&quot;;[Red]&quot;-&quot;#,##0&quot; Sk&quot;"/>
    <numFmt numFmtId="173" formatCode="_-* #,##0\ &quot;Sk&quot;_-;\-* #,##0\ &quot;Sk&quot;_-;_-* &quot;-&quot;\ &quot;Sk&quot;_-;_-@_-"/>
    <numFmt numFmtId="174" formatCode="########################################"/>
    <numFmt numFmtId="175" formatCode="###\ ###\ ##0.00"/>
    <numFmt numFmtId="176" formatCode="#,##0.0000"/>
    <numFmt numFmtId="177" formatCode="0.0000"/>
    <numFmt numFmtId="178" formatCode="###\ ###\ ##0.0000"/>
    <numFmt numFmtId="179" formatCode="###\ ###\ ##0.000"/>
    <numFmt numFmtId="180" formatCode="0.000"/>
    <numFmt numFmtId="181" formatCode="#\ ###\ ##0.00"/>
    <numFmt numFmtId="182" formatCode="#"/>
    <numFmt numFmtId="183" formatCode="#,##0.0"/>
    <numFmt numFmtId="184" formatCode="#,##0.00\ [$€-1]"/>
    <numFmt numFmtId="185" formatCode="#,##0.00\ &quot;Sk&quot;"/>
    <numFmt numFmtId="186" formatCode="#,##0.00\ _S_k"/>
  </numFmts>
  <fonts count="136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i/>
      <sz val="9"/>
      <color rgb="FF0000FF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sz val="8"/>
      <name val="Arial CE"/>
      <family val="2"/>
    </font>
    <font>
      <b/>
      <sz val="11"/>
      <color theme="1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color theme="0" tint="-0.499984740745262"/>
      <name val="Arial CE"/>
      <family val="2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</font>
    <font>
      <sz val="8"/>
      <color rgb="FF969696"/>
      <name val="Arial CE"/>
      <family val="2"/>
      <charset val="238"/>
    </font>
    <font>
      <sz val="10"/>
      <name val="Arial CE"/>
      <family val="2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11"/>
      <name val="Arial CE"/>
      <family val="2"/>
    </font>
    <font>
      <b/>
      <sz val="11"/>
      <name val="Arial CE"/>
      <family val="2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sz val="11"/>
      <color rgb="FF003366"/>
      <name val="Arial CE"/>
      <family val="2"/>
    </font>
    <font>
      <sz val="11"/>
      <color rgb="FFFF0000"/>
      <name val="Arial CE"/>
      <family val="2"/>
    </font>
    <font>
      <sz val="10"/>
      <name val="Arial"/>
      <family val="2"/>
      <charset val="238"/>
    </font>
    <font>
      <sz val="9"/>
      <name val="Arial CE"/>
      <family val="2"/>
    </font>
    <font>
      <i/>
      <sz val="8"/>
      <color rgb="FF0000FF"/>
      <name val="Arial CE"/>
      <family val="2"/>
      <charset val="238"/>
    </font>
    <font>
      <sz val="9"/>
      <color rgb="FF0000FF"/>
      <name val="Calibri"/>
      <family val="2"/>
      <charset val="238"/>
    </font>
    <font>
      <sz val="8"/>
      <color rgb="FFFF0000"/>
      <name val="Arial CE"/>
      <family val="2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8"/>
      <color rgb="FFFF0000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11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 CE"/>
      <family val="2"/>
      <charset val="238"/>
    </font>
    <font>
      <sz val="8"/>
      <name val="MS Sans Serif"/>
      <charset val="1"/>
    </font>
    <font>
      <b/>
      <sz val="20"/>
      <name val="Arial CE"/>
      <family val="2"/>
      <charset val="238"/>
    </font>
    <font>
      <b/>
      <sz val="20"/>
      <color indexed="18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6"/>
      <name val="ArialCE"/>
      <charset val="238"/>
    </font>
    <font>
      <sz val="8"/>
      <name val="MS Sans Serif"/>
      <family val="2"/>
      <charset val="238"/>
    </font>
    <font>
      <sz val="10"/>
      <color theme="0"/>
      <name val="Arial"/>
      <family val="2"/>
      <charset val="238"/>
    </font>
    <font>
      <sz val="8.5"/>
      <name val="Arial CE"/>
      <family val="2"/>
      <charset val="238"/>
    </font>
    <font>
      <b/>
      <sz val="8"/>
      <name val="MS Sans Serif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MS Sans Serif"/>
      <family val="2"/>
      <charset val="238"/>
    </font>
    <font>
      <sz val="9"/>
      <name val="Arial"/>
      <family val="2"/>
      <charset val="238"/>
    </font>
    <font>
      <sz val="8"/>
      <name val="MS Sans Serif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9"/>
      <name val="Arial C"/>
      <charset val="238"/>
    </font>
    <font>
      <b/>
      <sz val="9"/>
      <name val="Arial C"/>
      <charset val="238"/>
    </font>
    <font>
      <b/>
      <u/>
      <sz val="9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8"/>
      <color theme="10"/>
      <name val="Wingdings 2"/>
      <family val="1"/>
      <charset val="2"/>
    </font>
    <font>
      <u/>
      <sz val="11"/>
      <color theme="10"/>
      <name val="Calibri"/>
      <family val="2"/>
      <charset val="238"/>
      <scheme val="minor"/>
    </font>
    <font>
      <i/>
      <sz val="8"/>
      <color rgb="FF0066CC"/>
      <name val="Arial CE"/>
      <family val="2"/>
      <charset val="238"/>
    </font>
    <font>
      <i/>
      <sz val="11"/>
      <color rgb="FF0066CC"/>
      <name val="Arial CE"/>
      <family val="2"/>
      <charset val="238"/>
    </font>
    <font>
      <i/>
      <sz val="11"/>
      <color rgb="FF0066CC"/>
      <name val="Calibri"/>
      <family val="2"/>
      <charset val="238"/>
      <scheme val="minor"/>
    </font>
    <font>
      <i/>
      <sz val="9"/>
      <color rgb="FF0066CC"/>
      <name val="Arial CE"/>
      <family val="2"/>
      <charset val="238"/>
    </font>
    <font>
      <b/>
      <sz val="8"/>
      <color theme="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8"/>
      <color theme="0"/>
      <name val="Arial CE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double">
        <color indexed="8"/>
      </left>
      <right/>
      <top style="double">
        <color indexed="8"/>
      </top>
      <bottom style="thin">
        <color indexed="23"/>
      </bottom>
      <diagonal/>
    </border>
    <border>
      <left/>
      <right/>
      <top style="double">
        <color indexed="8"/>
      </top>
      <bottom style="thin">
        <color indexed="23"/>
      </bottom>
      <diagonal/>
    </border>
    <border>
      <left/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/>
      <diagonal/>
    </border>
    <border>
      <left style="thin">
        <color indexed="9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9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double">
        <color indexed="8"/>
      </right>
      <top style="thin">
        <color indexed="23"/>
      </top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/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23"/>
      </bottom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23"/>
      </right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/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 style="thin">
        <color indexed="9"/>
      </left>
      <right style="thin">
        <color indexed="23"/>
      </right>
      <top style="thin">
        <color indexed="23"/>
      </top>
      <bottom/>
      <diagonal/>
    </border>
    <border>
      <left/>
      <right style="double">
        <color indexed="8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9"/>
      </left>
      <right style="thin">
        <color indexed="23"/>
      </right>
      <top style="thin">
        <color indexed="23"/>
      </top>
      <bottom style="double">
        <color indexed="8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9"/>
      </left>
      <right/>
      <top style="double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double">
        <color indexed="8"/>
      </top>
      <bottom style="thin">
        <color indexed="9"/>
      </bottom>
      <diagonal/>
    </border>
    <border>
      <left/>
      <right style="thin">
        <color indexed="9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/>
      <top style="double">
        <color indexed="8"/>
      </top>
      <bottom style="thin">
        <color indexed="9"/>
      </bottom>
      <diagonal/>
    </border>
    <border>
      <left/>
      <right style="thin">
        <color indexed="9"/>
      </right>
      <top style="double">
        <color indexed="8"/>
      </top>
      <bottom/>
      <diagonal/>
    </border>
    <border>
      <left style="double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double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/>
      <diagonal/>
    </border>
    <border>
      <left style="double">
        <color indexed="8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 style="double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double">
        <color indexed="8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double">
        <color indexed="8"/>
      </right>
      <top style="double">
        <color indexed="8"/>
      </top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double">
        <color indexed="8"/>
      </right>
      <top style="thin">
        <color indexed="9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9"/>
      </top>
      <bottom style="thin">
        <color rgb="FFFFFFFF"/>
      </bottom>
      <diagonal/>
    </border>
    <border>
      <left/>
      <right style="thin">
        <color rgb="FFFFFFFF"/>
      </right>
      <top style="thin">
        <color indexed="9"/>
      </top>
      <bottom style="thin">
        <color rgb="FFFFFFFF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44">
    <xf numFmtId="0" fontId="0" fillId="0" borderId="0"/>
    <xf numFmtId="0" fontId="33" fillId="0" borderId="0" applyNumberFormat="0" applyFill="0" applyBorder="0" applyAlignment="0" applyProtection="0"/>
    <xf numFmtId="0" fontId="38" fillId="0" borderId="0"/>
    <xf numFmtId="0" fontId="44" fillId="0" borderId="0"/>
    <xf numFmtId="0" fontId="45" fillId="0" borderId="79">
      <alignment vertical="center"/>
    </xf>
    <xf numFmtId="0" fontId="45" fillId="0" borderId="79" applyFont="0" applyFill="0" applyBorder="0">
      <alignment vertical="center"/>
    </xf>
    <xf numFmtId="172" fontId="45" fillId="0" borderId="79"/>
    <xf numFmtId="0" fontId="45" fillId="0" borderId="79" applyFont="0" applyFill="0"/>
    <xf numFmtId="173" fontId="38" fillId="0" borderId="0" applyFont="0" applyFill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10" borderId="0" applyNumberFormat="0" applyBorder="0" applyAlignment="0" applyProtection="0"/>
    <xf numFmtId="0" fontId="46" fillId="7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2" borderId="0" applyNumberFormat="0" applyBorder="0" applyAlignment="0" applyProtection="0"/>
    <xf numFmtId="0" fontId="47" fillId="10" borderId="0" applyNumberFormat="0" applyBorder="0" applyAlignment="0" applyProtection="0"/>
    <xf numFmtId="0" fontId="47" fillId="7" borderId="0" applyNumberFormat="0" applyBorder="0" applyAlignment="0" applyProtection="0"/>
    <xf numFmtId="0" fontId="48" fillId="0" borderId="80" applyNumberFormat="0" applyFill="0" applyAlignment="0" applyProtection="0"/>
    <xf numFmtId="0" fontId="38" fillId="0" borderId="0"/>
    <xf numFmtId="0" fontId="49" fillId="0" borderId="0" applyNumberFormat="0" applyFill="0" applyBorder="0" applyAlignment="0" applyProtection="0"/>
    <xf numFmtId="0" fontId="45" fillId="0" borderId="49" applyBorder="0">
      <alignment vertical="center"/>
    </xf>
    <xf numFmtId="0" fontId="50" fillId="0" borderId="0" applyNumberFormat="0" applyFill="0" applyBorder="0" applyAlignment="0" applyProtection="0"/>
    <xf numFmtId="0" fontId="45" fillId="0" borderId="49">
      <alignment vertical="center"/>
    </xf>
    <xf numFmtId="164" fontId="53" fillId="0" borderId="0" applyFont="0" applyFill="0" applyBorder="0" applyAlignment="0" applyProtection="0"/>
    <xf numFmtId="0" fontId="79" fillId="0" borderId="0"/>
    <xf numFmtId="0" fontId="2" fillId="0" borderId="0"/>
    <xf numFmtId="0" fontId="99" fillId="0" borderId="0" applyAlignment="0">
      <alignment vertical="top" wrapText="1"/>
      <protection locked="0"/>
    </xf>
    <xf numFmtId="0" fontId="46" fillId="0" borderId="0"/>
    <xf numFmtId="0" fontId="79" fillId="0" borderId="0"/>
    <xf numFmtId="0" fontId="106" fillId="0" borderId="0" applyAlignment="0">
      <alignment vertical="top" wrapText="1"/>
      <protection locked="0"/>
    </xf>
    <xf numFmtId="0" fontId="38" fillId="0" borderId="0">
      <alignment vertical="top"/>
    </xf>
    <xf numFmtId="0" fontId="127" fillId="0" borderId="0" applyNumberFormat="0" applyFill="0" applyBorder="0" applyAlignment="0" applyProtection="0"/>
    <xf numFmtId="0" fontId="99" fillId="0" borderId="0" applyAlignment="0">
      <alignment vertical="top"/>
      <protection locked="0"/>
    </xf>
    <xf numFmtId="0" fontId="1" fillId="0" borderId="0"/>
  </cellStyleXfs>
  <cellXfs count="1353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7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9" fillId="0" borderId="12" xfId="0" applyNumberFormat="1" applyFont="1" applyBorder="1" applyAlignment="1"/>
    <xf numFmtId="167" fontId="29" fillId="0" borderId="13" xfId="0" applyNumberFormat="1" applyFont="1" applyBorder="1" applyAlignment="1"/>
    <xf numFmtId="168" fontId="30" fillId="0" borderId="0" xfId="0" applyNumberFormat="1" applyFont="1" applyAlignment="1">
      <alignment vertical="center"/>
    </xf>
    <xf numFmtId="0" fontId="10" fillId="0" borderId="3" xfId="0" applyFont="1" applyBorder="1" applyAlignme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14" xfId="0" applyFont="1" applyBorder="1" applyAlignment="1"/>
    <xf numFmtId="0" fontId="10" fillId="0" borderId="0" xfId="0" applyFont="1" applyBorder="1" applyAlignment="1"/>
    <xf numFmtId="167" fontId="10" fillId="0" borderId="0" xfId="0" applyNumberFormat="1" applyFont="1" applyBorder="1" applyAlignment="1"/>
    <xf numFmtId="167" fontId="10" fillId="0" borderId="15" xfId="0" applyNumberFormat="1" applyFont="1" applyBorder="1" applyAlignment="1"/>
    <xf numFmtId="0" fontId="10" fillId="0" borderId="0" xfId="0" applyFont="1" applyAlignment="1">
      <alignment horizontal="center"/>
    </xf>
    <xf numFmtId="168" fontId="10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168" fontId="9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8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7" fontId="20" fillId="0" borderId="0" xfId="0" applyNumberFormat="1" applyFont="1" applyBorder="1" applyAlignment="1">
      <alignment vertical="center"/>
    </xf>
    <xf numFmtId="167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8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8" fontId="31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7" fontId="20" fillId="0" borderId="20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8" fillId="0" borderId="0" xfId="0" applyNumberFormat="1" applyFont="1" applyAlignment="1"/>
    <xf numFmtId="4" fontId="9" fillId="0" borderId="0" xfId="0" applyNumberFormat="1" applyFont="1" applyAlignment="1"/>
    <xf numFmtId="4" fontId="31" fillId="0" borderId="22" xfId="0" applyNumberFormat="1" applyFont="1" applyBorder="1" applyAlignment="1" applyProtection="1">
      <alignment vertical="center"/>
      <protection locked="0"/>
    </xf>
    <xf numFmtId="4" fontId="10" fillId="0" borderId="0" xfId="0" applyNumberFormat="1" applyFont="1" applyAlignment="1"/>
    <xf numFmtId="4" fontId="21" fillId="0" borderId="0" xfId="0" applyNumberFormat="1" applyFont="1" applyAlignment="1"/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left" vertical="center"/>
    </xf>
    <xf numFmtId="0" fontId="39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/>
    </xf>
    <xf numFmtId="0" fontId="39" fillId="0" borderId="0" xfId="2" applyFont="1"/>
    <xf numFmtId="0" fontId="41" fillId="0" borderId="0" xfId="2" applyFont="1"/>
    <xf numFmtId="0" fontId="39" fillId="0" borderId="23" xfId="2" applyFont="1" applyBorder="1" applyAlignment="1">
      <alignment horizontal="left" vertical="center"/>
    </xf>
    <xf numFmtId="0" fontId="39" fillId="0" borderId="24" xfId="2" applyFont="1" applyBorder="1" applyAlignment="1">
      <alignment horizontal="left" vertical="center"/>
    </xf>
    <xf numFmtId="0" fontId="39" fillId="0" borderId="24" xfId="2" applyFont="1" applyBorder="1" applyAlignment="1">
      <alignment horizontal="right" vertical="center"/>
    </xf>
    <xf numFmtId="0" fontId="39" fillId="0" borderId="25" xfId="2" applyFont="1" applyBorder="1" applyAlignment="1">
      <alignment horizontal="left" vertical="center"/>
    </xf>
    <xf numFmtId="0" fontId="42" fillId="0" borderId="0" xfId="2" applyFont="1"/>
    <xf numFmtId="49" fontId="42" fillId="0" borderId="0" xfId="2" applyNumberFormat="1" applyFont="1"/>
    <xf numFmtId="0" fontId="39" fillId="0" borderId="26" xfId="2" applyFont="1" applyBorder="1" applyAlignment="1">
      <alignment horizontal="left" vertical="center"/>
    </xf>
    <xf numFmtId="0" fontId="39" fillId="0" borderId="27" xfId="2" applyFont="1" applyBorder="1" applyAlignment="1">
      <alignment horizontal="left" vertical="center"/>
    </xf>
    <xf numFmtId="0" fontId="39" fillId="0" borderId="27" xfId="2" applyFont="1" applyBorder="1" applyAlignment="1">
      <alignment horizontal="right" vertical="center"/>
    </xf>
    <xf numFmtId="0" fontId="39" fillId="0" borderId="28" xfId="2" applyFont="1" applyBorder="1" applyAlignment="1">
      <alignment horizontal="left" vertical="center"/>
    </xf>
    <xf numFmtId="0" fontId="39" fillId="0" borderId="29" xfId="2" applyFont="1" applyBorder="1" applyAlignment="1">
      <alignment horizontal="left" vertical="center"/>
    </xf>
    <xf numFmtId="0" fontId="39" fillId="0" borderId="30" xfId="2" applyFont="1" applyBorder="1" applyAlignment="1">
      <alignment horizontal="left" vertical="center"/>
    </xf>
    <xf numFmtId="0" fontId="39" fillId="0" borderId="30" xfId="2" applyFont="1" applyBorder="1" applyAlignment="1">
      <alignment horizontal="right" vertical="center"/>
    </xf>
    <xf numFmtId="0" fontId="39" fillId="0" borderId="31" xfId="2" applyFont="1" applyBorder="1" applyAlignment="1">
      <alignment horizontal="left" vertical="center"/>
    </xf>
    <xf numFmtId="49" fontId="39" fillId="0" borderId="24" xfId="2" applyNumberFormat="1" applyFont="1" applyBorder="1" applyAlignment="1">
      <alignment horizontal="right" vertical="center"/>
    </xf>
    <xf numFmtId="49" fontId="39" fillId="0" borderId="27" xfId="2" applyNumberFormat="1" applyFont="1" applyBorder="1" applyAlignment="1">
      <alignment horizontal="right" vertical="center"/>
    </xf>
    <xf numFmtId="49" fontId="39" fillId="0" borderId="30" xfId="2" applyNumberFormat="1" applyFont="1" applyBorder="1" applyAlignment="1">
      <alignment horizontal="right" vertical="center"/>
    </xf>
    <xf numFmtId="0" fontId="39" fillId="0" borderId="23" xfId="2" applyFont="1" applyBorder="1" applyAlignment="1">
      <alignment horizontal="right" vertical="center"/>
    </xf>
    <xf numFmtId="0" fontId="39" fillId="0" borderId="24" xfId="2" applyFont="1" applyBorder="1" applyAlignment="1">
      <alignment vertical="center"/>
    </xf>
    <xf numFmtId="169" fontId="39" fillId="0" borderId="24" xfId="2" applyNumberFormat="1" applyFont="1" applyBorder="1" applyAlignment="1">
      <alignment horizontal="left" vertical="center"/>
    </xf>
    <xf numFmtId="170" fontId="39" fillId="0" borderId="24" xfId="2" applyNumberFormat="1" applyFont="1" applyBorder="1" applyAlignment="1">
      <alignment horizontal="right" vertical="center"/>
    </xf>
    <xf numFmtId="3" fontId="39" fillId="0" borderId="32" xfId="2" applyNumberFormat="1" applyFont="1" applyBorder="1" applyAlignment="1">
      <alignment horizontal="right" vertical="center"/>
    </xf>
    <xf numFmtId="3" fontId="39" fillId="0" borderId="25" xfId="2" applyNumberFormat="1" applyFont="1" applyBorder="1" applyAlignment="1">
      <alignment vertical="center"/>
    </xf>
    <xf numFmtId="0" fontId="39" fillId="0" borderId="33" xfId="2" applyFont="1" applyBorder="1" applyAlignment="1">
      <alignment horizontal="right" vertical="center"/>
    </xf>
    <xf numFmtId="0" fontId="39" fillId="0" borderId="34" xfId="2" applyFont="1" applyBorder="1" applyAlignment="1">
      <alignment vertical="center"/>
    </xf>
    <xf numFmtId="169" fontId="39" fillId="0" borderId="34" xfId="2" applyNumberFormat="1" applyFont="1" applyBorder="1" applyAlignment="1">
      <alignment horizontal="left" vertical="center"/>
    </xf>
    <xf numFmtId="170" fontId="39" fillId="0" borderId="34" xfId="2" applyNumberFormat="1" applyFont="1" applyBorder="1" applyAlignment="1">
      <alignment horizontal="right" vertical="center"/>
    </xf>
    <xf numFmtId="3" fontId="39" fillId="0" borderId="35" xfId="2" applyNumberFormat="1" applyFont="1" applyBorder="1" applyAlignment="1">
      <alignment horizontal="right" vertical="center"/>
    </xf>
    <xf numFmtId="0" fontId="39" fillId="0" borderId="34" xfId="2" applyFont="1" applyBorder="1" applyAlignment="1">
      <alignment horizontal="right" vertical="center"/>
    </xf>
    <xf numFmtId="3" fontId="39" fillId="0" borderId="36" xfId="2" applyNumberFormat="1" applyFont="1" applyBorder="1" applyAlignment="1">
      <alignment vertical="center"/>
    </xf>
    <xf numFmtId="0" fontId="43" fillId="0" borderId="37" xfId="2" applyFont="1" applyBorder="1" applyAlignment="1">
      <alignment horizontal="center" vertical="center"/>
    </xf>
    <xf numFmtId="0" fontId="39" fillId="0" borderId="38" xfId="2" applyFont="1" applyBorder="1" applyAlignment="1">
      <alignment horizontal="left" vertical="center"/>
    </xf>
    <xf numFmtId="0" fontId="39" fillId="0" borderId="38" xfId="2" applyFont="1" applyBorder="1" applyAlignment="1">
      <alignment horizontal="center" vertical="center"/>
    </xf>
    <xf numFmtId="0" fontId="39" fillId="0" borderId="39" xfId="2" applyFont="1" applyBorder="1" applyAlignment="1">
      <alignment horizontal="center" vertical="center"/>
    </xf>
    <xf numFmtId="0" fontId="39" fillId="0" borderId="40" xfId="2" applyFont="1" applyBorder="1" applyAlignment="1">
      <alignment horizontal="centerContinuous" vertical="center"/>
    </xf>
    <xf numFmtId="0" fontId="39" fillId="0" borderId="41" xfId="2" applyFont="1" applyBorder="1" applyAlignment="1">
      <alignment horizontal="centerContinuous" vertical="center"/>
    </xf>
    <xf numFmtId="0" fontId="39" fillId="0" borderId="42" xfId="2" applyFont="1" applyBorder="1" applyAlignment="1">
      <alignment horizontal="centerContinuous" vertical="center"/>
    </xf>
    <xf numFmtId="0" fontId="39" fillId="0" borderId="43" xfId="2" applyFont="1" applyBorder="1" applyAlignment="1">
      <alignment horizontal="center" vertical="center"/>
    </xf>
    <xf numFmtId="0" fontId="39" fillId="0" borderId="44" xfId="2" applyFont="1" applyBorder="1" applyAlignment="1">
      <alignment horizontal="left" vertical="center"/>
    </xf>
    <xf numFmtId="4" fontId="39" fillId="0" borderId="44" xfId="2" applyNumberFormat="1" applyFont="1" applyBorder="1" applyAlignment="1">
      <alignment horizontal="right" vertical="center"/>
    </xf>
    <xf numFmtId="4" fontId="39" fillId="0" borderId="45" xfId="2" applyNumberFormat="1" applyFont="1" applyBorder="1" applyAlignment="1">
      <alignment horizontal="right" vertical="center"/>
    </xf>
    <xf numFmtId="0" fontId="39" fillId="0" borderId="46" xfId="2" applyFont="1" applyBorder="1" applyAlignment="1">
      <alignment horizontal="left" vertical="center"/>
    </xf>
    <xf numFmtId="10" fontId="39" fillId="0" borderId="47" xfId="2" applyNumberFormat="1" applyFont="1" applyBorder="1" applyAlignment="1">
      <alignment horizontal="right" vertical="center"/>
    </xf>
    <xf numFmtId="0" fontId="39" fillId="0" borderId="48" xfId="2" applyFont="1" applyBorder="1" applyAlignment="1">
      <alignment horizontal="center" vertical="center"/>
    </xf>
    <xf numFmtId="0" fontId="39" fillId="0" borderId="49" xfId="2" applyFont="1" applyBorder="1" applyAlignment="1">
      <alignment horizontal="left" vertical="center"/>
    </xf>
    <xf numFmtId="4" fontId="39" fillId="0" borderId="49" xfId="2" applyNumberFormat="1" applyFont="1" applyBorder="1" applyAlignment="1">
      <alignment horizontal="right" vertical="center"/>
    </xf>
    <xf numFmtId="4" fontId="39" fillId="0" borderId="50" xfId="2" applyNumberFormat="1" applyFont="1" applyBorder="1" applyAlignment="1">
      <alignment horizontal="right" vertical="center"/>
    </xf>
    <xf numFmtId="0" fontId="39" fillId="0" borderId="51" xfId="2" applyFont="1" applyBorder="1" applyAlignment="1">
      <alignment horizontal="left" vertical="center"/>
    </xf>
    <xf numFmtId="10" fontId="39" fillId="0" borderId="52" xfId="2" applyNumberFormat="1" applyFont="1" applyBorder="1" applyAlignment="1">
      <alignment horizontal="right" vertical="center"/>
    </xf>
    <xf numFmtId="4" fontId="39" fillId="0" borderId="53" xfId="2" applyNumberFormat="1" applyFont="1" applyBorder="1" applyAlignment="1">
      <alignment horizontal="right" vertical="center"/>
    </xf>
    <xf numFmtId="0" fontId="39" fillId="0" borderId="54" xfId="2" applyFont="1" applyBorder="1" applyAlignment="1">
      <alignment horizontal="center" vertical="center"/>
    </xf>
    <xf numFmtId="0" fontId="39" fillId="0" borderId="55" xfId="2" applyFont="1" applyBorder="1" applyAlignment="1">
      <alignment horizontal="left" vertical="center"/>
    </xf>
    <xf numFmtId="4" fontId="39" fillId="0" borderId="55" xfId="2" applyNumberFormat="1" applyFont="1" applyBorder="1" applyAlignment="1">
      <alignment horizontal="right" vertical="center"/>
    </xf>
    <xf numFmtId="4" fontId="39" fillId="0" borderId="56" xfId="2" applyNumberFormat="1" applyFont="1" applyBorder="1" applyAlignment="1">
      <alignment horizontal="right" vertical="center"/>
    </xf>
    <xf numFmtId="4" fontId="39" fillId="0" borderId="57" xfId="2" applyNumberFormat="1" applyFont="1" applyBorder="1" applyAlignment="1">
      <alignment horizontal="right" vertical="center"/>
    </xf>
    <xf numFmtId="0" fontId="39" fillId="0" borderId="58" xfId="2" applyFont="1" applyBorder="1" applyAlignment="1">
      <alignment horizontal="center" vertical="center"/>
    </xf>
    <xf numFmtId="0" fontId="39" fillId="0" borderId="55" xfId="2" applyFont="1" applyBorder="1" applyAlignment="1">
      <alignment horizontal="right" vertical="center"/>
    </xf>
    <xf numFmtId="0" fontId="39" fillId="0" borderId="56" xfId="2" applyFont="1" applyBorder="1" applyAlignment="1">
      <alignment horizontal="left" vertical="center"/>
    </xf>
    <xf numFmtId="0" fontId="39" fillId="0" borderId="58" xfId="2" applyFont="1" applyBorder="1" applyAlignment="1">
      <alignment horizontal="right" vertical="center"/>
    </xf>
    <xf numFmtId="0" fontId="39" fillId="0" borderId="59" xfId="2" applyFont="1" applyBorder="1" applyAlignment="1">
      <alignment horizontal="centerContinuous" vertical="center"/>
    </xf>
    <xf numFmtId="0" fontId="39" fillId="0" borderId="60" xfId="2" applyFont="1" applyBorder="1" applyAlignment="1">
      <alignment horizontal="centerContinuous" vertical="center"/>
    </xf>
    <xf numFmtId="0" fontId="39" fillId="0" borderId="60" xfId="2" applyFont="1" applyBorder="1" applyAlignment="1">
      <alignment horizontal="center" vertical="center"/>
    </xf>
    <xf numFmtId="0" fontId="39" fillId="0" borderId="61" xfId="2" applyFont="1" applyBorder="1" applyAlignment="1">
      <alignment horizontal="centerContinuous" vertical="center"/>
    </xf>
    <xf numFmtId="171" fontId="39" fillId="0" borderId="41" xfId="2" applyNumberFormat="1" applyFont="1" applyBorder="1" applyAlignment="1">
      <alignment horizontal="centerContinuous" vertical="center"/>
    </xf>
    <xf numFmtId="0" fontId="39" fillId="0" borderId="62" xfId="2" applyFont="1" applyBorder="1" applyAlignment="1">
      <alignment horizontal="left" vertical="center"/>
    </xf>
    <xf numFmtId="0" fontId="39" fillId="0" borderId="63" xfId="2" applyFont="1" applyBorder="1" applyAlignment="1">
      <alignment horizontal="left" vertical="center"/>
    </xf>
    <xf numFmtId="0" fontId="39" fillId="0" borderId="64" xfId="2" applyFont="1" applyBorder="1" applyAlignment="1">
      <alignment horizontal="left" vertical="center"/>
    </xf>
    <xf numFmtId="0" fontId="39" fillId="0" borderId="0" xfId="2" applyFont="1" applyBorder="1" applyAlignment="1">
      <alignment horizontal="left" vertical="center"/>
    </xf>
    <xf numFmtId="0" fontId="39" fillId="0" borderId="65" xfId="2" applyFont="1" applyBorder="1" applyAlignment="1">
      <alignment horizontal="left" vertical="center"/>
    </xf>
    <xf numFmtId="0" fontId="39" fillId="0" borderId="52" xfId="2" applyFont="1" applyBorder="1" applyAlignment="1">
      <alignment horizontal="left" vertical="center"/>
    </xf>
    <xf numFmtId="0" fontId="39" fillId="0" borderId="62" xfId="2" applyFont="1" applyBorder="1" applyAlignment="1">
      <alignment horizontal="right" vertical="center"/>
    </xf>
    <xf numFmtId="0" fontId="39" fillId="0" borderId="0" xfId="2" applyFont="1" applyBorder="1" applyAlignment="1">
      <alignment horizontal="right" vertical="center"/>
    </xf>
    <xf numFmtId="0" fontId="39" fillId="0" borderId="66" xfId="2" applyFont="1" applyBorder="1" applyAlignment="1">
      <alignment horizontal="left" vertical="center"/>
    </xf>
    <xf numFmtId="0" fontId="39" fillId="0" borderId="47" xfId="2" applyFont="1" applyBorder="1" applyAlignment="1">
      <alignment horizontal="right" vertical="center"/>
    </xf>
    <xf numFmtId="4" fontId="39" fillId="0" borderId="52" xfId="2" applyNumberFormat="1" applyFont="1" applyBorder="1" applyAlignment="1">
      <alignment horizontal="right" vertical="center"/>
    </xf>
    <xf numFmtId="0" fontId="39" fillId="0" borderId="33" xfId="2" applyFont="1" applyBorder="1" applyAlignment="1">
      <alignment horizontal="left" vertical="center"/>
    </xf>
    <xf numFmtId="0" fontId="39" fillId="0" borderId="34" xfId="2" applyFont="1" applyBorder="1" applyAlignment="1">
      <alignment horizontal="left" vertical="center"/>
    </xf>
    <xf numFmtId="0" fontId="39" fillId="0" borderId="36" xfId="2" applyFont="1" applyBorder="1" applyAlignment="1">
      <alignment horizontal="left" vertical="center"/>
    </xf>
    <xf numFmtId="0" fontId="43" fillId="0" borderId="67" xfId="2" applyFont="1" applyBorder="1" applyAlignment="1">
      <alignment horizontal="center" vertical="center"/>
    </xf>
    <xf numFmtId="0" fontId="39" fillId="0" borderId="68" xfId="2" applyFont="1" applyBorder="1" applyAlignment="1">
      <alignment horizontal="left" vertical="center"/>
    </xf>
    <xf numFmtId="0" fontId="39" fillId="0" borderId="69" xfId="2" applyFont="1" applyBorder="1" applyAlignment="1">
      <alignment horizontal="left" vertical="center"/>
    </xf>
    <xf numFmtId="171" fontId="39" fillId="0" borderId="70" xfId="2" applyNumberFormat="1" applyFont="1" applyBorder="1" applyAlignment="1">
      <alignment horizontal="right" vertical="center"/>
    </xf>
    <xf numFmtId="0" fontId="43" fillId="0" borderId="0" xfId="3" applyFont="1" applyProtection="1"/>
    <xf numFmtId="4" fontId="39" fillId="0" borderId="0" xfId="3" applyNumberFormat="1" applyFont="1" applyProtection="1"/>
    <xf numFmtId="0" fontId="39" fillId="0" borderId="0" xfId="3" applyFont="1" applyProtection="1"/>
    <xf numFmtId="0" fontId="40" fillId="0" borderId="0" xfId="3" applyFont="1" applyProtection="1"/>
    <xf numFmtId="167" fontId="39" fillId="0" borderId="0" xfId="3" applyNumberFormat="1" applyFont="1" applyProtection="1"/>
    <xf numFmtId="168" fontId="39" fillId="0" borderId="0" xfId="3" applyNumberFormat="1" applyFont="1" applyProtection="1"/>
    <xf numFmtId="0" fontId="39" fillId="0" borderId="71" xfId="3" applyFont="1" applyBorder="1" applyAlignment="1" applyProtection="1">
      <alignment horizontal="center"/>
    </xf>
    <xf numFmtId="0" fontId="39" fillId="0" borderId="72" xfId="3" applyFont="1" applyBorder="1" applyAlignment="1" applyProtection="1">
      <alignment horizontal="center"/>
    </xf>
    <xf numFmtId="0" fontId="39" fillId="0" borderId="73" xfId="3" applyFont="1" applyBorder="1" applyAlignment="1" applyProtection="1">
      <alignment horizontal="center"/>
    </xf>
    <xf numFmtId="49" fontId="39" fillId="0" borderId="0" xfId="3" applyNumberFormat="1" applyFont="1" applyProtection="1"/>
    <xf numFmtId="49" fontId="39" fillId="0" borderId="0" xfId="3" applyNumberFormat="1" applyFont="1" applyAlignment="1" applyProtection="1">
      <alignment horizontal="center"/>
    </xf>
    <xf numFmtId="49" fontId="39" fillId="0" borderId="0" xfId="3" applyNumberFormat="1" applyFont="1" applyAlignment="1" applyProtection="1"/>
    <xf numFmtId="0" fontId="39" fillId="0" borderId="74" xfId="3" applyFont="1" applyBorder="1" applyAlignment="1" applyProtection="1">
      <alignment horizontal="centerContinuous"/>
    </xf>
    <xf numFmtId="0" fontId="39" fillId="0" borderId="75" xfId="3" applyFont="1" applyBorder="1" applyAlignment="1" applyProtection="1">
      <alignment horizontal="centerContinuous"/>
    </xf>
    <xf numFmtId="0" fontId="39" fillId="0" borderId="76" xfId="3" applyFont="1" applyBorder="1" applyAlignment="1" applyProtection="1">
      <alignment horizontal="centerContinuous"/>
    </xf>
    <xf numFmtId="0" fontId="39" fillId="0" borderId="73" xfId="3" applyFont="1" applyBorder="1" applyAlignment="1" applyProtection="1">
      <alignment horizontal="center" vertical="center"/>
    </xf>
    <xf numFmtId="0" fontId="39" fillId="0" borderId="78" xfId="3" applyFont="1" applyBorder="1" applyAlignment="1" applyProtection="1">
      <alignment horizontal="center"/>
    </xf>
    <xf numFmtId="0" fontId="39" fillId="0" borderId="0" xfId="3" applyFont="1" applyAlignment="1" applyProtection="1">
      <alignment horizontal="right" vertical="top"/>
    </xf>
    <xf numFmtId="49" fontId="39" fillId="0" borderId="0" xfId="3" applyNumberFormat="1" applyFont="1" applyAlignment="1" applyProtection="1">
      <alignment horizontal="center" vertical="top"/>
    </xf>
    <xf numFmtId="49" fontId="43" fillId="0" borderId="0" xfId="3" applyNumberFormat="1" applyFont="1" applyAlignment="1" applyProtection="1">
      <alignment vertical="top"/>
    </xf>
    <xf numFmtId="49" fontId="43" fillId="0" borderId="0" xfId="3" applyNumberFormat="1" applyFont="1" applyAlignment="1" applyProtection="1">
      <alignment horizontal="left" vertical="top" wrapText="1"/>
    </xf>
    <xf numFmtId="168" fontId="39" fillId="0" borderId="0" xfId="3" applyNumberFormat="1" applyFont="1" applyAlignment="1" applyProtection="1">
      <alignment vertical="top"/>
    </xf>
    <xf numFmtId="0" fontId="39" fillId="0" borderId="0" xfId="3" applyFont="1" applyAlignment="1" applyProtection="1">
      <alignment vertical="top"/>
    </xf>
    <xf numFmtId="4" fontId="39" fillId="0" borderId="0" xfId="3" applyNumberFormat="1" applyFont="1" applyAlignment="1" applyProtection="1">
      <alignment vertical="top"/>
    </xf>
    <xf numFmtId="167" fontId="39" fillId="0" borderId="0" xfId="3" applyNumberFormat="1" applyFont="1" applyAlignment="1" applyProtection="1">
      <alignment vertical="top"/>
    </xf>
    <xf numFmtId="49" fontId="39" fillId="0" borderId="0" xfId="3" applyNumberFormat="1" applyFont="1" applyAlignment="1" applyProtection="1">
      <alignment vertical="top"/>
    </xf>
    <xf numFmtId="49" fontId="39" fillId="0" borderId="0" xfId="3" applyNumberFormat="1" applyFont="1" applyAlignment="1" applyProtection="1">
      <alignment horizontal="left" vertical="top" wrapText="1"/>
    </xf>
    <xf numFmtId="49" fontId="43" fillId="0" borderId="0" xfId="3" applyNumberFormat="1" applyFont="1" applyAlignment="1" applyProtection="1">
      <alignment horizontal="right" vertical="top" wrapText="1"/>
    </xf>
    <xf numFmtId="0" fontId="37" fillId="0" borderId="22" xfId="0" applyFont="1" applyFill="1" applyBorder="1" applyAlignment="1" applyProtection="1">
      <alignment horizontal="left" vertical="center" wrapText="1"/>
      <protection locked="0"/>
    </xf>
    <xf numFmtId="0" fontId="51" fillId="0" borderId="0" xfId="0" applyFont="1" applyFill="1" applyAlignment="1">
      <alignment vertical="center"/>
    </xf>
    <xf numFmtId="0" fontId="36" fillId="0" borderId="22" xfId="0" applyFont="1" applyFill="1" applyBorder="1" applyAlignment="1" applyProtection="1">
      <alignment horizontal="left" vertical="center" wrapText="1"/>
      <protection locked="0"/>
    </xf>
    <xf numFmtId="4" fontId="36" fillId="0" borderId="22" xfId="0" applyNumberFormat="1" applyFont="1" applyFill="1" applyBorder="1" applyAlignment="1" applyProtection="1">
      <alignment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49" fontId="43" fillId="0" borderId="0" xfId="3" applyNumberFormat="1" applyFont="1" applyFill="1" applyAlignment="1" applyProtection="1">
      <alignment horizontal="left" vertical="top" wrapText="1"/>
    </xf>
    <xf numFmtId="49" fontId="52" fillId="0" borderId="0" xfId="3" applyNumberFormat="1" applyFont="1" applyFill="1" applyAlignment="1" applyProtection="1">
      <alignment horizontal="left" vertical="top" wrapText="1"/>
    </xf>
    <xf numFmtId="49" fontId="39" fillId="0" borderId="0" xfId="3" applyNumberFormat="1" applyFont="1" applyFill="1" applyAlignment="1" applyProtection="1">
      <alignment horizontal="left" vertical="top" wrapText="1"/>
    </xf>
    <xf numFmtId="0" fontId="0" fillId="0" borderId="0" xfId="0"/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8" fillId="0" borderId="0" xfId="0" applyNumberFormat="1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4" fontId="62" fillId="0" borderId="0" xfId="0" applyNumberFormat="1" applyFont="1" applyAlignment="1">
      <alignment vertical="center"/>
    </xf>
    <xf numFmtId="2" fontId="63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4" fontId="58" fillId="0" borderId="0" xfId="0" applyNumberFormat="1" applyFont="1" applyAlignment="1">
      <alignment vertical="center"/>
    </xf>
    <xf numFmtId="165" fontId="58" fillId="0" borderId="0" xfId="0" applyNumberFormat="1" applyFont="1" applyAlignment="1">
      <alignment horizontal="right" vertical="center"/>
    </xf>
    <xf numFmtId="2" fontId="65" fillId="0" borderId="0" xfId="0" applyNumberFormat="1" applyFont="1" applyAlignment="1">
      <alignment vertical="center"/>
    </xf>
    <xf numFmtId="0" fontId="66" fillId="4" borderId="6" xfId="0" applyFont="1" applyFill="1" applyBorder="1" applyAlignment="1">
      <alignment horizontal="left" vertical="center"/>
    </xf>
    <xf numFmtId="0" fontId="66" fillId="4" borderId="7" xfId="0" applyFont="1" applyFill="1" applyBorder="1" applyAlignment="1">
      <alignment horizontal="right" vertical="center"/>
    </xf>
    <xf numFmtId="0" fontId="66" fillId="4" borderId="7" xfId="0" applyFont="1" applyFill="1" applyBorder="1" applyAlignment="1">
      <alignment horizontal="center" vertical="center"/>
    </xf>
    <xf numFmtId="4" fontId="66" fillId="4" borderId="7" xfId="0" applyNumberFormat="1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7" fillId="0" borderId="4" xfId="0" applyFont="1" applyBorder="1" applyAlignment="1">
      <alignment horizontal="left" vertical="center"/>
    </xf>
    <xf numFmtId="0" fontId="58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7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right" vertical="center"/>
    </xf>
    <xf numFmtId="0" fontId="68" fillId="0" borderId="0" xfId="0" applyFont="1" applyAlignment="1">
      <alignment horizontal="left" vertical="center"/>
    </xf>
    <xf numFmtId="2" fontId="66" fillId="0" borderId="0" xfId="0" applyNumberFormat="1" applyFont="1" applyAlignment="1">
      <alignment vertical="center"/>
    </xf>
    <xf numFmtId="0" fontId="69" fillId="0" borderId="3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69" fillId="0" borderId="20" xfId="0" applyFont="1" applyBorder="1" applyAlignment="1">
      <alignment horizontal="left" vertical="center"/>
    </xf>
    <xf numFmtId="0" fontId="69" fillId="0" borderId="20" xfId="0" applyFont="1" applyBorder="1" applyAlignment="1">
      <alignment vertical="center"/>
    </xf>
    <xf numFmtId="4" fontId="69" fillId="0" borderId="20" xfId="0" applyNumberFormat="1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20" xfId="0" applyFont="1" applyBorder="1" applyAlignment="1">
      <alignment horizontal="left" vertical="center"/>
    </xf>
    <xf numFmtId="0" fontId="70" fillId="0" borderId="20" xfId="0" applyFont="1" applyBorder="1" applyAlignment="1">
      <alignment vertical="center"/>
    </xf>
    <xf numFmtId="4" fontId="70" fillId="0" borderId="20" xfId="0" applyNumberFormat="1" applyFont="1" applyBorder="1" applyAlignment="1">
      <alignment vertical="center"/>
    </xf>
    <xf numFmtId="2" fontId="69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0" fontId="71" fillId="0" borderId="0" xfId="0" applyFont="1" applyAlignment="1">
      <alignment horizontal="right" vertical="center"/>
    </xf>
    <xf numFmtId="0" fontId="72" fillId="0" borderId="0" xfId="0" applyFont="1" applyAlignment="1">
      <alignment horizontal="left" vertical="center"/>
    </xf>
    <xf numFmtId="0" fontId="37" fillId="4" borderId="16" xfId="0" applyFont="1" applyFill="1" applyBorder="1" applyAlignment="1">
      <alignment horizontal="center" vertical="center" wrapText="1"/>
    </xf>
    <xf numFmtId="0" fontId="37" fillId="4" borderId="17" xfId="0" applyFont="1" applyFill="1" applyBorder="1" applyAlignment="1">
      <alignment horizontal="center" vertical="center" wrapText="1"/>
    </xf>
    <xf numFmtId="0" fontId="37" fillId="4" borderId="18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3" fillId="0" borderId="17" xfId="0" applyFont="1" applyBorder="1" applyAlignment="1">
      <alignment horizontal="center" vertical="center" wrapText="1"/>
    </xf>
    <xf numFmtId="0" fontId="73" fillId="0" borderId="18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4" fontId="62" fillId="0" borderId="0" xfId="0" applyNumberFormat="1" applyFont="1" applyAlignment="1"/>
    <xf numFmtId="167" fontId="74" fillId="0" borderId="12" xfId="0" applyNumberFormat="1" applyFont="1" applyBorder="1" applyAlignment="1"/>
    <xf numFmtId="167" fontId="74" fillId="0" borderId="13" xfId="0" applyNumberFormat="1" applyFont="1" applyBorder="1" applyAlignment="1"/>
    <xf numFmtId="168" fontId="75" fillId="0" borderId="0" xfId="0" applyNumberFormat="1" applyFont="1" applyAlignment="1">
      <alignment vertical="center"/>
    </xf>
    <xf numFmtId="0" fontId="76" fillId="0" borderId="3" xfId="0" applyFont="1" applyBorder="1" applyAlignment="1"/>
    <xf numFmtId="0" fontId="76" fillId="0" borderId="0" xfId="0" applyFont="1" applyAlignment="1"/>
    <xf numFmtId="0" fontId="76" fillId="0" borderId="0" xfId="0" applyFont="1" applyAlignment="1">
      <alignment horizontal="left"/>
    </xf>
    <xf numFmtId="0" fontId="69" fillId="0" borderId="0" xfId="0" applyFont="1" applyAlignment="1">
      <alignment horizontal="left"/>
    </xf>
    <xf numFmtId="4" fontId="69" fillId="0" borderId="0" xfId="0" applyNumberFormat="1" applyFont="1" applyAlignment="1"/>
    <xf numFmtId="0" fontId="76" fillId="0" borderId="14" xfId="0" applyFont="1" applyBorder="1" applyAlignment="1"/>
    <xf numFmtId="0" fontId="76" fillId="0" borderId="0" xfId="0" applyFont="1" applyBorder="1" applyAlignment="1"/>
    <xf numFmtId="167" fontId="76" fillId="0" borderId="0" xfId="0" applyNumberFormat="1" applyFont="1" applyBorder="1" applyAlignment="1"/>
    <xf numFmtId="167" fontId="76" fillId="0" borderId="15" xfId="0" applyNumberFormat="1" applyFont="1" applyBorder="1" applyAlignment="1"/>
    <xf numFmtId="0" fontId="76" fillId="0" borderId="0" xfId="0" applyFont="1" applyAlignment="1">
      <alignment horizontal="center"/>
    </xf>
    <xf numFmtId="168" fontId="76" fillId="0" borderId="0" xfId="0" applyNumberFormat="1" applyFont="1" applyAlignment="1">
      <alignment vertical="center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/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Fill="1" applyBorder="1" applyAlignment="1" applyProtection="1">
      <alignment horizontal="center" vertical="center" wrapText="1"/>
      <protection locked="0"/>
    </xf>
    <xf numFmtId="4" fontId="37" fillId="0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73" fillId="0" borderId="14" xfId="0" applyFont="1" applyBorder="1" applyAlignment="1">
      <alignment horizontal="left" vertical="center"/>
    </xf>
    <xf numFmtId="0" fontId="73" fillId="0" borderId="0" xfId="0" applyFont="1" applyBorder="1" applyAlignment="1">
      <alignment horizontal="center" vertical="center"/>
    </xf>
    <xf numFmtId="167" fontId="73" fillId="0" borderId="0" xfId="0" applyNumberFormat="1" applyFont="1" applyBorder="1" applyAlignment="1">
      <alignment vertical="center"/>
    </xf>
    <xf numFmtId="167" fontId="73" fillId="0" borderId="15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174" fontId="37" fillId="0" borderId="22" xfId="34" applyNumberFormat="1" applyFont="1" applyBorder="1" applyAlignment="1">
      <alignment horizontal="left" vertical="center" wrapText="1"/>
    </xf>
    <xf numFmtId="0" fontId="37" fillId="0" borderId="22" xfId="34" applyFont="1" applyFill="1" applyBorder="1" applyAlignment="1">
      <alignment vertical="center" wrapText="1"/>
    </xf>
    <xf numFmtId="2" fontId="37" fillId="0" borderId="22" xfId="34" applyNumberFormat="1" applyFont="1" applyFill="1" applyBorder="1" applyAlignment="1">
      <alignment vertical="center" wrapText="1"/>
    </xf>
    <xf numFmtId="4" fontId="37" fillId="0" borderId="22" xfId="34" applyNumberFormat="1" applyFont="1" applyFill="1" applyBorder="1" applyAlignment="1">
      <alignment vertical="center" wrapText="1"/>
    </xf>
    <xf numFmtId="0" fontId="37" fillId="0" borderId="0" xfId="0" applyFont="1" applyBorder="1" applyAlignment="1" applyProtection="1">
      <alignment horizontal="left" vertical="center" wrapText="1"/>
      <protection locked="0"/>
    </xf>
    <xf numFmtId="4" fontId="76" fillId="0" borderId="0" xfId="0" applyNumberFormat="1" applyFont="1" applyAlignment="1"/>
    <xf numFmtId="0" fontId="36" fillId="0" borderId="22" xfId="0" applyFont="1" applyBorder="1" applyAlignment="1" applyProtection="1">
      <alignment horizontal="center" vertical="center"/>
      <protection locked="0"/>
    </xf>
    <xf numFmtId="0" fontId="36" fillId="0" borderId="22" xfId="0" applyFont="1" applyFill="1" applyBorder="1" applyAlignment="1" applyProtection="1">
      <alignment horizontal="center" vertical="center" wrapText="1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81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Border="1" applyAlignment="1">
      <alignment horizontal="center" vertical="center"/>
    </xf>
    <xf numFmtId="0" fontId="70" fillId="0" borderId="0" xfId="0" applyFont="1" applyFill="1" applyAlignment="1">
      <alignment horizontal="left"/>
    </xf>
    <xf numFmtId="0" fontId="76" fillId="0" borderId="0" xfId="0" applyFont="1" applyFill="1" applyAlignment="1"/>
    <xf numFmtId="0" fontId="37" fillId="0" borderId="22" xfId="34" applyFont="1" applyFill="1" applyBorder="1" applyAlignment="1">
      <alignment horizontal="center" vertical="center" wrapText="1"/>
    </xf>
    <xf numFmtId="175" fontId="37" fillId="0" borderId="22" xfId="34" applyNumberFormat="1" applyFont="1" applyFill="1" applyBorder="1" applyAlignment="1">
      <alignment vertical="center" wrapText="1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0" fontId="37" fillId="0" borderId="22" xfId="0" applyFont="1" applyFill="1" applyBorder="1" applyAlignment="1" applyProtection="1">
      <alignment horizontal="center" vertical="center"/>
      <protection locked="0"/>
    </xf>
    <xf numFmtId="49" fontId="3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2" xfId="0" applyFont="1" applyFill="1" applyBorder="1" applyAlignment="1" applyProtection="1">
      <alignment horizontal="center" vertical="center"/>
      <protection locked="0"/>
    </xf>
    <xf numFmtId="49" fontId="36" fillId="0" borderId="22" xfId="0" applyNumberFormat="1" applyFont="1" applyFill="1" applyBorder="1" applyAlignment="1" applyProtection="1">
      <alignment horizontal="left" vertical="center" wrapText="1"/>
      <protection locked="0"/>
    </xf>
    <xf numFmtId="168" fontId="37" fillId="0" borderId="22" xfId="0" applyNumberFormat="1" applyFont="1" applyBorder="1" applyAlignment="1" applyProtection="1">
      <alignment vertical="center"/>
      <protection locked="0"/>
    </xf>
    <xf numFmtId="2" fontId="79" fillId="0" borderId="0" xfId="34" applyNumberFormat="1"/>
    <xf numFmtId="0" fontId="36" fillId="0" borderId="22" xfId="0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/>
    <xf numFmtId="177" fontId="0" fillId="0" borderId="0" xfId="0" applyNumberFormat="1" applyFont="1" applyAlignment="1">
      <alignment vertical="center"/>
    </xf>
    <xf numFmtId="4" fontId="37" fillId="0" borderId="0" xfId="0" applyNumberFormat="1" applyFont="1" applyFill="1" applyBorder="1" applyAlignment="1" applyProtection="1">
      <alignment vertical="center"/>
      <protection locked="0"/>
    </xf>
    <xf numFmtId="0" fontId="73" fillId="0" borderId="19" xfId="0" applyFont="1" applyBorder="1" applyAlignment="1">
      <alignment horizontal="left" vertical="center"/>
    </xf>
    <xf numFmtId="0" fontId="73" fillId="0" borderId="20" xfId="0" applyFont="1" applyBorder="1" applyAlignment="1">
      <alignment horizontal="center" vertical="center"/>
    </xf>
    <xf numFmtId="167" fontId="73" fillId="0" borderId="20" xfId="0" applyNumberFormat="1" applyFont="1" applyBorder="1" applyAlignment="1">
      <alignment vertical="center"/>
    </xf>
    <xf numFmtId="167" fontId="73" fillId="0" borderId="21" xfId="0" applyNumberFormat="1" applyFont="1" applyBorder="1" applyAlignment="1">
      <alignment vertical="center"/>
    </xf>
    <xf numFmtId="0" fontId="80" fillId="0" borderId="0" xfId="0" applyFont="1" applyAlignment="1">
      <alignment horizontal="right"/>
    </xf>
    <xf numFmtId="0" fontId="80" fillId="0" borderId="0" xfId="0" applyFont="1"/>
    <xf numFmtId="0" fontId="38" fillId="0" borderId="81" xfId="34" applyFont="1" applyBorder="1"/>
    <xf numFmtId="0" fontId="38" fillId="0" borderId="82" xfId="34" applyFont="1" applyBorder="1"/>
    <xf numFmtId="0" fontId="61" fillId="0" borderId="82" xfId="34" applyFont="1" applyBorder="1"/>
    <xf numFmtId="0" fontId="79" fillId="0" borderId="0" xfId="34"/>
    <xf numFmtId="0" fontId="38" fillId="0" borderId="83" xfId="34" applyFont="1" applyBorder="1"/>
    <xf numFmtId="0" fontId="51" fillId="0" borderId="87" xfId="34" applyFont="1" applyBorder="1"/>
    <xf numFmtId="0" fontId="38" fillId="0" borderId="87" xfId="34" applyFont="1" applyBorder="1"/>
    <xf numFmtId="0" fontId="38" fillId="0" borderId="88" xfId="34" applyFont="1" applyBorder="1"/>
    <xf numFmtId="0" fontId="51" fillId="0" borderId="92" xfId="34" applyFont="1" applyBorder="1"/>
    <xf numFmtId="0" fontId="38" fillId="0" borderId="92" xfId="34" applyFont="1" applyBorder="1"/>
    <xf numFmtId="0" fontId="38" fillId="0" borderId="93" xfId="34" applyFont="1" applyBorder="1"/>
    <xf numFmtId="0" fontId="38" fillId="0" borderId="94" xfId="34" applyFont="1" applyBorder="1"/>
    <xf numFmtId="0" fontId="51" fillId="0" borderId="94" xfId="34" applyFont="1" applyBorder="1"/>
    <xf numFmtId="14" fontId="51" fillId="0" borderId="93" xfId="34" applyNumberFormat="1" applyFont="1" applyBorder="1"/>
    <xf numFmtId="0" fontId="51" fillId="0" borderId="95" xfId="34" applyFont="1" applyBorder="1"/>
    <xf numFmtId="0" fontId="38" fillId="0" borderId="96" xfId="34" applyFont="1" applyBorder="1"/>
    <xf numFmtId="0" fontId="51" fillId="0" borderId="96" xfId="34" applyFont="1" applyBorder="1"/>
    <xf numFmtId="0" fontId="38" fillId="0" borderId="97" xfId="34" applyFont="1" applyBorder="1"/>
    <xf numFmtId="0" fontId="38" fillId="0" borderId="95" xfId="34" applyFont="1" applyBorder="1"/>
    <xf numFmtId="0" fontId="75" fillId="0" borderId="98" xfId="34" applyFont="1" applyBorder="1" applyAlignment="1">
      <alignment horizontal="center"/>
    </xf>
    <xf numFmtId="0" fontId="51" fillId="0" borderId="99" xfId="34" applyFont="1" applyBorder="1"/>
    <xf numFmtId="0" fontId="51" fillId="0" borderId="100" xfId="34" applyFont="1" applyBorder="1"/>
    <xf numFmtId="0" fontId="75" fillId="0" borderId="101" xfId="34" applyFont="1" applyBorder="1" applyAlignment="1">
      <alignment horizontal="center"/>
    </xf>
    <xf numFmtId="0" fontId="51" fillId="0" borderId="86" xfId="34" applyFont="1" applyBorder="1"/>
    <xf numFmtId="0" fontId="51" fillId="0" borderId="102" xfId="34" applyFont="1" applyBorder="1" applyAlignment="1">
      <alignment horizontal="center"/>
    </xf>
    <xf numFmtId="0" fontId="51" fillId="0" borderId="103" xfId="34" applyFont="1" applyBorder="1"/>
    <xf numFmtId="175" fontId="51" fillId="0" borderId="103" xfId="34" applyNumberFormat="1" applyFont="1" applyBorder="1"/>
    <xf numFmtId="175" fontId="51" fillId="0" borderId="104" xfId="34" applyNumberFormat="1" applyFont="1" applyBorder="1"/>
    <xf numFmtId="0" fontId="51" fillId="0" borderId="105" xfId="34" applyFont="1" applyBorder="1" applyAlignment="1">
      <alignment horizontal="center"/>
    </xf>
    <xf numFmtId="0" fontId="51" fillId="0" borderId="106" xfId="34" applyFont="1" applyBorder="1"/>
    <xf numFmtId="0" fontId="38" fillId="0" borderId="107" xfId="34" applyFont="1" applyBorder="1"/>
    <xf numFmtId="175" fontId="51" fillId="0" borderId="108" xfId="34" applyNumberFormat="1" applyFont="1" applyBorder="1"/>
    <xf numFmtId="0" fontId="51" fillId="0" borderId="109" xfId="34" applyFont="1" applyBorder="1"/>
    <xf numFmtId="175" fontId="51" fillId="0" borderId="109" xfId="34" applyNumberFormat="1" applyFont="1" applyBorder="1"/>
    <xf numFmtId="175" fontId="51" fillId="0" borderId="110" xfId="34" applyNumberFormat="1" applyFont="1" applyBorder="1"/>
    <xf numFmtId="0" fontId="38" fillId="0" borderId="109" xfId="34" applyFont="1" applyBorder="1"/>
    <xf numFmtId="0" fontId="38" fillId="0" borderId="106" xfId="34" applyFont="1" applyBorder="1"/>
    <xf numFmtId="175" fontId="38" fillId="0" borderId="108" xfId="34" applyNumberFormat="1" applyFont="1" applyBorder="1"/>
    <xf numFmtId="0" fontId="51" fillId="0" borderId="111" xfId="34" applyFont="1" applyBorder="1"/>
    <xf numFmtId="175" fontId="38" fillId="0" borderId="111" xfId="34" applyNumberFormat="1" applyFont="1" applyBorder="1"/>
    <xf numFmtId="175" fontId="38" fillId="0" borderId="112" xfId="34" applyNumberFormat="1" applyFont="1" applyBorder="1"/>
    <xf numFmtId="175" fontId="75" fillId="0" borderId="113" xfId="34" applyNumberFormat="1" applyFont="1" applyBorder="1"/>
    <xf numFmtId="0" fontId="38" fillId="0" borderId="114" xfId="34" applyFont="1" applyBorder="1"/>
    <xf numFmtId="175" fontId="75" fillId="0" borderId="115" xfId="34" applyNumberFormat="1" applyFont="1" applyBorder="1"/>
    <xf numFmtId="0" fontId="51" fillId="0" borderId="101" xfId="34" applyFont="1" applyBorder="1" applyAlignment="1">
      <alignment horizontal="center"/>
    </xf>
    <xf numFmtId="175" fontId="38" fillId="0" borderId="96" xfId="34" applyNumberFormat="1" applyFont="1" applyBorder="1"/>
    <xf numFmtId="175" fontId="38" fillId="0" borderId="116" xfId="34" applyNumberFormat="1" applyFont="1" applyBorder="1"/>
    <xf numFmtId="175" fontId="38" fillId="0" borderId="97" xfId="34" applyNumberFormat="1" applyFont="1" applyBorder="1"/>
    <xf numFmtId="175" fontId="38" fillId="0" borderId="92" xfId="34" applyNumberFormat="1" applyFont="1" applyBorder="1"/>
    <xf numFmtId="175" fontId="51" fillId="0" borderId="107" xfId="34" applyNumberFormat="1" applyFont="1" applyBorder="1"/>
    <xf numFmtId="0" fontId="51" fillId="0" borderId="107" xfId="34" applyFont="1" applyBorder="1"/>
    <xf numFmtId="175" fontId="38" fillId="0" borderId="107" xfId="34" applyNumberFormat="1" applyFont="1" applyBorder="1"/>
    <xf numFmtId="175" fontId="38" fillId="0" borderId="110" xfId="34" applyNumberFormat="1" applyFont="1" applyBorder="1"/>
    <xf numFmtId="0" fontId="38" fillId="0" borderId="117" xfId="34" applyFont="1" applyBorder="1"/>
    <xf numFmtId="0" fontId="51" fillId="0" borderId="118" xfId="34" applyFont="1" applyBorder="1"/>
    <xf numFmtId="0" fontId="38" fillId="0" borderId="119" xfId="34" applyFont="1" applyBorder="1"/>
    <xf numFmtId="0" fontId="38" fillId="0" borderId="120" xfId="34" applyFont="1" applyBorder="1"/>
    <xf numFmtId="0" fontId="38" fillId="0" borderId="121" xfId="34" applyFont="1" applyBorder="1"/>
    <xf numFmtId="0" fontId="51" fillId="0" borderId="122" xfId="34" applyFont="1" applyBorder="1"/>
    <xf numFmtId="175" fontId="38" fillId="0" borderId="88" xfId="34" applyNumberFormat="1" applyFont="1" applyBorder="1"/>
    <xf numFmtId="0" fontId="38" fillId="0" borderId="123" xfId="34" applyFont="1" applyBorder="1"/>
    <xf numFmtId="0" fontId="38" fillId="0" borderId="124" xfId="34" applyFont="1" applyBorder="1"/>
    <xf numFmtId="0" fontId="38" fillId="0" borderId="125" xfId="34" applyFont="1" applyBorder="1"/>
    <xf numFmtId="0" fontId="51" fillId="0" borderId="126" xfId="34" applyFont="1" applyBorder="1"/>
    <xf numFmtId="0" fontId="38" fillId="0" borderId="127" xfId="34" applyFont="1" applyBorder="1"/>
    <xf numFmtId="0" fontId="38" fillId="0" borderId="128" xfId="34" applyFont="1" applyBorder="1"/>
    <xf numFmtId="0" fontId="38" fillId="0" borderId="129" xfId="34" applyFont="1" applyBorder="1"/>
    <xf numFmtId="0" fontId="38" fillId="0" borderId="130" xfId="34" applyFont="1" applyBorder="1"/>
    <xf numFmtId="0" fontId="38" fillId="0" borderId="131" xfId="34" applyFont="1" applyBorder="1"/>
    <xf numFmtId="0" fontId="38" fillId="0" borderId="132" xfId="34" applyFont="1" applyBorder="1"/>
    <xf numFmtId="175" fontId="38" fillId="0" borderId="127" xfId="34" applyNumberFormat="1" applyFont="1" applyBorder="1"/>
    <xf numFmtId="175" fontId="75" fillId="0" borderId="133" xfId="34" applyNumberFormat="1" applyFont="1" applyBorder="1"/>
    <xf numFmtId="0" fontId="38" fillId="0" borderId="134" xfId="34" applyFont="1" applyBorder="1"/>
    <xf numFmtId="0" fontId="38" fillId="0" borderId="135" xfId="34" applyFont="1" applyBorder="1"/>
    <xf numFmtId="0" fontId="38" fillId="0" borderId="136" xfId="34" applyFont="1" applyBorder="1"/>
    <xf numFmtId="0" fontId="38" fillId="0" borderId="118" xfId="34" applyFont="1" applyBorder="1"/>
    <xf numFmtId="0" fontId="51" fillId="0" borderId="118" xfId="34" applyFont="1" applyBorder="1" applyAlignment="1">
      <alignment horizontal="center"/>
    </xf>
    <xf numFmtId="175" fontId="38" fillId="0" borderId="137" xfId="34" applyNumberFormat="1" applyFont="1" applyBorder="1"/>
    <xf numFmtId="0" fontId="38" fillId="0" borderId="138" xfId="34" applyFont="1" applyBorder="1"/>
    <xf numFmtId="0" fontId="38" fillId="0" borderId="139" xfId="34" applyFont="1" applyBorder="1"/>
    <xf numFmtId="0" fontId="38" fillId="0" borderId="0" xfId="34" applyFont="1"/>
    <xf numFmtId="0" fontId="38" fillId="0" borderId="140" xfId="34" applyFont="1" applyBorder="1"/>
    <xf numFmtId="0" fontId="75" fillId="0" borderId="81" xfId="34" applyFont="1" applyBorder="1"/>
    <xf numFmtId="0" fontId="75" fillId="0" borderId="81" xfId="34" applyFont="1" applyFill="1" applyBorder="1"/>
    <xf numFmtId="0" fontId="61" fillId="0" borderId="81" xfId="34" applyFont="1" applyBorder="1"/>
    <xf numFmtId="0" fontId="75" fillId="0" borderId="82" xfId="34" applyFont="1" applyBorder="1"/>
    <xf numFmtId="0" fontId="75" fillId="0" borderId="141" xfId="34" applyFont="1" applyBorder="1"/>
    <xf numFmtId="175" fontId="75" fillId="0" borderId="141" xfId="34" applyNumberFormat="1" applyFont="1" applyBorder="1"/>
    <xf numFmtId="175" fontId="51" fillId="0" borderId="141" xfId="34" applyNumberFormat="1" applyFont="1" applyBorder="1"/>
    <xf numFmtId="178" fontId="51" fillId="0" borderId="141" xfId="34" applyNumberFormat="1" applyFont="1" applyBorder="1"/>
    <xf numFmtId="0" fontId="84" fillId="0" borderId="0" xfId="34" applyFont="1"/>
    <xf numFmtId="0" fontId="75" fillId="0" borderId="0" xfId="34" applyFont="1"/>
    <xf numFmtId="175" fontId="75" fillId="0" borderId="0" xfId="34" applyNumberFormat="1" applyFont="1"/>
    <xf numFmtId="175" fontId="51" fillId="0" borderId="0" xfId="34" applyNumberFormat="1" applyFont="1"/>
    <xf numFmtId="2" fontId="51" fillId="0" borderId="0" xfId="34" applyNumberFormat="1" applyFont="1"/>
    <xf numFmtId="0" fontId="51" fillId="0" borderId="0" xfId="34" applyFont="1"/>
    <xf numFmtId="175" fontId="38" fillId="0" borderId="0" xfId="34" applyNumberFormat="1" applyFont="1"/>
    <xf numFmtId="2" fontId="38" fillId="0" borderId="0" xfId="34" applyNumberFormat="1" applyFont="1"/>
    <xf numFmtId="178" fontId="38" fillId="0" borderId="0" xfId="34" applyNumberFormat="1" applyFont="1"/>
    <xf numFmtId="0" fontId="75" fillId="0" borderId="125" xfId="34" applyFont="1" applyFill="1" applyBorder="1" applyAlignment="1"/>
    <xf numFmtId="0" fontId="85" fillId="0" borderId="0" xfId="34" applyFont="1"/>
    <xf numFmtId="0" fontId="51" fillId="0" borderId="143" xfId="34" applyFont="1" applyBorder="1"/>
    <xf numFmtId="174" fontId="51" fillId="0" borderId="143" xfId="34" applyNumberFormat="1" applyFont="1" applyBorder="1"/>
    <xf numFmtId="0" fontId="75" fillId="0" borderId="143" xfId="34" applyFont="1" applyBorder="1"/>
    <xf numFmtId="179" fontId="51" fillId="0" borderId="143" xfId="34" applyNumberFormat="1" applyFont="1" applyBorder="1"/>
    <xf numFmtId="175" fontId="51" fillId="0" borderId="143" xfId="34" applyNumberFormat="1" applyFont="1" applyBorder="1"/>
    <xf numFmtId="179" fontId="51" fillId="0" borderId="0" xfId="34" applyNumberFormat="1" applyFont="1"/>
    <xf numFmtId="0" fontId="51" fillId="0" borderId="0" xfId="34" applyFont="1" applyAlignment="1">
      <alignment wrapText="1"/>
    </xf>
    <xf numFmtId="174" fontId="51" fillId="0" borderId="0" xfId="34" applyNumberFormat="1" applyFont="1" applyAlignment="1">
      <alignment horizontal="left" wrapText="1"/>
    </xf>
    <xf numFmtId="2" fontId="51" fillId="0" borderId="0" xfId="34" applyNumberFormat="1" applyFont="1" applyAlignment="1">
      <alignment wrapText="1"/>
    </xf>
    <xf numFmtId="175" fontId="51" fillId="0" borderId="0" xfId="34" applyNumberFormat="1" applyFont="1" applyAlignment="1">
      <alignment wrapText="1"/>
    </xf>
    <xf numFmtId="179" fontId="79" fillId="0" borderId="0" xfId="34" applyNumberFormat="1"/>
    <xf numFmtId="2" fontId="75" fillId="0" borderId="0" xfId="34" applyNumberFormat="1" applyFont="1"/>
    <xf numFmtId="0" fontId="51" fillId="0" borderId="0" xfId="34" applyFont="1" applyFill="1" applyAlignment="1">
      <alignment wrapText="1"/>
    </xf>
    <xf numFmtId="0" fontId="79" fillId="0" borderId="0" xfId="34" applyFont="1"/>
    <xf numFmtId="2" fontId="51" fillId="0" borderId="0" xfId="34" applyNumberFormat="1" applyFont="1" applyFill="1" applyAlignment="1">
      <alignment wrapText="1"/>
    </xf>
    <xf numFmtId="179" fontId="38" fillId="0" borderId="0" xfId="34" applyNumberFormat="1" applyFont="1"/>
    <xf numFmtId="178" fontId="51" fillId="0" borderId="0" xfId="34" applyNumberFormat="1" applyFont="1" applyAlignment="1">
      <alignment wrapText="1"/>
    </xf>
    <xf numFmtId="175" fontId="87" fillId="16" borderId="0" xfId="34" applyNumberFormat="1" applyFont="1" applyFill="1"/>
    <xf numFmtId="174" fontId="51" fillId="0" borderId="0" xfId="34" applyNumberFormat="1" applyFont="1" applyFill="1" applyAlignment="1">
      <alignment horizontal="left" wrapText="1"/>
    </xf>
    <xf numFmtId="0" fontId="51" fillId="0" borderId="0" xfId="34" applyFont="1" applyFill="1"/>
    <xf numFmtId="180" fontId="51" fillId="0" borderId="0" xfId="34" applyNumberFormat="1" applyFont="1" applyAlignment="1">
      <alignment wrapText="1"/>
    </xf>
    <xf numFmtId="0" fontId="88" fillId="0" borderId="0" xfId="34" applyFont="1" applyBorder="1"/>
    <xf numFmtId="179" fontId="88" fillId="0" borderId="0" xfId="34" applyNumberFormat="1" applyFont="1" applyBorder="1"/>
    <xf numFmtId="175" fontId="88" fillId="0" borderId="0" xfId="34" applyNumberFormat="1" applyFont="1" applyBorder="1"/>
    <xf numFmtId="2" fontId="88" fillId="0" borderId="0" xfId="34" applyNumberFormat="1" applyFont="1" applyBorder="1"/>
    <xf numFmtId="0" fontId="87" fillId="0" borderId="0" xfId="34" applyFont="1"/>
    <xf numFmtId="0" fontId="89" fillId="0" borderId="144" xfId="35" applyFont="1" applyFill="1" applyBorder="1"/>
    <xf numFmtId="0" fontId="89" fillId="0" borderId="145" xfId="35" applyFont="1" applyFill="1" applyBorder="1"/>
    <xf numFmtId="0" fontId="90" fillId="0" borderId="145" xfId="35" applyFont="1" applyFill="1" applyBorder="1"/>
    <xf numFmtId="0" fontId="2" fillId="0" borderId="0" xfId="35"/>
    <xf numFmtId="0" fontId="89" fillId="0" borderId="146" xfId="35" applyFont="1" applyFill="1" applyBorder="1"/>
    <xf numFmtId="0" fontId="91" fillId="0" borderId="150" xfId="35" applyFont="1" applyFill="1" applyBorder="1"/>
    <xf numFmtId="0" fontId="89" fillId="0" borderId="150" xfId="35" applyFont="1" applyFill="1" applyBorder="1"/>
    <xf numFmtId="0" fontId="89" fillId="0" borderId="151" xfId="35" applyFont="1" applyFill="1" applyBorder="1"/>
    <xf numFmtId="0" fontId="89" fillId="0" borderId="152" xfId="35" applyFont="1" applyFill="1" applyBorder="1"/>
    <xf numFmtId="0" fontId="92" fillId="0" borderId="156" xfId="35" applyFont="1" applyFill="1" applyBorder="1"/>
    <xf numFmtId="0" fontId="89" fillId="0" borderId="156" xfId="35" applyFont="1" applyFill="1" applyBorder="1"/>
    <xf numFmtId="0" fontId="89" fillId="0" borderId="157" xfId="35" applyFont="1" applyFill="1" applyBorder="1"/>
    <xf numFmtId="0" fontId="89" fillId="0" borderId="158" xfId="35" applyFont="1" applyFill="1" applyBorder="1"/>
    <xf numFmtId="0" fontId="89" fillId="0" borderId="159" xfId="35" applyFont="1" applyFill="1" applyBorder="1"/>
    <xf numFmtId="0" fontId="89" fillId="0" borderId="160" xfId="35" applyFont="1" applyFill="1" applyBorder="1"/>
    <xf numFmtId="0" fontId="93" fillId="0" borderId="156" xfId="35" applyFont="1" applyFill="1" applyBorder="1"/>
    <xf numFmtId="0" fontId="51" fillId="0" borderId="157" xfId="35" applyFont="1" applyFill="1" applyBorder="1" applyAlignment="1">
      <alignment horizontal="left"/>
    </xf>
    <xf numFmtId="0" fontId="91" fillId="0" borderId="159" xfId="35" applyFont="1" applyFill="1" applyBorder="1"/>
    <xf numFmtId="0" fontId="91" fillId="0" borderId="156" xfId="35" applyFont="1" applyFill="1" applyBorder="1"/>
    <xf numFmtId="0" fontId="91" fillId="0" borderId="157" xfId="35" applyFont="1" applyFill="1" applyBorder="1"/>
    <xf numFmtId="14" fontId="91" fillId="0" borderId="158" xfId="35" applyNumberFormat="1" applyFont="1" applyFill="1" applyBorder="1"/>
    <xf numFmtId="0" fontId="91" fillId="0" borderId="161" xfId="35" applyFont="1" applyFill="1" applyBorder="1"/>
    <xf numFmtId="0" fontId="89" fillId="0" borderId="149" xfId="35" applyFont="1" applyFill="1" applyBorder="1"/>
    <xf numFmtId="0" fontId="89" fillId="0" borderId="162" xfId="35" applyFont="1" applyFill="1" applyBorder="1"/>
    <xf numFmtId="0" fontId="91" fillId="0" borderId="162" xfId="35" applyFont="1" applyFill="1" applyBorder="1"/>
    <xf numFmtId="0" fontId="89" fillId="0" borderId="163" xfId="35" applyFont="1" applyFill="1" applyBorder="1"/>
    <xf numFmtId="0" fontId="89" fillId="0" borderId="164" xfId="35" applyFont="1" applyFill="1" applyBorder="1"/>
    <xf numFmtId="0" fontId="89" fillId="0" borderId="165" xfId="35" applyFont="1" applyFill="1" applyBorder="1"/>
    <xf numFmtId="0" fontId="89" fillId="0" borderId="166" xfId="35" applyFont="1" applyFill="1" applyBorder="1"/>
    <xf numFmtId="0" fontId="89" fillId="0" borderId="167" xfId="35" applyFont="1" applyFill="1" applyBorder="1"/>
    <xf numFmtId="0" fontId="91" fillId="0" borderId="167" xfId="35" applyFont="1" applyFill="1" applyBorder="1"/>
    <xf numFmtId="0" fontId="89" fillId="0" borderId="168" xfId="35" applyFont="1" applyFill="1" applyBorder="1"/>
    <xf numFmtId="0" fontId="89" fillId="0" borderId="169" xfId="35" applyFont="1" applyFill="1" applyBorder="1"/>
    <xf numFmtId="0" fontId="89" fillId="0" borderId="161" xfId="35" applyFont="1" applyFill="1" applyBorder="1"/>
    <xf numFmtId="0" fontId="94" fillId="0" borderId="170" xfId="35" applyFont="1" applyFill="1" applyBorder="1" applyAlignment="1">
      <alignment horizontal="center"/>
    </xf>
    <xf numFmtId="0" fontId="91" fillId="0" borderId="171" xfId="35" applyFont="1" applyFill="1" applyBorder="1"/>
    <xf numFmtId="0" fontId="91" fillId="0" borderId="172" xfId="35" applyFont="1" applyFill="1" applyBorder="1"/>
    <xf numFmtId="0" fontId="91" fillId="0" borderId="173" xfId="35" applyFont="1" applyFill="1" applyBorder="1"/>
    <xf numFmtId="0" fontId="94" fillId="0" borderId="174" xfId="35" applyFont="1" applyFill="1" applyBorder="1" applyAlignment="1">
      <alignment horizontal="center"/>
    </xf>
    <xf numFmtId="0" fontId="91" fillId="0" borderId="149" xfId="35" applyFont="1" applyFill="1" applyBorder="1"/>
    <xf numFmtId="0" fontId="91" fillId="0" borderId="175" xfId="35" applyFont="1" applyFill="1" applyBorder="1" applyAlignment="1">
      <alignment horizontal="center"/>
    </xf>
    <xf numFmtId="0" fontId="91" fillId="0" borderId="176" xfId="35" applyFont="1" applyFill="1" applyBorder="1"/>
    <xf numFmtId="175" fontId="91" fillId="0" borderId="176" xfId="35" applyNumberFormat="1" applyFont="1" applyFill="1" applyBorder="1"/>
    <xf numFmtId="175" fontId="91" fillId="0" borderId="177" xfId="35" applyNumberFormat="1" applyFont="1" applyFill="1" applyBorder="1"/>
    <xf numFmtId="175" fontId="91" fillId="0" borderId="178" xfId="35" applyNumberFormat="1" applyFont="1" applyFill="1" applyBorder="1"/>
    <xf numFmtId="0" fontId="91" fillId="0" borderId="179" xfId="35" applyFont="1" applyFill="1" applyBorder="1" applyAlignment="1">
      <alignment horizontal="center"/>
    </xf>
    <xf numFmtId="0" fontId="91" fillId="0" borderId="0" xfId="35" applyFont="1" applyFill="1" applyBorder="1"/>
    <xf numFmtId="0" fontId="89" fillId="0" borderId="180" xfId="35" applyFont="1" applyFill="1" applyBorder="1"/>
    <xf numFmtId="175" fontId="91" fillId="0" borderId="181" xfId="35" applyNumberFormat="1" applyFont="1" applyFill="1" applyBorder="1"/>
    <xf numFmtId="0" fontId="91" fillId="0" borderId="182" xfId="35" applyFont="1" applyFill="1" applyBorder="1" applyAlignment="1">
      <alignment horizontal="center"/>
    </xf>
    <xf numFmtId="0" fontId="91" fillId="0" borderId="183" xfId="35" applyFont="1" applyFill="1" applyBorder="1"/>
    <xf numFmtId="175" fontId="91" fillId="0" borderId="183" xfId="35" applyNumberFormat="1" applyFont="1" applyFill="1" applyBorder="1"/>
    <xf numFmtId="175" fontId="91" fillId="0" borderId="184" xfId="35" applyNumberFormat="1" applyFont="1" applyFill="1" applyBorder="1"/>
    <xf numFmtId="175" fontId="91" fillId="0" borderId="0" xfId="35" applyNumberFormat="1" applyFont="1" applyFill="1" applyBorder="1"/>
    <xf numFmtId="0" fontId="91" fillId="0" borderId="185" xfId="35" applyFont="1" applyFill="1" applyBorder="1" applyAlignment="1">
      <alignment horizontal="center"/>
    </xf>
    <xf numFmtId="0" fontId="91" fillId="0" borderId="186" xfId="35" applyFont="1" applyFill="1" applyBorder="1"/>
    <xf numFmtId="175" fontId="91" fillId="0" borderId="187" xfId="35" applyNumberFormat="1" applyFont="1" applyFill="1" applyBorder="1"/>
    <xf numFmtId="0" fontId="91" fillId="0" borderId="188" xfId="35" applyFont="1" applyFill="1" applyBorder="1" applyAlignment="1">
      <alignment horizontal="center"/>
    </xf>
    <xf numFmtId="0" fontId="91" fillId="0" borderId="189" xfId="35" applyFont="1" applyFill="1" applyBorder="1"/>
    <xf numFmtId="175" fontId="91" fillId="0" borderId="189" xfId="35" applyNumberFormat="1" applyFont="1" applyFill="1" applyBorder="1"/>
    <xf numFmtId="175" fontId="91" fillId="0" borderId="190" xfId="35" applyNumberFormat="1" applyFont="1" applyFill="1" applyBorder="1"/>
    <xf numFmtId="175" fontId="91" fillId="0" borderId="186" xfId="35" applyNumberFormat="1" applyFont="1" applyFill="1" applyBorder="1"/>
    <xf numFmtId="0" fontId="89" fillId="0" borderId="189" xfId="35" applyFont="1" applyFill="1" applyBorder="1"/>
    <xf numFmtId="0" fontId="89" fillId="0" borderId="186" xfId="35" applyFont="1" applyFill="1" applyBorder="1"/>
    <xf numFmtId="175" fontId="89" fillId="0" borderId="187" xfId="35" applyNumberFormat="1" applyFont="1" applyFill="1" applyBorder="1"/>
    <xf numFmtId="0" fontId="91" fillId="0" borderId="191" xfId="35" applyFont="1" applyFill="1" applyBorder="1"/>
    <xf numFmtId="175" fontId="92" fillId="0" borderId="191" xfId="35" applyNumberFormat="1" applyFont="1" applyFill="1" applyBorder="1"/>
    <xf numFmtId="175" fontId="89" fillId="0" borderId="192" xfId="35" applyNumberFormat="1" applyFont="1" applyFill="1" applyBorder="1"/>
    <xf numFmtId="175" fontId="94" fillId="0" borderId="193" xfId="35" applyNumberFormat="1" applyFont="1" applyFill="1" applyBorder="1"/>
    <xf numFmtId="0" fontId="89" fillId="0" borderId="194" xfId="35" applyFont="1" applyFill="1" applyBorder="1"/>
    <xf numFmtId="175" fontId="94" fillId="0" borderId="195" xfId="35" applyNumberFormat="1" applyFont="1" applyFill="1" applyBorder="1"/>
    <xf numFmtId="0" fontId="91" fillId="0" borderId="174" xfId="35" applyFont="1" applyFill="1" applyBorder="1" applyAlignment="1">
      <alignment horizontal="center"/>
    </xf>
    <xf numFmtId="0" fontId="91" fillId="0" borderId="196" xfId="35" applyFont="1" applyFill="1" applyBorder="1"/>
    <xf numFmtId="175" fontId="91" fillId="0" borderId="197" xfId="35" applyNumberFormat="1" applyFont="1" applyFill="1" applyBorder="1"/>
    <xf numFmtId="175" fontId="89" fillId="0" borderId="167" xfId="35" applyNumberFormat="1" applyFont="1" applyFill="1" applyBorder="1"/>
    <xf numFmtId="175" fontId="89" fillId="0" borderId="198" xfId="35" applyNumberFormat="1" applyFont="1" applyFill="1" applyBorder="1"/>
    <xf numFmtId="175" fontId="89" fillId="0" borderId="199" xfId="35" applyNumberFormat="1" applyFont="1" applyFill="1" applyBorder="1"/>
    <xf numFmtId="0" fontId="91" fillId="0" borderId="166" xfId="35" applyFont="1" applyFill="1" applyBorder="1"/>
    <xf numFmtId="175" fontId="89" fillId="0" borderId="168" xfId="35" applyNumberFormat="1" applyFont="1" applyFill="1" applyBorder="1"/>
    <xf numFmtId="175" fontId="91" fillId="0" borderId="180" xfId="35" applyNumberFormat="1" applyFont="1" applyFill="1" applyBorder="1"/>
    <xf numFmtId="0" fontId="91" fillId="0" borderId="180" xfId="35" applyFont="1" applyFill="1" applyBorder="1"/>
    <xf numFmtId="0" fontId="91" fillId="0" borderId="160" xfId="35" applyFont="1" applyFill="1" applyBorder="1"/>
    <xf numFmtId="175" fontId="89" fillId="0" borderId="157" xfId="35" applyNumberFormat="1" applyFont="1" applyFill="1" applyBorder="1"/>
    <xf numFmtId="175" fontId="89" fillId="0" borderId="180" xfId="35" applyNumberFormat="1" applyFont="1" applyFill="1" applyBorder="1"/>
    <xf numFmtId="175" fontId="89" fillId="0" borderId="186" xfId="35" applyNumberFormat="1" applyFont="1" applyFill="1" applyBorder="1"/>
    <xf numFmtId="175" fontId="94" fillId="0" borderId="200" xfId="35" applyNumberFormat="1" applyFont="1" applyFill="1" applyBorder="1"/>
    <xf numFmtId="0" fontId="89" fillId="0" borderId="201" xfId="35" applyFont="1" applyFill="1" applyBorder="1"/>
    <xf numFmtId="0" fontId="91" fillId="0" borderId="202" xfId="35" applyFont="1" applyFill="1" applyBorder="1"/>
    <xf numFmtId="0" fontId="89" fillId="0" borderId="203" xfId="35" applyFont="1" applyFill="1" applyBorder="1"/>
    <xf numFmtId="0" fontId="89" fillId="0" borderId="204" xfId="35" applyFont="1" applyFill="1" applyBorder="1"/>
    <xf numFmtId="0" fontId="89" fillId="0" borderId="205" xfId="35" applyFont="1" applyFill="1" applyBorder="1"/>
    <xf numFmtId="0" fontId="94" fillId="0" borderId="206" xfId="35" applyFont="1" applyFill="1" applyBorder="1" applyAlignment="1">
      <alignment horizontal="center"/>
    </xf>
    <xf numFmtId="0" fontId="91" fillId="0" borderId="207" xfId="35" applyFont="1" applyFill="1" applyBorder="1"/>
    <xf numFmtId="175" fontId="89" fillId="0" borderId="169" xfId="35" applyNumberFormat="1" applyFont="1" applyFill="1" applyBorder="1"/>
    <xf numFmtId="0" fontId="89" fillId="0" borderId="208" xfId="35" applyFont="1" applyFill="1" applyBorder="1"/>
    <xf numFmtId="0" fontId="89" fillId="0" borderId="209" xfId="35" applyFont="1" applyFill="1" applyBorder="1"/>
    <xf numFmtId="0" fontId="89" fillId="0" borderId="210" xfId="35" applyFont="1" applyFill="1" applyBorder="1"/>
    <xf numFmtId="0" fontId="89" fillId="0" borderId="211" xfId="35" applyFont="1" applyFill="1" applyBorder="1"/>
    <xf numFmtId="0" fontId="91" fillId="0" borderId="212" xfId="35" applyFont="1" applyFill="1" applyBorder="1" applyAlignment="1">
      <alignment horizontal="center"/>
    </xf>
    <xf numFmtId="0" fontId="91" fillId="0" borderId="178" xfId="35" applyFont="1" applyFill="1" applyBorder="1"/>
    <xf numFmtId="0" fontId="89" fillId="0" borderId="213" xfId="35" applyFont="1" applyFill="1" applyBorder="1"/>
    <xf numFmtId="175" fontId="92" fillId="0" borderId="214" xfId="35" applyNumberFormat="1" applyFont="1" applyFill="1" applyBorder="1"/>
    <xf numFmtId="0" fontId="89" fillId="0" borderId="215" xfId="35" applyFont="1" applyFill="1" applyBorder="1"/>
    <xf numFmtId="0" fontId="89" fillId="0" borderId="216" xfId="35" applyFont="1" applyFill="1" applyBorder="1"/>
    <xf numFmtId="0" fontId="89" fillId="0" borderId="217" xfId="35" applyFont="1" applyFill="1" applyBorder="1"/>
    <xf numFmtId="175" fontId="91" fillId="0" borderId="218" xfId="35" applyNumberFormat="1" applyFont="1" applyFill="1" applyBorder="1"/>
    <xf numFmtId="175" fontId="92" fillId="0" borderId="181" xfId="35" applyNumberFormat="1" applyFont="1" applyFill="1" applyBorder="1"/>
    <xf numFmtId="175" fontId="92" fillId="0" borderId="187" xfId="35" applyNumberFormat="1" applyFont="1" applyFill="1" applyBorder="1"/>
    <xf numFmtId="0" fontId="89" fillId="0" borderId="219" xfId="35" applyFont="1" applyFill="1" applyBorder="1"/>
    <xf numFmtId="0" fontId="89" fillId="0" borderId="220" xfId="35" applyFont="1" applyFill="1" applyBorder="1"/>
    <xf numFmtId="0" fontId="89" fillId="0" borderId="221" xfId="35" applyFont="1" applyFill="1" applyBorder="1"/>
    <xf numFmtId="175" fontId="89" fillId="0" borderId="222" xfId="35" applyNumberFormat="1" applyFont="1" applyFill="1" applyBorder="1"/>
    <xf numFmtId="175" fontId="95" fillId="0" borderId="223" xfId="35" applyNumberFormat="1" applyFont="1" applyFill="1" applyBorder="1"/>
    <xf numFmtId="0" fontId="89" fillId="0" borderId="0" xfId="35" applyFont="1" applyFill="1" applyBorder="1"/>
    <xf numFmtId="0" fontId="89" fillId="0" borderId="224" xfId="35" applyFont="1" applyFill="1" applyBorder="1"/>
    <xf numFmtId="0" fontId="89" fillId="0" borderId="225" xfId="35" applyFont="1" applyFill="1" applyBorder="1"/>
    <xf numFmtId="0" fontId="89" fillId="0" borderId="226" xfId="35" applyFont="1" applyFill="1" applyBorder="1"/>
    <xf numFmtId="175" fontId="89" fillId="0" borderId="181" xfId="35" applyNumberFormat="1" applyFont="1" applyFill="1" applyBorder="1"/>
    <xf numFmtId="0" fontId="91" fillId="0" borderId="227" xfId="35" applyFont="1" applyFill="1" applyBorder="1"/>
    <xf numFmtId="0" fontId="89" fillId="0" borderId="228" xfId="35" applyFont="1" applyFill="1" applyBorder="1"/>
    <xf numFmtId="0" fontId="89" fillId="0" borderId="229" xfId="35" applyFont="1" applyFill="1" applyBorder="1"/>
    <xf numFmtId="0" fontId="91" fillId="0" borderId="228" xfId="35" applyFont="1" applyFill="1" applyBorder="1" applyAlignment="1">
      <alignment horizontal="center"/>
    </xf>
    <xf numFmtId="0" fontId="91" fillId="0" borderId="228" xfId="35" applyFont="1" applyFill="1" applyBorder="1"/>
    <xf numFmtId="175" fontId="89" fillId="0" borderId="230" xfId="35" applyNumberFormat="1" applyFont="1" applyFill="1" applyBorder="1"/>
    <xf numFmtId="0" fontId="89" fillId="0" borderId="231" xfId="35" applyFont="1" applyFill="1" applyBorder="1"/>
    <xf numFmtId="0" fontId="89" fillId="0" borderId="232" xfId="35" applyFont="1" applyFill="1" applyBorder="1"/>
    <xf numFmtId="0" fontId="89" fillId="0" borderId="227" xfId="35" applyFont="1" applyFill="1" applyBorder="1"/>
    <xf numFmtId="0" fontId="89" fillId="0" borderId="233" xfId="35" applyFont="1" applyFill="1" applyBorder="1"/>
    <xf numFmtId="0" fontId="89" fillId="0" borderId="234" xfId="35" applyFont="1" applyFill="1" applyBorder="1"/>
    <xf numFmtId="0" fontId="89" fillId="0" borderId="235" xfId="35" applyFont="1" applyFill="1" applyBorder="1"/>
    <xf numFmtId="0" fontId="94" fillId="0" borderId="144" xfId="35" applyFont="1" applyFill="1" applyBorder="1"/>
    <xf numFmtId="0" fontId="75" fillId="0" borderId="144" xfId="35" applyFont="1" applyFill="1" applyBorder="1"/>
    <xf numFmtId="0" fontId="94" fillId="15" borderId="2" xfId="35" applyFont="1" applyFill="1" applyBorder="1"/>
    <xf numFmtId="0" fontId="96" fillId="15" borderId="0" xfId="35" applyFont="1" applyFill="1"/>
    <xf numFmtId="0" fontId="94" fillId="15" borderId="2" xfId="35" applyFont="1" applyFill="1" applyBorder="1" applyAlignment="1">
      <alignment horizontal="center"/>
    </xf>
    <xf numFmtId="0" fontId="96" fillId="0" borderId="0" xfId="35" applyFont="1"/>
    <xf numFmtId="0" fontId="91" fillId="0" borderId="2" xfId="35" applyFont="1" applyBorder="1"/>
    <xf numFmtId="49" fontId="91" fillId="0" borderId="2" xfId="35" applyNumberFormat="1" applyFont="1" applyBorder="1"/>
    <xf numFmtId="0" fontId="94" fillId="0" borderId="2" xfId="35" applyFont="1" applyBorder="1"/>
    <xf numFmtId="179" fontId="91" fillId="0" borderId="2" xfId="35" applyNumberFormat="1" applyFont="1" applyBorder="1"/>
    <xf numFmtId="175" fontId="91" fillId="0" borderId="2" xfId="35" applyNumberFormat="1" applyFont="1" applyBorder="1"/>
    <xf numFmtId="0" fontId="97" fillId="0" borderId="0" xfId="35" applyFont="1"/>
    <xf numFmtId="0" fontId="91" fillId="0" borderId="0" xfId="35" applyFont="1"/>
    <xf numFmtId="179" fontId="91" fillId="0" borderId="0" xfId="35" applyNumberFormat="1" applyFont="1"/>
    <xf numFmtId="175" fontId="91" fillId="0" borderId="0" xfId="35" applyNumberFormat="1" applyFont="1"/>
    <xf numFmtId="0" fontId="91" fillId="0" borderId="0" xfId="35" applyFont="1" applyAlignment="1">
      <alignment horizontal="center" wrapText="1"/>
    </xf>
    <xf numFmtId="0" fontId="91" fillId="0" borderId="0" xfId="35" applyFont="1" applyAlignment="1">
      <alignment wrapText="1"/>
    </xf>
    <xf numFmtId="49" fontId="91" fillId="0" borderId="0" xfId="35" applyNumberFormat="1" applyFont="1" applyAlignment="1">
      <alignment horizontal="left" wrapText="1"/>
    </xf>
    <xf numFmtId="175" fontId="91" fillId="0" borderId="0" xfId="35" applyNumberFormat="1" applyFont="1" applyAlignment="1">
      <alignment wrapText="1"/>
    </xf>
    <xf numFmtId="0" fontId="89" fillId="0" borderId="0" xfId="35" applyFont="1"/>
    <xf numFmtId="179" fontId="2" fillId="0" borderId="0" xfId="35" applyNumberFormat="1"/>
    <xf numFmtId="0" fontId="2" fillId="0" borderId="0" xfId="35" applyFont="1"/>
    <xf numFmtId="175" fontId="94" fillId="0" borderId="0" xfId="35" applyNumberFormat="1" applyFont="1"/>
    <xf numFmtId="179" fontId="94" fillId="0" borderId="0" xfId="35" applyNumberFormat="1" applyFont="1"/>
    <xf numFmtId="179" fontId="89" fillId="0" borderId="0" xfId="35" applyNumberFormat="1" applyFont="1"/>
    <xf numFmtId="175" fontId="89" fillId="0" borderId="0" xfId="35" applyNumberFormat="1" applyFont="1"/>
    <xf numFmtId="175" fontId="91" fillId="0" borderId="0" xfId="35" applyNumberFormat="1" applyFont="1" applyFill="1" applyAlignment="1">
      <alignment wrapText="1"/>
    </xf>
    <xf numFmtId="0" fontId="89" fillId="0" borderId="0" xfId="35" applyFont="1" applyFill="1"/>
    <xf numFmtId="175" fontId="2" fillId="0" borderId="0" xfId="35" applyNumberFormat="1"/>
    <xf numFmtId="2" fontId="2" fillId="0" borderId="0" xfId="35" applyNumberFormat="1"/>
    <xf numFmtId="0" fontId="91" fillId="0" borderId="0" xfId="35" applyFont="1" applyFill="1" applyAlignment="1">
      <alignment wrapText="1"/>
    </xf>
    <xf numFmtId="0" fontId="91" fillId="0" borderId="0" xfId="35" applyFont="1" applyFill="1"/>
    <xf numFmtId="0" fontId="2" fillId="0" borderId="0" xfId="35" applyFont="1" applyAlignment="1">
      <alignment horizontal="right"/>
    </xf>
    <xf numFmtId="0" fontId="54" fillId="0" borderId="0" xfId="35" applyFont="1"/>
    <xf numFmtId="0" fontId="91" fillId="5" borderId="0" xfId="35" applyFont="1" applyFill="1" applyAlignment="1">
      <alignment horizontal="center" wrapText="1"/>
    </xf>
    <xf numFmtId="49" fontId="91" fillId="0" borderId="0" xfId="35" applyNumberFormat="1" applyFont="1" applyFill="1" applyAlignment="1">
      <alignment horizontal="left" wrapText="1"/>
    </xf>
    <xf numFmtId="2" fontId="89" fillId="0" borderId="0" xfId="35" applyNumberFormat="1" applyFont="1" applyFill="1"/>
    <xf numFmtId="175" fontId="89" fillId="0" borderId="0" xfId="35" applyNumberFormat="1" applyFont="1" applyFill="1"/>
    <xf numFmtId="179" fontId="91" fillId="0" borderId="0" xfId="35" applyNumberFormat="1" applyFont="1" applyFill="1"/>
    <xf numFmtId="179" fontId="2" fillId="0" borderId="0" xfId="35" applyNumberFormat="1" applyFill="1"/>
    <xf numFmtId="0" fontId="86" fillId="0" borderId="0" xfId="35" applyFont="1" applyAlignment="1">
      <alignment wrapText="1"/>
    </xf>
    <xf numFmtId="181" fontId="89" fillId="0" borderId="0" xfId="35" applyNumberFormat="1" applyFont="1" applyFill="1"/>
    <xf numFmtId="175" fontId="54" fillId="0" borderId="0" xfId="35" applyNumberFormat="1" applyFont="1"/>
    <xf numFmtId="0" fontId="94" fillId="0" borderId="0" xfId="35" applyFont="1"/>
    <xf numFmtId="0" fontId="98" fillId="0" borderId="2" xfId="35" applyFont="1" applyBorder="1"/>
    <xf numFmtId="179" fontId="98" fillId="0" borderId="2" xfId="35" applyNumberFormat="1" applyFont="1" applyBorder="1"/>
    <xf numFmtId="175" fontId="98" fillId="0" borderId="2" xfId="35" applyNumberFormat="1" applyFont="1" applyBorder="1"/>
    <xf numFmtId="2" fontId="98" fillId="0" borderId="2" xfId="35" applyNumberFormat="1" applyFont="1" applyBorder="1"/>
    <xf numFmtId="0" fontId="51" fillId="0" borderId="157" xfId="35" applyFont="1" applyFill="1" applyBorder="1"/>
    <xf numFmtId="175" fontId="89" fillId="0" borderId="191" xfId="35" applyNumberFormat="1" applyFont="1" applyFill="1" applyBorder="1"/>
    <xf numFmtId="175" fontId="89" fillId="0" borderId="197" xfId="35" applyNumberFormat="1" applyFont="1" applyFill="1" applyBorder="1"/>
    <xf numFmtId="0" fontId="54" fillId="0" borderId="0" xfId="35" applyFont="1" applyFill="1"/>
    <xf numFmtId="0" fontId="89" fillId="0" borderId="156" xfId="35" applyFont="1" applyFill="1" applyBorder="1" applyAlignment="1">
      <alignment horizontal="left"/>
    </xf>
    <xf numFmtId="0" fontId="51" fillId="0" borderId="157" xfId="35" applyFont="1" applyFill="1" applyBorder="1" applyAlignment="1">
      <alignment horizontal="center"/>
    </xf>
    <xf numFmtId="0" fontId="91" fillId="0" borderId="0" xfId="35" applyFont="1" applyAlignment="1">
      <alignment horizontal="left" wrapText="1"/>
    </xf>
    <xf numFmtId="0" fontId="100" fillId="0" borderId="237" xfId="36" applyNumberFormat="1" applyFont="1" applyFill="1" applyBorder="1" applyAlignment="1" applyProtection="1">
      <alignment horizontal="left" vertical="center"/>
    </xf>
    <xf numFmtId="0" fontId="100" fillId="0" borderId="238" xfId="36" applyNumberFormat="1" applyFont="1" applyFill="1" applyBorder="1" applyAlignment="1" applyProtection="1">
      <alignment horizontal="left" vertical="center"/>
    </xf>
    <xf numFmtId="0" fontId="101" fillId="0" borderId="238" xfId="36" applyNumberFormat="1" applyFont="1" applyFill="1" applyBorder="1" applyAlignment="1" applyProtection="1">
      <alignment horizontal="left" vertical="center"/>
    </xf>
    <xf numFmtId="0" fontId="100" fillId="0" borderId="239" xfId="36" applyNumberFormat="1" applyFont="1" applyFill="1" applyBorder="1" applyAlignment="1" applyProtection="1">
      <alignment horizontal="left" vertical="center"/>
    </xf>
    <xf numFmtId="0" fontId="99" fillId="0" borderId="0" xfId="36" applyAlignment="1" applyProtection="1"/>
    <xf numFmtId="0" fontId="37" fillId="0" borderId="240" xfId="36" applyNumberFormat="1" applyFont="1" applyFill="1" applyBorder="1" applyAlignment="1" applyProtection="1">
      <alignment vertical="center"/>
    </xf>
    <xf numFmtId="0" fontId="37" fillId="0" borderId="241" xfId="36" applyNumberFormat="1" applyFont="1" applyFill="1" applyBorder="1" applyAlignment="1" applyProtection="1">
      <alignment vertical="center"/>
    </xf>
    <xf numFmtId="0" fontId="37" fillId="0" borderId="242" xfId="36" applyNumberFormat="1" applyFont="1" applyFill="1" applyBorder="1" applyAlignment="1" applyProtection="1">
      <alignment vertical="center"/>
    </xf>
    <xf numFmtId="0" fontId="37" fillId="0" borderId="243" xfId="36" applyNumberFormat="1" applyFont="1" applyFill="1" applyBorder="1" applyAlignment="1" applyProtection="1">
      <alignment vertical="center"/>
    </xf>
    <xf numFmtId="0" fontId="37" fillId="0" borderId="0" xfId="36" applyNumberFormat="1" applyFont="1" applyFill="1" applyAlignment="1" applyProtection="1">
      <alignment vertical="center"/>
    </xf>
    <xf numFmtId="182" fontId="37" fillId="0" borderId="0" xfId="36" applyNumberFormat="1" applyFont="1" applyFill="1" applyAlignment="1" applyProtection="1">
      <alignment vertical="center"/>
    </xf>
    <xf numFmtId="182" fontId="37" fillId="0" borderId="244" xfId="36" applyNumberFormat="1" applyFont="1" applyFill="1" applyBorder="1" applyAlignment="1" applyProtection="1">
      <alignment vertical="center"/>
    </xf>
    <xf numFmtId="0" fontId="37" fillId="0" borderId="77" xfId="36" applyNumberFormat="1" applyFont="1" applyFill="1" applyBorder="1" applyAlignment="1" applyProtection="1">
      <alignment vertical="center"/>
    </xf>
    <xf numFmtId="0" fontId="37" fillId="0" borderId="245" xfId="36" applyNumberFormat="1" applyFont="1" applyFill="1" applyBorder="1" applyAlignment="1" applyProtection="1">
      <alignment vertical="center"/>
    </xf>
    <xf numFmtId="0" fontId="37" fillId="0" borderId="247" xfId="36" applyNumberFormat="1" applyFont="1" applyFill="1" applyBorder="1" applyAlignment="1" applyProtection="1">
      <alignment horizontal="right" vertical="center"/>
    </xf>
    <xf numFmtId="182" fontId="37" fillId="0" borderId="246" xfId="36" applyNumberFormat="1" applyFont="1" applyFill="1" applyBorder="1" applyAlignment="1" applyProtection="1">
      <alignment vertical="center"/>
    </xf>
    <xf numFmtId="0" fontId="37" fillId="0" borderId="247" xfId="36" applyNumberFormat="1" applyFont="1" applyFill="1" applyBorder="1" applyAlignment="1" applyProtection="1">
      <alignment vertical="center"/>
    </xf>
    <xf numFmtId="182" fontId="37" fillId="0" borderId="248" xfId="36" applyNumberFormat="1" applyFont="1" applyFill="1" applyBorder="1" applyAlignment="1" applyProtection="1">
      <alignment vertical="center"/>
    </xf>
    <xf numFmtId="0" fontId="37" fillId="0" borderId="78" xfId="36" applyNumberFormat="1" applyFont="1" applyFill="1" applyBorder="1" applyAlignment="1" applyProtection="1">
      <alignment vertical="center"/>
    </xf>
    <xf numFmtId="0" fontId="37" fillId="0" borderId="243" xfId="36" applyNumberFormat="1" applyFont="1" applyFill="1" applyBorder="1" applyAlignment="1" applyProtection="1"/>
    <xf numFmtId="0" fontId="37" fillId="0" borderId="0" xfId="36" applyNumberFormat="1" applyFont="1" applyFill="1" applyAlignment="1" applyProtection="1"/>
    <xf numFmtId="0" fontId="37" fillId="0" borderId="0" xfId="36" applyNumberFormat="1" applyFont="1" applyFill="1" applyAlignment="1" applyProtection="1">
      <alignment horizontal="right"/>
    </xf>
    <xf numFmtId="0" fontId="37" fillId="0" borderId="245" xfId="36" applyNumberFormat="1" applyFont="1" applyFill="1" applyBorder="1" applyAlignment="1" applyProtection="1"/>
    <xf numFmtId="0" fontId="37" fillId="0" borderId="143" xfId="36" applyNumberFormat="1" applyFont="1" applyFill="1" applyBorder="1" applyAlignment="1" applyProtection="1">
      <alignment vertical="center"/>
    </xf>
    <xf numFmtId="0" fontId="37" fillId="0" borderId="77" xfId="36" applyNumberFormat="1" applyFont="1" applyFill="1" applyBorder="1" applyAlignment="1" applyProtection="1">
      <alignment horizontal="right" vertical="center"/>
    </xf>
    <xf numFmtId="182" fontId="102" fillId="0" borderId="0" xfId="36" applyNumberFormat="1" applyFont="1" applyFill="1" applyAlignment="1" applyProtection="1">
      <alignment vertical="center"/>
    </xf>
    <xf numFmtId="0" fontId="102" fillId="0" borderId="0" xfId="36" applyNumberFormat="1" applyFont="1" applyFill="1" applyAlignment="1" applyProtection="1">
      <alignment vertical="center"/>
    </xf>
    <xf numFmtId="182" fontId="37" fillId="0" borderId="72" xfId="36" applyNumberFormat="1" applyFont="1" applyFill="1" applyBorder="1" applyAlignment="1" applyProtection="1">
      <alignment horizontal="left" vertical="center"/>
    </xf>
    <xf numFmtId="182" fontId="37" fillId="0" borderId="74" xfId="36" applyNumberFormat="1" applyFont="1" applyFill="1" applyBorder="1" applyAlignment="1" applyProtection="1">
      <alignment horizontal="left" vertical="center"/>
    </xf>
    <xf numFmtId="0" fontId="37" fillId="0" borderId="75" xfId="36" applyNumberFormat="1" applyFont="1" applyFill="1" applyBorder="1" applyAlignment="1" applyProtection="1">
      <alignment vertical="center"/>
    </xf>
    <xf numFmtId="182" fontId="37" fillId="0" borderId="74" xfId="36" applyNumberFormat="1" applyFont="1" applyFill="1" applyBorder="1" applyAlignment="1" applyProtection="1">
      <alignment vertical="center"/>
    </xf>
    <xf numFmtId="0" fontId="37" fillId="0" borderId="236" xfId="36" applyNumberFormat="1" applyFont="1" applyFill="1" applyBorder="1" applyAlignment="1" applyProtection="1">
      <alignment vertical="center"/>
    </xf>
    <xf numFmtId="0" fontId="37" fillId="0" borderId="78" xfId="36" applyNumberFormat="1" applyFont="1" applyFill="1" applyBorder="1" applyAlignment="1" applyProtection="1">
      <alignment horizontal="right" vertical="center"/>
    </xf>
    <xf numFmtId="0" fontId="102" fillId="0" borderId="0" xfId="36" applyNumberFormat="1" applyFont="1" applyFill="1" applyAlignment="1" applyProtection="1"/>
    <xf numFmtId="182" fontId="37" fillId="0" borderId="72" xfId="36" applyNumberFormat="1" applyFont="1" applyFill="1" applyBorder="1" applyAlignment="1" applyProtection="1">
      <alignment vertical="center"/>
    </xf>
    <xf numFmtId="0" fontId="37" fillId="0" borderId="76" xfId="36" applyNumberFormat="1" applyFont="1" applyFill="1" applyBorder="1" applyAlignment="1" applyProtection="1">
      <alignment vertical="center"/>
    </xf>
    <xf numFmtId="14" fontId="37" fillId="0" borderId="72" xfId="36" applyNumberFormat="1" applyFont="1" applyFill="1" applyBorder="1" applyAlignment="1" applyProtection="1">
      <alignment horizontal="center" vertical="center"/>
    </xf>
    <xf numFmtId="3" fontId="37" fillId="0" borderId="72" xfId="36" applyNumberFormat="1" applyFont="1" applyFill="1" applyBorder="1" applyAlignment="1" applyProtection="1">
      <alignment horizontal="right" vertical="center"/>
    </xf>
    <xf numFmtId="0" fontId="37" fillId="0" borderId="249" xfId="36" applyNumberFormat="1" applyFont="1" applyFill="1" applyBorder="1" applyAlignment="1" applyProtection="1">
      <alignment vertical="center"/>
    </xf>
    <xf numFmtId="0" fontId="37" fillId="0" borderId="250" xfId="36" applyNumberFormat="1" applyFont="1" applyFill="1" applyBorder="1" applyAlignment="1" applyProtection="1">
      <alignment vertical="center"/>
    </xf>
    <xf numFmtId="0" fontId="37" fillId="0" borderId="251" xfId="36" applyNumberFormat="1" applyFont="1" applyFill="1" applyBorder="1" applyAlignment="1" applyProtection="1">
      <alignment vertical="center"/>
    </xf>
    <xf numFmtId="0" fontId="61" fillId="0" borderId="240" xfId="36" applyNumberFormat="1" applyFont="1" applyFill="1" applyBorder="1" applyAlignment="1" applyProtection="1">
      <alignment vertical="center"/>
    </xf>
    <xf numFmtId="0" fontId="61" fillId="0" borderId="241" xfId="36" applyNumberFormat="1" applyFont="1" applyFill="1" applyBorder="1" applyAlignment="1" applyProtection="1">
      <alignment vertical="center"/>
    </xf>
    <xf numFmtId="0" fontId="61" fillId="0" borderId="242" xfId="36" applyNumberFormat="1" applyFont="1" applyFill="1" applyBorder="1" applyAlignment="1" applyProtection="1">
      <alignment vertical="center"/>
    </xf>
    <xf numFmtId="0" fontId="38" fillId="0" borderId="252" xfId="36" applyNumberFormat="1" applyFont="1" applyFill="1" applyBorder="1" applyAlignment="1" applyProtection="1">
      <alignment vertical="center"/>
    </xf>
    <xf numFmtId="0" fontId="38" fillId="0" borderId="76" xfId="36" applyNumberFormat="1" applyFont="1" applyFill="1" applyBorder="1" applyAlignment="1" applyProtection="1">
      <alignment vertical="center"/>
    </xf>
    <xf numFmtId="182" fontId="38" fillId="0" borderId="76" xfId="36" applyNumberFormat="1" applyFont="1" applyFill="1" applyBorder="1" applyAlignment="1" applyProtection="1">
      <alignment vertical="center"/>
    </xf>
    <xf numFmtId="0" fontId="38" fillId="0" borderId="74" xfId="36" applyNumberFormat="1" applyFont="1" applyFill="1" applyBorder="1" applyAlignment="1" applyProtection="1">
      <alignment vertical="center"/>
    </xf>
    <xf numFmtId="0" fontId="38" fillId="0" borderId="75" xfId="36" applyNumberFormat="1" applyFont="1" applyFill="1" applyBorder="1" applyAlignment="1" applyProtection="1">
      <alignment vertical="center"/>
    </xf>
    <xf numFmtId="0" fontId="38" fillId="0" borderId="253" xfId="36" applyNumberFormat="1" applyFont="1" applyFill="1" applyBorder="1" applyAlignment="1" applyProtection="1">
      <alignment vertical="center"/>
    </xf>
    <xf numFmtId="0" fontId="38" fillId="0" borderId="252" xfId="36" applyNumberFormat="1" applyFont="1" applyFill="1" applyBorder="1" applyAlignment="1" applyProtection="1">
      <alignment horizontal="left" vertical="center"/>
    </xf>
    <xf numFmtId="0" fontId="38" fillId="0" borderId="76" xfId="36" applyNumberFormat="1" applyFont="1" applyFill="1" applyBorder="1" applyAlignment="1" applyProtection="1">
      <alignment horizontal="left" vertical="center"/>
    </xf>
    <xf numFmtId="0" fontId="38" fillId="0" borderId="75" xfId="36" applyNumberFormat="1" applyFont="1" applyFill="1" applyBorder="1" applyAlignment="1" applyProtection="1">
      <alignment horizontal="left" vertical="center"/>
    </xf>
    <xf numFmtId="0" fontId="38" fillId="0" borderId="254" xfId="36" applyNumberFormat="1" applyFont="1" applyFill="1" applyBorder="1" applyAlignment="1" applyProtection="1">
      <alignment vertical="center"/>
    </xf>
    <xf numFmtId="0" fontId="38" fillId="0" borderId="255" xfId="36" applyNumberFormat="1" applyFont="1" applyFill="1" applyBorder="1" applyAlignment="1" applyProtection="1">
      <alignment vertical="center"/>
    </xf>
    <xf numFmtId="183" fontId="38" fillId="0" borderId="256" xfId="36" applyNumberFormat="1" applyFont="1" applyFill="1" applyBorder="1" applyAlignment="1" applyProtection="1">
      <alignment vertical="center"/>
    </xf>
    <xf numFmtId="3" fontId="38" fillId="0" borderId="257" xfId="36" applyNumberFormat="1" applyFont="1" applyFill="1" applyBorder="1" applyAlignment="1" applyProtection="1">
      <alignment vertical="center"/>
    </xf>
    <xf numFmtId="3" fontId="38" fillId="0" borderId="256" xfId="36" applyNumberFormat="1" applyFont="1" applyFill="1" applyBorder="1" applyAlignment="1" applyProtection="1">
      <alignment vertical="center"/>
    </xf>
    <xf numFmtId="0" fontId="38" fillId="0" borderId="257" xfId="36" applyNumberFormat="1" applyFont="1" applyFill="1" applyBorder="1" applyAlignment="1" applyProtection="1">
      <alignment vertical="center"/>
    </xf>
    <xf numFmtId="183" fontId="38" fillId="0" borderId="255" xfId="36" applyNumberFormat="1" applyFont="1" applyFill="1" applyBorder="1" applyAlignment="1" applyProtection="1">
      <alignment vertical="center"/>
    </xf>
    <xf numFmtId="3" fontId="38" fillId="0" borderId="255" xfId="36" applyNumberFormat="1" applyFont="1" applyFill="1" applyBorder="1" applyAlignment="1" applyProtection="1">
      <alignment vertical="center"/>
    </xf>
    <xf numFmtId="3" fontId="38" fillId="0" borderId="258" xfId="36" applyNumberFormat="1" applyFont="1" applyFill="1" applyBorder="1" applyAlignment="1" applyProtection="1">
      <alignment vertical="center"/>
    </xf>
    <xf numFmtId="0" fontId="61" fillId="0" borderId="237" xfId="36" applyNumberFormat="1" applyFont="1" applyFill="1" applyBorder="1" applyAlignment="1" applyProtection="1">
      <alignment vertical="center"/>
    </xf>
    <xf numFmtId="0" fontId="61" fillId="0" borderId="238" xfId="36" applyNumberFormat="1" applyFont="1" applyFill="1" applyBorder="1" applyAlignment="1" applyProtection="1">
      <alignment vertical="center"/>
    </xf>
    <xf numFmtId="182" fontId="103" fillId="0" borderId="238" xfId="36" applyNumberFormat="1" applyFont="1" applyFill="1" applyBorder="1" applyAlignment="1" applyProtection="1">
      <alignment vertical="center"/>
    </xf>
    <xf numFmtId="182" fontId="61" fillId="0" borderId="238" xfId="36" applyNumberFormat="1" applyFont="1" applyFill="1" applyBorder="1" applyAlignment="1" applyProtection="1">
      <alignment horizontal="left" vertical="center"/>
    </xf>
    <xf numFmtId="0" fontId="61" fillId="0" borderId="239" xfId="36" applyNumberFormat="1" applyFont="1" applyFill="1" applyBorder="1" applyAlignment="1" applyProtection="1">
      <alignment vertical="center"/>
    </xf>
    <xf numFmtId="0" fontId="66" fillId="17" borderId="259" xfId="36" applyNumberFormat="1" applyFont="1" applyFill="1" applyBorder="1" applyAlignment="1" applyProtection="1">
      <alignment horizontal="center" vertical="center"/>
    </xf>
    <xf numFmtId="0" fontId="61" fillId="17" borderId="260" xfId="36" applyNumberFormat="1" applyFont="1" applyFill="1" applyBorder="1" applyAlignment="1" applyProtection="1">
      <alignment horizontal="center" vertical="center"/>
    </xf>
    <xf numFmtId="0" fontId="104" fillId="0" borderId="261" xfId="36" applyNumberFormat="1" applyFont="1" applyFill="1" applyBorder="1" applyAlignment="1" applyProtection="1">
      <alignment horizontal="left" vertical="center"/>
    </xf>
    <xf numFmtId="0" fontId="61" fillId="0" borderId="261" xfId="36" applyNumberFormat="1" applyFont="1" applyFill="1" applyBorder="1" applyAlignment="1" applyProtection="1">
      <alignment horizontal="left" vertical="center"/>
    </xf>
    <xf numFmtId="0" fontId="61" fillId="0" borderId="262" xfId="36" applyNumberFormat="1" applyFont="1" applyFill="1" applyBorder="1" applyAlignment="1" applyProtection="1">
      <alignment horizontal="left" vertical="center"/>
    </xf>
    <xf numFmtId="0" fontId="38" fillId="17" borderId="260" xfId="36" applyNumberFormat="1" applyFont="1" applyFill="1" applyBorder="1" applyAlignment="1" applyProtection="1">
      <alignment horizontal="center" vertical="center"/>
    </xf>
    <xf numFmtId="0" fontId="103" fillId="17" borderId="260" xfId="36" applyNumberFormat="1" applyFont="1" applyFill="1" applyBorder="1" applyAlignment="1" applyProtection="1">
      <alignment vertical="center"/>
    </xf>
    <xf numFmtId="0" fontId="51" fillId="0" borderId="263" xfId="36" applyNumberFormat="1" applyFont="1" applyFill="1" applyBorder="1" applyAlignment="1" applyProtection="1">
      <alignment horizontal="center" vertical="center"/>
    </xf>
    <xf numFmtId="0" fontId="61" fillId="0" borderId="244" xfId="36" applyNumberFormat="1" applyFont="1" applyFill="1" applyBorder="1" applyAlignment="1" applyProtection="1">
      <alignment vertical="center"/>
    </xf>
    <xf numFmtId="0" fontId="61" fillId="0" borderId="77" xfId="36" applyNumberFormat="1" applyFont="1" applyFill="1" applyBorder="1" applyAlignment="1" applyProtection="1">
      <alignment vertical="center"/>
    </xf>
    <xf numFmtId="0" fontId="51" fillId="0" borderId="72" xfId="36" applyNumberFormat="1" applyFont="1" applyFill="1" applyBorder="1" applyAlignment="1" applyProtection="1">
      <alignment vertical="center"/>
    </xf>
    <xf numFmtId="184" fontId="38" fillId="0" borderId="74" xfId="36" applyNumberFormat="1" applyFont="1" applyFill="1" applyBorder="1" applyAlignment="1" applyProtection="1">
      <alignment vertical="center"/>
    </xf>
    <xf numFmtId="3" fontId="38" fillId="0" borderId="253" xfId="36" applyNumberFormat="1" applyFont="1" applyFill="1" applyBorder="1" applyAlignment="1" applyProtection="1">
      <alignment vertical="center"/>
    </xf>
    <xf numFmtId="0" fontId="51" fillId="0" borderId="74" xfId="36" applyNumberFormat="1" applyFont="1" applyFill="1" applyBorder="1" applyAlignment="1" applyProtection="1">
      <alignment vertical="center"/>
    </xf>
    <xf numFmtId="0" fontId="51" fillId="0" borderId="75" xfId="36" applyNumberFormat="1" applyFont="1" applyFill="1" applyBorder="1" applyAlignment="1" applyProtection="1">
      <alignment vertical="center"/>
    </xf>
    <xf numFmtId="3" fontId="38" fillId="0" borderId="74" xfId="36" applyNumberFormat="1" applyFont="1" applyFill="1" applyBorder="1" applyAlignment="1" applyProtection="1">
      <alignment vertical="center"/>
    </xf>
    <xf numFmtId="182" fontId="51" fillId="0" borderId="74" xfId="36" applyNumberFormat="1" applyFont="1" applyFill="1" applyBorder="1" applyAlignment="1" applyProtection="1">
      <alignment vertical="center"/>
    </xf>
    <xf numFmtId="10" fontId="102" fillId="0" borderId="74" xfId="36" applyNumberFormat="1" applyFont="1" applyFill="1" applyBorder="1" applyAlignment="1" applyProtection="1">
      <alignment vertical="center"/>
    </xf>
    <xf numFmtId="0" fontId="61" fillId="0" borderId="248" xfId="36" applyNumberFormat="1" applyFont="1" applyFill="1" applyBorder="1" applyAlignment="1" applyProtection="1">
      <alignment vertical="center"/>
    </xf>
    <xf numFmtId="0" fontId="61" fillId="0" borderId="78" xfId="36" applyNumberFormat="1" applyFont="1" applyFill="1" applyBorder="1" applyAlignment="1" applyProtection="1">
      <alignment vertical="center"/>
    </xf>
    <xf numFmtId="4" fontId="51" fillId="0" borderId="75" xfId="36" applyNumberFormat="1" applyFont="1" applyFill="1" applyBorder="1" applyAlignment="1" applyProtection="1">
      <alignment vertical="center"/>
    </xf>
    <xf numFmtId="0" fontId="51" fillId="0" borderId="252" xfId="36" applyNumberFormat="1" applyFont="1" applyFill="1" applyBorder="1" applyAlignment="1" applyProtection="1">
      <alignment vertical="center"/>
    </xf>
    <xf numFmtId="0" fontId="51" fillId="0" borderId="76" xfId="36" applyNumberFormat="1" applyFont="1" applyFill="1" applyBorder="1" applyAlignment="1" applyProtection="1">
      <alignment vertical="center"/>
    </xf>
    <xf numFmtId="0" fontId="75" fillId="0" borderId="74" xfId="36" applyNumberFormat="1" applyFont="1" applyFill="1" applyBorder="1" applyAlignment="1" applyProtection="1">
      <alignment vertical="center"/>
    </xf>
    <xf numFmtId="184" fontId="38" fillId="0" borderId="237" xfId="36" applyNumberFormat="1" applyFont="1" applyFill="1" applyBorder="1" applyAlignment="1" applyProtection="1">
      <alignment vertical="center"/>
    </xf>
    <xf numFmtId="3" fontId="38" fillId="0" borderId="239" xfId="36" applyNumberFormat="1" applyFont="1" applyFill="1" applyBorder="1" applyAlignment="1" applyProtection="1">
      <alignment vertical="center"/>
    </xf>
    <xf numFmtId="3" fontId="38" fillId="0" borderId="237" xfId="36" applyNumberFormat="1" applyFont="1" applyFill="1" applyBorder="1" applyAlignment="1" applyProtection="1">
      <alignment vertical="center"/>
    </xf>
    <xf numFmtId="0" fontId="51" fillId="0" borderId="264" xfId="36" applyNumberFormat="1" applyFont="1" applyFill="1" applyBorder="1" applyAlignment="1" applyProtection="1">
      <alignment horizontal="center" vertical="center"/>
    </xf>
    <xf numFmtId="0" fontId="51" fillId="0" borderId="257" xfId="36" applyNumberFormat="1" applyFont="1" applyFill="1" applyBorder="1" applyAlignment="1" applyProtection="1">
      <alignment vertical="center"/>
    </xf>
    <xf numFmtId="0" fontId="51" fillId="0" borderId="255" xfId="36" applyNumberFormat="1" applyFont="1" applyFill="1" applyBorder="1" applyAlignment="1" applyProtection="1">
      <alignment vertical="center"/>
    </xf>
    <xf numFmtId="0" fontId="51" fillId="0" borderId="256" xfId="36" applyNumberFormat="1" applyFont="1" applyFill="1" applyBorder="1" applyAlignment="1" applyProtection="1">
      <alignment vertical="center"/>
    </xf>
    <xf numFmtId="184" fontId="38" fillId="0" borderId="257" xfId="36" applyNumberFormat="1" applyFont="1" applyFill="1" applyBorder="1" applyAlignment="1" applyProtection="1">
      <alignment vertical="center"/>
    </xf>
    <xf numFmtId="0" fontId="38" fillId="0" borderId="241" xfId="36" applyNumberFormat="1" applyFont="1" applyFill="1" applyBorder="1" applyAlignment="1" applyProtection="1">
      <alignment vertical="center"/>
    </xf>
    <xf numFmtId="0" fontId="102" fillId="0" borderId="241" xfId="36" applyNumberFormat="1" applyFont="1" applyFill="1" applyBorder="1" applyAlignment="1" applyProtection="1">
      <alignment vertical="center"/>
    </xf>
    <xf numFmtId="0" fontId="38" fillId="0" borderId="265" xfId="36" applyNumberFormat="1" applyFont="1" applyFill="1" applyBorder="1" applyAlignment="1" applyProtection="1">
      <alignment vertical="center"/>
    </xf>
    <xf numFmtId="0" fontId="102" fillId="0" borderId="266" xfId="36" applyNumberFormat="1" applyFont="1" applyFill="1" applyBorder="1" applyAlignment="1" applyProtection="1">
      <alignment vertical="center"/>
    </xf>
    <xf numFmtId="0" fontId="38" fillId="0" borderId="242" xfId="36" applyNumberFormat="1" applyFont="1" applyFill="1" applyBorder="1" applyAlignment="1" applyProtection="1">
      <alignment vertical="center"/>
    </xf>
    <xf numFmtId="0" fontId="103" fillId="17" borderId="260" xfId="36" applyNumberFormat="1" applyFont="1" applyFill="1" applyBorder="1" applyAlignment="1" applyProtection="1">
      <alignment horizontal="left" vertical="center"/>
    </xf>
    <xf numFmtId="184" fontId="61" fillId="0" borderId="261" xfId="36" applyNumberFormat="1" applyFont="1" applyFill="1" applyBorder="1" applyAlignment="1" applyProtection="1">
      <alignment horizontal="left" vertical="center"/>
    </xf>
    <xf numFmtId="0" fontId="38" fillId="0" borderId="243" xfId="36" applyNumberFormat="1" applyFont="1" applyFill="1" applyBorder="1" applyAlignment="1" applyProtection="1">
      <alignment vertical="center"/>
    </xf>
    <xf numFmtId="0" fontId="38" fillId="0" borderId="0" xfId="36" applyNumberFormat="1" applyFont="1" applyFill="1" applyAlignment="1" applyProtection="1">
      <alignment vertical="center"/>
    </xf>
    <xf numFmtId="0" fontId="38" fillId="0" borderId="247" xfId="36" applyNumberFormat="1" applyFont="1" applyFill="1" applyBorder="1" applyAlignment="1" applyProtection="1">
      <alignment vertical="center"/>
    </xf>
    <xf numFmtId="0" fontId="38" fillId="0" borderId="246" xfId="36" applyNumberFormat="1" applyFont="1" applyFill="1" applyBorder="1" applyAlignment="1" applyProtection="1">
      <alignment vertical="center"/>
    </xf>
    <xf numFmtId="183" fontId="102" fillId="0" borderId="0" xfId="36" applyNumberFormat="1" applyFont="1" applyFill="1" applyAlignment="1" applyProtection="1">
      <alignment vertical="center"/>
    </xf>
    <xf numFmtId="183" fontId="38" fillId="0" borderId="245" xfId="36" applyNumberFormat="1" applyFont="1" applyFill="1" applyBorder="1" applyAlignment="1" applyProtection="1">
      <alignment vertical="center"/>
    </xf>
    <xf numFmtId="0" fontId="51" fillId="17" borderId="263" xfId="36" applyNumberFormat="1" applyFont="1" applyFill="1" applyBorder="1" applyAlignment="1" applyProtection="1">
      <alignment horizontal="center" vertical="center"/>
    </xf>
    <xf numFmtId="0" fontId="51" fillId="17" borderId="74" xfId="36" applyNumberFormat="1" applyFont="1" applyFill="1" applyBorder="1" applyAlignment="1" applyProtection="1">
      <alignment vertical="center"/>
    </xf>
    <xf numFmtId="184" fontId="38" fillId="17" borderId="237" xfId="36" applyNumberFormat="1" applyFont="1" applyFill="1" applyBorder="1" applyAlignment="1" applyProtection="1">
      <alignment vertical="center"/>
    </xf>
    <xf numFmtId="3" fontId="38" fillId="17" borderId="239" xfId="36" applyNumberFormat="1" applyFont="1" applyFill="1" applyBorder="1" applyAlignment="1" applyProtection="1">
      <alignment vertical="center"/>
    </xf>
    <xf numFmtId="0" fontId="51" fillId="0" borderId="267" xfId="36" applyNumberFormat="1" applyFont="1" applyFill="1" applyBorder="1" applyAlignment="1" applyProtection="1">
      <alignment horizontal="left"/>
    </xf>
    <xf numFmtId="0" fontId="38" fillId="0" borderId="236" xfId="36" applyNumberFormat="1" applyFont="1" applyFill="1" applyBorder="1" applyAlignment="1" applyProtection="1">
      <alignment vertical="center"/>
    </xf>
    <xf numFmtId="0" fontId="102" fillId="0" borderId="236" xfId="36" applyNumberFormat="1" applyFont="1" applyFill="1" applyBorder="1" applyAlignment="1" applyProtection="1">
      <alignment vertical="center"/>
    </xf>
    <xf numFmtId="0" fontId="38" fillId="0" borderId="78" xfId="36" applyNumberFormat="1" applyFont="1" applyFill="1" applyBorder="1" applyAlignment="1" applyProtection="1">
      <alignment vertical="center"/>
    </xf>
    <xf numFmtId="0" fontId="51" fillId="0" borderId="236" xfId="36" applyNumberFormat="1" applyFont="1" applyFill="1" applyBorder="1" applyAlignment="1" applyProtection="1">
      <alignment horizontal="left"/>
    </xf>
    <xf numFmtId="0" fontId="38" fillId="0" borderId="268" xfId="36" applyNumberFormat="1" applyFont="1" applyFill="1" applyBorder="1" applyAlignment="1" applyProtection="1">
      <alignment vertical="center"/>
    </xf>
    <xf numFmtId="182" fontId="51" fillId="17" borderId="74" xfId="36" applyNumberFormat="1" applyFont="1" applyFill="1" applyBorder="1" applyAlignment="1" applyProtection="1">
      <alignment horizontal="left" vertical="center"/>
    </xf>
    <xf numFmtId="4" fontId="51" fillId="0" borderId="76" xfId="36" applyNumberFormat="1" applyFont="1" applyFill="1" applyBorder="1" applyAlignment="1" applyProtection="1">
      <alignment vertical="center"/>
    </xf>
    <xf numFmtId="184" fontId="51" fillId="0" borderId="75" xfId="36" applyNumberFormat="1" applyFont="1" applyFill="1" applyBorder="1" applyAlignment="1" applyProtection="1">
      <alignment horizontal="right" vertical="center"/>
    </xf>
    <xf numFmtId="184" fontId="38" fillId="17" borderId="74" xfId="36" applyNumberFormat="1" applyFont="1" applyFill="1" applyBorder="1" applyAlignment="1" applyProtection="1">
      <alignment vertical="center"/>
    </xf>
    <xf numFmtId="4" fontId="38" fillId="17" borderId="253" xfId="36" applyNumberFormat="1" applyFont="1" applyFill="1" applyBorder="1" applyAlignment="1" applyProtection="1">
      <alignment vertical="center"/>
    </xf>
    <xf numFmtId="0" fontId="61" fillId="0" borderId="243" xfId="36" applyNumberFormat="1" applyFont="1" applyFill="1" applyBorder="1" applyAlignment="1" applyProtection="1">
      <alignment vertical="center"/>
    </xf>
    <xf numFmtId="0" fontId="38" fillId="0" borderId="245" xfId="36" applyNumberFormat="1" applyFont="1" applyFill="1" applyBorder="1" applyAlignment="1" applyProtection="1">
      <alignment vertical="center"/>
    </xf>
    <xf numFmtId="0" fontId="51" fillId="17" borderId="264" xfId="36" applyNumberFormat="1" applyFont="1" applyFill="1" applyBorder="1" applyAlignment="1" applyProtection="1">
      <alignment horizontal="center" vertical="center"/>
    </xf>
    <xf numFmtId="0" fontId="61" fillId="17" borderId="257" xfId="36" applyNumberFormat="1" applyFont="1" applyFill="1" applyBorder="1" applyAlignment="1" applyProtection="1">
      <alignment vertical="center"/>
    </xf>
    <xf numFmtId="184" fontId="61" fillId="17" borderId="269" xfId="36" applyNumberFormat="1" applyFont="1" applyFill="1" applyBorder="1" applyAlignment="1" applyProtection="1">
      <alignment vertical="center"/>
    </xf>
    <xf numFmtId="4" fontId="38" fillId="17" borderId="270" xfId="36" applyNumberFormat="1" applyFont="1" applyFill="1" applyBorder="1" applyAlignment="1" applyProtection="1">
      <alignment vertical="center"/>
    </xf>
    <xf numFmtId="0" fontId="51" fillId="0" borderId="243" xfId="36" applyNumberFormat="1" applyFont="1" applyFill="1" applyBorder="1" applyAlignment="1" applyProtection="1">
      <alignment horizontal="left"/>
    </xf>
    <xf numFmtId="0" fontId="51" fillId="0" borderId="0" xfId="36" applyNumberFormat="1" applyFont="1" applyFill="1" applyAlignment="1" applyProtection="1">
      <alignment horizontal="left"/>
    </xf>
    <xf numFmtId="0" fontId="61" fillId="0" borderId="271" xfId="36" applyNumberFormat="1" applyFont="1" applyFill="1" applyBorder="1" applyAlignment="1" applyProtection="1">
      <alignment vertical="center"/>
    </xf>
    <xf numFmtId="0" fontId="38" fillId="0" borderId="143" xfId="36" applyNumberFormat="1" applyFont="1" applyFill="1" applyBorder="1" applyAlignment="1" applyProtection="1">
      <alignment vertical="center"/>
    </xf>
    <xf numFmtId="0" fontId="38" fillId="0" borderId="77" xfId="36" applyNumberFormat="1" applyFont="1" applyFill="1" applyBorder="1" applyAlignment="1" applyProtection="1">
      <alignment vertical="center"/>
    </xf>
    <xf numFmtId="0" fontId="102" fillId="0" borderId="143" xfId="36" applyNumberFormat="1" applyFont="1" applyFill="1" applyBorder="1" applyAlignment="1" applyProtection="1">
      <alignment vertical="center"/>
    </xf>
    <xf numFmtId="0" fontId="51" fillId="0" borderId="272" xfId="36" applyNumberFormat="1" applyFont="1" applyFill="1" applyBorder="1" applyAlignment="1" applyProtection="1">
      <alignment horizontal="center" vertical="center"/>
    </xf>
    <xf numFmtId="0" fontId="51" fillId="0" borderId="245" xfId="36" applyNumberFormat="1" applyFont="1" applyFill="1" applyBorder="1" applyAlignment="1" applyProtection="1">
      <alignment horizontal="center" vertical="center"/>
    </xf>
    <xf numFmtId="0" fontId="51" fillId="0" borderId="249" xfId="36" applyNumberFormat="1" applyFont="1" applyFill="1" applyBorder="1" applyAlignment="1" applyProtection="1">
      <alignment horizontal="left"/>
    </xf>
    <xf numFmtId="0" fontId="38" fillId="0" borderId="250" xfId="36" applyNumberFormat="1" applyFont="1" applyFill="1" applyBorder="1" applyAlignment="1" applyProtection="1">
      <alignment vertical="center"/>
    </xf>
    <xf numFmtId="0" fontId="38" fillId="0" borderId="273" xfId="36" applyNumberFormat="1" applyFont="1" applyFill="1" applyBorder="1" applyAlignment="1" applyProtection="1">
      <alignment vertical="center"/>
    </xf>
    <xf numFmtId="0" fontId="51" fillId="0" borderId="274" xfId="36" applyNumberFormat="1" applyFont="1" applyFill="1" applyBorder="1" applyAlignment="1" applyProtection="1"/>
    <xf numFmtId="0" fontId="51" fillId="0" borderId="251" xfId="36" applyNumberFormat="1" applyFont="1" applyFill="1" applyBorder="1" applyAlignment="1" applyProtection="1">
      <alignment horizontal="center" vertical="center"/>
    </xf>
    <xf numFmtId="0" fontId="46" fillId="0" borderId="0" xfId="37"/>
    <xf numFmtId="0" fontId="66" fillId="0" borderId="72" xfId="37" applyFont="1" applyBorder="1"/>
    <xf numFmtId="185" fontId="66" fillId="0" borderId="72" xfId="37" applyNumberFormat="1" applyFont="1" applyBorder="1" applyAlignment="1">
      <alignment horizontal="center"/>
    </xf>
    <xf numFmtId="0" fontId="93" fillId="17" borderId="72" xfId="37" applyFont="1" applyFill="1" applyBorder="1"/>
    <xf numFmtId="184" fontId="93" fillId="0" borderId="72" xfId="37" applyNumberFormat="1" applyFont="1" applyBorder="1"/>
    <xf numFmtId="0" fontId="93" fillId="0" borderId="72" xfId="37" applyFont="1" applyFill="1" applyBorder="1"/>
    <xf numFmtId="185" fontId="93" fillId="0" borderId="0" xfId="37" applyNumberFormat="1" applyFont="1"/>
    <xf numFmtId="184" fontId="59" fillId="18" borderId="72" xfId="37" applyNumberFormat="1" applyFont="1" applyFill="1" applyBorder="1" applyAlignment="1">
      <alignment horizontal="right" vertical="center"/>
    </xf>
    <xf numFmtId="0" fontId="79" fillId="0" borderId="0" xfId="38" applyFont="1"/>
    <xf numFmtId="9" fontId="107" fillId="17" borderId="0" xfId="38" applyNumberFormat="1" applyFont="1" applyFill="1"/>
    <xf numFmtId="0" fontId="108" fillId="0" borderId="0" xfId="38" applyFont="1" applyFill="1" applyAlignment="1">
      <alignment horizontal="left" vertical="top"/>
    </xf>
    <xf numFmtId="0" fontId="51" fillId="0" borderId="0" xfId="39" applyFont="1" applyFill="1" applyBorder="1" applyAlignment="1">
      <alignment horizontal="left" vertical="top"/>
      <protection locked="0"/>
    </xf>
    <xf numFmtId="14" fontId="51" fillId="0" borderId="0" xfId="39" applyNumberFormat="1" applyFont="1" applyFill="1" applyBorder="1" applyAlignment="1">
      <alignment horizontal="left" vertical="top"/>
      <protection locked="0"/>
    </xf>
    <xf numFmtId="0" fontId="106" fillId="0" borderId="0" xfId="39" applyFont="1" applyFill="1" applyBorder="1" applyAlignment="1">
      <alignment horizontal="left" vertical="top"/>
      <protection locked="0"/>
    </xf>
    <xf numFmtId="0" fontId="106" fillId="0" borderId="0" xfId="38" applyFont="1" applyFill="1" applyAlignment="1">
      <alignment horizontal="left" vertical="top"/>
    </xf>
    <xf numFmtId="0" fontId="79" fillId="0" borderId="0" xfId="38" applyFont="1" applyBorder="1"/>
    <xf numFmtId="17" fontId="51" fillId="0" borderId="0" xfId="39" applyNumberFormat="1" applyFont="1" applyFill="1" applyBorder="1" applyAlignment="1">
      <alignment horizontal="left" vertical="top"/>
      <protection locked="0"/>
    </xf>
    <xf numFmtId="0" fontId="75" fillId="0" borderId="275" xfId="38" applyFont="1" applyFill="1" applyBorder="1" applyAlignment="1">
      <alignment horizontal="left" vertical="center" wrapText="1"/>
    </xf>
    <xf numFmtId="0" fontId="75" fillId="0" borderId="276" xfId="38" applyFont="1" applyFill="1" applyBorder="1" applyAlignment="1">
      <alignment horizontal="center" vertical="center" wrapText="1"/>
    </xf>
    <xf numFmtId="0" fontId="75" fillId="0" borderId="276" xfId="39" applyFont="1" applyFill="1" applyBorder="1" applyAlignment="1">
      <alignment horizontal="center" vertical="center" wrapText="1"/>
      <protection locked="0"/>
    </xf>
    <xf numFmtId="0" fontId="75" fillId="0" borderId="277" xfId="39" applyFont="1" applyFill="1" applyBorder="1" applyAlignment="1">
      <alignment horizontal="center" vertical="center" wrapText="1"/>
      <protection locked="0"/>
    </xf>
    <xf numFmtId="0" fontId="79" fillId="0" borderId="0" xfId="38" applyFont="1" applyAlignment="1">
      <alignment horizontal="left" vertical="top"/>
    </xf>
    <xf numFmtId="0" fontId="109" fillId="0" borderId="0" xfId="38" applyFont="1" applyFill="1" applyBorder="1" applyAlignment="1">
      <alignment horizontal="left" vertical="center" wrapText="1"/>
    </xf>
    <xf numFmtId="0" fontId="109" fillId="0" borderId="0" xfId="38" applyFont="1" applyFill="1" applyBorder="1" applyAlignment="1">
      <alignment horizontal="center" vertical="center" wrapText="1"/>
    </xf>
    <xf numFmtId="0" fontId="75" fillId="0" borderId="0" xfId="38" applyFont="1" applyFill="1" applyBorder="1" applyAlignment="1">
      <alignment horizontal="center" vertical="center" wrapText="1"/>
    </xf>
    <xf numFmtId="0" fontId="109" fillId="17" borderId="278" xfId="38" applyFont="1" applyFill="1" applyBorder="1" applyAlignment="1">
      <alignment horizontal="left" vertical="center" wrapText="1"/>
    </xf>
    <xf numFmtId="0" fontId="109" fillId="17" borderId="279" xfId="38" applyFont="1" applyFill="1" applyBorder="1" applyAlignment="1">
      <alignment horizontal="center" vertical="center" wrapText="1"/>
    </xf>
    <xf numFmtId="0" fontId="61" fillId="17" borderId="279" xfId="38" applyFont="1" applyFill="1" applyBorder="1" applyAlignment="1">
      <alignment horizontal="center" vertical="center" wrapText="1"/>
    </xf>
    <xf numFmtId="0" fontId="75" fillId="17" borderId="279" xfId="38" applyFont="1" applyFill="1" applyBorder="1" applyAlignment="1">
      <alignment horizontal="center" vertical="center" wrapText="1"/>
    </xf>
    <xf numFmtId="186" fontId="51" fillId="17" borderId="279" xfId="38" applyNumberFormat="1" applyFont="1" applyFill="1" applyBorder="1" applyAlignment="1">
      <alignment horizontal="right" vertical="top"/>
    </xf>
    <xf numFmtId="186" fontId="51" fillId="17" borderId="279" xfId="39" applyNumberFormat="1" applyFont="1" applyFill="1" applyBorder="1" applyAlignment="1">
      <alignment horizontal="right" vertical="top"/>
      <protection locked="0"/>
    </xf>
    <xf numFmtId="2" fontId="51" fillId="17" borderId="280" xfId="39" applyNumberFormat="1" applyFont="1" applyFill="1" applyBorder="1" applyAlignment="1">
      <alignment horizontal="right" vertical="top"/>
      <protection locked="0"/>
    </xf>
    <xf numFmtId="49" fontId="51" fillId="17" borderId="263" xfId="38" applyNumberFormat="1" applyFont="1" applyFill="1" applyBorder="1" applyAlignment="1">
      <alignment vertical="center"/>
    </xf>
    <xf numFmtId="0" fontId="106" fillId="17" borderId="72" xfId="38" applyFont="1" applyFill="1" applyBorder="1" applyAlignment="1">
      <alignment horizontal="center" vertical="top"/>
    </xf>
    <xf numFmtId="49" fontId="51" fillId="0" borderId="72" xfId="38" applyNumberFormat="1" applyFont="1" applyFill="1" applyBorder="1" applyAlignment="1">
      <alignment horizontal="left" vertical="top" wrapText="1"/>
    </xf>
    <xf numFmtId="0" fontId="51" fillId="0" borderId="72" xfId="38" applyFont="1" applyFill="1" applyBorder="1" applyAlignment="1">
      <alignment horizontal="left" vertical="top"/>
    </xf>
    <xf numFmtId="2" fontId="51" fillId="0" borderId="72" xfId="38" applyNumberFormat="1" applyFont="1" applyFill="1" applyBorder="1" applyAlignment="1">
      <alignment horizontal="right" vertical="top"/>
    </xf>
    <xf numFmtId="186" fontId="51" fillId="0" borderId="72" xfId="38" applyNumberFormat="1" applyFont="1" applyFill="1" applyBorder="1" applyAlignment="1">
      <alignment horizontal="right" vertical="top"/>
    </xf>
    <xf numFmtId="186" fontId="51" fillId="17" borderId="72" xfId="39" applyNumberFormat="1" applyFont="1" applyFill="1" applyBorder="1" applyAlignment="1">
      <alignment horizontal="right" vertical="top"/>
      <protection locked="0"/>
    </xf>
    <xf numFmtId="4" fontId="51" fillId="17" borderId="281" xfId="39" applyNumberFormat="1" applyFont="1" applyFill="1" applyBorder="1" applyAlignment="1">
      <alignment horizontal="right" vertical="top"/>
      <protection locked="0"/>
    </xf>
    <xf numFmtId="0" fontId="106" fillId="17" borderId="0" xfId="38" applyFont="1" applyFill="1" applyAlignment="1">
      <alignment horizontal="left" vertical="top"/>
    </xf>
    <xf numFmtId="0" fontId="79" fillId="17" borderId="0" xfId="38" applyFont="1" applyFill="1" applyAlignment="1">
      <alignment horizontal="left" vertical="top"/>
    </xf>
    <xf numFmtId="0" fontId="79" fillId="17" borderId="0" xfId="38" applyFont="1" applyFill="1"/>
    <xf numFmtId="0" fontId="110" fillId="17" borderId="0" xfId="38" applyFont="1" applyFill="1"/>
    <xf numFmtId="49" fontId="51" fillId="17" borderId="278" xfId="38" applyNumberFormat="1" applyFont="1" applyFill="1" applyBorder="1" applyAlignment="1">
      <alignment vertical="center"/>
    </xf>
    <xf numFmtId="0" fontId="106" fillId="17" borderId="279" xfId="38" applyFont="1" applyFill="1" applyBorder="1" applyAlignment="1">
      <alignment horizontal="center" vertical="top"/>
    </xf>
    <xf numFmtId="2" fontId="75" fillId="0" borderId="279" xfId="38" applyNumberFormat="1" applyFont="1" applyFill="1" applyBorder="1" applyAlignment="1">
      <alignment horizontal="left" vertical="top" wrapText="1"/>
    </xf>
    <xf numFmtId="0" fontId="51" fillId="0" borderId="279" xfId="38" applyFont="1" applyFill="1" applyBorder="1" applyAlignment="1">
      <alignment horizontal="left" vertical="top"/>
    </xf>
    <xf numFmtId="2" fontId="51" fillId="0" borderId="279" xfId="38" applyNumberFormat="1" applyFont="1" applyFill="1" applyBorder="1" applyAlignment="1">
      <alignment horizontal="right" vertical="top"/>
    </xf>
    <xf numFmtId="186" fontId="51" fillId="0" borderId="279" xfId="38" applyNumberFormat="1" applyFont="1" applyFill="1" applyBorder="1" applyAlignment="1">
      <alignment horizontal="right" vertical="top"/>
    </xf>
    <xf numFmtId="4" fontId="51" fillId="17" borderId="280" xfId="39" applyNumberFormat="1" applyFont="1" applyFill="1" applyBorder="1" applyAlignment="1">
      <alignment horizontal="right" vertical="top"/>
      <protection locked="0"/>
    </xf>
    <xf numFmtId="2" fontId="51" fillId="0" borderId="72" xfId="38" applyNumberFormat="1" applyFont="1" applyFill="1" applyBorder="1" applyAlignment="1">
      <alignment horizontal="left" vertical="top" wrapText="1"/>
    </xf>
    <xf numFmtId="0" fontId="106" fillId="17" borderId="282" xfId="38" applyFont="1" applyFill="1" applyBorder="1" applyAlignment="1">
      <alignment horizontal="center" vertical="top"/>
    </xf>
    <xf numFmtId="2" fontId="51" fillId="0" borderId="282" xfId="38" applyNumberFormat="1" applyFont="1" applyFill="1" applyBorder="1" applyAlignment="1">
      <alignment horizontal="left" vertical="top" wrapText="1"/>
    </xf>
    <xf numFmtId="0" fontId="51" fillId="0" borderId="282" xfId="38" applyFont="1" applyFill="1" applyBorder="1" applyAlignment="1">
      <alignment horizontal="left" vertical="top"/>
    </xf>
    <xf numFmtId="2" fontId="51" fillId="0" borderId="282" xfId="38" applyNumberFormat="1" applyFont="1" applyFill="1" applyBorder="1" applyAlignment="1">
      <alignment horizontal="right" vertical="top"/>
    </xf>
    <xf numFmtId="186" fontId="51" fillId="0" borderId="282" xfId="38" applyNumberFormat="1" applyFont="1" applyFill="1" applyBorder="1" applyAlignment="1">
      <alignment horizontal="right" vertical="top"/>
    </xf>
    <xf numFmtId="186" fontId="51" fillId="17" borderId="282" xfId="39" applyNumberFormat="1" applyFont="1" applyFill="1" applyBorder="1" applyAlignment="1">
      <alignment horizontal="right" vertical="top"/>
      <protection locked="0"/>
    </xf>
    <xf numFmtId="4" fontId="51" fillId="17" borderId="283" xfId="39" applyNumberFormat="1" applyFont="1" applyFill="1" applyBorder="1" applyAlignment="1">
      <alignment horizontal="right" vertical="top"/>
      <protection locked="0"/>
    </xf>
    <xf numFmtId="4" fontId="79" fillId="17" borderId="0" xfId="38" applyNumberFormat="1" applyFont="1" applyFill="1" applyAlignment="1">
      <alignment horizontal="left" vertical="top"/>
    </xf>
    <xf numFmtId="49" fontId="75" fillId="0" borderId="278" xfId="38" applyNumberFormat="1" applyFont="1" applyFill="1" applyBorder="1" applyAlignment="1">
      <alignment vertical="center"/>
    </xf>
    <xf numFmtId="0" fontId="109" fillId="18" borderId="279" xfId="38" applyFont="1" applyFill="1" applyBorder="1" applyAlignment="1">
      <alignment horizontal="center" vertical="top"/>
    </xf>
    <xf numFmtId="0" fontId="75" fillId="18" borderId="279" xfId="38" applyFont="1" applyFill="1" applyBorder="1" applyAlignment="1">
      <alignment horizontal="left" vertical="top"/>
    </xf>
    <xf numFmtId="0" fontId="51" fillId="18" borderId="279" xfId="38" applyFont="1" applyFill="1" applyBorder="1" applyAlignment="1">
      <alignment horizontal="left" vertical="top"/>
    </xf>
    <xf numFmtId="2" fontId="51" fillId="18" borderId="279" xfId="38" applyNumberFormat="1" applyFont="1" applyFill="1" applyBorder="1" applyAlignment="1">
      <alignment horizontal="right" vertical="top"/>
    </xf>
    <xf numFmtId="186" fontId="51" fillId="0" borderId="279" xfId="39" applyNumberFormat="1" applyFont="1" applyFill="1" applyBorder="1" applyAlignment="1">
      <alignment horizontal="right" vertical="top"/>
      <protection locked="0"/>
    </xf>
    <xf numFmtId="4" fontId="51" fillId="0" borderId="280" xfId="39" applyNumberFormat="1" applyFont="1" applyFill="1" applyBorder="1" applyAlignment="1">
      <alignment horizontal="right" vertical="top"/>
      <protection locked="0"/>
    </xf>
    <xf numFmtId="4" fontId="112" fillId="0" borderId="0" xfId="38" applyNumberFormat="1" applyFont="1" applyAlignment="1">
      <alignment horizontal="left" vertical="top"/>
    </xf>
    <xf numFmtId="0" fontId="110" fillId="0" borderId="0" xfId="38" applyFont="1" applyAlignment="1"/>
    <xf numFmtId="0" fontId="110" fillId="0" borderId="0" xfId="38" applyFont="1"/>
    <xf numFmtId="49" fontId="75" fillId="0" borderId="284" xfId="38" applyNumberFormat="1" applyFont="1" applyFill="1" applyBorder="1" applyAlignment="1">
      <alignment vertical="center"/>
    </xf>
    <xf numFmtId="0" fontId="109" fillId="18" borderId="73" xfId="38" applyFont="1" applyFill="1" applyBorder="1" applyAlignment="1">
      <alignment horizontal="center" vertical="top"/>
    </xf>
    <xf numFmtId="0" fontId="51" fillId="18" borderId="73" xfId="38" applyFont="1" applyFill="1" applyBorder="1" applyAlignment="1">
      <alignment horizontal="left" vertical="top"/>
    </xf>
    <xf numFmtId="2" fontId="51" fillId="18" borderId="73" xfId="38" applyNumberFormat="1" applyFont="1" applyFill="1" applyBorder="1" applyAlignment="1">
      <alignment horizontal="right" vertical="top"/>
    </xf>
    <xf numFmtId="186" fontId="51" fillId="17" borderId="72" xfId="38" applyNumberFormat="1" applyFont="1" applyFill="1" applyBorder="1" applyAlignment="1">
      <alignment horizontal="right" vertical="top"/>
    </xf>
    <xf numFmtId="186" fontId="51" fillId="0" borderId="72" xfId="39" applyNumberFormat="1" applyFont="1" applyFill="1" applyBorder="1" applyAlignment="1">
      <alignment horizontal="right" vertical="top"/>
      <protection locked="0"/>
    </xf>
    <xf numFmtId="4" fontId="51" fillId="0" borderId="281" xfId="39" applyNumberFormat="1" applyFont="1" applyFill="1" applyBorder="1" applyAlignment="1">
      <alignment horizontal="right" vertical="top"/>
      <protection locked="0"/>
    </xf>
    <xf numFmtId="0" fontId="38" fillId="0" borderId="0" xfId="38" applyFont="1"/>
    <xf numFmtId="0" fontId="75" fillId="0" borderId="284" xfId="39" applyFont="1" applyFill="1" applyBorder="1" applyAlignment="1">
      <alignment horizontal="left" vertical="top"/>
      <protection locked="0"/>
    </xf>
    <xf numFmtId="0" fontId="75" fillId="18" borderId="73" xfId="39" applyFont="1" applyFill="1" applyBorder="1" applyAlignment="1">
      <alignment horizontal="left" vertical="top"/>
      <protection locked="0"/>
    </xf>
    <xf numFmtId="186" fontId="75" fillId="18" borderId="73" xfId="39" applyNumberFormat="1" applyFont="1" applyFill="1" applyBorder="1" applyAlignment="1">
      <alignment horizontal="left" vertical="top"/>
      <protection locked="0"/>
    </xf>
    <xf numFmtId="186" fontId="75" fillId="0" borderId="73" xfId="39" applyNumberFormat="1" applyFont="1" applyFill="1" applyBorder="1" applyAlignment="1">
      <alignment horizontal="right" vertical="top"/>
      <protection locked="0"/>
    </xf>
    <xf numFmtId="2" fontId="75" fillId="0" borderId="285" xfId="39" applyNumberFormat="1" applyFont="1" applyFill="1" applyBorder="1" applyAlignment="1">
      <alignment horizontal="right" vertical="top"/>
      <protection locked="0"/>
    </xf>
    <xf numFmtId="0" fontId="75" fillId="0" borderId="263" xfId="39" applyFont="1" applyFill="1" applyBorder="1" applyAlignment="1">
      <alignment horizontal="left" vertical="top"/>
      <protection locked="0"/>
    </xf>
    <xf numFmtId="0" fontId="75" fillId="18" borderId="72" xfId="39" applyFont="1" applyFill="1" applyBorder="1" applyAlignment="1">
      <alignment horizontal="left" vertical="top"/>
      <protection locked="0"/>
    </xf>
    <xf numFmtId="186" fontId="75" fillId="18" borderId="72" xfId="39" applyNumberFormat="1" applyFont="1" applyFill="1" applyBorder="1" applyAlignment="1">
      <alignment horizontal="left" vertical="top"/>
      <protection locked="0"/>
    </xf>
    <xf numFmtId="186" fontId="75" fillId="0" borderId="72" xfId="39" applyNumberFormat="1" applyFont="1" applyFill="1" applyBorder="1" applyAlignment="1">
      <alignment horizontal="right" vertical="top"/>
      <protection locked="0"/>
    </xf>
    <xf numFmtId="2" fontId="75" fillId="0" borderId="281" xfId="39" applyNumberFormat="1" applyFont="1" applyFill="1" applyBorder="1" applyAlignment="1">
      <alignment horizontal="right" vertical="top"/>
      <protection locked="0"/>
    </xf>
    <xf numFmtId="4" fontId="79" fillId="0" borderId="0" xfId="38" applyNumberFormat="1" applyFont="1"/>
    <xf numFmtId="0" fontId="75" fillId="0" borderId="264" xfId="39" applyFont="1" applyFill="1" applyBorder="1" applyAlignment="1">
      <alignment horizontal="left" vertical="top"/>
      <protection locked="0"/>
    </xf>
    <xf numFmtId="0" fontId="75" fillId="18" borderId="282" xfId="39" applyFont="1" applyFill="1" applyBorder="1" applyAlignment="1">
      <alignment horizontal="left" vertical="top"/>
      <protection locked="0"/>
    </xf>
    <xf numFmtId="186" fontId="75" fillId="18" borderId="282" xfId="39" applyNumberFormat="1" applyFont="1" applyFill="1" applyBorder="1" applyAlignment="1">
      <alignment horizontal="left" vertical="top"/>
      <protection locked="0"/>
    </xf>
    <xf numFmtId="186" fontId="75" fillId="0" borderId="282" xfId="39" applyNumberFormat="1" applyFont="1" applyFill="1" applyBorder="1" applyAlignment="1">
      <alignment horizontal="right" vertical="top"/>
      <protection locked="0"/>
    </xf>
    <xf numFmtId="0" fontId="38" fillId="0" borderId="282" xfId="38" applyFont="1" applyBorder="1"/>
    <xf numFmtId="4" fontId="75" fillId="0" borderId="283" xfId="39" applyNumberFormat="1" applyFont="1" applyFill="1" applyBorder="1" applyAlignment="1">
      <alignment horizontal="right" vertical="top"/>
      <protection locked="0"/>
    </xf>
    <xf numFmtId="2" fontId="110" fillId="0" borderId="0" xfId="38" applyNumberFormat="1" applyFont="1"/>
    <xf numFmtId="4" fontId="87" fillId="0" borderId="0" xfId="38" applyNumberFormat="1" applyFont="1"/>
    <xf numFmtId="0" fontId="112" fillId="0" borderId="0" xfId="38" applyFont="1"/>
    <xf numFmtId="4" fontId="112" fillId="0" borderId="0" xfId="38" applyNumberFormat="1" applyFont="1" applyAlignment="1">
      <alignment horizontal="left"/>
    </xf>
    <xf numFmtId="4" fontId="110" fillId="0" borderId="0" xfId="38" applyNumberFormat="1" applyFont="1"/>
    <xf numFmtId="0" fontId="114" fillId="0" borderId="0" xfId="40" applyFont="1" applyAlignment="1"/>
    <xf numFmtId="0" fontId="115" fillId="0" borderId="0" xfId="40" applyFont="1" applyAlignment="1"/>
    <xf numFmtId="0" fontId="38" fillId="0" borderId="0" xfId="40" applyFont="1" applyAlignment="1"/>
    <xf numFmtId="0" fontId="37" fillId="0" borderId="236" xfId="40" applyFont="1" applyBorder="1" applyAlignment="1">
      <alignment horizontal="center" vertical="center"/>
    </xf>
    <xf numFmtId="0" fontId="37" fillId="0" borderId="236" xfId="40" applyFont="1" applyBorder="1" applyAlignment="1">
      <alignment horizontal="center"/>
    </xf>
    <xf numFmtId="4" fontId="37" fillId="0" borderId="236" xfId="40" applyNumberFormat="1" applyFont="1" applyBorder="1" applyAlignment="1">
      <alignment horizontal="right" vertical="center"/>
    </xf>
    <xf numFmtId="0" fontId="37" fillId="0" borderId="0" xfId="40" applyFont="1" applyAlignment="1"/>
    <xf numFmtId="0" fontId="37" fillId="0" borderId="76" xfId="40" applyFont="1" applyBorder="1" applyAlignment="1">
      <alignment horizontal="center" vertical="center" wrapText="1"/>
    </xf>
    <xf numFmtId="0" fontId="37" fillId="0" borderId="76" xfId="40" applyFont="1" applyBorder="1" applyAlignment="1">
      <alignment horizontal="center" vertical="center"/>
    </xf>
    <xf numFmtId="4" fontId="37" fillId="0" borderId="76" xfId="40" applyNumberFormat="1" applyFont="1" applyBorder="1" applyAlignment="1" applyProtection="1">
      <alignment horizontal="center" vertical="center" wrapText="1"/>
      <protection locked="0" hidden="1"/>
    </xf>
    <xf numFmtId="0" fontId="37" fillId="0" borderId="0" xfId="40" applyFont="1" applyBorder="1" applyAlignment="1">
      <alignment horizontal="center" vertical="center"/>
    </xf>
    <xf numFmtId="0" fontId="37" fillId="0" borderId="0" xfId="40" applyFont="1" applyFill="1" applyBorder="1" applyAlignment="1">
      <alignment horizontal="center" vertical="center"/>
    </xf>
    <xf numFmtId="0" fontId="37" fillId="0" borderId="0" xfId="40" applyFont="1" applyFill="1" applyAlignment="1">
      <alignment horizontal="center" vertical="center"/>
    </xf>
    <xf numFmtId="0" fontId="37" fillId="0" borderId="0" xfId="40" applyFont="1" applyFill="1" applyAlignment="1"/>
    <xf numFmtId="2" fontId="37" fillId="0" borderId="0" xfId="40" applyNumberFormat="1" applyFont="1" applyFill="1" applyBorder="1" applyAlignment="1">
      <alignment vertical="center"/>
    </xf>
    <xf numFmtId="4" fontId="38" fillId="0" borderId="0" xfId="40" applyNumberFormat="1" applyFont="1" applyFill="1" applyBorder="1" applyAlignment="1">
      <alignment horizontal="right" vertical="center"/>
    </xf>
    <xf numFmtId="2" fontId="37" fillId="0" borderId="0" xfId="40" applyNumberFormat="1" applyFont="1" applyAlignment="1"/>
    <xf numFmtId="0" fontId="37" fillId="0" borderId="0" xfId="40" applyFont="1" applyFill="1" applyAlignment="1">
      <alignment vertical="center"/>
    </xf>
    <xf numFmtId="2" fontId="37" fillId="0" borderId="0" xfId="40" applyNumberFormat="1" applyFont="1" applyFill="1" applyBorder="1" applyAlignment="1">
      <alignment horizontal="center" vertical="center"/>
    </xf>
    <xf numFmtId="0" fontId="37" fillId="0" borderId="0" xfId="40" quotePrefix="1" applyFont="1" applyFill="1" applyAlignment="1">
      <alignment horizontal="center" vertical="center"/>
    </xf>
    <xf numFmtId="1" fontId="37" fillId="0" borderId="0" xfId="40" applyNumberFormat="1" applyFont="1" applyFill="1" applyAlignment="1">
      <alignment horizontal="center" vertical="center"/>
    </xf>
    <xf numFmtId="0" fontId="116" fillId="0" borderId="0" xfId="40" applyNumberFormat="1" applyFont="1" applyFill="1" applyBorder="1" applyAlignment="1">
      <alignment horizontal="center" vertical="center"/>
    </xf>
    <xf numFmtId="0" fontId="116" fillId="0" borderId="0" xfId="40" applyFont="1" applyFill="1" applyAlignment="1">
      <alignment horizontal="left" vertical="center" wrapText="1"/>
    </xf>
    <xf numFmtId="0" fontId="116" fillId="0" borderId="0" xfId="40" applyFont="1" applyFill="1" applyAlignment="1">
      <alignment horizontal="center" vertical="center"/>
    </xf>
    <xf numFmtId="0" fontId="37" fillId="0" borderId="0" xfId="40" applyFont="1" applyFill="1" applyAlignment="1">
      <alignment horizontal="left" vertical="center"/>
    </xf>
    <xf numFmtId="0" fontId="37" fillId="0" borderId="0" xfId="40" applyFont="1" applyFill="1" applyAlignment="1">
      <alignment vertical="center" wrapText="1"/>
    </xf>
    <xf numFmtId="0" fontId="37" fillId="0" borderId="0" xfId="40" applyFont="1" applyFill="1" applyAlignment="1">
      <alignment horizontal="left" vertical="center" wrapText="1"/>
    </xf>
    <xf numFmtId="0" fontId="37" fillId="0" borderId="0" xfId="40" applyFont="1" applyFill="1" applyBorder="1" applyAlignment="1" applyProtection="1">
      <alignment horizontal="center" vertical="center" wrapText="1"/>
      <protection locked="0"/>
    </xf>
    <xf numFmtId="0" fontId="37" fillId="0" borderId="0" xfId="40" applyFont="1" applyFill="1" applyBorder="1" applyAlignment="1" applyProtection="1">
      <alignment horizontal="left" vertical="center" wrapText="1"/>
      <protection locked="0"/>
    </xf>
    <xf numFmtId="2" fontId="37" fillId="0" borderId="0" xfId="40" applyNumberFormat="1" applyFont="1" applyFill="1" applyAlignment="1">
      <alignment horizontal="center" vertical="center"/>
    </xf>
    <xf numFmtId="0" fontId="116" fillId="0" borderId="0" xfId="40" applyFont="1" applyFill="1" applyAlignment="1">
      <alignment vertical="center"/>
    </xf>
    <xf numFmtId="0" fontId="116" fillId="0" borderId="0" xfId="40" applyFont="1" applyFill="1" applyAlignment="1">
      <alignment horizontal="center"/>
    </xf>
    <xf numFmtId="2" fontId="116" fillId="0" borderId="0" xfId="40" applyNumberFormat="1" applyFont="1" applyFill="1" applyAlignment="1">
      <alignment horizontal="center"/>
    </xf>
    <xf numFmtId="4" fontId="116" fillId="0" borderId="0" xfId="40" applyNumberFormat="1" applyFont="1" applyFill="1" applyAlignment="1">
      <alignment horizontal="right"/>
    </xf>
    <xf numFmtId="0" fontId="117" fillId="0" borderId="0" xfId="40" applyFont="1" applyFill="1" applyAlignment="1">
      <alignment vertical="center"/>
    </xf>
    <xf numFmtId="4" fontId="117" fillId="0" borderId="0" xfId="40" applyNumberFormat="1" applyFont="1" applyFill="1" applyAlignment="1">
      <alignment horizontal="right"/>
    </xf>
    <xf numFmtId="0" fontId="118" fillId="0" borderId="0" xfId="40" applyFont="1" applyFill="1" applyAlignment="1">
      <alignment horizontal="left" vertical="center"/>
    </xf>
    <xf numFmtId="0" fontId="37" fillId="5" borderId="0" xfId="40" applyFont="1" applyFill="1" applyAlignment="1"/>
    <xf numFmtId="0" fontId="34" fillId="19" borderId="76" xfId="40" applyFont="1" applyFill="1" applyBorder="1" applyAlignment="1">
      <alignment horizontal="center" vertical="center"/>
    </xf>
    <xf numFmtId="0" fontId="34" fillId="19" borderId="76" xfId="40" applyFont="1" applyFill="1" applyBorder="1" applyAlignment="1">
      <alignment horizontal="center"/>
    </xf>
    <xf numFmtId="0" fontId="34" fillId="19" borderId="76" xfId="40" applyFont="1" applyFill="1" applyBorder="1" applyAlignment="1"/>
    <xf numFmtId="4" fontId="34" fillId="19" borderId="76" xfId="40" applyNumberFormat="1" applyFont="1" applyFill="1" applyBorder="1" applyAlignment="1">
      <alignment horizontal="right" vertical="center"/>
    </xf>
    <xf numFmtId="4" fontId="61" fillId="19" borderId="76" xfId="40" applyNumberFormat="1" applyFont="1" applyFill="1" applyBorder="1" applyAlignment="1">
      <alignment horizontal="right" vertical="center"/>
    </xf>
    <xf numFmtId="0" fontId="34" fillId="20" borderId="76" xfId="40" applyFont="1" applyFill="1" applyBorder="1" applyAlignment="1">
      <alignment horizontal="center" vertical="center"/>
    </xf>
    <xf numFmtId="0" fontId="34" fillId="20" borderId="76" xfId="40" applyFont="1" applyFill="1" applyBorder="1" applyAlignment="1">
      <alignment horizontal="center"/>
    </xf>
    <xf numFmtId="0" fontId="34" fillId="20" borderId="76" xfId="40" applyFont="1" applyFill="1" applyBorder="1" applyAlignment="1"/>
    <xf numFmtId="4" fontId="34" fillId="20" borderId="76" xfId="40" applyNumberFormat="1" applyFont="1" applyFill="1" applyBorder="1" applyAlignment="1">
      <alignment horizontal="right" vertical="center"/>
    </xf>
    <xf numFmtId="4" fontId="61" fillId="20" borderId="76" xfId="40" applyNumberFormat="1" applyFont="1" applyFill="1" applyBorder="1" applyAlignment="1">
      <alignment horizontal="right" vertical="center"/>
    </xf>
    <xf numFmtId="4" fontId="37" fillId="0" borderId="0" xfId="40" applyNumberFormat="1" applyFont="1" applyAlignment="1"/>
    <xf numFmtId="0" fontId="37" fillId="0" borderId="0" xfId="40" applyFont="1" applyAlignment="1">
      <alignment horizontal="center"/>
    </xf>
    <xf numFmtId="0" fontId="37" fillId="0" borderId="0" xfId="40" applyFont="1" applyAlignment="1">
      <alignment horizontal="center" vertical="center"/>
    </xf>
    <xf numFmtId="4" fontId="37" fillId="0" borderId="0" xfId="40" applyNumberFormat="1" applyFont="1" applyAlignment="1">
      <alignment horizontal="right" vertical="center"/>
    </xf>
    <xf numFmtId="4" fontId="38" fillId="0" borderId="0" xfId="40" applyNumberFormat="1" applyFont="1" applyAlignment="1">
      <alignment horizontal="right" vertical="center"/>
    </xf>
    <xf numFmtId="0" fontId="61" fillId="19" borderId="286" xfId="40" applyFont="1" applyFill="1" applyBorder="1" applyAlignment="1">
      <alignment horizontal="center" vertical="center"/>
    </xf>
    <xf numFmtId="0" fontId="61" fillId="19" borderId="286" xfId="40" applyFont="1" applyFill="1" applyBorder="1" applyAlignment="1">
      <alignment horizontal="center"/>
    </xf>
    <xf numFmtId="0" fontId="61" fillId="19" borderId="286" xfId="40" applyFont="1" applyFill="1" applyBorder="1" applyAlignment="1"/>
    <xf numFmtId="4" fontId="61" fillId="19" borderId="286" xfId="40" applyNumberFormat="1" applyFont="1" applyFill="1" applyBorder="1" applyAlignment="1">
      <alignment horizontal="right" vertical="center"/>
    </xf>
    <xf numFmtId="2" fontId="37" fillId="0" borderId="0" xfId="40" applyNumberFormat="1" applyFont="1" applyAlignment="1">
      <alignment horizontal="center" vertical="center"/>
    </xf>
    <xf numFmtId="4" fontId="34" fillId="0" borderId="0" xfId="40" applyNumberFormat="1" applyFont="1" applyAlignment="1"/>
    <xf numFmtId="4" fontId="37" fillId="0" borderId="0" xfId="40" applyNumberFormat="1" applyFont="1" applyFill="1" applyAlignment="1">
      <alignment horizontal="center" vertical="center"/>
    </xf>
    <xf numFmtId="4" fontId="37" fillId="0" borderId="0" xfId="40" applyNumberFormat="1" applyFont="1" applyFill="1" applyBorder="1" applyAlignment="1">
      <alignment horizontal="right" vertical="center"/>
    </xf>
    <xf numFmtId="0" fontId="37" fillId="0" borderId="0" xfId="40" applyFont="1" applyBorder="1" applyAlignment="1"/>
    <xf numFmtId="4" fontId="37" fillId="0" borderId="0" xfId="40" applyNumberFormat="1" applyFont="1" applyBorder="1" applyAlignment="1"/>
    <xf numFmtId="4" fontId="37" fillId="0" borderId="0" xfId="40" applyNumberFormat="1" applyFont="1" applyFill="1" applyBorder="1" applyAlignment="1">
      <alignment vertical="center"/>
    </xf>
    <xf numFmtId="4" fontId="37" fillId="0" borderId="0" xfId="40" applyNumberFormat="1" applyFont="1" applyFill="1" applyAlignment="1">
      <alignment horizontal="right" vertical="center"/>
    </xf>
    <xf numFmtId="49" fontId="106" fillId="17" borderId="0" xfId="38" applyNumberFormat="1" applyFont="1" applyFill="1" applyBorder="1" applyAlignment="1">
      <alignment horizontal="left" vertical="top" wrapText="1"/>
    </xf>
    <xf numFmtId="0" fontId="110" fillId="17" borderId="0" xfId="38" applyFont="1" applyFill="1" applyBorder="1"/>
    <xf numFmtId="2" fontId="106" fillId="17" borderId="0" xfId="38" applyNumberFormat="1" applyFont="1" applyFill="1" applyBorder="1" applyAlignment="1">
      <alignment horizontal="left" vertical="top" wrapText="1"/>
    </xf>
    <xf numFmtId="0" fontId="110" fillId="0" borderId="0" xfId="38" applyFont="1" applyBorder="1" applyAlignment="1"/>
    <xf numFmtId="0" fontId="113" fillId="0" borderId="0" xfId="38" applyFont="1" applyBorder="1" applyAlignment="1"/>
    <xf numFmtId="0" fontId="110" fillId="0" borderId="0" xfId="38" applyFont="1" applyBorder="1"/>
    <xf numFmtId="0" fontId="87" fillId="0" borderId="0" xfId="38" applyFont="1" applyBorder="1" applyAlignment="1">
      <alignment horizontal="right"/>
    </xf>
    <xf numFmtId="0" fontId="106" fillId="17" borderId="0" xfId="38" applyFont="1" applyFill="1" applyBorder="1" applyAlignment="1">
      <alignment horizontal="left" vertical="top" wrapText="1"/>
    </xf>
    <xf numFmtId="49" fontId="111" fillId="17" borderId="0" xfId="38" applyNumberFormat="1" applyFont="1" applyFill="1" applyBorder="1" applyAlignment="1">
      <alignment horizontal="left" vertical="top" wrapText="1"/>
    </xf>
    <xf numFmtId="182" fontId="37" fillId="17" borderId="0" xfId="36" applyNumberFormat="1" applyFont="1" applyFill="1" applyBorder="1" applyAlignment="1" applyProtection="1">
      <alignment vertical="center"/>
    </xf>
    <xf numFmtId="0" fontId="54" fillId="17" borderId="0" xfId="35" applyFont="1" applyFill="1"/>
    <xf numFmtId="0" fontId="91" fillId="17" borderId="0" xfId="35" applyFont="1" applyFill="1" applyAlignment="1">
      <alignment wrapText="1"/>
    </xf>
    <xf numFmtId="0" fontId="2" fillId="17" borderId="0" xfId="35" applyFont="1" applyFill="1"/>
    <xf numFmtId="2" fontId="2" fillId="17" borderId="0" xfId="35" applyNumberFormat="1" applyFill="1"/>
    <xf numFmtId="2" fontId="2" fillId="0" borderId="0" xfId="35" applyNumberFormat="1" applyBorder="1"/>
    <xf numFmtId="2" fontId="54" fillId="0" borderId="0" xfId="35" applyNumberFormat="1" applyFont="1" applyBorder="1"/>
    <xf numFmtId="0" fontId="2" fillId="0" borderId="0" xfId="35" applyFont="1" applyBorder="1"/>
    <xf numFmtId="0" fontId="2" fillId="0" borderId="0" xfId="35" applyBorder="1"/>
    <xf numFmtId="175" fontId="2" fillId="0" borderId="0" xfId="35" applyNumberFormat="1" applyBorder="1"/>
    <xf numFmtId="0" fontId="2" fillId="0" borderId="0" xfId="35" applyFont="1" applyBorder="1" applyAlignment="1">
      <alignment horizontal="right"/>
    </xf>
    <xf numFmtId="0" fontId="54" fillId="0" borderId="0" xfId="35" applyFont="1" applyBorder="1"/>
    <xf numFmtId="175" fontId="54" fillId="0" borderId="0" xfId="35" applyNumberFormat="1" applyFont="1" applyBorder="1"/>
    <xf numFmtId="0" fontId="2" fillId="17" borderId="0" xfId="35" applyFont="1" applyFill="1" applyAlignment="1">
      <alignment horizontal="right"/>
    </xf>
    <xf numFmtId="0" fontId="79" fillId="0" borderId="0" xfId="34" applyBorder="1"/>
    <xf numFmtId="0" fontId="71" fillId="0" borderId="0" xfId="0" applyFont="1" applyBorder="1" applyAlignment="1">
      <alignment horizontal="right" vertical="center"/>
    </xf>
    <xf numFmtId="0" fontId="72" fillId="0" borderId="0" xfId="0" applyFont="1" applyBorder="1" applyAlignment="1">
      <alignment horizontal="left" vertical="center"/>
    </xf>
    <xf numFmtId="0" fontId="75" fillId="0" borderId="0" xfId="34" applyFont="1" applyBorder="1"/>
    <xf numFmtId="0" fontId="51" fillId="0" borderId="0" xfId="34" applyFont="1" applyBorder="1"/>
    <xf numFmtId="0" fontId="51" fillId="0" borderId="0" xfId="34" applyFont="1" applyBorder="1" applyAlignment="1">
      <alignment wrapText="1"/>
    </xf>
    <xf numFmtId="174" fontId="51" fillId="0" borderId="0" xfId="34" applyNumberFormat="1" applyFont="1" applyBorder="1" applyAlignment="1">
      <alignment horizontal="left" wrapText="1"/>
    </xf>
    <xf numFmtId="0" fontId="84" fillId="0" borderId="0" xfId="34" applyFont="1" applyBorder="1"/>
    <xf numFmtId="0" fontId="79" fillId="0" borderId="0" xfId="34" applyFont="1" applyBorder="1"/>
    <xf numFmtId="2" fontId="79" fillId="0" borderId="0" xfId="34" applyNumberFormat="1" applyBorder="1"/>
    <xf numFmtId="0" fontId="0" fillId="17" borderId="0" xfId="0" applyFont="1" applyFill="1" applyAlignment="1">
      <alignment vertical="center"/>
    </xf>
    <xf numFmtId="0" fontId="71" fillId="17" borderId="0" xfId="0" applyFont="1" applyFill="1" applyAlignment="1">
      <alignment horizontal="right" vertical="center"/>
    </xf>
    <xf numFmtId="0" fontId="72" fillId="17" borderId="0" xfId="0" applyFont="1" applyFill="1" applyAlignment="1">
      <alignment horizontal="left" vertical="center"/>
    </xf>
    <xf numFmtId="0" fontId="0" fillId="17" borderId="0" xfId="0" applyFont="1" applyFill="1" applyAlignment="1">
      <alignment horizontal="center" vertical="center" wrapText="1"/>
    </xf>
    <xf numFmtId="4" fontId="63" fillId="17" borderId="0" xfId="0" applyNumberFormat="1" applyFont="1" applyFill="1" applyAlignment="1">
      <alignment vertical="center"/>
    </xf>
    <xf numFmtId="0" fontId="71" fillId="17" borderId="0" xfId="0" applyFont="1" applyFill="1" applyAlignment="1">
      <alignment vertical="center"/>
    </xf>
    <xf numFmtId="0" fontId="76" fillId="17" borderId="0" xfId="0" applyFont="1" applyFill="1" applyAlignment="1"/>
    <xf numFmtId="0" fontId="77" fillId="17" borderId="0" xfId="0" applyFont="1" applyFill="1" applyAlignment="1"/>
    <xf numFmtId="0" fontId="69" fillId="17" borderId="0" xfId="0" applyFont="1" applyFill="1" applyAlignment="1">
      <alignment vertical="center"/>
    </xf>
    <xf numFmtId="0" fontId="78" fillId="17" borderId="0" xfId="0" applyFont="1" applyFill="1" applyAlignment="1"/>
    <xf numFmtId="168" fontId="78" fillId="17" borderId="0" xfId="0" applyNumberFormat="1" applyFont="1" applyFill="1" applyAlignment="1">
      <alignment vertical="center"/>
    </xf>
    <xf numFmtId="0" fontId="37" fillId="17" borderId="0" xfId="0" applyFont="1" applyFill="1" applyBorder="1" applyAlignment="1" applyProtection="1">
      <alignment horizontal="left" vertical="center" wrapText="1"/>
      <protection locked="0"/>
    </xf>
    <xf numFmtId="0" fontId="80" fillId="17" borderId="0" xfId="0" applyFont="1" applyFill="1" applyAlignment="1">
      <alignment vertical="center"/>
    </xf>
    <xf numFmtId="2" fontId="0" fillId="17" borderId="0" xfId="0" applyNumberFormat="1" applyFont="1" applyFill="1" applyAlignment="1">
      <alignment vertical="center"/>
    </xf>
    <xf numFmtId="4" fontId="76" fillId="17" borderId="0" xfId="0" applyNumberFormat="1" applyFont="1" applyFill="1" applyAlignment="1"/>
    <xf numFmtId="176" fontId="71" fillId="17" borderId="0" xfId="0" applyNumberFormat="1" applyFont="1" applyFill="1" applyAlignment="1">
      <alignment vertical="center"/>
    </xf>
    <xf numFmtId="176" fontId="0" fillId="17" borderId="0" xfId="0" applyNumberFormat="1" applyFont="1" applyFill="1" applyAlignment="1">
      <alignment vertical="center"/>
    </xf>
    <xf numFmtId="2" fontId="79" fillId="17" borderId="0" xfId="34" applyNumberFormat="1" applyFill="1"/>
    <xf numFmtId="0" fontId="61" fillId="17" borderId="0" xfId="0" applyFont="1" applyFill="1" applyAlignment="1">
      <alignment vertical="center" wrapText="1"/>
    </xf>
    <xf numFmtId="0" fontId="61" fillId="17" borderId="0" xfId="0" applyFont="1" applyFill="1" applyAlignment="1">
      <alignment vertical="center"/>
    </xf>
    <xf numFmtId="4" fontId="0" fillId="17" borderId="0" xfId="0" applyNumberFormat="1" applyFont="1" applyFill="1" applyAlignment="1">
      <alignment vertical="center"/>
    </xf>
    <xf numFmtId="2" fontId="76" fillId="17" borderId="0" xfId="0" applyNumberFormat="1" applyFont="1" applyFill="1" applyAlignment="1"/>
    <xf numFmtId="0" fontId="83" fillId="17" borderId="0" xfId="0" applyFont="1" applyFill="1" applyAlignment="1">
      <alignment vertical="center"/>
    </xf>
    <xf numFmtId="0" fontId="51" fillId="17" borderId="0" xfId="0" applyFont="1" applyFill="1" applyAlignment="1">
      <alignment horizontal="center"/>
    </xf>
    <xf numFmtId="164" fontId="51" fillId="17" borderId="0" xfId="33" applyFont="1" applyFill="1" applyAlignment="1">
      <alignment horizontal="center" vertical="center"/>
    </xf>
    <xf numFmtId="0" fontId="83" fillId="17" borderId="0" xfId="0" applyFont="1" applyFill="1" applyAlignment="1">
      <alignment horizontal="center"/>
    </xf>
    <xf numFmtId="0" fontId="0" fillId="17" borderId="0" xfId="0" applyFill="1"/>
    <xf numFmtId="2" fontId="83" fillId="17" borderId="0" xfId="0" applyNumberFormat="1" applyFont="1" applyFill="1" applyAlignment="1">
      <alignment horizontal="center"/>
    </xf>
    <xf numFmtId="0" fontId="83" fillId="17" borderId="0" xfId="0" applyFont="1" applyFill="1"/>
    <xf numFmtId="0" fontId="70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0" fillId="0" borderId="0" xfId="0" applyBorder="1"/>
    <xf numFmtId="0" fontId="0" fillId="17" borderId="0" xfId="0" applyFont="1" applyFill="1" applyBorder="1" applyAlignment="1">
      <alignment vertical="center"/>
    </xf>
    <xf numFmtId="0" fontId="0" fillId="17" borderId="0" xfId="0" applyFont="1" applyFill="1" applyBorder="1" applyAlignment="1">
      <alignment horizontal="center" vertical="center" wrapText="1"/>
    </xf>
    <xf numFmtId="0" fontId="76" fillId="17" borderId="0" xfId="0" applyFont="1" applyFill="1" applyBorder="1" applyAlignment="1"/>
    <xf numFmtId="0" fontId="51" fillId="17" borderId="0" xfId="34" applyFont="1" applyFill="1" applyBorder="1" applyAlignment="1">
      <alignment vertical="center" wrapText="1"/>
    </xf>
    <xf numFmtId="0" fontId="80" fillId="17" borderId="0" xfId="0" applyFont="1" applyFill="1" applyBorder="1" applyAlignment="1">
      <alignment vertical="center" wrapText="1"/>
    </xf>
    <xf numFmtId="0" fontId="37" fillId="17" borderId="0" xfId="0" applyFont="1" applyFill="1" applyBorder="1" applyAlignment="1">
      <alignment vertical="center" wrapText="1"/>
    </xf>
    <xf numFmtId="0" fontId="36" fillId="17" borderId="0" xfId="0" applyFont="1" applyFill="1" applyBorder="1" applyAlignment="1" applyProtection="1">
      <alignment horizontal="left" vertical="center" wrapText="1"/>
      <protection locked="0"/>
    </xf>
    <xf numFmtId="4" fontId="37" fillId="17" borderId="0" xfId="0" applyNumberFormat="1" applyFont="1" applyFill="1" applyBorder="1" applyAlignment="1" applyProtection="1">
      <alignment vertical="center"/>
      <protection locked="0"/>
    </xf>
    <xf numFmtId="2" fontId="0" fillId="17" borderId="0" xfId="0" applyNumberFormat="1" applyFont="1" applyFill="1" applyBorder="1" applyAlignment="1">
      <alignment vertical="center"/>
    </xf>
    <xf numFmtId="168" fontId="36" fillId="17" borderId="0" xfId="0" applyNumberFormat="1" applyFont="1" applyFill="1" applyBorder="1" applyAlignment="1" applyProtection="1">
      <alignment vertical="center"/>
      <protection locked="0"/>
    </xf>
    <xf numFmtId="168" fontId="37" fillId="17" borderId="0" xfId="0" applyNumberFormat="1" applyFont="1" applyFill="1" applyBorder="1" applyAlignment="1" applyProtection="1">
      <alignment vertical="center"/>
      <protection locked="0"/>
    </xf>
    <xf numFmtId="0" fontId="0" fillId="17" borderId="0" xfId="0" applyFont="1" applyFill="1" applyBorder="1" applyAlignment="1">
      <alignment vertical="center" wrapText="1"/>
    </xf>
    <xf numFmtId="0" fontId="0" fillId="17" borderId="0" xfId="0" applyFill="1" applyBorder="1"/>
    <xf numFmtId="14" fontId="39" fillId="0" borderId="30" xfId="2" applyNumberFormat="1" applyFont="1" applyBorder="1" applyAlignment="1">
      <alignment horizontal="left" vertical="center"/>
    </xf>
    <xf numFmtId="0" fontId="0" fillId="0" borderId="0" xfId="0"/>
    <xf numFmtId="0" fontId="0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6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8" fillId="0" borderId="0" xfId="0" applyFont="1" applyAlignment="1">
      <alignment horizontal="left" vertical="top"/>
    </xf>
    <xf numFmtId="0" fontId="3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top"/>
    </xf>
    <xf numFmtId="0" fontId="58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6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58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66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66" fillId="3" borderId="7" xfId="0" applyFont="1" applyFill="1" applyBorder="1" applyAlignment="1">
      <alignment horizontal="center" vertical="center"/>
    </xf>
    <xf numFmtId="0" fontId="67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58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59" fillId="0" borderId="3" xfId="0" applyFont="1" applyBorder="1" applyAlignment="1">
      <alignment vertical="center"/>
    </xf>
    <xf numFmtId="0" fontId="59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37" fillId="4" borderId="0" xfId="0" applyFont="1" applyFill="1" applyAlignment="1">
      <alignment horizontal="center" vertical="center"/>
    </xf>
    <xf numFmtId="0" fontId="73" fillId="0" borderId="16" xfId="0" applyFont="1" applyBorder="1" applyAlignment="1">
      <alignment horizontal="center" vertical="center" wrapText="1"/>
    </xf>
    <xf numFmtId="0" fontId="73" fillId="0" borderId="17" xfId="0" applyFont="1" applyBorder="1" applyAlignment="1">
      <alignment horizontal="center" vertical="center" wrapText="1"/>
    </xf>
    <xf numFmtId="0" fontId="7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4" fontId="121" fillId="0" borderId="0" xfId="0" applyNumberFormat="1" applyFont="1" applyBorder="1" applyAlignment="1">
      <alignment vertical="center"/>
    </xf>
    <xf numFmtId="167" fontId="121" fillId="0" borderId="0" xfId="0" applyNumberFormat="1" applyFont="1" applyBorder="1" applyAlignment="1">
      <alignment vertical="center"/>
    </xf>
    <xf numFmtId="4" fontId="121" fillId="0" borderId="15" xfId="0" applyNumberFormat="1" applyFont="1" applyBorder="1" applyAlignment="1">
      <alignment vertical="center"/>
    </xf>
    <xf numFmtId="0" fontId="66" fillId="0" borderId="0" xfId="0" applyFont="1" applyAlignment="1">
      <alignment horizontal="left" vertical="center"/>
    </xf>
    <xf numFmtId="0" fontId="115" fillId="0" borderId="0" xfId="0" applyFont="1" applyAlignment="1">
      <alignment horizontal="left" vertical="center"/>
    </xf>
    <xf numFmtId="0" fontId="93" fillId="0" borderId="3" xfId="0" applyFont="1" applyBorder="1" applyAlignment="1">
      <alignment vertical="center"/>
    </xf>
    <xf numFmtId="0" fontId="122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4" fontId="124" fillId="0" borderId="0" xfId="0" applyNumberFormat="1" applyFont="1" applyBorder="1" applyAlignment="1">
      <alignment vertical="center"/>
    </xf>
    <xf numFmtId="167" fontId="124" fillId="0" borderId="0" xfId="0" applyNumberFormat="1" applyFont="1" applyBorder="1" applyAlignment="1">
      <alignment vertical="center"/>
    </xf>
    <xf numFmtId="4" fontId="124" fillId="0" borderId="15" xfId="0" applyNumberFormat="1" applyFont="1" applyBorder="1" applyAlignment="1">
      <alignment vertical="center"/>
    </xf>
    <xf numFmtId="0" fontId="93" fillId="0" borderId="0" xfId="0" applyFont="1" applyAlignment="1">
      <alignment horizontal="left" vertical="center"/>
    </xf>
    <xf numFmtId="0" fontId="126" fillId="0" borderId="0" xfId="41" applyFont="1" applyAlignment="1">
      <alignment horizontal="center" vertical="center"/>
    </xf>
    <xf numFmtId="14" fontId="38" fillId="0" borderId="0" xfId="0" applyNumberFormat="1" applyFont="1" applyAlignment="1">
      <alignment horizontal="left" vertical="center"/>
    </xf>
    <xf numFmtId="4" fontId="121" fillId="0" borderId="14" xfId="0" applyNumberFormat="1" applyFont="1" applyBorder="1" applyAlignment="1">
      <alignment vertical="center"/>
    </xf>
    <xf numFmtId="4" fontId="124" fillId="0" borderId="14" xfId="0" applyNumberFormat="1" applyFont="1" applyBorder="1" applyAlignment="1">
      <alignment vertical="center"/>
    </xf>
    <xf numFmtId="4" fontId="124" fillId="0" borderId="19" xfId="0" applyNumberFormat="1" applyFont="1" applyBorder="1" applyAlignment="1">
      <alignment vertical="center"/>
    </xf>
    <xf numFmtId="4" fontId="124" fillId="0" borderId="20" xfId="0" applyNumberFormat="1" applyFont="1" applyBorder="1" applyAlignment="1">
      <alignment vertical="center"/>
    </xf>
    <xf numFmtId="167" fontId="124" fillId="0" borderId="20" xfId="0" applyNumberFormat="1" applyFont="1" applyBorder="1" applyAlignment="1">
      <alignment vertical="center"/>
    </xf>
    <xf numFmtId="4" fontId="124" fillId="0" borderId="21" xfId="0" applyNumberFormat="1" applyFont="1" applyBorder="1" applyAlignment="1">
      <alignment vertical="center"/>
    </xf>
    <xf numFmtId="0" fontId="128" fillId="0" borderId="0" xfId="35" applyFont="1" applyFill="1" applyAlignment="1">
      <alignment wrapText="1"/>
    </xf>
    <xf numFmtId="0" fontId="128" fillId="0" borderId="0" xfId="35" applyFont="1" applyAlignment="1">
      <alignment wrapText="1"/>
    </xf>
    <xf numFmtId="49" fontId="128" fillId="0" borderId="0" xfId="35" applyNumberFormat="1" applyFont="1" applyAlignment="1">
      <alignment horizontal="left" wrapText="1"/>
    </xf>
    <xf numFmtId="175" fontId="128" fillId="0" borderId="0" xfId="35" applyNumberFormat="1" applyFont="1" applyAlignment="1">
      <alignment wrapText="1"/>
    </xf>
    <xf numFmtId="179" fontId="130" fillId="0" borderId="0" xfId="35" applyNumberFormat="1" applyFont="1"/>
    <xf numFmtId="0" fontId="128" fillId="0" borderId="0" xfId="35" applyFont="1" applyFill="1" applyAlignment="1">
      <alignment horizontal="left" wrapText="1"/>
    </xf>
    <xf numFmtId="179" fontId="128" fillId="0" borderId="0" xfId="35" applyNumberFormat="1" applyFont="1"/>
    <xf numFmtId="0" fontId="129" fillId="0" borderId="0" xfId="35" applyFont="1"/>
    <xf numFmtId="175" fontId="128" fillId="0" borderId="0" xfId="35" applyNumberFormat="1" applyFont="1" applyFill="1" applyAlignment="1">
      <alignment wrapText="1"/>
    </xf>
    <xf numFmtId="0" fontId="56" fillId="0" borderId="0" xfId="0" applyFont="1" applyAlignment="1">
      <alignment horizontal="left" vertical="center"/>
    </xf>
    <xf numFmtId="0" fontId="131" fillId="0" borderId="0" xfId="40" applyFont="1" applyFill="1" applyBorder="1" applyAlignment="1">
      <alignment horizontal="center" vertical="center"/>
    </xf>
    <xf numFmtId="0" fontId="131" fillId="0" borderId="0" xfId="40" quotePrefix="1" applyFont="1" applyFill="1" applyAlignment="1">
      <alignment horizontal="center" vertical="center"/>
    </xf>
    <xf numFmtId="0" fontId="131" fillId="0" borderId="0" xfId="40" applyFont="1" applyFill="1" applyAlignment="1"/>
    <xf numFmtId="0" fontId="131" fillId="0" borderId="0" xfId="40" applyFont="1" applyFill="1" applyAlignment="1">
      <alignment horizontal="center" vertical="center"/>
    </xf>
    <xf numFmtId="2" fontId="131" fillId="0" borderId="0" xfId="40" applyNumberFormat="1" applyFont="1" applyFill="1" applyBorder="1" applyAlignment="1">
      <alignment horizontal="center" vertical="center"/>
    </xf>
    <xf numFmtId="4" fontId="131" fillId="0" borderId="0" xfId="40" applyNumberFormat="1" applyFont="1" applyFill="1" applyBorder="1" applyAlignment="1">
      <alignment vertical="center"/>
    </xf>
    <xf numFmtId="4" fontId="131" fillId="0" borderId="0" xfId="40" applyNumberFormat="1" applyFont="1" applyFill="1" applyBorder="1" applyAlignment="1">
      <alignment horizontal="right" vertical="center"/>
    </xf>
    <xf numFmtId="0" fontId="131" fillId="0" borderId="0" xfId="40" applyFont="1" applyFill="1" applyAlignment="1">
      <alignment vertical="center"/>
    </xf>
    <xf numFmtId="0" fontId="131" fillId="0" borderId="0" xfId="40" applyFont="1" applyFill="1" applyAlignment="1">
      <alignment horizontal="left" vertical="center"/>
    </xf>
    <xf numFmtId="0" fontId="131" fillId="0" borderId="0" xfId="40" applyFont="1" applyFill="1" applyAlignment="1">
      <alignment horizontal="left" vertical="center" wrapText="1"/>
    </xf>
    <xf numFmtId="0" fontId="131" fillId="0" borderId="0" xfId="40" applyFont="1" applyFill="1" applyAlignment="1">
      <alignment vertical="center" wrapText="1"/>
    </xf>
    <xf numFmtId="2" fontId="131" fillId="0" borderId="0" xfId="40" applyNumberFormat="1" applyFont="1" applyFill="1" applyAlignment="1">
      <alignment horizontal="center" vertical="center"/>
    </xf>
    <xf numFmtId="4" fontId="131" fillId="0" borderId="0" xfId="40" applyNumberFormat="1" applyFont="1" applyFill="1" applyAlignment="1">
      <alignment horizontal="right" vertical="center"/>
    </xf>
    <xf numFmtId="0" fontId="0" fillId="0" borderId="0" xfId="0"/>
    <xf numFmtId="0" fontId="59" fillId="0" borderId="0" xfId="0" applyFont="1" applyAlignment="1">
      <alignment vertical="center"/>
    </xf>
    <xf numFmtId="0" fontId="1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4" fillId="0" borderId="146" xfId="35" applyFont="1" applyFill="1" applyBorder="1" applyAlignment="1">
      <alignment horizontal="left"/>
    </xf>
    <xf numFmtId="0" fontId="94" fillId="0" borderId="209" xfId="35" applyFont="1" applyFill="1" applyBorder="1" applyAlignment="1">
      <alignment horizontal="left"/>
    </xf>
    <xf numFmtId="0" fontId="94" fillId="0" borderId="211" xfId="35" applyFont="1" applyFill="1" applyBorder="1" applyAlignment="1">
      <alignment horizontal="left"/>
    </xf>
    <xf numFmtId="0" fontId="56" fillId="18" borderId="0" xfId="37" applyFont="1" applyFill="1" applyAlignment="1">
      <alignment horizontal="center" wrapText="1"/>
    </xf>
    <xf numFmtId="0" fontId="106" fillId="0" borderId="0" xfId="38" applyFont="1" applyFill="1" applyAlignment="1">
      <alignment horizontal="left" vertical="top"/>
    </xf>
    <xf numFmtId="0" fontId="108" fillId="0" borderId="0" xfId="38" applyFont="1" applyFill="1" applyAlignment="1">
      <alignment horizontal="left" vertical="top"/>
    </xf>
    <xf numFmtId="0" fontId="66" fillId="0" borderId="0" xfId="40" applyFont="1" applyBorder="1" applyAlignment="1">
      <alignment horizontal="center" wrapText="1"/>
    </xf>
    <xf numFmtId="0" fontId="122" fillId="0" borderId="0" xfId="0" applyFont="1" applyAlignment="1">
      <alignment horizontal="left" vertical="center" wrapText="1"/>
    </xf>
    <xf numFmtId="0" fontId="66" fillId="0" borderId="0" xfId="40" applyFont="1" applyBorder="1" applyAlignment="1">
      <alignment horizontal="left" wrapText="1"/>
    </xf>
    <xf numFmtId="0" fontId="91" fillId="0" borderId="153" xfId="35" applyFont="1" applyFill="1" applyBorder="1" applyAlignment="1"/>
    <xf numFmtId="0" fontId="91" fillId="0" borderId="154" xfId="35" applyFont="1" applyFill="1" applyBorder="1" applyAlignment="1"/>
    <xf numFmtId="0" fontId="91" fillId="0" borderId="155" xfId="35" applyFont="1" applyFill="1" applyBorder="1" applyAlignment="1"/>
    <xf numFmtId="0" fontId="132" fillId="0" borderId="144" xfId="35" applyFont="1" applyFill="1" applyBorder="1"/>
    <xf numFmtId="0" fontId="75" fillId="0" borderId="135" xfId="34" applyFont="1" applyFill="1" applyBorder="1" applyAlignment="1"/>
    <xf numFmtId="0" fontId="75" fillId="0" borderId="83" xfId="34" applyFont="1" applyFill="1" applyBorder="1" applyAlignment="1"/>
    <xf numFmtId="0" fontId="75" fillId="0" borderId="142" xfId="34" applyFont="1" applyFill="1" applyBorder="1" applyAlignment="1"/>
    <xf numFmtId="0" fontId="75" fillId="0" borderId="136" xfId="34" applyFont="1" applyFill="1" applyBorder="1" applyAlignment="1"/>
    <xf numFmtId="0" fontId="72" fillId="0" borderId="0" xfId="0" applyFont="1" applyAlignment="1">
      <alignment horizontal="left" vertical="center" wrapText="1"/>
    </xf>
    <xf numFmtId="0" fontId="134" fillId="0" borderId="0" xfId="0" applyFont="1" applyAlignment="1">
      <alignment vertical="center"/>
    </xf>
    <xf numFmtId="0" fontId="39" fillId="0" borderId="66" xfId="2" applyFont="1" applyBorder="1" applyAlignment="1">
      <alignment horizontal="right" vertical="center"/>
    </xf>
    <xf numFmtId="0" fontId="39" fillId="0" borderId="290" xfId="2" applyFont="1" applyBorder="1" applyAlignment="1">
      <alignment horizontal="left" vertical="center"/>
    </xf>
    <xf numFmtId="0" fontId="39" fillId="0" borderId="26" xfId="2" applyFont="1" applyBorder="1" applyAlignment="1">
      <alignment vertical="center"/>
    </xf>
    <xf numFmtId="0" fontId="39" fillId="0" borderId="27" xfId="2" applyFont="1" applyBorder="1" applyAlignment="1">
      <alignment vertical="center"/>
    </xf>
    <xf numFmtId="0" fontId="39" fillId="0" borderId="289" xfId="2" applyFont="1" applyBorder="1" applyAlignment="1">
      <alignment vertical="center"/>
    </xf>
    <xf numFmtId="0" fontId="39" fillId="0" borderId="66" xfId="2" applyFont="1" applyBorder="1" applyAlignment="1">
      <alignment vertical="center"/>
    </xf>
    <xf numFmtId="0" fontId="135" fillId="0" borderId="0" xfId="34" applyFont="1" applyFill="1" applyBorder="1" applyAlignment="1">
      <alignment wrapText="1"/>
    </xf>
    <xf numFmtId="0" fontId="51" fillId="0" borderId="0" xfId="34" applyFont="1" applyFill="1" applyBorder="1" applyAlignment="1">
      <alignment wrapText="1"/>
    </xf>
    <xf numFmtId="2" fontId="86" fillId="0" borderId="0" xfId="34" applyNumberFormat="1" applyFont="1" applyFill="1" applyAlignment="1">
      <alignment wrapText="1"/>
    </xf>
    <xf numFmtId="0" fontId="51" fillId="0" borderId="0" xfId="34" applyFont="1" applyFill="1" applyBorder="1"/>
    <xf numFmtId="179" fontId="51" fillId="0" borderId="0" xfId="34" applyNumberFormat="1" applyFont="1" applyFill="1"/>
    <xf numFmtId="0" fontId="122" fillId="0" borderId="0" xfId="0" applyFont="1" applyAlignment="1">
      <alignment horizontal="left" vertical="center" wrapText="1"/>
    </xf>
    <xf numFmtId="0" fontId="125" fillId="0" borderId="0" xfId="0" applyFont="1" applyAlignment="1">
      <alignment horizontal="left" vertical="center" wrapText="1"/>
    </xf>
    <xf numFmtId="49" fontId="122" fillId="0" borderId="0" xfId="0" applyNumberFormat="1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70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9" fillId="0" borderId="0" xfId="0" applyFont="1" applyAlignment="1">
      <alignment horizontal="left" vertical="top" wrapText="1"/>
    </xf>
    <xf numFmtId="4" fontId="1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123" fillId="0" borderId="0" xfId="0" applyNumberFormat="1" applyFont="1" applyAlignment="1">
      <alignment vertical="center"/>
    </xf>
    <xf numFmtId="0" fontId="123" fillId="0" borderId="0" xfId="0" applyFont="1" applyAlignment="1">
      <alignment vertical="center"/>
    </xf>
    <xf numFmtId="4" fontId="62" fillId="0" borderId="0" xfId="0" applyNumberFormat="1" applyFont="1" applyAlignment="1">
      <alignment horizontal="right" vertical="center"/>
    </xf>
    <xf numFmtId="4" fontId="62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0" fontId="121" fillId="0" borderId="11" xfId="0" applyFont="1" applyBorder="1" applyAlignment="1">
      <alignment horizontal="center" vertical="center"/>
    </xf>
    <xf numFmtId="0" fontId="121" fillId="0" borderId="12" xfId="0" applyFont="1" applyBorder="1" applyAlignment="1">
      <alignment horizontal="left" vertical="center"/>
    </xf>
    <xf numFmtId="0" fontId="64" fillId="0" borderId="14" xfId="0" applyFont="1" applyBorder="1" applyAlignment="1">
      <alignment horizontal="left" vertical="center"/>
    </xf>
    <xf numFmtId="0" fontId="64" fillId="0" borderId="0" xfId="0" applyFont="1" applyBorder="1" applyAlignment="1">
      <alignment horizontal="left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left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right" vertical="center"/>
    </xf>
    <xf numFmtId="0" fontId="37" fillId="4" borderId="8" xfId="0" applyFont="1" applyFill="1" applyBorder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vertical="center"/>
    </xf>
    <xf numFmtId="165" fontId="58" fillId="0" borderId="0" xfId="0" applyNumberFormat="1" applyFont="1" applyAlignment="1">
      <alignment horizontal="left" vertical="center"/>
    </xf>
    <xf numFmtId="0" fontId="58" fillId="0" borderId="0" xfId="0" applyFont="1" applyAlignment="1">
      <alignment vertical="center"/>
    </xf>
    <xf numFmtId="4" fontId="120" fillId="0" borderId="0" xfId="0" applyNumberFormat="1" applyFont="1" applyAlignment="1">
      <alignment vertical="center"/>
    </xf>
    <xf numFmtId="0" fontId="66" fillId="3" borderId="7" xfId="0" applyFont="1" applyFill="1" applyBorder="1" applyAlignment="1">
      <alignment horizontal="left" vertical="center"/>
    </xf>
    <xf numFmtId="4" fontId="66" fillId="3" borderId="7" xfId="0" applyNumberFormat="1" applyFont="1" applyFill="1" applyBorder="1" applyAlignment="1">
      <alignment vertical="center"/>
    </xf>
    <xf numFmtId="0" fontId="134" fillId="0" borderId="0" xfId="0" applyFont="1" applyAlignment="1">
      <alignment horizontal="left" vertical="center"/>
    </xf>
    <xf numFmtId="0" fontId="58" fillId="0" borderId="0" xfId="0" applyFont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4" fontId="61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9" fillId="0" borderId="27" xfId="2" applyFont="1" applyBorder="1" applyAlignment="1">
      <alignment horizontal="left" vertical="center"/>
    </xf>
    <xf numFmtId="0" fontId="75" fillId="0" borderId="0" xfId="34" applyFont="1" applyFill="1" applyBorder="1" applyAlignment="1">
      <alignment horizontal="left"/>
    </xf>
    <xf numFmtId="0" fontId="75" fillId="0" borderId="166" xfId="34" applyFont="1" applyFill="1" applyBorder="1" applyAlignment="1">
      <alignment horizontal="left"/>
    </xf>
    <xf numFmtId="0" fontId="43" fillId="0" borderId="0" xfId="3" applyFont="1" applyAlignment="1" applyProtection="1">
      <alignment horizontal="left"/>
    </xf>
    <xf numFmtId="0" fontId="60" fillId="0" borderId="0" xfId="0" applyFont="1" applyAlignment="1">
      <alignment horizontal="left" vertical="center"/>
    </xf>
    <xf numFmtId="0" fontId="0" fillId="17" borderId="0" xfId="0" applyFont="1" applyFill="1" applyAlignment="1">
      <alignment horizontal="center" vertical="center" wrapText="1"/>
    </xf>
    <xf numFmtId="0" fontId="133" fillId="0" borderId="0" xfId="0" applyFont="1" applyAlignment="1">
      <alignment horizontal="left" vertical="center"/>
    </xf>
    <xf numFmtId="0" fontId="51" fillId="0" borderId="84" xfId="34" applyFont="1" applyBorder="1" applyAlignment="1">
      <alignment horizontal="left" wrapText="1"/>
    </xf>
    <xf numFmtId="0" fontId="51" fillId="0" borderId="85" xfId="34" applyFont="1" applyBorder="1" applyAlignment="1">
      <alignment horizontal="left" wrapText="1"/>
    </xf>
    <xf numFmtId="0" fontId="51" fillId="0" borderId="86" xfId="34" applyFont="1" applyBorder="1" applyAlignment="1">
      <alignment horizontal="left" wrapText="1"/>
    </xf>
    <xf numFmtId="0" fontId="51" fillId="0" borderId="89" xfId="34" applyFont="1" applyFill="1" applyBorder="1" applyAlignment="1">
      <alignment horizontal="left" vertical="center" wrapText="1"/>
    </xf>
    <xf numFmtId="0" fontId="51" fillId="0" borderId="90" xfId="34" applyFont="1" applyFill="1" applyBorder="1" applyAlignment="1">
      <alignment horizontal="left" vertical="center" wrapText="1"/>
    </xf>
    <xf numFmtId="0" fontId="51" fillId="0" borderId="91" xfId="34" applyFont="1" applyFill="1" applyBorder="1" applyAlignment="1">
      <alignment horizontal="left" vertical="center" wrapText="1"/>
    </xf>
    <xf numFmtId="0" fontId="51" fillId="0" borderId="89" xfId="34" applyFont="1" applyFill="1" applyBorder="1" applyAlignment="1">
      <alignment horizontal="left"/>
    </xf>
    <xf numFmtId="0" fontId="51" fillId="0" borderId="90" xfId="34" applyFont="1" applyFill="1" applyBorder="1" applyAlignment="1">
      <alignment horizontal="left"/>
    </xf>
    <xf numFmtId="0" fontId="75" fillId="0" borderId="83" xfId="34" applyFont="1" applyBorder="1" applyAlignment="1">
      <alignment horizontal="left"/>
    </xf>
    <xf numFmtId="0" fontId="75" fillId="0" borderId="142" xfId="34" applyFont="1" applyBorder="1" applyAlignment="1">
      <alignment horizontal="left"/>
    </xf>
    <xf numFmtId="0" fontId="75" fillId="0" borderId="125" xfId="34" applyFont="1" applyBorder="1" applyAlignment="1">
      <alignment horizontal="left"/>
    </xf>
    <xf numFmtId="0" fontId="75" fillId="0" borderId="142" xfId="34" applyFont="1" applyFill="1" applyBorder="1" applyAlignment="1">
      <alignment horizontal="left"/>
    </xf>
    <xf numFmtId="0" fontId="37" fillId="0" borderId="147" xfId="35" applyFont="1" applyFill="1" applyBorder="1" applyAlignment="1">
      <alignment horizontal="left" wrapText="1"/>
    </xf>
    <xf numFmtId="0" fontId="37" fillId="0" borderId="148" xfId="35" applyFont="1" applyFill="1" applyBorder="1" applyAlignment="1">
      <alignment horizontal="left" wrapText="1"/>
    </xf>
    <xf numFmtId="0" fontId="37" fillId="0" borderId="149" xfId="35" applyFont="1" applyFill="1" applyBorder="1" applyAlignment="1">
      <alignment horizontal="left" wrapText="1"/>
    </xf>
    <xf numFmtId="0" fontId="91" fillId="0" borderId="153" xfId="35" applyFont="1" applyFill="1" applyBorder="1" applyAlignment="1">
      <alignment horizontal="left"/>
    </xf>
    <xf numFmtId="0" fontId="91" fillId="0" borderId="154" xfId="35" applyFont="1" applyFill="1" applyBorder="1" applyAlignment="1">
      <alignment horizontal="left"/>
    </xf>
    <xf numFmtId="0" fontId="91" fillId="0" borderId="155" xfId="35" applyFont="1" applyFill="1" applyBorder="1" applyAlignment="1">
      <alignment horizontal="left"/>
    </xf>
    <xf numFmtId="0" fontId="132" fillId="0" borderId="287" xfId="35" applyFont="1" applyFill="1" applyBorder="1" applyAlignment="1">
      <alignment horizontal="center"/>
    </xf>
    <xf numFmtId="0" fontId="132" fillId="0" borderId="288" xfId="35" applyFont="1" applyFill="1" applyBorder="1" applyAlignment="1">
      <alignment horizontal="center"/>
    </xf>
    <xf numFmtId="0" fontId="94" fillId="0" borderId="146" xfId="35" applyFont="1" applyFill="1" applyBorder="1" applyAlignment="1">
      <alignment horizontal="left"/>
    </xf>
    <xf numFmtId="0" fontId="94" fillId="0" borderId="209" xfId="35" applyFont="1" applyFill="1" applyBorder="1" applyAlignment="1">
      <alignment horizontal="left"/>
    </xf>
    <xf numFmtId="0" fontId="94" fillId="0" borderId="211" xfId="35" applyFont="1" applyFill="1" applyBorder="1" applyAlignment="1">
      <alignment horizontal="left"/>
    </xf>
    <xf numFmtId="0" fontId="37" fillId="0" borderId="147" xfId="35" applyFont="1" applyFill="1" applyBorder="1" applyAlignment="1">
      <alignment horizontal="left"/>
    </xf>
    <xf numFmtId="0" fontId="37" fillId="0" borderId="148" xfId="35" applyFont="1" applyFill="1" applyBorder="1" applyAlignment="1">
      <alignment horizontal="left"/>
    </xf>
    <xf numFmtId="0" fontId="37" fillId="0" borderId="149" xfId="35" applyFont="1" applyFill="1" applyBorder="1" applyAlignment="1">
      <alignment horizontal="left"/>
    </xf>
    <xf numFmtId="182" fontId="34" fillId="0" borderId="244" xfId="36" applyNumberFormat="1" applyFont="1" applyFill="1" applyBorder="1" applyAlignment="1" applyProtection="1">
      <alignment horizontal="left" vertical="center" wrapText="1"/>
    </xf>
    <xf numFmtId="182" fontId="34" fillId="0" borderId="143" xfId="36" applyNumberFormat="1" applyFont="1" applyFill="1" applyBorder="1" applyAlignment="1" applyProtection="1">
      <alignment horizontal="left" vertical="center" wrapText="1"/>
    </xf>
    <xf numFmtId="182" fontId="34" fillId="0" borderId="77" xfId="36" applyNumberFormat="1" applyFont="1" applyFill="1" applyBorder="1" applyAlignment="1" applyProtection="1">
      <alignment horizontal="left" vertical="center" wrapText="1"/>
    </xf>
    <xf numFmtId="182" fontId="34" fillId="0" borderId="248" xfId="36" applyNumberFormat="1" applyFont="1" applyFill="1" applyBorder="1" applyAlignment="1" applyProtection="1">
      <alignment horizontal="left" vertical="center"/>
    </xf>
    <xf numFmtId="182" fontId="34" fillId="0" borderId="236" xfId="36" applyNumberFormat="1" applyFont="1" applyFill="1" applyBorder="1" applyAlignment="1" applyProtection="1">
      <alignment horizontal="left" vertical="center"/>
    </xf>
    <xf numFmtId="182" fontId="34" fillId="0" borderId="78" xfId="36" applyNumberFormat="1" applyFont="1" applyFill="1" applyBorder="1" applyAlignment="1" applyProtection="1">
      <alignment horizontal="left" vertical="center"/>
    </xf>
    <xf numFmtId="182" fontId="75" fillId="0" borderId="74" xfId="36" applyNumberFormat="1" applyFont="1" applyFill="1" applyBorder="1" applyAlignment="1" applyProtection="1">
      <alignment horizontal="left" vertical="center" wrapText="1"/>
    </xf>
    <xf numFmtId="182" fontId="75" fillId="0" borderId="76" xfId="36" applyNumberFormat="1" applyFont="1" applyFill="1" applyBorder="1" applyAlignment="1" applyProtection="1">
      <alignment horizontal="left" vertical="center" wrapText="1"/>
    </xf>
    <xf numFmtId="182" fontId="75" fillId="0" borderId="75" xfId="36" applyNumberFormat="1" applyFont="1" applyFill="1" applyBorder="1" applyAlignment="1" applyProtection="1">
      <alignment horizontal="left" vertical="center" wrapText="1"/>
    </xf>
    <xf numFmtId="0" fontId="56" fillId="18" borderId="0" xfId="37" applyFont="1" applyFill="1" applyAlignment="1">
      <alignment horizontal="center" wrapText="1"/>
    </xf>
    <xf numFmtId="0" fontId="66" fillId="0" borderId="0" xfId="40" applyFont="1" applyBorder="1" applyAlignment="1">
      <alignment horizontal="left" wrapText="1"/>
    </xf>
    <xf numFmtId="0" fontId="105" fillId="0" borderId="0" xfId="38" applyFont="1" applyFill="1" applyAlignment="1">
      <alignment horizontal="left" vertical="top"/>
    </xf>
    <xf numFmtId="0" fontId="106" fillId="0" borderId="0" xfId="38" applyFont="1" applyFill="1" applyAlignment="1">
      <alignment horizontal="left" vertical="top"/>
    </xf>
    <xf numFmtId="0" fontId="108" fillId="0" borderId="0" xfId="38" applyFont="1" applyFill="1" applyAlignment="1">
      <alignment horizontal="left" vertical="top"/>
    </xf>
    <xf numFmtId="0" fontId="108" fillId="0" borderId="250" xfId="38" applyFont="1" applyFill="1" applyBorder="1" applyAlignment="1">
      <alignment horizontal="left" vertical="top"/>
    </xf>
    <xf numFmtId="0" fontId="56" fillId="0" borderId="0" xfId="40" applyFont="1" applyBorder="1" applyAlignment="1">
      <alignment horizontal="center"/>
    </xf>
    <xf numFmtId="0" fontId="56" fillId="0" borderId="0" xfId="40" applyFont="1" applyAlignment="1">
      <alignment horizontal="center"/>
    </xf>
    <xf numFmtId="49" fontId="38" fillId="0" borderId="0" xfId="40" applyNumberFormat="1" applyFont="1" applyBorder="1" applyAlignment="1">
      <alignment horizontal="center"/>
    </xf>
    <xf numFmtId="0" fontId="38" fillId="0" borderId="0" xfId="40" applyFont="1" applyBorder="1" applyAlignment="1">
      <alignment horizontal="center"/>
    </xf>
  </cellXfs>
  <cellStyles count="44">
    <cellStyle name="1 000 Sk" xfId="4"/>
    <cellStyle name="1 000,-  Sk" xfId="5"/>
    <cellStyle name="1 000,- Kč" xfId="6"/>
    <cellStyle name="1 000,- Sk" xfId="7"/>
    <cellStyle name="1000 Sk_fakturuj99" xfId="8"/>
    <cellStyle name="20 % – Zvýraznění1" xfId="9"/>
    <cellStyle name="20 % – Zvýraznění2" xfId="10"/>
    <cellStyle name="20 % – Zvýraznění3" xfId="11"/>
    <cellStyle name="20 % – Zvýraznění4" xfId="12"/>
    <cellStyle name="20 % – Zvýraznění5" xfId="13"/>
    <cellStyle name="20 % – Zvýraznění6" xfId="14"/>
    <cellStyle name="40 % – Zvýraznění1" xfId="15"/>
    <cellStyle name="40 % – Zvýraznění2" xfId="16"/>
    <cellStyle name="40 % – Zvýraznění3" xfId="17"/>
    <cellStyle name="40 % – Zvýraznění4" xfId="18"/>
    <cellStyle name="40 % – Zvýraznění5" xfId="19"/>
    <cellStyle name="40 % – Zvýraznění6" xfId="20"/>
    <cellStyle name="60 % – Zvýraznění1" xfId="21"/>
    <cellStyle name="60 % – Zvýraznění2" xfId="22"/>
    <cellStyle name="60 % – Zvýraznění3" xfId="23"/>
    <cellStyle name="60 % – Zvýraznění4" xfId="24"/>
    <cellStyle name="60 % – Zvýraznění5" xfId="25"/>
    <cellStyle name="60 % – Zvýraznění6" xfId="26"/>
    <cellStyle name="Celkem" xfId="27"/>
    <cellStyle name="Čiarka" xfId="33" builtinId="3"/>
    <cellStyle name="data" xfId="28"/>
    <cellStyle name="Hypertextové prepojenie" xfId="1" builtinId="8"/>
    <cellStyle name="Hypertextové prepojenie 2" xfId="41"/>
    <cellStyle name="Název" xfId="29"/>
    <cellStyle name="Normálna" xfId="0" builtinId="0" customBuiltin="1"/>
    <cellStyle name="Normálna 2" xfId="3"/>
    <cellStyle name="Normálna 3" xfId="42"/>
    <cellStyle name="Normálne 2" xfId="34"/>
    <cellStyle name="Normálne 3" xfId="35"/>
    <cellStyle name="Normálne 3 2" xfId="43"/>
    <cellStyle name="Normálne 4" xfId="38"/>
    <cellStyle name="Normálne 5" xfId="40"/>
    <cellStyle name="normálne_005.14_VZT_Rozpočet vzduchotechnika  (Dodávka a montáž)" xfId="39"/>
    <cellStyle name="normálne_KLs" xfId="2"/>
    <cellStyle name="normálne_Rozpočet + kryci list" xfId="37"/>
    <cellStyle name="Normální 2" xfId="36"/>
    <cellStyle name="TEXT" xfId="30"/>
    <cellStyle name="Text upozornění" xfId="31"/>
    <cellStyle name="TEXT1" xfId="32"/>
  </cellStyles>
  <dxfs count="0"/>
  <tableStyles count="0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vcik2511276/Documents/Moravcik/AKCIE%20-%20ROK%202005%20-%202021/SO&#352;%20KOSICE.doc/r.%202018/Spolo&#269;n&#253;%20proces%20VO/&#218;prava%20ZoD%20+%20rozpo&#269;et/Rozpo&#269;et%20+%20VV/SO&#352;%20PZ%20KE,%20zateplenie%20bloku%20A%20-%20rz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&#352;%20KOSICE.doc\r.%202018\Spolo&#269;n&#253;%20proces%20VO\&#218;prava%20ZoD%20+%20rozpo&#269;et\Rozpo&#269;et%20+%20VV\&#218;prava%20-%20Inkia\SO&#352;%20PZ%20KE,%20zat.%20bloku%20A%20a%20rek.%20bloku%20E%20-%20rz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vcik2511276/Documents/Moravcik/AKCIE%20-%20ROK%202005%20-%202021/SO&#352;%20KOSICE.doc/r.%202018/Spolo&#269;n&#253;%20proces%20VO/&#218;prava%20ZoD%20+%20rozpo&#269;et/Rozpo&#269;et%20+%20VV/spolu%20R%20-%20SO&#352;%20PZ%20KE%20rek.%20bloku%20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%20SO&#352;%20PZ%20KE%20-%20E/14.4.2022/2.R%20-%20ZTI%20-SO&#352;%20KE%20-BLOK%20E%2010.05.2022%20-%20k&#243;p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%20SO&#352;%20PZ%20KE%20-%20E/14.4.2022/4.R-VZT%20U&#268;EBN&#205;-SO&#352;%20KE%20BLOK%20E%2005.2022%20-%20k&#243;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 101 - Zateplenie blok A"/>
      <sheetName val="SO 102 - Zateplenie blok B"/>
      <sheetName val="Kryci list"/>
      <sheetName val="Rekapitulacia"/>
      <sheetName val="Prehlad"/>
    </sheetNames>
    <sheetDataSet>
      <sheetData sheetId="0"/>
      <sheetData sheetId="1">
        <row r="30">
          <cell r="J30">
            <v>547727.34</v>
          </cell>
        </row>
        <row r="33">
          <cell r="F33">
            <v>0</v>
          </cell>
          <cell r="J33">
            <v>0</v>
          </cell>
        </row>
        <row r="34">
          <cell r="F34">
            <v>547727.34</v>
          </cell>
          <cell r="J34">
            <v>109545.47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  <cell r="J37">
            <v>0</v>
          </cell>
        </row>
        <row r="39">
          <cell r="F39">
            <v>0</v>
          </cell>
        </row>
        <row r="135">
          <cell r="P135" t="e">
            <v>#REF!</v>
          </cell>
        </row>
        <row r="137">
          <cell r="P137">
            <v>224.36642999999998</v>
          </cell>
        </row>
      </sheetData>
      <sheetData sheetId="2">
        <row r="30">
          <cell r="J30">
            <v>144099.95000000001</v>
          </cell>
        </row>
        <row r="33">
          <cell r="F33">
            <v>0</v>
          </cell>
          <cell r="J33">
            <v>0</v>
          </cell>
        </row>
        <row r="34">
          <cell r="F34">
            <v>144099.95000000001</v>
          </cell>
          <cell r="J34">
            <v>28819.99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36">
          <cell r="P136" t="e">
            <v>#REF!</v>
          </cell>
        </row>
      </sheetData>
      <sheetData sheetId="3">
        <row r="23">
          <cell r="M23">
            <v>17830.93</v>
          </cell>
        </row>
        <row r="24">
          <cell r="M24">
            <v>3566.19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Rek blok A"/>
      <sheetName val="SO 101 - Zateplenie blok A"/>
      <sheetName val="SO 102 - Zateplenie blok B"/>
      <sheetName val="Kl blesk"/>
      <sheetName val="Rek blesk"/>
      <sheetName val="RZP blesk"/>
      <sheetName val="RZP+Kl blok E"/>
      <sheetName val="Kl ZTI"/>
      <sheetName val="Rek ZTI"/>
      <sheetName val="RZP ZTI"/>
      <sheetName val="Kl ÚK"/>
      <sheetName val="RZP ÚK"/>
      <sheetName val="Kl VZT č.5"/>
      <sheetName val="RZP VZT č.5"/>
      <sheetName val="Kl VZT č.3"/>
      <sheetName val="RZP VZT č.3"/>
      <sheetName val="Kl VZT č.2"/>
      <sheetName val="RZP VZT č.2"/>
      <sheetName val="Kl VZT č.1"/>
      <sheetName val="RZP VZT č.1"/>
      <sheetName val="Kl VZT učební"/>
      <sheetName val="Rek VZT učební"/>
      <sheetName val="RZP VZT učební"/>
      <sheetName val="M a D - ELI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Stavba : SOŠ PZ Košice, zateplenie bloku A a rekonštrukcia bloku E</v>
          </cell>
        </row>
      </sheetData>
      <sheetData sheetId="6"/>
      <sheetData sheetId="7"/>
      <sheetData sheetId="8"/>
      <sheetData sheetId="9">
        <row r="5">
          <cell r="A5" t="str">
            <v>Stavba : SOŠ PZ Košice, zateplenie bloku A a rekonštrukcia bloku E</v>
          </cell>
        </row>
      </sheetData>
      <sheetData sheetId="10"/>
      <sheetData sheetId="11"/>
      <sheetData sheetId="12"/>
      <sheetData sheetId="13"/>
      <sheetData sheetId="14">
        <row r="4">
          <cell r="B4" t="str">
            <v>Stavba : SOŠ PZ Košice, zateplenie bloku A a rekonštrukcia bloku E</v>
          </cell>
        </row>
        <row r="5">
          <cell r="B5" t="str">
            <v>Objekt : Objekt č. 2 - SOŠ PZ Košice, rekonštrukcia bloku 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210 - SOŠ Košice - Rekon..."/>
      <sheetName val="Kryci_list 2111 ZTI"/>
      <sheetName val="Rekap 2111 ZTI"/>
      <sheetName val="SO 2111 ZTI"/>
      <sheetName val="Kryci_list 5703 vykurovanie"/>
      <sheetName val="SO 5703 vykurovanie"/>
      <sheetName val="Kryci_list 5705 VZT č.5"/>
      <sheetName val="SO 5705 VZT č.5"/>
      <sheetName val="Kryci_list 5709 VZT č.3"/>
      <sheetName val="SO 5709 VZT č.3"/>
      <sheetName val="Kryci_list 5710 VZT č.2"/>
      <sheetName val="SO 5710 č.2"/>
      <sheetName val="Kryci_list 5711 VZT č.1"/>
      <sheetName val="SO 5711 VZT č.1"/>
      <sheetName val="Krycí list VZT učební"/>
      <sheetName val="Rekapitulácia VZT učební"/>
      <sheetName val="ROZPOČET VZT učební"/>
      <sheetName val="Montáž a Dodávka - ELI"/>
    </sheetNames>
    <sheetDataSet>
      <sheetData sheetId="0"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Kryci_list 2111"/>
      <sheetName val="Rekap 2111"/>
      <sheetName val="SO 2111"/>
      <sheetName val="Krycí list stavby"/>
    </sheetNames>
    <sheetDataSet>
      <sheetData sheetId="0"/>
      <sheetData sheetId="1"/>
      <sheetData sheetId="2">
        <row r="13">
          <cell r="C13">
            <v>0</v>
          </cell>
        </row>
      </sheetData>
      <sheetData sheetId="3">
        <row r="100">
          <cell r="Z100">
            <v>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ČET"/>
      <sheetName val="Hárok1"/>
    </sheetNames>
    <sheetDataSet>
      <sheetData sheetId="0"/>
      <sheetData sheetId="1"/>
      <sheetData sheetId="2">
        <row r="8">
          <cell r="C8" t="str">
            <v>Zariadenie č. 01 - Vetranie učební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2"/>
  <sheetViews>
    <sheetView showGridLines="0" workbookViewId="0">
      <selection activeCell="AG96" sqref="AG96:AM9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5" customWidth="1"/>
    <col min="45" max="45" width="9.5" hidden="1" customWidth="1"/>
    <col min="46" max="46" width="14.33203125" hidden="1" customWidth="1"/>
    <col min="47" max="47" width="9" hidden="1" customWidth="1"/>
    <col min="48" max="48" width="8.1640625" hidden="1" customWidth="1"/>
    <col min="49" max="49" width="9.6640625" hidden="1" customWidth="1"/>
    <col min="50" max="50" width="7.6640625" hidden="1" customWidth="1"/>
    <col min="51" max="51" width="9.5" hidden="1" customWidth="1"/>
    <col min="52" max="52" width="7.5" hidden="1" customWidth="1"/>
    <col min="53" max="53" width="7" hidden="1" customWidth="1"/>
    <col min="54" max="55" width="7.1640625" hidden="1" customWidth="1"/>
    <col min="56" max="56" width="8.33203125" hidden="1" customWidth="1"/>
    <col min="57" max="57" width="66.5" customWidth="1"/>
    <col min="70" max="90" width="9.33203125" hidden="1"/>
  </cols>
  <sheetData>
    <row r="1" spans="1:73">
      <c r="A1" s="12" t="s">
        <v>0</v>
      </c>
      <c r="AZ1" s="12" t="s">
        <v>1</v>
      </c>
      <c r="BA1" s="12" t="s">
        <v>2</v>
      </c>
      <c r="BB1" s="12" t="s">
        <v>1</v>
      </c>
      <c r="BS1" s="12" t="s">
        <v>3</v>
      </c>
      <c r="BT1" s="12" t="s">
        <v>3</v>
      </c>
      <c r="BU1" s="12" t="s">
        <v>4</v>
      </c>
    </row>
    <row r="2" spans="1:73" ht="36.950000000000003" customHeight="1">
      <c r="AR2" s="1249" t="s">
        <v>5</v>
      </c>
      <c r="AS2" s="1250"/>
      <c r="AT2" s="1250"/>
      <c r="AU2" s="1250"/>
      <c r="AV2" s="1250"/>
      <c r="AW2" s="1250"/>
      <c r="AX2" s="1250"/>
      <c r="AY2" s="1250"/>
      <c r="AZ2" s="1250"/>
      <c r="BA2" s="1250"/>
      <c r="BB2" s="1250"/>
      <c r="BC2" s="1250"/>
      <c r="BD2" s="1250"/>
      <c r="BE2" s="1250"/>
      <c r="BR2" s="13" t="s">
        <v>6</v>
      </c>
      <c r="BS2" s="13" t="s">
        <v>7</v>
      </c>
    </row>
    <row r="3" spans="1:73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R3" s="13" t="s">
        <v>6</v>
      </c>
      <c r="BS3" s="13" t="s">
        <v>7</v>
      </c>
    </row>
    <row r="4" spans="1:73" ht="24.95" customHeight="1">
      <c r="B4" s="16"/>
      <c r="D4" s="17" t="s">
        <v>8</v>
      </c>
      <c r="AR4" s="16"/>
      <c r="AS4" s="18" t="s">
        <v>9</v>
      </c>
      <c r="BR4" s="13" t="s">
        <v>6</v>
      </c>
    </row>
    <row r="5" spans="1:73" ht="12" customHeight="1">
      <c r="B5" s="16"/>
      <c r="D5" s="19" t="s">
        <v>10</v>
      </c>
      <c r="K5" s="1255" t="s">
        <v>11</v>
      </c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0"/>
      <c r="Z5" s="1250"/>
      <c r="AA5" s="1250"/>
      <c r="AB5" s="1250"/>
      <c r="AC5" s="1250"/>
      <c r="AD5" s="1250"/>
      <c r="AE5" s="1250"/>
      <c r="AF5" s="1250"/>
      <c r="AG5" s="1250"/>
      <c r="AH5" s="1250"/>
      <c r="AI5" s="1250"/>
      <c r="AJ5" s="1250"/>
      <c r="AK5" s="1250"/>
      <c r="AL5" s="1250"/>
      <c r="AM5" s="1250"/>
      <c r="AN5" s="1250"/>
      <c r="AO5" s="1250"/>
      <c r="AR5" s="16"/>
      <c r="BR5" s="13" t="s">
        <v>6</v>
      </c>
    </row>
    <row r="6" spans="1:73" ht="36.950000000000003" customHeight="1">
      <c r="B6" s="16"/>
      <c r="D6" s="21" t="s">
        <v>12</v>
      </c>
      <c r="K6" s="1256" t="s">
        <v>2270</v>
      </c>
      <c r="L6" s="1250"/>
      <c r="M6" s="1250"/>
      <c r="N6" s="1250"/>
      <c r="O6" s="1250"/>
      <c r="P6" s="1250"/>
      <c r="Q6" s="1250"/>
      <c r="R6" s="1250"/>
      <c r="S6" s="1250"/>
      <c r="T6" s="1250"/>
      <c r="U6" s="1250"/>
      <c r="V6" s="1250"/>
      <c r="W6" s="1250"/>
      <c r="X6" s="1250"/>
      <c r="Y6" s="1250"/>
      <c r="Z6" s="1250"/>
      <c r="AA6" s="1250"/>
      <c r="AB6" s="1250"/>
      <c r="AC6" s="1250"/>
      <c r="AD6" s="1250"/>
      <c r="AE6" s="1250"/>
      <c r="AF6" s="1250"/>
      <c r="AG6" s="1250"/>
      <c r="AH6" s="1250"/>
      <c r="AI6" s="1250"/>
      <c r="AJ6" s="1250"/>
      <c r="AK6" s="1250"/>
      <c r="AL6" s="1250"/>
      <c r="AM6" s="1250"/>
      <c r="AN6" s="1250"/>
      <c r="AO6" s="1250"/>
      <c r="AR6" s="16"/>
      <c r="BR6" s="13" t="s">
        <v>6</v>
      </c>
    </row>
    <row r="7" spans="1:73" ht="12" customHeight="1">
      <c r="B7" s="16"/>
      <c r="D7" s="22" t="s">
        <v>13</v>
      </c>
      <c r="K7" s="20" t="s">
        <v>1</v>
      </c>
      <c r="AK7" s="22" t="s">
        <v>14</v>
      </c>
      <c r="AN7" s="20" t="s">
        <v>1</v>
      </c>
      <c r="AR7" s="16"/>
      <c r="BR7" s="13" t="s">
        <v>6</v>
      </c>
    </row>
    <row r="8" spans="1:73" ht="12" customHeight="1">
      <c r="B8" s="16"/>
      <c r="D8" s="22" t="s">
        <v>15</v>
      </c>
      <c r="K8" s="20" t="s">
        <v>16</v>
      </c>
      <c r="AK8" s="22" t="s">
        <v>17</v>
      </c>
      <c r="AN8" s="163">
        <v>44838</v>
      </c>
      <c r="AR8" s="16"/>
      <c r="BR8" s="13" t="s">
        <v>6</v>
      </c>
    </row>
    <row r="9" spans="1:73" ht="14.45" customHeight="1">
      <c r="B9" s="16"/>
      <c r="AR9" s="16"/>
      <c r="BR9" s="13" t="s">
        <v>6</v>
      </c>
    </row>
    <row r="10" spans="1:73" ht="12" customHeight="1">
      <c r="B10" s="16"/>
      <c r="D10" s="22" t="s">
        <v>18</v>
      </c>
      <c r="AK10" s="22" t="s">
        <v>19</v>
      </c>
      <c r="AN10" s="20" t="s">
        <v>1</v>
      </c>
      <c r="AR10" s="16"/>
      <c r="BR10" s="13" t="s">
        <v>6</v>
      </c>
    </row>
    <row r="11" spans="1:73" ht="18.399999999999999" customHeight="1">
      <c r="B11" s="16"/>
      <c r="E11" s="20" t="s">
        <v>20</v>
      </c>
      <c r="AK11" s="22" t="s">
        <v>21</v>
      </c>
      <c r="AN11" s="20" t="s">
        <v>1</v>
      </c>
      <c r="AR11" s="16"/>
      <c r="BR11" s="13" t="s">
        <v>6</v>
      </c>
    </row>
    <row r="12" spans="1:73" ht="6.95" customHeight="1">
      <c r="B12" s="16"/>
      <c r="AR12" s="16"/>
      <c r="BR12" s="13" t="s">
        <v>6</v>
      </c>
    </row>
    <row r="13" spans="1:73" ht="12" customHeight="1">
      <c r="B13" s="16"/>
      <c r="D13" s="22" t="s">
        <v>22</v>
      </c>
      <c r="AK13" s="22" t="s">
        <v>19</v>
      </c>
      <c r="AN13" s="20" t="s">
        <v>1</v>
      </c>
      <c r="AR13" s="16"/>
      <c r="BR13" s="13" t="s">
        <v>6</v>
      </c>
    </row>
    <row r="14" spans="1:73" ht="12.75">
      <c r="B14" s="16"/>
      <c r="E14" s="20" t="s">
        <v>20</v>
      </c>
      <c r="AK14" s="22" t="s">
        <v>21</v>
      </c>
      <c r="AN14" s="20" t="s">
        <v>1</v>
      </c>
      <c r="AR14" s="16"/>
      <c r="BR14" s="13" t="s">
        <v>6</v>
      </c>
    </row>
    <row r="15" spans="1:73" ht="6.95" customHeight="1">
      <c r="B15" s="16"/>
      <c r="AR15" s="16"/>
      <c r="BR15" s="13" t="s">
        <v>3</v>
      </c>
    </row>
    <row r="16" spans="1:73" ht="12" customHeight="1">
      <c r="B16" s="16"/>
      <c r="D16" s="22" t="s">
        <v>23</v>
      </c>
      <c r="AK16" s="22" t="s">
        <v>19</v>
      </c>
      <c r="AN16" s="20" t="s">
        <v>1</v>
      </c>
      <c r="AR16" s="16"/>
      <c r="BR16" s="13" t="s">
        <v>3</v>
      </c>
    </row>
    <row r="17" spans="2:70" ht="18.399999999999999" customHeight="1">
      <c r="B17" s="16"/>
      <c r="E17" s="20"/>
      <c r="AK17" s="22" t="s">
        <v>21</v>
      </c>
      <c r="AN17" s="20" t="s">
        <v>1</v>
      </c>
      <c r="AR17" s="16"/>
      <c r="BR17" s="13" t="s">
        <v>24</v>
      </c>
    </row>
    <row r="18" spans="2:70" ht="6.95" customHeight="1">
      <c r="B18" s="16"/>
      <c r="AR18" s="16"/>
      <c r="BR18" s="13" t="s">
        <v>25</v>
      </c>
    </row>
    <row r="19" spans="2:70" ht="12" customHeight="1">
      <c r="B19" s="16"/>
      <c r="D19" s="22" t="s">
        <v>26</v>
      </c>
      <c r="AK19" s="22" t="s">
        <v>19</v>
      </c>
      <c r="AN19" s="20" t="s">
        <v>1</v>
      </c>
      <c r="AR19" s="16"/>
      <c r="BR19" s="13" t="s">
        <v>25</v>
      </c>
    </row>
    <row r="20" spans="2:70" ht="18.399999999999999" customHeight="1">
      <c r="B20" s="16"/>
      <c r="E20" s="20" t="s">
        <v>20</v>
      </c>
      <c r="AK20" s="22" t="s">
        <v>21</v>
      </c>
      <c r="AN20" s="20" t="s">
        <v>1</v>
      </c>
      <c r="AR20" s="16"/>
      <c r="BR20" s="13" t="s">
        <v>24</v>
      </c>
    </row>
    <row r="21" spans="2:70" ht="6.95" customHeight="1">
      <c r="B21" s="16"/>
      <c r="AR21" s="16"/>
    </row>
    <row r="22" spans="2:70" ht="12" customHeight="1">
      <c r="B22" s="16"/>
      <c r="D22" s="22" t="s">
        <v>27</v>
      </c>
      <c r="AR22" s="16"/>
    </row>
    <row r="23" spans="2:70" ht="16.5" customHeight="1">
      <c r="B23" s="16"/>
      <c r="E23" s="1251" t="s">
        <v>1</v>
      </c>
      <c r="F23" s="1251"/>
      <c r="G23" s="1251"/>
      <c r="H23" s="1251"/>
      <c r="I23" s="1251"/>
      <c r="J23" s="1251"/>
      <c r="K23" s="1251"/>
      <c r="L23" s="1251"/>
      <c r="M23" s="1251"/>
      <c r="N23" s="1251"/>
      <c r="O23" s="1251"/>
      <c r="P23" s="1251"/>
      <c r="Q23" s="1251"/>
      <c r="R23" s="1251"/>
      <c r="S23" s="1251"/>
      <c r="T23" s="1251"/>
      <c r="U23" s="1251"/>
      <c r="V23" s="1251"/>
      <c r="W23" s="1251"/>
      <c r="X23" s="1251"/>
      <c r="Y23" s="1251"/>
      <c r="Z23" s="1251"/>
      <c r="AA23" s="1251"/>
      <c r="AB23" s="1251"/>
      <c r="AC23" s="1251"/>
      <c r="AD23" s="1251"/>
      <c r="AE23" s="1251"/>
      <c r="AF23" s="1251"/>
      <c r="AG23" s="1251"/>
      <c r="AH23" s="1251"/>
      <c r="AI23" s="1251"/>
      <c r="AJ23" s="1251"/>
      <c r="AK23" s="1251"/>
      <c r="AL23" s="1251"/>
      <c r="AM23" s="1251"/>
      <c r="AN23" s="1251"/>
      <c r="AR23" s="16"/>
    </row>
    <row r="24" spans="2:70" ht="6.95" customHeight="1">
      <c r="B24" s="16"/>
      <c r="AR24" s="16"/>
    </row>
    <row r="25" spans="2:70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0" s="1" customFormat="1" ht="25.9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252"/>
      <c r="AL26" s="1253"/>
      <c r="AM26" s="1253"/>
      <c r="AN26" s="1253"/>
      <c r="AO26" s="1253"/>
      <c r="AR26" s="25"/>
    </row>
    <row r="27" spans="2:70" s="1" customFormat="1" ht="6.95" customHeight="1">
      <c r="B27" s="25"/>
      <c r="AR27" s="25"/>
    </row>
    <row r="28" spans="2:70" s="1" customFormat="1" ht="12.75">
      <c r="B28" s="25"/>
      <c r="L28" s="1254" t="s">
        <v>29</v>
      </c>
      <c r="M28" s="1254"/>
      <c r="N28" s="1254"/>
      <c r="O28" s="1254"/>
      <c r="P28" s="1254"/>
      <c r="W28" s="1254" t="s">
        <v>30</v>
      </c>
      <c r="X28" s="1254"/>
      <c r="Y28" s="1254"/>
      <c r="Z28" s="1254"/>
      <c r="AA28" s="1254"/>
      <c r="AB28" s="1254"/>
      <c r="AC28" s="1254"/>
      <c r="AD28" s="1254"/>
      <c r="AE28" s="1254"/>
      <c r="AK28" s="1254" t="s">
        <v>31</v>
      </c>
      <c r="AL28" s="1254"/>
      <c r="AM28" s="1254"/>
      <c r="AN28" s="1254"/>
      <c r="AO28" s="1254"/>
      <c r="AR28" s="25"/>
    </row>
    <row r="29" spans="2:70" s="2" customFormat="1" ht="14.45" customHeight="1">
      <c r="B29" s="29"/>
      <c r="D29" s="22" t="s">
        <v>32</v>
      </c>
      <c r="F29" s="22" t="s">
        <v>33</v>
      </c>
      <c r="L29" s="1259">
        <v>0.2</v>
      </c>
      <c r="M29" s="1258"/>
      <c r="N29" s="1258"/>
      <c r="O29" s="1258"/>
      <c r="P29" s="1258"/>
      <c r="W29" s="1257"/>
      <c r="X29" s="1258"/>
      <c r="Y29" s="1258"/>
      <c r="Z29" s="1258"/>
      <c r="AA29" s="1258"/>
      <c r="AB29" s="1258"/>
      <c r="AC29" s="1258"/>
      <c r="AD29" s="1258"/>
      <c r="AE29" s="1258"/>
      <c r="AK29" s="1257"/>
      <c r="AL29" s="1258"/>
      <c r="AM29" s="1258"/>
      <c r="AN29" s="1258"/>
      <c r="AO29" s="1258"/>
      <c r="AR29" s="29"/>
    </row>
    <row r="30" spans="2:70" s="2" customFormat="1" ht="14.45" customHeight="1">
      <c r="B30" s="29"/>
      <c r="F30" s="22" t="s">
        <v>34</v>
      </c>
      <c r="L30" s="1259">
        <v>0.2</v>
      </c>
      <c r="M30" s="1258"/>
      <c r="N30" s="1258"/>
      <c r="O30" s="1258"/>
      <c r="P30" s="1258"/>
      <c r="W30" s="1257"/>
      <c r="X30" s="1258"/>
      <c r="Y30" s="1258"/>
      <c r="Z30" s="1258"/>
      <c r="AA30" s="1258"/>
      <c r="AB30" s="1258"/>
      <c r="AC30" s="1258"/>
      <c r="AD30" s="1258"/>
      <c r="AE30" s="1258"/>
      <c r="AK30" s="1257"/>
      <c r="AL30" s="1258"/>
      <c r="AM30" s="1258"/>
      <c r="AN30" s="1258"/>
      <c r="AO30" s="1258"/>
      <c r="AR30" s="29"/>
    </row>
    <row r="31" spans="2:70" s="2" customFormat="1" ht="14.45" hidden="1" customHeight="1">
      <c r="B31" s="29"/>
      <c r="F31" s="22" t="s">
        <v>35</v>
      </c>
      <c r="L31" s="1259">
        <v>0.2</v>
      </c>
      <c r="M31" s="1258"/>
      <c r="N31" s="1258"/>
      <c r="O31" s="1258"/>
      <c r="P31" s="1258"/>
      <c r="W31" s="1257">
        <f>ROUND(BB94, 2)</f>
        <v>0</v>
      </c>
      <c r="X31" s="1258"/>
      <c r="Y31" s="1258"/>
      <c r="Z31" s="1258"/>
      <c r="AA31" s="1258"/>
      <c r="AB31" s="1258"/>
      <c r="AC31" s="1258"/>
      <c r="AD31" s="1258"/>
      <c r="AE31" s="1258"/>
      <c r="AK31" s="1257"/>
      <c r="AL31" s="1258"/>
      <c r="AM31" s="1258"/>
      <c r="AN31" s="1258"/>
      <c r="AO31" s="1258"/>
      <c r="AR31" s="29"/>
    </row>
    <row r="32" spans="2:70" s="2" customFormat="1" ht="14.45" hidden="1" customHeight="1">
      <c r="B32" s="29"/>
      <c r="F32" s="22" t="s">
        <v>36</v>
      </c>
      <c r="L32" s="1259">
        <v>0.2</v>
      </c>
      <c r="M32" s="1258"/>
      <c r="N32" s="1258"/>
      <c r="O32" s="1258"/>
      <c r="P32" s="1258"/>
      <c r="W32" s="1257">
        <f>ROUND(BC94, 2)</f>
        <v>0</v>
      </c>
      <c r="X32" s="1258"/>
      <c r="Y32" s="1258"/>
      <c r="Z32" s="1258"/>
      <c r="AA32" s="1258"/>
      <c r="AB32" s="1258"/>
      <c r="AC32" s="1258"/>
      <c r="AD32" s="1258"/>
      <c r="AE32" s="1258"/>
      <c r="AK32" s="1257"/>
      <c r="AL32" s="1258"/>
      <c r="AM32" s="1258"/>
      <c r="AN32" s="1258"/>
      <c r="AO32" s="1258"/>
      <c r="AR32" s="29"/>
    </row>
    <row r="33" spans="2:44" s="2" customFormat="1" ht="14.45" hidden="1" customHeight="1">
      <c r="B33" s="29"/>
      <c r="F33" s="22" t="s">
        <v>37</v>
      </c>
      <c r="L33" s="1259">
        <v>0</v>
      </c>
      <c r="M33" s="1258"/>
      <c r="N33" s="1258"/>
      <c r="O33" s="1258"/>
      <c r="P33" s="1258"/>
      <c r="W33" s="1257">
        <f>ROUND(BD94, 2)</f>
        <v>0</v>
      </c>
      <c r="X33" s="1258"/>
      <c r="Y33" s="1258"/>
      <c r="Z33" s="1258"/>
      <c r="AA33" s="1258"/>
      <c r="AB33" s="1258"/>
      <c r="AC33" s="1258"/>
      <c r="AD33" s="1258"/>
      <c r="AE33" s="1258"/>
      <c r="AK33" s="1257"/>
      <c r="AL33" s="1258"/>
      <c r="AM33" s="1258"/>
      <c r="AN33" s="1258"/>
      <c r="AO33" s="125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238" t="s">
        <v>40</v>
      </c>
      <c r="Y35" s="1239"/>
      <c r="Z35" s="1239"/>
      <c r="AA35" s="1239"/>
      <c r="AB35" s="1239"/>
      <c r="AC35" s="32"/>
      <c r="AD35" s="32"/>
      <c r="AE35" s="32"/>
      <c r="AF35" s="32"/>
      <c r="AG35" s="32"/>
      <c r="AH35" s="32"/>
      <c r="AI35" s="32"/>
      <c r="AJ35" s="32"/>
      <c r="AK35" s="1240"/>
      <c r="AL35" s="1239"/>
      <c r="AM35" s="1239"/>
      <c r="AN35" s="1239"/>
      <c r="AO35" s="1241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47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10</v>
      </c>
      <c r="L84" s="3" t="str">
        <f>K5</f>
        <v>11941</v>
      </c>
      <c r="AR84" s="41"/>
    </row>
    <row r="85" spans="1:90" s="4" customFormat="1" ht="36.950000000000003" customHeight="1">
      <c r="B85" s="42"/>
      <c r="C85" s="43" t="s">
        <v>12</v>
      </c>
      <c r="L85" s="1244" t="str">
        <f>K6</f>
        <v>SOŠ PZ Košice, zateplenie bloku A a rekonštrukcia bloku E</v>
      </c>
      <c r="M85" s="1245"/>
      <c r="N85" s="1245"/>
      <c r="O85" s="1245"/>
      <c r="P85" s="1245"/>
      <c r="Q85" s="1245"/>
      <c r="R85" s="1245"/>
      <c r="S85" s="1245"/>
      <c r="T85" s="1245"/>
      <c r="U85" s="1245"/>
      <c r="V85" s="1245"/>
      <c r="W85" s="1245"/>
      <c r="X85" s="1245"/>
      <c r="Y85" s="1245"/>
      <c r="Z85" s="1245"/>
      <c r="AA85" s="1245"/>
      <c r="AB85" s="1245"/>
      <c r="AC85" s="1245"/>
      <c r="AD85" s="1245"/>
      <c r="AE85" s="1245"/>
      <c r="AF85" s="1245"/>
      <c r="AG85" s="1245"/>
      <c r="AH85" s="1245"/>
      <c r="AI85" s="1245"/>
      <c r="AJ85" s="1245"/>
      <c r="AK85" s="1245"/>
      <c r="AL85" s="1245"/>
      <c r="AM85" s="1245"/>
      <c r="AN85" s="1245"/>
      <c r="AO85" s="1245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15</v>
      </c>
      <c r="L87" s="44" t="str">
        <f>IF(K8="","",K8)</f>
        <v>Košice</v>
      </c>
      <c r="AI87" s="22" t="s">
        <v>17</v>
      </c>
      <c r="AM87" s="1246">
        <f>IF(AN8= "","",AN8)</f>
        <v>44838</v>
      </c>
      <c r="AN87" s="1246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18</v>
      </c>
      <c r="L89" s="3" t="str">
        <f>IF(E11= "","",E11)</f>
        <v xml:space="preserve"> </v>
      </c>
      <c r="AI89" s="22" t="s">
        <v>23</v>
      </c>
      <c r="AM89" s="1264" t="str">
        <f>IF(E17="","",E17)</f>
        <v/>
      </c>
      <c r="AN89" s="1265"/>
      <c r="AO89" s="1265"/>
      <c r="AP89" s="1265"/>
      <c r="AR89" s="25"/>
      <c r="AS89" s="1260" t="s">
        <v>48</v>
      </c>
      <c r="AT89" s="126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5"/>
      <c r="C90" s="22" t="s">
        <v>22</v>
      </c>
      <c r="L90" s="3" t="str">
        <f>IF(E14="","",E14)</f>
        <v xml:space="preserve"> </v>
      </c>
      <c r="AI90" s="22" t="s">
        <v>26</v>
      </c>
      <c r="AM90" s="1264" t="str">
        <f>IF(E20="","",E20)</f>
        <v xml:space="preserve"> </v>
      </c>
      <c r="AN90" s="1265"/>
      <c r="AO90" s="1265"/>
      <c r="AP90" s="1265"/>
      <c r="AR90" s="25"/>
      <c r="AS90" s="1262"/>
      <c r="AT90" s="1263"/>
      <c r="AU90" s="48"/>
      <c r="AV90" s="48"/>
      <c r="AW90" s="48"/>
      <c r="AX90" s="48"/>
      <c r="AY90" s="48"/>
      <c r="AZ90" s="48"/>
      <c r="BA90" s="48"/>
      <c r="BB90" s="48"/>
      <c r="BC90" s="48"/>
      <c r="BD90" s="49"/>
    </row>
    <row r="91" spans="1:90" s="1" customFormat="1" ht="10.9" customHeight="1">
      <c r="B91" s="25"/>
      <c r="AR91" s="25"/>
      <c r="AS91" s="1262"/>
      <c r="AT91" s="1263"/>
      <c r="AU91" s="48"/>
      <c r="AV91" s="48"/>
      <c r="AW91" s="48"/>
      <c r="AX91" s="48"/>
      <c r="AY91" s="48"/>
      <c r="AZ91" s="48"/>
      <c r="BA91" s="48"/>
      <c r="BB91" s="48"/>
      <c r="BC91" s="48"/>
      <c r="BD91" s="49"/>
    </row>
    <row r="92" spans="1:90" s="1" customFormat="1" ht="29.25" customHeight="1">
      <c r="B92" s="25"/>
      <c r="C92" s="1242" t="s">
        <v>49</v>
      </c>
      <c r="D92" s="1243"/>
      <c r="E92" s="1243"/>
      <c r="F92" s="1243"/>
      <c r="G92" s="1243"/>
      <c r="H92" s="50"/>
      <c r="I92" s="1247" t="s">
        <v>50</v>
      </c>
      <c r="J92" s="1243"/>
      <c r="K92" s="1243"/>
      <c r="L92" s="1243"/>
      <c r="M92" s="1243"/>
      <c r="N92" s="1243"/>
      <c r="O92" s="1243"/>
      <c r="P92" s="1243"/>
      <c r="Q92" s="1243"/>
      <c r="R92" s="1243"/>
      <c r="S92" s="1243"/>
      <c r="T92" s="1243"/>
      <c r="U92" s="1243"/>
      <c r="V92" s="1243"/>
      <c r="W92" s="1243"/>
      <c r="X92" s="1243"/>
      <c r="Y92" s="1243"/>
      <c r="Z92" s="1243"/>
      <c r="AA92" s="1243"/>
      <c r="AB92" s="1243"/>
      <c r="AC92" s="1243"/>
      <c r="AD92" s="1243"/>
      <c r="AE92" s="1243"/>
      <c r="AF92" s="1243"/>
      <c r="AG92" s="1248" t="s">
        <v>51</v>
      </c>
      <c r="AH92" s="1243"/>
      <c r="AI92" s="1243"/>
      <c r="AJ92" s="1243"/>
      <c r="AK92" s="1243"/>
      <c r="AL92" s="1243"/>
      <c r="AM92" s="1243"/>
      <c r="AN92" s="1247" t="s">
        <v>52</v>
      </c>
      <c r="AO92" s="1243"/>
      <c r="AP92" s="1266"/>
      <c r="AQ92" s="51" t="s">
        <v>53</v>
      </c>
      <c r="AR92" s="25"/>
      <c r="AS92" s="52" t="s">
        <v>54</v>
      </c>
      <c r="AT92" s="53" t="s">
        <v>55</v>
      </c>
      <c r="AU92" s="53" t="s">
        <v>56</v>
      </c>
      <c r="AV92" s="53" t="s">
        <v>57</v>
      </c>
      <c r="AW92" s="53" t="s">
        <v>58</v>
      </c>
      <c r="AX92" s="53" t="s">
        <v>59</v>
      </c>
      <c r="AY92" s="53" t="s">
        <v>60</v>
      </c>
      <c r="AZ92" s="53" t="s">
        <v>61</v>
      </c>
      <c r="BA92" s="53" t="s">
        <v>62</v>
      </c>
      <c r="BB92" s="53" t="s">
        <v>63</v>
      </c>
      <c r="BC92" s="53" t="s">
        <v>64</v>
      </c>
      <c r="BD92" s="54" t="s">
        <v>65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66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267"/>
      <c r="AH94" s="1267"/>
      <c r="AI94" s="1267"/>
      <c r="AJ94" s="1267"/>
      <c r="AK94" s="1267"/>
      <c r="AL94" s="1267"/>
      <c r="AM94" s="1267"/>
      <c r="AN94" s="1268"/>
      <c r="AO94" s="1268"/>
      <c r="AP94" s="1268"/>
      <c r="AQ94" s="60" t="s">
        <v>1</v>
      </c>
      <c r="AR94" s="56"/>
      <c r="AS94" s="61">
        <f>ROUND(SUM(AS96:AS97),2)</f>
        <v>0</v>
      </c>
      <c r="AT94" s="62">
        <f t="shared" ref="AT94:AT100" si="0">ROUND(SUM(AV94:AW94),2)</f>
        <v>0</v>
      </c>
      <c r="AU94" s="63">
        <f>ROUND(SUM(AU96:AU97),5)</f>
        <v>0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ROUND(SUM(AZ96:AZ97),2)</f>
        <v>0</v>
      </c>
      <c r="BA94" s="62">
        <f>ROUND(SUM(BA95,BA99),2)</f>
        <v>0</v>
      </c>
      <c r="BB94" s="62">
        <f>ROUND(SUM(BB96:BB97),2)</f>
        <v>0</v>
      </c>
      <c r="BC94" s="62">
        <f>ROUND(SUM(BC96:BC97),2)</f>
        <v>0</v>
      </c>
      <c r="BD94" s="64">
        <f>ROUND(SUM(BD96:BD97),2)</f>
        <v>0</v>
      </c>
      <c r="BR94" s="65" t="s">
        <v>67</v>
      </c>
      <c r="BS94" s="65" t="s">
        <v>68</v>
      </c>
      <c r="BT94" s="66" t="s">
        <v>69</v>
      </c>
      <c r="BU94" s="65" t="s">
        <v>70</v>
      </c>
      <c r="BV94" s="65" t="s">
        <v>4</v>
      </c>
      <c r="BW94" s="65" t="s">
        <v>71</v>
      </c>
      <c r="CK94" s="65" t="s">
        <v>1</v>
      </c>
    </row>
    <row r="95" spans="1:90" s="5" customFormat="1" ht="16.5" customHeight="1">
      <c r="B95" s="56"/>
      <c r="C95" s="57"/>
      <c r="D95" s="1231" t="s">
        <v>2246</v>
      </c>
      <c r="E95" s="1231"/>
      <c r="F95" s="1231"/>
      <c r="G95" s="1231"/>
      <c r="H95" s="1231"/>
      <c r="I95" s="58"/>
      <c r="J95" s="1231" t="s">
        <v>2247</v>
      </c>
      <c r="K95" s="1231"/>
      <c r="L95" s="1231"/>
      <c r="M95" s="1231"/>
      <c r="N95" s="1231"/>
      <c r="O95" s="1231"/>
      <c r="P95" s="1231"/>
      <c r="Q95" s="1231"/>
      <c r="R95" s="1231"/>
      <c r="S95" s="1231"/>
      <c r="T95" s="1231"/>
      <c r="U95" s="1231"/>
      <c r="V95" s="1231"/>
      <c r="W95" s="1231"/>
      <c r="X95" s="1231"/>
      <c r="Y95" s="1231"/>
      <c r="Z95" s="1231"/>
      <c r="AA95" s="1231"/>
      <c r="AB95" s="1231"/>
      <c r="AC95" s="1231"/>
      <c r="AD95" s="1231"/>
      <c r="AE95" s="1231"/>
      <c r="AF95" s="1231"/>
      <c r="AG95" s="1234"/>
      <c r="AH95" s="1235"/>
      <c r="AI95" s="1235"/>
      <c r="AJ95" s="1235"/>
      <c r="AK95" s="1235"/>
      <c r="AL95" s="1235"/>
      <c r="AM95" s="1235"/>
      <c r="AN95" s="1234"/>
      <c r="AO95" s="1235"/>
      <c r="AP95" s="1235"/>
      <c r="AQ95" s="60"/>
      <c r="AR95" s="56"/>
      <c r="AS95" s="61"/>
      <c r="AT95" s="62">
        <f t="shared" si="0"/>
        <v>0</v>
      </c>
      <c r="AU95" s="63"/>
      <c r="AV95" s="62"/>
      <c r="AW95" s="62">
        <f>ROUND(BA95*L30,2)</f>
        <v>0</v>
      </c>
      <c r="AX95" s="62"/>
      <c r="AY95" s="62"/>
      <c r="AZ95" s="62"/>
      <c r="BA95" s="62">
        <f>ROUND(SUM(BA96:BA98),2)</f>
        <v>0</v>
      </c>
      <c r="BB95" s="62"/>
      <c r="BC95" s="62"/>
      <c r="BD95" s="64"/>
      <c r="BR95" s="65"/>
      <c r="BS95" s="65"/>
      <c r="BT95" s="66"/>
      <c r="BU95" s="65"/>
      <c r="BV95" s="65"/>
      <c r="BW95" s="65"/>
      <c r="CK95" s="65"/>
    </row>
    <row r="96" spans="1:90" s="6" customFormat="1" ht="16.5" customHeight="1">
      <c r="A96" s="67" t="s">
        <v>72</v>
      </c>
      <c r="B96" s="68"/>
      <c r="C96" s="69"/>
      <c r="D96" s="289"/>
      <c r="E96" s="1232" t="s">
        <v>73</v>
      </c>
      <c r="F96" s="1232"/>
      <c r="G96" s="1232"/>
      <c r="H96" s="1232"/>
      <c r="I96" s="1232"/>
      <c r="J96" s="1208"/>
      <c r="K96" s="1232" t="s">
        <v>2330</v>
      </c>
      <c r="L96" s="1232"/>
      <c r="M96" s="1232"/>
      <c r="N96" s="1232"/>
      <c r="O96" s="1232"/>
      <c r="P96" s="1232"/>
      <c r="Q96" s="1232"/>
      <c r="R96" s="1232"/>
      <c r="S96" s="1232"/>
      <c r="T96" s="1232"/>
      <c r="U96" s="1232"/>
      <c r="V96" s="1232"/>
      <c r="W96" s="1232"/>
      <c r="X96" s="1232"/>
      <c r="Y96" s="1232"/>
      <c r="Z96" s="1232"/>
      <c r="AA96" s="1232"/>
      <c r="AB96" s="1232"/>
      <c r="AC96" s="1232"/>
      <c r="AD96" s="1232"/>
      <c r="AE96" s="1232"/>
      <c r="AF96" s="1208"/>
      <c r="AG96" s="1236"/>
      <c r="AH96" s="1237"/>
      <c r="AI96" s="1237"/>
      <c r="AJ96" s="1237"/>
      <c r="AK96" s="1237"/>
      <c r="AL96" s="1237"/>
      <c r="AM96" s="1237"/>
      <c r="AN96" s="1236"/>
      <c r="AO96" s="1237"/>
      <c r="AP96" s="1237"/>
      <c r="AQ96" s="70" t="s">
        <v>74</v>
      </c>
      <c r="AR96" s="68"/>
      <c r="AS96" s="71">
        <v>0</v>
      </c>
      <c r="AT96" s="72">
        <f t="shared" si="0"/>
        <v>0</v>
      </c>
      <c r="AU96" s="73">
        <v>0</v>
      </c>
      <c r="AV96" s="72">
        <f>'SO 101 - Zateplenie blok A'!J33</f>
        <v>0</v>
      </c>
      <c r="AW96" s="72">
        <f>'SO 101 - Zateplenie blok A'!J34</f>
        <v>0</v>
      </c>
      <c r="AX96" s="72">
        <f>'SO 101 - Zateplenie blok A'!J35</f>
        <v>0</v>
      </c>
      <c r="AY96" s="72">
        <f>'SO 101 - Zateplenie blok A'!J36</f>
        <v>0</v>
      </c>
      <c r="AZ96" s="72">
        <f>'SO 101 - Zateplenie blok A'!F33</f>
        <v>0</v>
      </c>
      <c r="BA96" s="72">
        <f>'SO 101 - Zateplenie blok A'!F34</f>
        <v>0</v>
      </c>
      <c r="BB96" s="72">
        <f>'SO 101 - Zateplenie blok A'!F35</f>
        <v>0</v>
      </c>
      <c r="BC96" s="72">
        <f>'SO 101 - Zateplenie blok A'!F36</f>
        <v>0</v>
      </c>
      <c r="BD96" s="74">
        <f>'SO 101 - Zateplenie blok A'!F37</f>
        <v>0</v>
      </c>
      <c r="BS96" s="75" t="s">
        <v>75</v>
      </c>
      <c r="BU96" s="75" t="s">
        <v>70</v>
      </c>
      <c r="BV96" s="75" t="s">
        <v>76</v>
      </c>
      <c r="BW96" s="75" t="s">
        <v>4</v>
      </c>
      <c r="CK96" s="75" t="s">
        <v>1</v>
      </c>
      <c r="CL96" s="75" t="s">
        <v>68</v>
      </c>
    </row>
    <row r="97" spans="1:90" s="6" customFormat="1" ht="16.5" customHeight="1">
      <c r="A97" s="67" t="s">
        <v>72</v>
      </c>
      <c r="B97" s="68"/>
      <c r="C97" s="69"/>
      <c r="D97" s="289"/>
      <c r="E97" s="1232" t="s">
        <v>77</v>
      </c>
      <c r="F97" s="1232"/>
      <c r="G97" s="1232"/>
      <c r="H97" s="1232"/>
      <c r="I97" s="1232"/>
      <c r="J97" s="1208"/>
      <c r="K97" s="1232" t="s">
        <v>2331</v>
      </c>
      <c r="L97" s="1232"/>
      <c r="M97" s="1232"/>
      <c r="N97" s="1232"/>
      <c r="O97" s="1232"/>
      <c r="P97" s="1232"/>
      <c r="Q97" s="1232"/>
      <c r="R97" s="1232"/>
      <c r="S97" s="1232"/>
      <c r="T97" s="1232"/>
      <c r="U97" s="1232"/>
      <c r="V97" s="1232"/>
      <c r="W97" s="1232"/>
      <c r="X97" s="1232"/>
      <c r="Y97" s="1232"/>
      <c r="Z97" s="1232"/>
      <c r="AA97" s="1232"/>
      <c r="AB97" s="1232"/>
      <c r="AC97" s="1232"/>
      <c r="AD97" s="1232"/>
      <c r="AE97" s="1232"/>
      <c r="AF97" s="1232"/>
      <c r="AG97" s="1236"/>
      <c r="AH97" s="1237"/>
      <c r="AI97" s="1237"/>
      <c r="AJ97" s="1237"/>
      <c r="AK97" s="1237"/>
      <c r="AL97" s="1237"/>
      <c r="AM97" s="1237"/>
      <c r="AN97" s="1236"/>
      <c r="AO97" s="1237"/>
      <c r="AP97" s="1237"/>
      <c r="AQ97" s="70" t="s">
        <v>74</v>
      </c>
      <c r="AR97" s="68"/>
      <c r="AS97" s="76">
        <v>0</v>
      </c>
      <c r="AT97" s="77">
        <f t="shared" si="0"/>
        <v>0</v>
      </c>
      <c r="AU97" s="78">
        <v>0</v>
      </c>
      <c r="AV97" s="77">
        <f>'SO 102 - Zateplenie blok B'!J33</f>
        <v>0</v>
      </c>
      <c r="AW97" s="77">
        <f>'SO 102 - Zateplenie blok B'!J34</f>
        <v>0</v>
      </c>
      <c r="AX97" s="77">
        <f>'SO 102 - Zateplenie blok B'!J35</f>
        <v>0</v>
      </c>
      <c r="AY97" s="77">
        <f>'SO 102 - Zateplenie blok B'!J36</f>
        <v>0</v>
      </c>
      <c r="AZ97" s="77">
        <f>'SO 102 - Zateplenie blok B'!F33</f>
        <v>0</v>
      </c>
      <c r="BA97" s="77">
        <f>'SO 102 - Zateplenie blok B'!F34</f>
        <v>0</v>
      </c>
      <c r="BB97" s="77">
        <f>'SO 102 - Zateplenie blok B'!F35</f>
        <v>0</v>
      </c>
      <c r="BC97" s="77">
        <f>'SO 102 - Zateplenie blok B'!F36</f>
        <v>0</v>
      </c>
      <c r="BD97" s="79">
        <f>'SO 102 - Zateplenie blok B'!F37</f>
        <v>0</v>
      </c>
      <c r="BS97" s="75" t="s">
        <v>75</v>
      </c>
      <c r="BU97" s="75" t="s">
        <v>70</v>
      </c>
      <c r="BV97" s="75" t="s">
        <v>78</v>
      </c>
      <c r="BW97" s="75" t="s">
        <v>4</v>
      </c>
      <c r="CK97" s="75" t="s">
        <v>1</v>
      </c>
      <c r="CL97" s="75" t="s">
        <v>68</v>
      </c>
    </row>
    <row r="98" spans="1:90" s="6" customFormat="1" ht="16.5" customHeight="1">
      <c r="A98" s="67"/>
      <c r="B98" s="68"/>
      <c r="C98" s="69"/>
      <c r="D98" s="289"/>
      <c r="E98" s="1232" t="s">
        <v>73</v>
      </c>
      <c r="F98" s="1232"/>
      <c r="G98" s="1232"/>
      <c r="H98" s="1232"/>
      <c r="I98" s="1232"/>
      <c r="J98" s="1208"/>
      <c r="K98" s="1232" t="s">
        <v>2332</v>
      </c>
      <c r="L98" s="1232"/>
      <c r="M98" s="1232"/>
      <c r="N98" s="1232"/>
      <c r="O98" s="1232"/>
      <c r="P98" s="1232"/>
      <c r="Q98" s="1232"/>
      <c r="R98" s="1232"/>
      <c r="S98" s="1232"/>
      <c r="T98" s="1232"/>
      <c r="U98" s="1232"/>
      <c r="V98" s="1232"/>
      <c r="W98" s="1232"/>
      <c r="X98" s="1232"/>
      <c r="Y98" s="1232"/>
      <c r="Z98" s="1232"/>
      <c r="AA98" s="1232"/>
      <c r="AB98" s="1232"/>
      <c r="AC98" s="1232"/>
      <c r="AD98" s="1232"/>
      <c r="AE98" s="1232"/>
      <c r="AF98" s="1232"/>
      <c r="AG98" s="1236"/>
      <c r="AH98" s="1237"/>
      <c r="AI98" s="1237"/>
      <c r="AJ98" s="1237"/>
      <c r="AK98" s="1237"/>
      <c r="AL98" s="1237"/>
      <c r="AM98" s="1237"/>
      <c r="AN98" s="1236"/>
      <c r="AO98" s="1237"/>
      <c r="AP98" s="1237"/>
      <c r="AQ98" s="70"/>
      <c r="AR98" s="68"/>
      <c r="AS98" s="71"/>
      <c r="AT98" s="77">
        <f t="shared" si="0"/>
        <v>0</v>
      </c>
      <c r="AU98" s="78">
        <v>0</v>
      </c>
      <c r="AV98" s="77">
        <v>0</v>
      </c>
      <c r="AW98" s="72">
        <f>'Kl blesk'!M25</f>
        <v>0</v>
      </c>
      <c r="AX98" s="77">
        <v>0</v>
      </c>
      <c r="AY98" s="77">
        <v>0</v>
      </c>
      <c r="AZ98" s="77">
        <v>0</v>
      </c>
      <c r="BA98" s="72">
        <f>'Kl blesk'!M24</f>
        <v>0</v>
      </c>
      <c r="BB98" s="77">
        <f>'SO 102 - Zateplenie blok B'!F36</f>
        <v>0</v>
      </c>
      <c r="BC98" s="77">
        <f>'SO 102 - Zateplenie blok B'!F37</f>
        <v>0</v>
      </c>
      <c r="BD98" s="79">
        <f>'SO 102 - Zateplenie blok B'!F38</f>
        <v>0</v>
      </c>
      <c r="BS98" s="75"/>
      <c r="BU98" s="75"/>
      <c r="BV98" s="75"/>
      <c r="BW98" s="75"/>
      <c r="CK98" s="75"/>
      <c r="CL98" s="75"/>
    </row>
    <row r="99" spans="1:90" s="6" customFormat="1" ht="16.5" customHeight="1">
      <c r="A99" s="67" t="s">
        <v>72</v>
      </c>
      <c r="B99" s="68"/>
      <c r="C99" s="69"/>
      <c r="D99" s="1233" t="s">
        <v>2248</v>
      </c>
      <c r="E99" s="1233"/>
      <c r="F99" s="1233"/>
      <c r="G99" s="1233"/>
      <c r="H99" s="1233"/>
      <c r="I99" s="158"/>
      <c r="J99" s="1231" t="s">
        <v>2249</v>
      </c>
      <c r="K99" s="1231"/>
      <c r="L99" s="1231"/>
      <c r="M99" s="1231"/>
      <c r="N99" s="1231"/>
      <c r="O99" s="1231"/>
      <c r="P99" s="1231"/>
      <c r="Q99" s="1231"/>
      <c r="R99" s="1231"/>
      <c r="S99" s="1231"/>
      <c r="T99" s="1231"/>
      <c r="U99" s="1231"/>
      <c r="V99" s="1231"/>
      <c r="W99" s="1231"/>
      <c r="X99" s="1231"/>
      <c r="Y99" s="1231"/>
      <c r="Z99" s="1231"/>
      <c r="AA99" s="1231"/>
      <c r="AB99" s="1231"/>
      <c r="AC99" s="1231"/>
      <c r="AD99" s="1231"/>
      <c r="AE99" s="1231"/>
      <c r="AF99" s="1231"/>
      <c r="AG99" s="1234"/>
      <c r="AH99" s="1235"/>
      <c r="AI99" s="1235"/>
      <c r="AJ99" s="1235"/>
      <c r="AK99" s="1235"/>
      <c r="AL99" s="1235"/>
      <c r="AM99" s="1235"/>
      <c r="AN99" s="1234"/>
      <c r="AO99" s="1235"/>
      <c r="AP99" s="1235"/>
      <c r="AQ99" s="70" t="s">
        <v>74</v>
      </c>
      <c r="AR99" s="68"/>
      <c r="AS99" s="71">
        <v>0</v>
      </c>
      <c r="AT99" s="72">
        <f t="shared" si="0"/>
        <v>0</v>
      </c>
      <c r="AU99" s="73">
        <v>0</v>
      </c>
      <c r="AV99" s="72">
        <f>'SO 101 - Zateplenie blok A'!J36</f>
        <v>0</v>
      </c>
      <c r="AW99" s="62">
        <f>ROUND(BA99*L30,2)</f>
        <v>0</v>
      </c>
      <c r="AX99" s="72">
        <f>'SO 101 - Zateplenie blok A'!J38</f>
        <v>0</v>
      </c>
      <c r="AY99" s="72">
        <f>'SO 101 - Zateplenie blok A'!J39</f>
        <v>0</v>
      </c>
      <c r="AZ99" s="72">
        <f>'SO 101 - Zateplenie blok A'!F36</f>
        <v>0</v>
      </c>
      <c r="BA99" s="62">
        <f>ROUND(SUM(BA100:BA100),2)</f>
        <v>0</v>
      </c>
      <c r="BB99" s="72">
        <f>'SO 101 - Zateplenie blok A'!F38</f>
        <v>0</v>
      </c>
      <c r="BC99" s="72">
        <f>'SO 101 - Zateplenie blok A'!F39</f>
        <v>0</v>
      </c>
      <c r="BD99" s="74">
        <f>'SO 101 - Zateplenie blok A'!F40</f>
        <v>0</v>
      </c>
      <c r="BS99" s="75" t="s">
        <v>75</v>
      </c>
      <c r="BU99" s="75" t="s">
        <v>70</v>
      </c>
      <c r="BV99" s="75" t="s">
        <v>76</v>
      </c>
      <c r="BW99" s="75" t="s">
        <v>4</v>
      </c>
      <c r="CK99" s="75" t="s">
        <v>1</v>
      </c>
      <c r="CL99" s="75" t="s">
        <v>68</v>
      </c>
    </row>
    <row r="100" spans="1:90" s="6" customFormat="1" ht="16.5" customHeight="1">
      <c r="A100" s="67" t="s">
        <v>72</v>
      </c>
      <c r="B100" s="68"/>
      <c r="C100" s="69"/>
      <c r="D100" s="289"/>
      <c r="E100" s="1232" t="s">
        <v>2250</v>
      </c>
      <c r="F100" s="1232"/>
      <c r="G100" s="1232"/>
      <c r="H100" s="1232"/>
      <c r="I100" s="1232"/>
      <c r="J100" s="1208"/>
      <c r="K100" s="1232" t="s">
        <v>2333</v>
      </c>
      <c r="L100" s="1232"/>
      <c r="M100" s="1232"/>
      <c r="N100" s="1232"/>
      <c r="O100" s="1232"/>
      <c r="P100" s="1232"/>
      <c r="Q100" s="1232"/>
      <c r="R100" s="1232"/>
      <c r="S100" s="1232"/>
      <c r="T100" s="1232"/>
      <c r="U100" s="1232"/>
      <c r="V100" s="1232"/>
      <c r="W100" s="1232"/>
      <c r="X100" s="1232"/>
      <c r="Y100" s="1232"/>
      <c r="Z100" s="1232"/>
      <c r="AA100" s="1232"/>
      <c r="AB100" s="1232"/>
      <c r="AC100" s="1232"/>
      <c r="AD100" s="1232"/>
      <c r="AE100" s="1232"/>
      <c r="AF100" s="1232"/>
      <c r="AG100" s="1236"/>
      <c r="AH100" s="1237"/>
      <c r="AI100" s="1237"/>
      <c r="AJ100" s="1237"/>
      <c r="AK100" s="1237"/>
      <c r="AL100" s="1237"/>
      <c r="AM100" s="1237"/>
      <c r="AN100" s="1236"/>
      <c r="AO100" s="1237"/>
      <c r="AP100" s="1237"/>
      <c r="AQ100" s="70" t="s">
        <v>74</v>
      </c>
      <c r="AR100" s="68"/>
      <c r="AS100" s="76">
        <v>0</v>
      </c>
      <c r="AT100" s="77">
        <f t="shared" si="0"/>
        <v>0</v>
      </c>
      <c r="AU100" s="78">
        <v>0</v>
      </c>
      <c r="AV100" s="77">
        <f>'RZP+Kl blok E'!J33</f>
        <v>0</v>
      </c>
      <c r="AW100" s="77">
        <f>'RZP+Kl blok E'!J34</f>
        <v>0</v>
      </c>
      <c r="AX100" s="77">
        <f>'SO 102 - Zateplenie blok B'!J38</f>
        <v>0</v>
      </c>
      <c r="AY100" s="77">
        <f>'SO 102 - Zateplenie blok B'!J39</f>
        <v>0</v>
      </c>
      <c r="AZ100" s="77">
        <f>'SO 102 - Zateplenie blok B'!F36</f>
        <v>0</v>
      </c>
      <c r="BA100" s="77">
        <f>'RZP+Kl blok E'!J30</f>
        <v>0</v>
      </c>
      <c r="BB100" s="77">
        <f>'SO 102 - Zateplenie blok B'!F38</f>
        <v>0</v>
      </c>
      <c r="BC100" s="77">
        <f>'SO 102 - Zateplenie blok B'!F39</f>
        <v>0</v>
      </c>
      <c r="BD100" s="79">
        <f>'SO 102 - Zateplenie blok B'!F40</f>
        <v>0</v>
      </c>
      <c r="BS100" s="75" t="s">
        <v>75</v>
      </c>
      <c r="BU100" s="75" t="s">
        <v>70</v>
      </c>
      <c r="BV100" s="75" t="s">
        <v>78</v>
      </c>
      <c r="BW100" s="75" t="s">
        <v>4</v>
      </c>
      <c r="CK100" s="75" t="s">
        <v>1</v>
      </c>
      <c r="CL100" s="75" t="s">
        <v>68</v>
      </c>
    </row>
    <row r="101" spans="1:90" s="1" customFormat="1" ht="30" customHeight="1">
      <c r="B101" s="25"/>
      <c r="AR101" s="25"/>
    </row>
    <row r="102" spans="1:90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25"/>
    </row>
  </sheetData>
  <mergeCells count="60">
    <mergeCell ref="AS89:AT91"/>
    <mergeCell ref="AM89:AP89"/>
    <mergeCell ref="AM90:AP90"/>
    <mergeCell ref="AN92:AP92"/>
    <mergeCell ref="AN96:AP96"/>
    <mergeCell ref="AG96:AM96"/>
    <mergeCell ref="AG94:AM94"/>
    <mergeCell ref="AN94:AP94"/>
    <mergeCell ref="AG95:AM95"/>
    <mergeCell ref="AN95:AP95"/>
    <mergeCell ref="AK29:AO29"/>
    <mergeCell ref="L29:P29"/>
    <mergeCell ref="AK30:AO30"/>
    <mergeCell ref="L30:P30"/>
    <mergeCell ref="W29:AE29"/>
    <mergeCell ref="W30:AE30"/>
    <mergeCell ref="AK33:AO33"/>
    <mergeCell ref="L33:P33"/>
    <mergeCell ref="W32:AE32"/>
    <mergeCell ref="W31:AE31"/>
    <mergeCell ref="W33:AE33"/>
    <mergeCell ref="E100:I100"/>
    <mergeCell ref="K100:AF100"/>
    <mergeCell ref="AG100:AM100"/>
    <mergeCell ref="AN100:AP100"/>
    <mergeCell ref="AR2:BE2"/>
    <mergeCell ref="E23:AN23"/>
    <mergeCell ref="AK26:AO26"/>
    <mergeCell ref="L28:P28"/>
    <mergeCell ref="W28:AE28"/>
    <mergeCell ref="AK28:AO28"/>
    <mergeCell ref="K5:AO5"/>
    <mergeCell ref="K6:AO6"/>
    <mergeCell ref="AK31:AO31"/>
    <mergeCell ref="L31:P31"/>
    <mergeCell ref="AK32:AO32"/>
    <mergeCell ref="L32:P32"/>
    <mergeCell ref="X35:AB35"/>
    <mergeCell ref="AK35:AO35"/>
    <mergeCell ref="C92:G92"/>
    <mergeCell ref="L85:AO85"/>
    <mergeCell ref="AM87:AN87"/>
    <mergeCell ref="I92:AF92"/>
    <mergeCell ref="AG92:AM92"/>
    <mergeCell ref="AG99:AM99"/>
    <mergeCell ref="AN99:AP99"/>
    <mergeCell ref="AN97:AP97"/>
    <mergeCell ref="AG97:AM97"/>
    <mergeCell ref="E97:I97"/>
    <mergeCell ref="K97:AF97"/>
    <mergeCell ref="E98:I98"/>
    <mergeCell ref="K98:AF98"/>
    <mergeCell ref="AG98:AM98"/>
    <mergeCell ref="AN98:AP98"/>
    <mergeCell ref="D95:H95"/>
    <mergeCell ref="J95:AF95"/>
    <mergeCell ref="E96:I96"/>
    <mergeCell ref="K96:AE96"/>
    <mergeCell ref="D99:H99"/>
    <mergeCell ref="J99:AF99"/>
  </mergeCells>
  <hyperlinks>
    <hyperlink ref="A96" location="'SO 101 - Zateplenie blok A'!C2" display="/"/>
    <hyperlink ref="A97" location="'SO 102 - Zateplenie blok B'!C2" display="/"/>
    <hyperlink ref="A99" location="'SO 101 - Zateplenie blok A'!C2" display="/"/>
    <hyperlink ref="A100" location="'SO 102 - Zateplenie blok B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8"/>
  <sheetViews>
    <sheetView zoomScaleNormal="100" workbookViewId="0">
      <selection activeCell="D8" sqref="D8"/>
    </sheetView>
  </sheetViews>
  <sheetFormatPr defaultRowHeight="12.75"/>
  <cols>
    <col min="1" max="1" width="47.5" style="403" customWidth="1"/>
    <col min="2" max="3" width="14.83203125" style="403" customWidth="1"/>
    <col min="4" max="4" width="18.1640625" style="403" customWidth="1"/>
    <col min="5" max="5" width="13.6640625" style="403" customWidth="1"/>
    <col min="6" max="6" width="14.6640625" style="403" customWidth="1"/>
    <col min="7" max="9" width="9.33203125" style="403"/>
    <col min="10" max="26" width="0" style="403" hidden="1" customWidth="1"/>
    <col min="27" max="256" width="9.33203125" style="403"/>
    <col min="257" max="257" width="47.5" style="403" customWidth="1"/>
    <col min="258" max="259" width="14.83203125" style="403" customWidth="1"/>
    <col min="260" max="260" width="18.1640625" style="403" customWidth="1"/>
    <col min="261" max="261" width="13.6640625" style="403" customWidth="1"/>
    <col min="262" max="262" width="14.6640625" style="403" customWidth="1"/>
    <col min="263" max="265" width="9.33203125" style="403"/>
    <col min="266" max="282" width="0" style="403" hidden="1" customWidth="1"/>
    <col min="283" max="512" width="9.33203125" style="403"/>
    <col min="513" max="513" width="47.5" style="403" customWidth="1"/>
    <col min="514" max="515" width="14.83203125" style="403" customWidth="1"/>
    <col min="516" max="516" width="18.1640625" style="403" customWidth="1"/>
    <col min="517" max="517" width="13.6640625" style="403" customWidth="1"/>
    <col min="518" max="518" width="14.6640625" style="403" customWidth="1"/>
    <col min="519" max="521" width="9.33203125" style="403"/>
    <col min="522" max="538" width="0" style="403" hidden="1" customWidth="1"/>
    <col min="539" max="768" width="9.33203125" style="403"/>
    <col min="769" max="769" width="47.5" style="403" customWidth="1"/>
    <col min="770" max="771" width="14.83203125" style="403" customWidth="1"/>
    <col min="772" max="772" width="18.1640625" style="403" customWidth="1"/>
    <col min="773" max="773" width="13.6640625" style="403" customWidth="1"/>
    <col min="774" max="774" width="14.6640625" style="403" customWidth="1"/>
    <col min="775" max="777" width="9.33203125" style="403"/>
    <col min="778" max="794" width="0" style="403" hidden="1" customWidth="1"/>
    <col min="795" max="1024" width="9.33203125" style="403"/>
    <col min="1025" max="1025" width="47.5" style="403" customWidth="1"/>
    <col min="1026" max="1027" width="14.83203125" style="403" customWidth="1"/>
    <col min="1028" max="1028" width="18.1640625" style="403" customWidth="1"/>
    <col min="1029" max="1029" width="13.6640625" style="403" customWidth="1"/>
    <col min="1030" max="1030" width="14.6640625" style="403" customWidth="1"/>
    <col min="1031" max="1033" width="9.33203125" style="403"/>
    <col min="1034" max="1050" width="0" style="403" hidden="1" customWidth="1"/>
    <col min="1051" max="1280" width="9.33203125" style="403"/>
    <col min="1281" max="1281" width="47.5" style="403" customWidth="1"/>
    <col min="1282" max="1283" width="14.83203125" style="403" customWidth="1"/>
    <col min="1284" max="1284" width="18.1640625" style="403" customWidth="1"/>
    <col min="1285" max="1285" width="13.6640625" style="403" customWidth="1"/>
    <col min="1286" max="1286" width="14.6640625" style="403" customWidth="1"/>
    <col min="1287" max="1289" width="9.33203125" style="403"/>
    <col min="1290" max="1306" width="0" style="403" hidden="1" customWidth="1"/>
    <col min="1307" max="1536" width="9.33203125" style="403"/>
    <col min="1537" max="1537" width="47.5" style="403" customWidth="1"/>
    <col min="1538" max="1539" width="14.83203125" style="403" customWidth="1"/>
    <col min="1540" max="1540" width="18.1640625" style="403" customWidth="1"/>
    <col min="1541" max="1541" width="13.6640625" style="403" customWidth="1"/>
    <col min="1542" max="1542" width="14.6640625" style="403" customWidth="1"/>
    <col min="1543" max="1545" width="9.33203125" style="403"/>
    <col min="1546" max="1562" width="0" style="403" hidden="1" customWidth="1"/>
    <col min="1563" max="1792" width="9.33203125" style="403"/>
    <col min="1793" max="1793" width="47.5" style="403" customWidth="1"/>
    <col min="1794" max="1795" width="14.83203125" style="403" customWidth="1"/>
    <col min="1796" max="1796" width="18.1640625" style="403" customWidth="1"/>
    <col min="1797" max="1797" width="13.6640625" style="403" customWidth="1"/>
    <col min="1798" max="1798" width="14.6640625" style="403" customWidth="1"/>
    <col min="1799" max="1801" width="9.33203125" style="403"/>
    <col min="1802" max="1818" width="0" style="403" hidden="1" customWidth="1"/>
    <col min="1819" max="2048" width="9.33203125" style="403"/>
    <col min="2049" max="2049" width="47.5" style="403" customWidth="1"/>
    <col min="2050" max="2051" width="14.83203125" style="403" customWidth="1"/>
    <col min="2052" max="2052" width="18.1640625" style="403" customWidth="1"/>
    <col min="2053" max="2053" width="13.6640625" style="403" customWidth="1"/>
    <col min="2054" max="2054" width="14.6640625" style="403" customWidth="1"/>
    <col min="2055" max="2057" width="9.33203125" style="403"/>
    <col min="2058" max="2074" width="0" style="403" hidden="1" customWidth="1"/>
    <col min="2075" max="2304" width="9.33203125" style="403"/>
    <col min="2305" max="2305" width="47.5" style="403" customWidth="1"/>
    <col min="2306" max="2307" width="14.83203125" style="403" customWidth="1"/>
    <col min="2308" max="2308" width="18.1640625" style="403" customWidth="1"/>
    <col min="2309" max="2309" width="13.6640625" style="403" customWidth="1"/>
    <col min="2310" max="2310" width="14.6640625" style="403" customWidth="1"/>
    <col min="2311" max="2313" width="9.33203125" style="403"/>
    <col min="2314" max="2330" width="0" style="403" hidden="1" customWidth="1"/>
    <col min="2331" max="2560" width="9.33203125" style="403"/>
    <col min="2561" max="2561" width="47.5" style="403" customWidth="1"/>
    <col min="2562" max="2563" width="14.83203125" style="403" customWidth="1"/>
    <col min="2564" max="2564" width="18.1640625" style="403" customWidth="1"/>
    <col min="2565" max="2565" width="13.6640625" style="403" customWidth="1"/>
    <col min="2566" max="2566" width="14.6640625" style="403" customWidth="1"/>
    <col min="2567" max="2569" width="9.33203125" style="403"/>
    <col min="2570" max="2586" width="0" style="403" hidden="1" customWidth="1"/>
    <col min="2587" max="2816" width="9.33203125" style="403"/>
    <col min="2817" max="2817" width="47.5" style="403" customWidth="1"/>
    <col min="2818" max="2819" width="14.83203125" style="403" customWidth="1"/>
    <col min="2820" max="2820" width="18.1640625" style="403" customWidth="1"/>
    <col min="2821" max="2821" width="13.6640625" style="403" customWidth="1"/>
    <col min="2822" max="2822" width="14.6640625" style="403" customWidth="1"/>
    <col min="2823" max="2825" width="9.33203125" style="403"/>
    <col min="2826" max="2842" width="0" style="403" hidden="1" customWidth="1"/>
    <col min="2843" max="3072" width="9.33203125" style="403"/>
    <col min="3073" max="3073" width="47.5" style="403" customWidth="1"/>
    <col min="3074" max="3075" width="14.83203125" style="403" customWidth="1"/>
    <col min="3076" max="3076" width="18.1640625" style="403" customWidth="1"/>
    <col min="3077" max="3077" width="13.6640625" style="403" customWidth="1"/>
    <col min="3078" max="3078" width="14.6640625" style="403" customWidth="1"/>
    <col min="3079" max="3081" width="9.33203125" style="403"/>
    <col min="3082" max="3098" width="0" style="403" hidden="1" customWidth="1"/>
    <col min="3099" max="3328" width="9.33203125" style="403"/>
    <col min="3329" max="3329" width="47.5" style="403" customWidth="1"/>
    <col min="3330" max="3331" width="14.83203125" style="403" customWidth="1"/>
    <col min="3332" max="3332" width="18.1640625" style="403" customWidth="1"/>
    <col min="3333" max="3333" width="13.6640625" style="403" customWidth="1"/>
    <col min="3334" max="3334" width="14.6640625" style="403" customWidth="1"/>
    <col min="3335" max="3337" width="9.33203125" style="403"/>
    <col min="3338" max="3354" width="0" style="403" hidden="1" customWidth="1"/>
    <col min="3355" max="3584" width="9.33203125" style="403"/>
    <col min="3585" max="3585" width="47.5" style="403" customWidth="1"/>
    <col min="3586" max="3587" width="14.83203125" style="403" customWidth="1"/>
    <col min="3588" max="3588" width="18.1640625" style="403" customWidth="1"/>
    <col min="3589" max="3589" width="13.6640625" style="403" customWidth="1"/>
    <col min="3590" max="3590" width="14.6640625" style="403" customWidth="1"/>
    <col min="3591" max="3593" width="9.33203125" style="403"/>
    <col min="3594" max="3610" width="0" style="403" hidden="1" customWidth="1"/>
    <col min="3611" max="3840" width="9.33203125" style="403"/>
    <col min="3841" max="3841" width="47.5" style="403" customWidth="1"/>
    <col min="3842" max="3843" width="14.83203125" style="403" customWidth="1"/>
    <col min="3844" max="3844" width="18.1640625" style="403" customWidth="1"/>
    <col min="3845" max="3845" width="13.6640625" style="403" customWidth="1"/>
    <col min="3846" max="3846" width="14.6640625" style="403" customWidth="1"/>
    <col min="3847" max="3849" width="9.33203125" style="403"/>
    <col min="3850" max="3866" width="0" style="403" hidden="1" customWidth="1"/>
    <col min="3867" max="4096" width="9.33203125" style="403"/>
    <col min="4097" max="4097" width="47.5" style="403" customWidth="1"/>
    <col min="4098" max="4099" width="14.83203125" style="403" customWidth="1"/>
    <col min="4100" max="4100" width="18.1640625" style="403" customWidth="1"/>
    <col min="4101" max="4101" width="13.6640625" style="403" customWidth="1"/>
    <col min="4102" max="4102" width="14.6640625" style="403" customWidth="1"/>
    <col min="4103" max="4105" width="9.33203125" style="403"/>
    <col min="4106" max="4122" width="0" style="403" hidden="1" customWidth="1"/>
    <col min="4123" max="4352" width="9.33203125" style="403"/>
    <col min="4353" max="4353" width="47.5" style="403" customWidth="1"/>
    <col min="4354" max="4355" width="14.83203125" style="403" customWidth="1"/>
    <col min="4356" max="4356" width="18.1640625" style="403" customWidth="1"/>
    <col min="4357" max="4357" width="13.6640625" style="403" customWidth="1"/>
    <col min="4358" max="4358" width="14.6640625" style="403" customWidth="1"/>
    <col min="4359" max="4361" width="9.33203125" style="403"/>
    <col min="4362" max="4378" width="0" style="403" hidden="1" customWidth="1"/>
    <col min="4379" max="4608" width="9.33203125" style="403"/>
    <col min="4609" max="4609" width="47.5" style="403" customWidth="1"/>
    <col min="4610" max="4611" width="14.83203125" style="403" customWidth="1"/>
    <col min="4612" max="4612" width="18.1640625" style="403" customWidth="1"/>
    <col min="4613" max="4613" width="13.6640625" style="403" customWidth="1"/>
    <col min="4614" max="4614" width="14.6640625" style="403" customWidth="1"/>
    <col min="4615" max="4617" width="9.33203125" style="403"/>
    <col min="4618" max="4634" width="0" style="403" hidden="1" customWidth="1"/>
    <col min="4635" max="4864" width="9.33203125" style="403"/>
    <col min="4865" max="4865" width="47.5" style="403" customWidth="1"/>
    <col min="4866" max="4867" width="14.83203125" style="403" customWidth="1"/>
    <col min="4868" max="4868" width="18.1640625" style="403" customWidth="1"/>
    <col min="4869" max="4869" width="13.6640625" style="403" customWidth="1"/>
    <col min="4870" max="4870" width="14.6640625" style="403" customWidth="1"/>
    <col min="4871" max="4873" width="9.33203125" style="403"/>
    <col min="4874" max="4890" width="0" style="403" hidden="1" customWidth="1"/>
    <col min="4891" max="5120" width="9.33203125" style="403"/>
    <col min="5121" max="5121" width="47.5" style="403" customWidth="1"/>
    <col min="5122" max="5123" width="14.83203125" style="403" customWidth="1"/>
    <col min="5124" max="5124" width="18.1640625" style="403" customWidth="1"/>
    <col min="5125" max="5125" width="13.6640625" style="403" customWidth="1"/>
    <col min="5126" max="5126" width="14.6640625" style="403" customWidth="1"/>
    <col min="5127" max="5129" width="9.33203125" style="403"/>
    <col min="5130" max="5146" width="0" style="403" hidden="1" customWidth="1"/>
    <col min="5147" max="5376" width="9.33203125" style="403"/>
    <col min="5377" max="5377" width="47.5" style="403" customWidth="1"/>
    <col min="5378" max="5379" width="14.83203125" style="403" customWidth="1"/>
    <col min="5380" max="5380" width="18.1640625" style="403" customWidth="1"/>
    <col min="5381" max="5381" width="13.6640625" style="403" customWidth="1"/>
    <col min="5382" max="5382" width="14.6640625" style="403" customWidth="1"/>
    <col min="5383" max="5385" width="9.33203125" style="403"/>
    <col min="5386" max="5402" width="0" style="403" hidden="1" customWidth="1"/>
    <col min="5403" max="5632" width="9.33203125" style="403"/>
    <col min="5633" max="5633" width="47.5" style="403" customWidth="1"/>
    <col min="5634" max="5635" width="14.83203125" style="403" customWidth="1"/>
    <col min="5636" max="5636" width="18.1640625" style="403" customWidth="1"/>
    <col min="5637" max="5637" width="13.6640625" style="403" customWidth="1"/>
    <col min="5638" max="5638" width="14.6640625" style="403" customWidth="1"/>
    <col min="5639" max="5641" width="9.33203125" style="403"/>
    <col min="5642" max="5658" width="0" style="403" hidden="1" customWidth="1"/>
    <col min="5659" max="5888" width="9.33203125" style="403"/>
    <col min="5889" max="5889" width="47.5" style="403" customWidth="1"/>
    <col min="5890" max="5891" width="14.83203125" style="403" customWidth="1"/>
    <col min="5892" max="5892" width="18.1640625" style="403" customWidth="1"/>
    <col min="5893" max="5893" width="13.6640625" style="403" customWidth="1"/>
    <col min="5894" max="5894" width="14.6640625" style="403" customWidth="1"/>
    <col min="5895" max="5897" width="9.33203125" style="403"/>
    <col min="5898" max="5914" width="0" style="403" hidden="1" customWidth="1"/>
    <col min="5915" max="6144" width="9.33203125" style="403"/>
    <col min="6145" max="6145" width="47.5" style="403" customWidth="1"/>
    <col min="6146" max="6147" width="14.83203125" style="403" customWidth="1"/>
    <col min="6148" max="6148" width="18.1640625" style="403" customWidth="1"/>
    <col min="6149" max="6149" width="13.6640625" style="403" customWidth="1"/>
    <col min="6150" max="6150" width="14.6640625" style="403" customWidth="1"/>
    <col min="6151" max="6153" width="9.33203125" style="403"/>
    <col min="6154" max="6170" width="0" style="403" hidden="1" customWidth="1"/>
    <col min="6171" max="6400" width="9.33203125" style="403"/>
    <col min="6401" max="6401" width="47.5" style="403" customWidth="1"/>
    <col min="6402" max="6403" width="14.83203125" style="403" customWidth="1"/>
    <col min="6404" max="6404" width="18.1640625" style="403" customWidth="1"/>
    <col min="6405" max="6405" width="13.6640625" style="403" customWidth="1"/>
    <col min="6406" max="6406" width="14.6640625" style="403" customWidth="1"/>
    <col min="6407" max="6409" width="9.33203125" style="403"/>
    <col min="6410" max="6426" width="0" style="403" hidden="1" customWidth="1"/>
    <col min="6427" max="6656" width="9.33203125" style="403"/>
    <col min="6657" max="6657" width="47.5" style="403" customWidth="1"/>
    <col min="6658" max="6659" width="14.83203125" style="403" customWidth="1"/>
    <col min="6660" max="6660" width="18.1640625" style="403" customWidth="1"/>
    <col min="6661" max="6661" width="13.6640625" style="403" customWidth="1"/>
    <col min="6662" max="6662" width="14.6640625" style="403" customWidth="1"/>
    <col min="6663" max="6665" width="9.33203125" style="403"/>
    <col min="6666" max="6682" width="0" style="403" hidden="1" customWidth="1"/>
    <col min="6683" max="6912" width="9.33203125" style="403"/>
    <col min="6913" max="6913" width="47.5" style="403" customWidth="1"/>
    <col min="6914" max="6915" width="14.83203125" style="403" customWidth="1"/>
    <col min="6916" max="6916" width="18.1640625" style="403" customWidth="1"/>
    <col min="6917" max="6917" width="13.6640625" style="403" customWidth="1"/>
    <col min="6918" max="6918" width="14.6640625" style="403" customWidth="1"/>
    <col min="6919" max="6921" width="9.33203125" style="403"/>
    <col min="6922" max="6938" width="0" style="403" hidden="1" customWidth="1"/>
    <col min="6939" max="7168" width="9.33203125" style="403"/>
    <col min="7169" max="7169" width="47.5" style="403" customWidth="1"/>
    <col min="7170" max="7171" width="14.83203125" style="403" customWidth="1"/>
    <col min="7172" max="7172" width="18.1640625" style="403" customWidth="1"/>
    <col min="7173" max="7173" width="13.6640625" style="403" customWidth="1"/>
    <col min="7174" max="7174" width="14.6640625" style="403" customWidth="1"/>
    <col min="7175" max="7177" width="9.33203125" style="403"/>
    <col min="7178" max="7194" width="0" style="403" hidden="1" customWidth="1"/>
    <col min="7195" max="7424" width="9.33203125" style="403"/>
    <col min="7425" max="7425" width="47.5" style="403" customWidth="1"/>
    <col min="7426" max="7427" width="14.83203125" style="403" customWidth="1"/>
    <col min="7428" max="7428" width="18.1640625" style="403" customWidth="1"/>
    <col min="7429" max="7429" width="13.6640625" style="403" customWidth="1"/>
    <col min="7430" max="7430" width="14.6640625" style="403" customWidth="1"/>
    <col min="7431" max="7433" width="9.33203125" style="403"/>
    <col min="7434" max="7450" width="0" style="403" hidden="1" customWidth="1"/>
    <col min="7451" max="7680" width="9.33203125" style="403"/>
    <col min="7681" max="7681" width="47.5" style="403" customWidth="1"/>
    <col min="7682" max="7683" width="14.83203125" style="403" customWidth="1"/>
    <col min="7684" max="7684" width="18.1640625" style="403" customWidth="1"/>
    <col min="7685" max="7685" width="13.6640625" style="403" customWidth="1"/>
    <col min="7686" max="7686" width="14.6640625" style="403" customWidth="1"/>
    <col min="7687" max="7689" width="9.33203125" style="403"/>
    <col min="7690" max="7706" width="0" style="403" hidden="1" customWidth="1"/>
    <col min="7707" max="7936" width="9.33203125" style="403"/>
    <col min="7937" max="7937" width="47.5" style="403" customWidth="1"/>
    <col min="7938" max="7939" width="14.83203125" style="403" customWidth="1"/>
    <col min="7940" max="7940" width="18.1640625" style="403" customWidth="1"/>
    <col min="7941" max="7941" width="13.6640625" style="403" customWidth="1"/>
    <col min="7942" max="7942" width="14.6640625" style="403" customWidth="1"/>
    <col min="7943" max="7945" width="9.33203125" style="403"/>
    <col min="7946" max="7962" width="0" style="403" hidden="1" customWidth="1"/>
    <col min="7963" max="8192" width="9.33203125" style="403"/>
    <col min="8193" max="8193" width="47.5" style="403" customWidth="1"/>
    <col min="8194" max="8195" width="14.83203125" style="403" customWidth="1"/>
    <col min="8196" max="8196" width="18.1640625" style="403" customWidth="1"/>
    <col min="8197" max="8197" width="13.6640625" style="403" customWidth="1"/>
    <col min="8198" max="8198" width="14.6640625" style="403" customWidth="1"/>
    <col min="8199" max="8201" width="9.33203125" style="403"/>
    <col min="8202" max="8218" width="0" style="403" hidden="1" customWidth="1"/>
    <col min="8219" max="8448" width="9.33203125" style="403"/>
    <col min="8449" max="8449" width="47.5" style="403" customWidth="1"/>
    <col min="8450" max="8451" width="14.83203125" style="403" customWidth="1"/>
    <col min="8452" max="8452" width="18.1640625" style="403" customWidth="1"/>
    <col min="8453" max="8453" width="13.6640625" style="403" customWidth="1"/>
    <col min="8454" max="8454" width="14.6640625" style="403" customWidth="1"/>
    <col min="8455" max="8457" width="9.33203125" style="403"/>
    <col min="8458" max="8474" width="0" style="403" hidden="1" customWidth="1"/>
    <col min="8475" max="8704" width="9.33203125" style="403"/>
    <col min="8705" max="8705" width="47.5" style="403" customWidth="1"/>
    <col min="8706" max="8707" width="14.83203125" style="403" customWidth="1"/>
    <col min="8708" max="8708" width="18.1640625" style="403" customWidth="1"/>
    <col min="8709" max="8709" width="13.6640625" style="403" customWidth="1"/>
    <col min="8710" max="8710" width="14.6640625" style="403" customWidth="1"/>
    <col min="8711" max="8713" width="9.33203125" style="403"/>
    <col min="8714" max="8730" width="0" style="403" hidden="1" customWidth="1"/>
    <col min="8731" max="8960" width="9.33203125" style="403"/>
    <col min="8961" max="8961" width="47.5" style="403" customWidth="1"/>
    <col min="8962" max="8963" width="14.83203125" style="403" customWidth="1"/>
    <col min="8964" max="8964" width="18.1640625" style="403" customWidth="1"/>
    <col min="8965" max="8965" width="13.6640625" style="403" customWidth="1"/>
    <col min="8966" max="8966" width="14.6640625" style="403" customWidth="1"/>
    <col min="8967" max="8969" width="9.33203125" style="403"/>
    <col min="8970" max="8986" width="0" style="403" hidden="1" customWidth="1"/>
    <col min="8987" max="9216" width="9.33203125" style="403"/>
    <col min="9217" max="9217" width="47.5" style="403" customWidth="1"/>
    <col min="9218" max="9219" width="14.83203125" style="403" customWidth="1"/>
    <col min="9220" max="9220" width="18.1640625" style="403" customWidth="1"/>
    <col min="9221" max="9221" width="13.6640625" style="403" customWidth="1"/>
    <col min="9222" max="9222" width="14.6640625" style="403" customWidth="1"/>
    <col min="9223" max="9225" width="9.33203125" style="403"/>
    <col min="9226" max="9242" width="0" style="403" hidden="1" customWidth="1"/>
    <col min="9243" max="9472" width="9.33203125" style="403"/>
    <col min="9473" max="9473" width="47.5" style="403" customWidth="1"/>
    <col min="9474" max="9475" width="14.83203125" style="403" customWidth="1"/>
    <col min="9476" max="9476" width="18.1640625" style="403" customWidth="1"/>
    <col min="9477" max="9477" width="13.6640625" style="403" customWidth="1"/>
    <col min="9478" max="9478" width="14.6640625" style="403" customWidth="1"/>
    <col min="9479" max="9481" width="9.33203125" style="403"/>
    <col min="9482" max="9498" width="0" style="403" hidden="1" customWidth="1"/>
    <col min="9499" max="9728" width="9.33203125" style="403"/>
    <col min="9729" max="9729" width="47.5" style="403" customWidth="1"/>
    <col min="9730" max="9731" width="14.83203125" style="403" customWidth="1"/>
    <col min="9732" max="9732" width="18.1640625" style="403" customWidth="1"/>
    <col min="9733" max="9733" width="13.6640625" style="403" customWidth="1"/>
    <col min="9734" max="9734" width="14.6640625" style="403" customWidth="1"/>
    <col min="9735" max="9737" width="9.33203125" style="403"/>
    <col min="9738" max="9754" width="0" style="403" hidden="1" customWidth="1"/>
    <col min="9755" max="9984" width="9.33203125" style="403"/>
    <col min="9985" max="9985" width="47.5" style="403" customWidth="1"/>
    <col min="9986" max="9987" width="14.83203125" style="403" customWidth="1"/>
    <col min="9988" max="9988" width="18.1640625" style="403" customWidth="1"/>
    <col min="9989" max="9989" width="13.6640625" style="403" customWidth="1"/>
    <col min="9990" max="9990" width="14.6640625" style="403" customWidth="1"/>
    <col min="9991" max="9993" width="9.33203125" style="403"/>
    <col min="9994" max="10010" width="0" style="403" hidden="1" customWidth="1"/>
    <col min="10011" max="10240" width="9.33203125" style="403"/>
    <col min="10241" max="10241" width="47.5" style="403" customWidth="1"/>
    <col min="10242" max="10243" width="14.83203125" style="403" customWidth="1"/>
    <col min="10244" max="10244" width="18.1640625" style="403" customWidth="1"/>
    <col min="10245" max="10245" width="13.6640625" style="403" customWidth="1"/>
    <col min="10246" max="10246" width="14.6640625" style="403" customWidth="1"/>
    <col min="10247" max="10249" width="9.33203125" style="403"/>
    <col min="10250" max="10266" width="0" style="403" hidden="1" customWidth="1"/>
    <col min="10267" max="10496" width="9.33203125" style="403"/>
    <col min="10497" max="10497" width="47.5" style="403" customWidth="1"/>
    <col min="10498" max="10499" width="14.83203125" style="403" customWidth="1"/>
    <col min="10500" max="10500" width="18.1640625" style="403" customWidth="1"/>
    <col min="10501" max="10501" width="13.6640625" style="403" customWidth="1"/>
    <col min="10502" max="10502" width="14.6640625" style="403" customWidth="1"/>
    <col min="10503" max="10505" width="9.33203125" style="403"/>
    <col min="10506" max="10522" width="0" style="403" hidden="1" customWidth="1"/>
    <col min="10523" max="10752" width="9.33203125" style="403"/>
    <col min="10753" max="10753" width="47.5" style="403" customWidth="1"/>
    <col min="10754" max="10755" width="14.83203125" style="403" customWidth="1"/>
    <col min="10756" max="10756" width="18.1640625" style="403" customWidth="1"/>
    <col min="10757" max="10757" width="13.6640625" style="403" customWidth="1"/>
    <col min="10758" max="10758" width="14.6640625" style="403" customWidth="1"/>
    <col min="10759" max="10761" width="9.33203125" style="403"/>
    <col min="10762" max="10778" width="0" style="403" hidden="1" customWidth="1"/>
    <col min="10779" max="11008" width="9.33203125" style="403"/>
    <col min="11009" max="11009" width="47.5" style="403" customWidth="1"/>
    <col min="11010" max="11011" width="14.83203125" style="403" customWidth="1"/>
    <col min="11012" max="11012" width="18.1640625" style="403" customWidth="1"/>
    <col min="11013" max="11013" width="13.6640625" style="403" customWidth="1"/>
    <col min="11014" max="11014" width="14.6640625" style="403" customWidth="1"/>
    <col min="11015" max="11017" width="9.33203125" style="403"/>
    <col min="11018" max="11034" width="0" style="403" hidden="1" customWidth="1"/>
    <col min="11035" max="11264" width="9.33203125" style="403"/>
    <col min="11265" max="11265" width="47.5" style="403" customWidth="1"/>
    <col min="11266" max="11267" width="14.83203125" style="403" customWidth="1"/>
    <col min="11268" max="11268" width="18.1640625" style="403" customWidth="1"/>
    <col min="11269" max="11269" width="13.6640625" style="403" customWidth="1"/>
    <col min="11270" max="11270" width="14.6640625" style="403" customWidth="1"/>
    <col min="11271" max="11273" width="9.33203125" style="403"/>
    <col min="11274" max="11290" width="0" style="403" hidden="1" customWidth="1"/>
    <col min="11291" max="11520" width="9.33203125" style="403"/>
    <col min="11521" max="11521" width="47.5" style="403" customWidth="1"/>
    <col min="11522" max="11523" width="14.83203125" style="403" customWidth="1"/>
    <col min="11524" max="11524" width="18.1640625" style="403" customWidth="1"/>
    <col min="11525" max="11525" width="13.6640625" style="403" customWidth="1"/>
    <col min="11526" max="11526" width="14.6640625" style="403" customWidth="1"/>
    <col min="11527" max="11529" width="9.33203125" style="403"/>
    <col min="11530" max="11546" width="0" style="403" hidden="1" customWidth="1"/>
    <col min="11547" max="11776" width="9.33203125" style="403"/>
    <col min="11777" max="11777" width="47.5" style="403" customWidth="1"/>
    <col min="11778" max="11779" width="14.83203125" style="403" customWidth="1"/>
    <col min="11780" max="11780" width="18.1640625" style="403" customWidth="1"/>
    <col min="11781" max="11781" width="13.6640625" style="403" customWidth="1"/>
    <col min="11782" max="11782" width="14.6640625" style="403" customWidth="1"/>
    <col min="11783" max="11785" width="9.33203125" style="403"/>
    <col min="11786" max="11802" width="0" style="403" hidden="1" customWidth="1"/>
    <col min="11803" max="12032" width="9.33203125" style="403"/>
    <col min="12033" max="12033" width="47.5" style="403" customWidth="1"/>
    <col min="12034" max="12035" width="14.83203125" style="403" customWidth="1"/>
    <col min="12036" max="12036" width="18.1640625" style="403" customWidth="1"/>
    <col min="12037" max="12037" width="13.6640625" style="403" customWidth="1"/>
    <col min="12038" max="12038" width="14.6640625" style="403" customWidth="1"/>
    <col min="12039" max="12041" width="9.33203125" style="403"/>
    <col min="12042" max="12058" width="0" style="403" hidden="1" customWidth="1"/>
    <col min="12059" max="12288" width="9.33203125" style="403"/>
    <col min="12289" max="12289" width="47.5" style="403" customWidth="1"/>
    <col min="12290" max="12291" width="14.83203125" style="403" customWidth="1"/>
    <col min="12292" max="12292" width="18.1640625" style="403" customWidth="1"/>
    <col min="12293" max="12293" width="13.6640625" style="403" customWidth="1"/>
    <col min="12294" max="12294" width="14.6640625" style="403" customWidth="1"/>
    <col min="12295" max="12297" width="9.33203125" style="403"/>
    <col min="12298" max="12314" width="0" style="403" hidden="1" customWidth="1"/>
    <col min="12315" max="12544" width="9.33203125" style="403"/>
    <col min="12545" max="12545" width="47.5" style="403" customWidth="1"/>
    <col min="12546" max="12547" width="14.83203125" style="403" customWidth="1"/>
    <col min="12548" max="12548" width="18.1640625" style="403" customWidth="1"/>
    <col min="12549" max="12549" width="13.6640625" style="403" customWidth="1"/>
    <col min="12550" max="12550" width="14.6640625" style="403" customWidth="1"/>
    <col min="12551" max="12553" width="9.33203125" style="403"/>
    <col min="12554" max="12570" width="0" style="403" hidden="1" customWidth="1"/>
    <col min="12571" max="12800" width="9.33203125" style="403"/>
    <col min="12801" max="12801" width="47.5" style="403" customWidth="1"/>
    <col min="12802" max="12803" width="14.83203125" style="403" customWidth="1"/>
    <col min="12804" max="12804" width="18.1640625" style="403" customWidth="1"/>
    <col min="12805" max="12805" width="13.6640625" style="403" customWidth="1"/>
    <col min="12806" max="12806" width="14.6640625" style="403" customWidth="1"/>
    <col min="12807" max="12809" width="9.33203125" style="403"/>
    <col min="12810" max="12826" width="0" style="403" hidden="1" customWidth="1"/>
    <col min="12827" max="13056" width="9.33203125" style="403"/>
    <col min="13057" max="13057" width="47.5" style="403" customWidth="1"/>
    <col min="13058" max="13059" width="14.83203125" style="403" customWidth="1"/>
    <col min="13060" max="13060" width="18.1640625" style="403" customWidth="1"/>
    <col min="13061" max="13061" width="13.6640625" style="403" customWidth="1"/>
    <col min="13062" max="13062" width="14.6640625" style="403" customWidth="1"/>
    <col min="13063" max="13065" width="9.33203125" style="403"/>
    <col min="13066" max="13082" width="0" style="403" hidden="1" customWidth="1"/>
    <col min="13083" max="13312" width="9.33203125" style="403"/>
    <col min="13313" max="13313" width="47.5" style="403" customWidth="1"/>
    <col min="13314" max="13315" width="14.83203125" style="403" customWidth="1"/>
    <col min="13316" max="13316" width="18.1640625" style="403" customWidth="1"/>
    <col min="13317" max="13317" width="13.6640625" style="403" customWidth="1"/>
    <col min="13318" max="13318" width="14.6640625" style="403" customWidth="1"/>
    <col min="13319" max="13321" width="9.33203125" style="403"/>
    <col min="13322" max="13338" width="0" style="403" hidden="1" customWidth="1"/>
    <col min="13339" max="13568" width="9.33203125" style="403"/>
    <col min="13569" max="13569" width="47.5" style="403" customWidth="1"/>
    <col min="13570" max="13571" width="14.83203125" style="403" customWidth="1"/>
    <col min="13572" max="13572" width="18.1640625" style="403" customWidth="1"/>
    <col min="13573" max="13573" width="13.6640625" style="403" customWidth="1"/>
    <col min="13574" max="13574" width="14.6640625" style="403" customWidth="1"/>
    <col min="13575" max="13577" width="9.33203125" style="403"/>
    <col min="13578" max="13594" width="0" style="403" hidden="1" customWidth="1"/>
    <col min="13595" max="13824" width="9.33203125" style="403"/>
    <col min="13825" max="13825" width="47.5" style="403" customWidth="1"/>
    <col min="13826" max="13827" width="14.83203125" style="403" customWidth="1"/>
    <col min="13828" max="13828" width="18.1640625" style="403" customWidth="1"/>
    <col min="13829" max="13829" width="13.6640625" style="403" customWidth="1"/>
    <col min="13830" max="13830" width="14.6640625" style="403" customWidth="1"/>
    <col min="13831" max="13833" width="9.33203125" style="403"/>
    <col min="13834" max="13850" width="0" style="403" hidden="1" customWidth="1"/>
    <col min="13851" max="14080" width="9.33203125" style="403"/>
    <col min="14081" max="14081" width="47.5" style="403" customWidth="1"/>
    <col min="14082" max="14083" width="14.83203125" style="403" customWidth="1"/>
    <col min="14084" max="14084" width="18.1640625" style="403" customWidth="1"/>
    <col min="14085" max="14085" width="13.6640625" style="403" customWidth="1"/>
    <col min="14086" max="14086" width="14.6640625" style="403" customWidth="1"/>
    <col min="14087" max="14089" width="9.33203125" style="403"/>
    <col min="14090" max="14106" width="0" style="403" hidden="1" customWidth="1"/>
    <col min="14107" max="14336" width="9.33203125" style="403"/>
    <col min="14337" max="14337" width="47.5" style="403" customWidth="1"/>
    <col min="14338" max="14339" width="14.83203125" style="403" customWidth="1"/>
    <col min="14340" max="14340" width="18.1640625" style="403" customWidth="1"/>
    <col min="14341" max="14341" width="13.6640625" style="403" customWidth="1"/>
    <col min="14342" max="14342" width="14.6640625" style="403" customWidth="1"/>
    <col min="14343" max="14345" width="9.33203125" style="403"/>
    <col min="14346" max="14362" width="0" style="403" hidden="1" customWidth="1"/>
    <col min="14363" max="14592" width="9.33203125" style="403"/>
    <col min="14593" max="14593" width="47.5" style="403" customWidth="1"/>
    <col min="14594" max="14595" width="14.83203125" style="403" customWidth="1"/>
    <col min="14596" max="14596" width="18.1640625" style="403" customWidth="1"/>
    <col min="14597" max="14597" width="13.6640625" style="403" customWidth="1"/>
    <col min="14598" max="14598" width="14.6640625" style="403" customWidth="1"/>
    <col min="14599" max="14601" width="9.33203125" style="403"/>
    <col min="14602" max="14618" width="0" style="403" hidden="1" customWidth="1"/>
    <col min="14619" max="14848" width="9.33203125" style="403"/>
    <col min="14849" max="14849" width="47.5" style="403" customWidth="1"/>
    <col min="14850" max="14851" width="14.83203125" style="403" customWidth="1"/>
    <col min="14852" max="14852" width="18.1640625" style="403" customWidth="1"/>
    <col min="14853" max="14853" width="13.6640625" style="403" customWidth="1"/>
    <col min="14854" max="14854" width="14.6640625" style="403" customWidth="1"/>
    <col min="14855" max="14857" width="9.33203125" style="403"/>
    <col min="14858" max="14874" width="0" style="403" hidden="1" customWidth="1"/>
    <col min="14875" max="15104" width="9.33203125" style="403"/>
    <col min="15105" max="15105" width="47.5" style="403" customWidth="1"/>
    <col min="15106" max="15107" width="14.83203125" style="403" customWidth="1"/>
    <col min="15108" max="15108" width="18.1640625" style="403" customWidth="1"/>
    <col min="15109" max="15109" width="13.6640625" style="403" customWidth="1"/>
    <col min="15110" max="15110" width="14.6640625" style="403" customWidth="1"/>
    <col min="15111" max="15113" width="9.33203125" style="403"/>
    <col min="15114" max="15130" width="0" style="403" hidden="1" customWidth="1"/>
    <col min="15131" max="15360" width="9.33203125" style="403"/>
    <col min="15361" max="15361" width="47.5" style="403" customWidth="1"/>
    <col min="15362" max="15363" width="14.83203125" style="403" customWidth="1"/>
    <col min="15364" max="15364" width="18.1640625" style="403" customWidth="1"/>
    <col min="15365" max="15365" width="13.6640625" style="403" customWidth="1"/>
    <col min="15366" max="15366" width="14.6640625" style="403" customWidth="1"/>
    <col min="15367" max="15369" width="9.33203125" style="403"/>
    <col min="15370" max="15386" width="0" style="403" hidden="1" customWidth="1"/>
    <col min="15387" max="15616" width="9.33203125" style="403"/>
    <col min="15617" max="15617" width="47.5" style="403" customWidth="1"/>
    <col min="15618" max="15619" width="14.83203125" style="403" customWidth="1"/>
    <col min="15620" max="15620" width="18.1640625" style="403" customWidth="1"/>
    <col min="15621" max="15621" width="13.6640625" style="403" customWidth="1"/>
    <col min="15622" max="15622" width="14.6640625" style="403" customWidth="1"/>
    <col min="15623" max="15625" width="9.33203125" style="403"/>
    <col min="15626" max="15642" width="0" style="403" hidden="1" customWidth="1"/>
    <col min="15643" max="15872" width="9.33203125" style="403"/>
    <col min="15873" max="15873" width="47.5" style="403" customWidth="1"/>
    <col min="15874" max="15875" width="14.83203125" style="403" customWidth="1"/>
    <col min="15876" max="15876" width="18.1640625" style="403" customWidth="1"/>
    <col min="15877" max="15877" width="13.6640625" style="403" customWidth="1"/>
    <col min="15878" max="15878" width="14.6640625" style="403" customWidth="1"/>
    <col min="15879" max="15881" width="9.33203125" style="403"/>
    <col min="15882" max="15898" width="0" style="403" hidden="1" customWidth="1"/>
    <col min="15899" max="16128" width="9.33203125" style="403"/>
    <col min="16129" max="16129" width="47.5" style="403" customWidth="1"/>
    <col min="16130" max="16131" width="14.83203125" style="403" customWidth="1"/>
    <col min="16132" max="16132" width="18.1640625" style="403" customWidth="1"/>
    <col min="16133" max="16133" width="13.6640625" style="403" customWidth="1"/>
    <col min="16134" max="16134" width="14.6640625" style="403" customWidth="1"/>
    <col min="16135" max="16137" width="9.33203125" style="403"/>
    <col min="16138" max="16154" width="0" style="403" hidden="1" customWidth="1"/>
    <col min="16155" max="16384" width="9.33203125" style="403"/>
  </cols>
  <sheetData>
    <row r="1" spans="1:26">
      <c r="A1" s="482" t="s">
        <v>1646</v>
      </c>
      <c r="B1" s="400"/>
      <c r="C1" s="400"/>
      <c r="D1" s="482" t="s">
        <v>1608</v>
      </c>
      <c r="E1" s="400"/>
      <c r="F1" s="400"/>
      <c r="W1" s="403">
        <v>30.126000000000001</v>
      </c>
    </row>
    <row r="2" spans="1:26">
      <c r="A2" s="482" t="s">
        <v>2209</v>
      </c>
      <c r="B2" s="400"/>
      <c r="C2" s="400"/>
      <c r="D2" s="482" t="s">
        <v>1606</v>
      </c>
      <c r="E2" s="400"/>
      <c r="F2" s="400"/>
    </row>
    <row r="3" spans="1:26">
      <c r="A3" s="482" t="s">
        <v>945</v>
      </c>
      <c r="B3" s="400"/>
      <c r="C3" s="400"/>
      <c r="D3" s="482" t="s">
        <v>2281</v>
      </c>
      <c r="E3" s="400"/>
      <c r="F3" s="400"/>
    </row>
    <row r="4" spans="1:26">
      <c r="A4" s="400"/>
      <c r="B4" s="400"/>
      <c r="C4" s="400"/>
      <c r="D4" s="400"/>
      <c r="E4" s="400"/>
      <c r="F4" s="400"/>
    </row>
    <row r="5" spans="1:26">
      <c r="A5" s="482" t="s">
        <v>2271</v>
      </c>
      <c r="B5" s="400"/>
      <c r="C5" s="400"/>
      <c r="D5" s="400"/>
      <c r="E5" s="400"/>
      <c r="F5" s="400"/>
    </row>
    <row r="6" spans="1:26">
      <c r="A6" s="483" t="s">
        <v>2286</v>
      </c>
      <c r="B6" s="400"/>
      <c r="C6" s="400"/>
      <c r="D6" s="400"/>
      <c r="E6" s="400"/>
      <c r="F6" s="400"/>
    </row>
    <row r="7" spans="1:26">
      <c r="A7" s="483" t="s">
        <v>2307</v>
      </c>
      <c r="B7" s="400"/>
      <c r="C7" s="400"/>
      <c r="D7" s="400"/>
      <c r="E7" s="400"/>
      <c r="F7" s="400"/>
    </row>
    <row r="8" spans="1:26">
      <c r="A8" s="483" t="s">
        <v>2314</v>
      </c>
      <c r="B8" s="400"/>
      <c r="C8" s="400"/>
      <c r="D8" s="400"/>
      <c r="E8" s="400"/>
      <c r="F8" s="400"/>
    </row>
    <row r="9" spans="1:26">
      <c r="A9" s="400"/>
      <c r="B9" s="400"/>
      <c r="C9" s="400"/>
      <c r="D9" s="400"/>
      <c r="E9" s="400"/>
      <c r="F9" s="400"/>
    </row>
    <row r="10" spans="1:26">
      <c r="A10" s="484" t="s">
        <v>1647</v>
      </c>
      <c r="B10" s="400"/>
      <c r="C10" s="400"/>
      <c r="D10" s="400"/>
      <c r="E10" s="400"/>
      <c r="F10" s="400"/>
    </row>
    <row r="11" spans="1:26">
      <c r="A11" s="485" t="s">
        <v>1648</v>
      </c>
      <c r="B11" s="485" t="s">
        <v>1616</v>
      </c>
      <c r="C11" s="485" t="s">
        <v>1617</v>
      </c>
      <c r="D11" s="485" t="s">
        <v>951</v>
      </c>
      <c r="E11" s="485" t="s">
        <v>1649</v>
      </c>
      <c r="F11" s="485" t="s">
        <v>1650</v>
      </c>
    </row>
    <row r="12" spans="1:26">
      <c r="A12" s="486"/>
      <c r="B12" s="487"/>
      <c r="C12" s="488"/>
      <c r="D12" s="488"/>
      <c r="E12" s="489"/>
      <c r="F12" s="489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  <c r="Y12" s="490"/>
      <c r="Z12" s="490"/>
    </row>
    <row r="13" spans="1:26">
      <c r="A13" s="491" t="s">
        <v>1651</v>
      </c>
      <c r="B13" s="492"/>
      <c r="C13" s="493"/>
      <c r="D13" s="493"/>
      <c r="E13" s="494"/>
      <c r="F13" s="494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</row>
    <row r="14" spans="1:26">
      <c r="A14" s="495" t="s">
        <v>1652</v>
      </c>
      <c r="B14" s="493"/>
      <c r="C14" s="493"/>
      <c r="D14" s="493"/>
      <c r="E14" s="494"/>
      <c r="F14" s="494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</row>
    <row r="15" spans="1:26">
      <c r="A15" s="495" t="s">
        <v>1653</v>
      </c>
      <c r="B15" s="493"/>
      <c r="C15" s="493"/>
      <c r="D15" s="493"/>
      <c r="E15" s="494"/>
      <c r="F15" s="494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</row>
    <row r="16" spans="1:26">
      <c r="A16" s="495" t="s">
        <v>1654</v>
      </c>
      <c r="B16" s="493"/>
      <c r="C16" s="493"/>
      <c r="D16" s="493"/>
      <c r="E16" s="494"/>
      <c r="F16" s="494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</row>
    <row r="17" spans="1:26">
      <c r="A17" s="495" t="s">
        <v>1655</v>
      </c>
      <c r="B17" s="493"/>
      <c r="C17" s="493"/>
      <c r="D17" s="493"/>
      <c r="E17" s="494"/>
      <c r="F17" s="494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</row>
    <row r="18" spans="1:26">
      <c r="A18" s="491" t="s">
        <v>1651</v>
      </c>
      <c r="B18" s="492"/>
      <c r="C18" s="492"/>
      <c r="D18" s="492"/>
      <c r="E18" s="492"/>
      <c r="F18" s="492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</row>
    <row r="19" spans="1:26">
      <c r="A19" s="480"/>
      <c r="B19" s="496"/>
      <c r="C19" s="496"/>
      <c r="D19" s="496"/>
      <c r="E19" s="497"/>
      <c r="F19" s="497"/>
    </row>
    <row r="20" spans="1:26">
      <c r="A20" s="491" t="s">
        <v>1656</v>
      </c>
      <c r="B20" s="492"/>
      <c r="C20" s="492"/>
      <c r="D20" s="492"/>
      <c r="E20" s="492"/>
      <c r="F20" s="492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</row>
    <row r="21" spans="1:26">
      <c r="A21" s="480"/>
      <c r="B21" s="496"/>
      <c r="C21" s="496"/>
      <c r="D21" s="496"/>
      <c r="E21" s="498"/>
      <c r="F21" s="498"/>
    </row>
    <row r="22" spans="1:26">
      <c r="A22" s="480"/>
      <c r="B22" s="496"/>
      <c r="C22" s="496"/>
      <c r="D22" s="496"/>
      <c r="E22" s="498"/>
      <c r="F22" s="498"/>
    </row>
    <row r="23" spans="1:26">
      <c r="A23" s="480"/>
      <c r="B23" s="496"/>
      <c r="C23" s="496"/>
      <c r="D23" s="496"/>
      <c r="E23" s="498"/>
      <c r="F23" s="498"/>
    </row>
    <row r="24" spans="1:26">
      <c r="A24" s="480"/>
      <c r="B24" s="496"/>
      <c r="C24" s="496"/>
      <c r="D24" s="496"/>
      <c r="E24" s="498"/>
      <c r="F24" s="498"/>
    </row>
    <row r="25" spans="1:26">
      <c r="A25" s="480"/>
      <c r="B25" s="496"/>
      <c r="C25" s="496"/>
      <c r="D25" s="496"/>
      <c r="E25" s="498"/>
      <c r="F25" s="498"/>
    </row>
    <row r="26" spans="1:26">
      <c r="A26" s="480"/>
      <c r="B26" s="496"/>
      <c r="C26" s="496"/>
      <c r="D26" s="496"/>
      <c r="E26" s="498"/>
      <c r="F26" s="498"/>
    </row>
    <row r="27" spans="1:26">
      <c r="A27" s="480"/>
      <c r="B27" s="496"/>
      <c r="C27" s="496"/>
      <c r="D27" s="496"/>
      <c r="E27" s="498"/>
      <c r="F27" s="498"/>
    </row>
    <row r="28" spans="1:26">
      <c r="A28" s="480"/>
      <c r="B28" s="496"/>
      <c r="C28" s="496"/>
      <c r="D28" s="496"/>
      <c r="E28" s="498"/>
      <c r="F28" s="498"/>
    </row>
    <row r="29" spans="1:26">
      <c r="A29" s="480"/>
      <c r="B29" s="496"/>
      <c r="C29" s="496"/>
      <c r="D29" s="496"/>
      <c r="E29" s="498"/>
      <c r="F29" s="498"/>
    </row>
    <row r="30" spans="1:26">
      <c r="A30" s="480"/>
      <c r="B30" s="496"/>
      <c r="C30" s="496"/>
      <c r="D30" s="496"/>
      <c r="E30" s="498"/>
      <c r="F30" s="498"/>
    </row>
    <row r="31" spans="1:26">
      <c r="A31" s="480"/>
      <c r="B31" s="496"/>
      <c r="C31" s="496"/>
      <c r="D31" s="496"/>
      <c r="E31" s="498"/>
      <c r="F31" s="498"/>
    </row>
    <row r="32" spans="1:26">
      <c r="A32" s="480"/>
      <c r="B32" s="496"/>
      <c r="C32" s="496"/>
      <c r="D32" s="496"/>
      <c r="E32" s="498"/>
      <c r="F32" s="498"/>
    </row>
    <row r="33" spans="1:6">
      <c r="A33" s="480"/>
      <c r="B33" s="496"/>
      <c r="C33" s="496"/>
      <c r="D33" s="496"/>
      <c r="E33" s="498"/>
      <c r="F33" s="498"/>
    </row>
    <row r="34" spans="1:6">
      <c r="A34" s="480"/>
      <c r="B34" s="496"/>
      <c r="C34" s="496"/>
      <c r="D34" s="496"/>
      <c r="E34" s="498"/>
      <c r="F34" s="498"/>
    </row>
    <row r="35" spans="1:6">
      <c r="A35" s="480"/>
      <c r="B35" s="496"/>
      <c r="C35" s="496"/>
      <c r="D35" s="496"/>
      <c r="E35" s="498"/>
      <c r="F35" s="498"/>
    </row>
    <row r="36" spans="1:6">
      <c r="A36" s="480"/>
      <c r="B36" s="496"/>
      <c r="C36" s="496"/>
      <c r="D36" s="496"/>
      <c r="E36" s="498"/>
      <c r="F36" s="498"/>
    </row>
    <row r="37" spans="1:6">
      <c r="A37" s="480"/>
      <c r="B37" s="496"/>
      <c r="C37" s="496"/>
      <c r="D37" s="496"/>
      <c r="E37" s="498"/>
      <c r="F37" s="498"/>
    </row>
    <row r="38" spans="1:6">
      <c r="A38" s="480"/>
      <c r="B38" s="496"/>
      <c r="C38" s="496"/>
      <c r="D38" s="496"/>
      <c r="E38" s="498"/>
      <c r="F38" s="498"/>
    </row>
    <row r="39" spans="1:6">
      <c r="A39" s="480"/>
      <c r="B39" s="496"/>
      <c r="C39" s="496"/>
      <c r="D39" s="496"/>
      <c r="E39" s="498"/>
      <c r="F39" s="498"/>
    </row>
    <row r="40" spans="1:6">
      <c r="A40" s="480"/>
      <c r="B40" s="496"/>
      <c r="C40" s="496"/>
      <c r="D40" s="496"/>
      <c r="E40" s="498"/>
      <c r="F40" s="498"/>
    </row>
    <row r="41" spans="1:6">
      <c r="A41" s="480"/>
      <c r="B41" s="496"/>
      <c r="C41" s="496"/>
      <c r="D41" s="496"/>
      <c r="E41" s="498"/>
      <c r="F41" s="498"/>
    </row>
    <row r="42" spans="1:6">
      <c r="A42" s="480"/>
      <c r="B42" s="496"/>
      <c r="C42" s="496"/>
      <c r="D42" s="496"/>
      <c r="E42" s="498"/>
      <c r="F42" s="498"/>
    </row>
    <row r="43" spans="1:6">
      <c r="A43" s="480"/>
      <c r="B43" s="496"/>
      <c r="C43" s="496"/>
      <c r="D43" s="496"/>
      <c r="E43" s="498"/>
      <c r="F43" s="498"/>
    </row>
    <row r="44" spans="1:6">
      <c r="A44" s="480"/>
      <c r="B44" s="496"/>
      <c r="C44" s="496"/>
      <c r="D44" s="496"/>
      <c r="E44" s="498"/>
      <c r="F44" s="498"/>
    </row>
    <row r="45" spans="1:6">
      <c r="A45" s="480"/>
      <c r="B45" s="480"/>
      <c r="C45" s="480"/>
      <c r="D45" s="480"/>
      <c r="E45" s="480"/>
      <c r="F45" s="480"/>
    </row>
    <row r="46" spans="1:6">
      <c r="A46" s="480"/>
      <c r="B46" s="480"/>
      <c r="C46" s="480"/>
      <c r="D46" s="480"/>
      <c r="E46" s="480"/>
      <c r="F46" s="480"/>
    </row>
    <row r="47" spans="1:6">
      <c r="A47" s="480"/>
      <c r="B47" s="480"/>
      <c r="C47" s="480"/>
      <c r="D47" s="480"/>
      <c r="E47" s="480"/>
      <c r="F47" s="480"/>
    </row>
    <row r="48" spans="1:6">
      <c r="A48" s="480"/>
      <c r="B48" s="480"/>
      <c r="C48" s="480"/>
      <c r="D48" s="480"/>
      <c r="E48" s="480"/>
      <c r="F48" s="480"/>
    </row>
    <row r="49" spans="1:6">
      <c r="A49" s="480"/>
      <c r="B49" s="480"/>
      <c r="C49" s="480"/>
      <c r="D49" s="480"/>
      <c r="E49" s="480"/>
      <c r="F49" s="480"/>
    </row>
    <row r="50" spans="1:6">
      <c r="A50" s="480"/>
      <c r="B50" s="480"/>
      <c r="C50" s="480"/>
      <c r="D50" s="480"/>
      <c r="E50" s="480"/>
      <c r="F50" s="480"/>
    </row>
    <row r="51" spans="1:6">
      <c r="A51" s="480"/>
      <c r="B51" s="480"/>
      <c r="C51" s="480"/>
      <c r="D51" s="480"/>
      <c r="E51" s="480"/>
      <c r="F51" s="480"/>
    </row>
    <row r="52" spans="1:6">
      <c r="A52" s="480"/>
      <c r="B52" s="480"/>
      <c r="C52" s="480"/>
      <c r="D52" s="480"/>
      <c r="E52" s="480"/>
      <c r="F52" s="480"/>
    </row>
    <row r="53" spans="1:6">
      <c r="A53" s="480"/>
      <c r="B53" s="480"/>
      <c r="C53" s="480"/>
      <c r="D53" s="480"/>
      <c r="E53" s="480"/>
      <c r="F53" s="480"/>
    </row>
    <row r="54" spans="1:6">
      <c r="A54" s="480"/>
      <c r="B54" s="480"/>
      <c r="C54" s="480"/>
      <c r="D54" s="480"/>
      <c r="E54" s="480"/>
      <c r="F54" s="480"/>
    </row>
    <row r="55" spans="1:6">
      <c r="A55" s="480"/>
      <c r="B55" s="480"/>
      <c r="C55" s="480"/>
      <c r="D55" s="480"/>
      <c r="E55" s="480"/>
      <c r="F55" s="480"/>
    </row>
    <row r="56" spans="1:6">
      <c r="A56" s="480"/>
      <c r="B56" s="480"/>
      <c r="C56" s="480"/>
      <c r="D56" s="480"/>
      <c r="E56" s="480"/>
      <c r="F56" s="480"/>
    </row>
    <row r="57" spans="1:6">
      <c r="A57" s="480"/>
      <c r="B57" s="480"/>
      <c r="C57" s="480"/>
      <c r="D57" s="480"/>
      <c r="E57" s="480"/>
      <c r="F57" s="480"/>
    </row>
    <row r="58" spans="1:6">
      <c r="A58" s="480"/>
      <c r="B58" s="480"/>
      <c r="C58" s="480"/>
      <c r="D58" s="480"/>
      <c r="E58" s="480"/>
      <c r="F58" s="480"/>
    </row>
    <row r="59" spans="1:6">
      <c r="A59" s="480"/>
      <c r="B59" s="480"/>
      <c r="C59" s="480"/>
      <c r="D59" s="480"/>
      <c r="E59" s="480"/>
      <c r="F59" s="480"/>
    </row>
    <row r="60" spans="1:6">
      <c r="A60" s="480"/>
      <c r="B60" s="480"/>
      <c r="C60" s="480"/>
      <c r="D60" s="480"/>
      <c r="E60" s="480"/>
      <c r="F60" s="480"/>
    </row>
    <row r="61" spans="1:6">
      <c r="A61" s="480"/>
      <c r="B61" s="480"/>
      <c r="C61" s="480"/>
      <c r="D61" s="480"/>
      <c r="E61" s="480"/>
      <c r="F61" s="480"/>
    </row>
    <row r="62" spans="1:6">
      <c r="A62" s="480"/>
      <c r="B62" s="480"/>
      <c r="C62" s="480"/>
      <c r="D62" s="480"/>
      <c r="E62" s="480"/>
      <c r="F62" s="480"/>
    </row>
    <row r="63" spans="1:6">
      <c r="A63" s="480"/>
      <c r="B63" s="480"/>
      <c r="C63" s="480"/>
      <c r="D63" s="480"/>
      <c r="E63" s="480"/>
      <c r="F63" s="480"/>
    </row>
    <row r="64" spans="1:6">
      <c r="A64" s="480"/>
      <c r="B64" s="480"/>
      <c r="C64" s="480"/>
      <c r="D64" s="480"/>
      <c r="E64" s="480"/>
      <c r="F64" s="480"/>
    </row>
    <row r="65" spans="1:6">
      <c r="A65" s="480"/>
      <c r="B65" s="480"/>
      <c r="C65" s="480"/>
      <c r="D65" s="480"/>
      <c r="E65" s="480"/>
      <c r="F65" s="480"/>
    </row>
    <row r="66" spans="1:6">
      <c r="A66" s="480"/>
      <c r="B66" s="480"/>
      <c r="C66" s="480"/>
      <c r="D66" s="480"/>
      <c r="E66" s="480"/>
      <c r="F66" s="480"/>
    </row>
    <row r="67" spans="1:6">
      <c r="A67" s="480"/>
      <c r="B67" s="480"/>
      <c r="C67" s="480"/>
      <c r="D67" s="480"/>
      <c r="E67" s="480"/>
      <c r="F67" s="480"/>
    </row>
    <row r="68" spans="1:6">
      <c r="A68" s="480"/>
      <c r="B68" s="480"/>
      <c r="C68" s="480"/>
      <c r="D68" s="480"/>
      <c r="E68" s="480"/>
      <c r="F68" s="480"/>
    </row>
    <row r="69" spans="1:6">
      <c r="A69" s="480"/>
      <c r="B69" s="480"/>
      <c r="C69" s="480"/>
      <c r="D69" s="480"/>
      <c r="E69" s="480"/>
      <c r="F69" s="480"/>
    </row>
    <row r="70" spans="1:6">
      <c r="A70" s="480"/>
      <c r="B70" s="480"/>
      <c r="C70" s="480"/>
      <c r="D70" s="480"/>
      <c r="E70" s="480"/>
      <c r="F70" s="480"/>
    </row>
    <row r="71" spans="1:6">
      <c r="A71" s="480"/>
      <c r="B71" s="480"/>
      <c r="C71" s="480"/>
      <c r="D71" s="480"/>
      <c r="E71" s="480"/>
      <c r="F71" s="480"/>
    </row>
    <row r="72" spans="1:6">
      <c r="A72" s="480"/>
      <c r="B72" s="480"/>
      <c r="C72" s="480"/>
      <c r="D72" s="480"/>
      <c r="E72" s="480"/>
      <c r="F72" s="480"/>
    </row>
    <row r="73" spans="1:6">
      <c r="A73" s="480"/>
      <c r="B73" s="480"/>
      <c r="C73" s="480"/>
      <c r="D73" s="480"/>
      <c r="E73" s="480"/>
      <c r="F73" s="480"/>
    </row>
    <row r="74" spans="1:6">
      <c r="A74" s="480"/>
      <c r="B74" s="480"/>
      <c r="C74" s="480"/>
      <c r="D74" s="480"/>
      <c r="E74" s="480"/>
      <c r="F74" s="480"/>
    </row>
    <row r="75" spans="1:6">
      <c r="A75" s="480"/>
      <c r="B75" s="480"/>
      <c r="C75" s="480"/>
      <c r="D75" s="480"/>
      <c r="E75" s="480"/>
      <c r="F75" s="480"/>
    </row>
    <row r="76" spans="1:6">
      <c r="A76" s="480"/>
      <c r="B76" s="480"/>
      <c r="C76" s="480"/>
      <c r="D76" s="480"/>
      <c r="E76" s="480"/>
      <c r="F76" s="480"/>
    </row>
    <row r="77" spans="1:6">
      <c r="A77" s="480"/>
      <c r="B77" s="480"/>
      <c r="C77" s="480"/>
      <c r="D77" s="480"/>
      <c r="E77" s="480"/>
      <c r="F77" s="480"/>
    </row>
    <row r="78" spans="1:6">
      <c r="A78" s="480"/>
      <c r="B78" s="480"/>
      <c r="C78" s="480"/>
      <c r="D78" s="480"/>
      <c r="E78" s="480"/>
      <c r="F78" s="480"/>
    </row>
    <row r="79" spans="1:6">
      <c r="A79" s="480"/>
      <c r="B79" s="480"/>
      <c r="C79" s="480"/>
      <c r="D79" s="480"/>
      <c r="E79" s="480"/>
      <c r="F79" s="480"/>
    </row>
    <row r="80" spans="1:6">
      <c r="A80" s="480"/>
      <c r="B80" s="480"/>
      <c r="C80" s="480"/>
      <c r="D80" s="480"/>
      <c r="E80" s="480"/>
      <c r="F80" s="480"/>
    </row>
    <row r="81" spans="1:6">
      <c r="A81" s="480"/>
      <c r="B81" s="480"/>
      <c r="C81" s="480"/>
      <c r="D81" s="480"/>
      <c r="E81" s="480"/>
      <c r="F81" s="480"/>
    </row>
    <row r="82" spans="1:6">
      <c r="A82" s="480"/>
      <c r="B82" s="480"/>
      <c r="C82" s="480"/>
      <c r="D82" s="480"/>
      <c r="E82" s="480"/>
      <c r="F82" s="480"/>
    </row>
    <row r="83" spans="1:6">
      <c r="A83" s="480"/>
      <c r="B83" s="480"/>
      <c r="C83" s="480"/>
      <c r="D83" s="480"/>
      <c r="E83" s="480"/>
      <c r="F83" s="480"/>
    </row>
    <row r="84" spans="1:6">
      <c r="A84" s="480"/>
      <c r="B84" s="480"/>
      <c r="C84" s="480"/>
      <c r="D84" s="480"/>
      <c r="E84" s="480"/>
      <c r="F84" s="480"/>
    </row>
    <row r="85" spans="1:6">
      <c r="A85" s="480"/>
      <c r="B85" s="480"/>
      <c r="C85" s="480"/>
      <c r="D85" s="480"/>
      <c r="E85" s="480"/>
      <c r="F85" s="480"/>
    </row>
    <row r="86" spans="1:6">
      <c r="A86" s="480"/>
      <c r="B86" s="480"/>
      <c r="C86" s="480"/>
      <c r="D86" s="480"/>
      <c r="E86" s="480"/>
      <c r="F86" s="480"/>
    </row>
    <row r="87" spans="1:6">
      <c r="A87" s="480"/>
      <c r="B87" s="480"/>
      <c r="C87" s="480"/>
      <c r="D87" s="480"/>
      <c r="E87" s="480"/>
      <c r="F87" s="480"/>
    </row>
    <row r="88" spans="1:6">
      <c r="A88" s="480"/>
      <c r="B88" s="480"/>
      <c r="C88" s="480"/>
      <c r="D88" s="480"/>
      <c r="E88" s="480"/>
      <c r="F88" s="480"/>
    </row>
    <row r="89" spans="1:6">
      <c r="A89" s="480"/>
      <c r="B89" s="480"/>
      <c r="C89" s="480"/>
      <c r="D89" s="480"/>
      <c r="E89" s="480"/>
      <c r="F89" s="480"/>
    </row>
    <row r="90" spans="1:6">
      <c r="A90" s="480"/>
      <c r="B90" s="480"/>
      <c r="C90" s="480"/>
      <c r="D90" s="480"/>
      <c r="E90" s="480"/>
      <c r="F90" s="480"/>
    </row>
    <row r="91" spans="1:6">
      <c r="A91" s="480"/>
      <c r="B91" s="480"/>
      <c r="C91" s="480"/>
      <c r="D91" s="480"/>
      <c r="E91" s="480"/>
      <c r="F91" s="480"/>
    </row>
    <row r="92" spans="1:6">
      <c r="A92" s="480"/>
      <c r="B92" s="480"/>
      <c r="C92" s="480"/>
      <c r="D92" s="480"/>
      <c r="E92" s="480"/>
      <c r="F92" s="480"/>
    </row>
    <row r="93" spans="1:6">
      <c r="A93" s="480"/>
      <c r="B93" s="480"/>
      <c r="C93" s="480"/>
      <c r="D93" s="480"/>
      <c r="E93" s="480"/>
      <c r="F93" s="480"/>
    </row>
    <row r="94" spans="1:6">
      <c r="A94" s="480"/>
      <c r="B94" s="480"/>
      <c r="C94" s="480"/>
      <c r="D94" s="480"/>
      <c r="E94" s="480"/>
      <c r="F94" s="480"/>
    </row>
    <row r="95" spans="1:6">
      <c r="A95" s="480"/>
      <c r="B95" s="480"/>
      <c r="C95" s="480"/>
      <c r="D95" s="480"/>
      <c r="E95" s="480"/>
      <c r="F95" s="480"/>
    </row>
    <row r="96" spans="1:6">
      <c r="A96" s="480"/>
      <c r="B96" s="480"/>
      <c r="C96" s="480"/>
      <c r="D96" s="480"/>
      <c r="E96" s="480"/>
      <c r="F96" s="480"/>
    </row>
    <row r="97" spans="1:6">
      <c r="A97" s="480"/>
      <c r="B97" s="480"/>
      <c r="C97" s="480"/>
      <c r="D97" s="480"/>
      <c r="E97" s="480"/>
      <c r="F97" s="480"/>
    </row>
    <row r="98" spans="1:6">
      <c r="A98" s="480"/>
      <c r="B98" s="480"/>
      <c r="C98" s="480"/>
      <c r="D98" s="480"/>
      <c r="E98" s="480"/>
      <c r="F98" s="480"/>
    </row>
    <row r="99" spans="1:6">
      <c r="A99" s="480"/>
      <c r="B99" s="480"/>
      <c r="C99" s="480"/>
      <c r="D99" s="480"/>
      <c r="E99" s="480"/>
      <c r="F99" s="480"/>
    </row>
    <row r="100" spans="1:6">
      <c r="A100" s="480"/>
      <c r="B100" s="480"/>
      <c r="C100" s="480"/>
      <c r="D100" s="480"/>
      <c r="E100" s="480"/>
      <c r="F100" s="480"/>
    </row>
    <row r="101" spans="1:6">
      <c r="A101" s="480"/>
      <c r="B101" s="480"/>
      <c r="C101" s="480"/>
      <c r="D101" s="480"/>
      <c r="E101" s="480"/>
      <c r="F101" s="480"/>
    </row>
    <row r="102" spans="1:6">
      <c r="A102" s="480"/>
      <c r="B102" s="480"/>
      <c r="C102" s="480"/>
      <c r="D102" s="480"/>
      <c r="E102" s="480"/>
      <c r="F102" s="480"/>
    </row>
    <row r="103" spans="1:6">
      <c r="A103" s="480"/>
      <c r="B103" s="480"/>
      <c r="C103" s="480"/>
      <c r="D103" s="480"/>
      <c r="E103" s="480"/>
      <c r="F103" s="480"/>
    </row>
    <row r="104" spans="1:6">
      <c r="A104" s="480"/>
      <c r="B104" s="480"/>
      <c r="C104" s="480"/>
      <c r="D104" s="480"/>
      <c r="E104" s="480"/>
      <c r="F104" s="480"/>
    </row>
    <row r="105" spans="1:6">
      <c r="A105" s="480"/>
      <c r="B105" s="480"/>
      <c r="C105" s="480"/>
      <c r="D105" s="480"/>
      <c r="E105" s="480"/>
      <c r="F105" s="480"/>
    </row>
    <row r="106" spans="1:6">
      <c r="A106" s="480"/>
      <c r="B106" s="480"/>
      <c r="C106" s="480"/>
      <c r="D106" s="480"/>
      <c r="E106" s="480"/>
      <c r="F106" s="480"/>
    </row>
    <row r="107" spans="1:6">
      <c r="A107" s="480"/>
      <c r="B107" s="480"/>
      <c r="C107" s="480"/>
      <c r="D107" s="480"/>
      <c r="E107" s="480"/>
      <c r="F107" s="480"/>
    </row>
    <row r="108" spans="1:6">
      <c r="A108" s="480"/>
      <c r="B108" s="480"/>
      <c r="C108" s="480"/>
      <c r="D108" s="480"/>
      <c r="E108" s="480"/>
      <c r="F108" s="480"/>
    </row>
    <row r="109" spans="1:6">
      <c r="A109" s="480"/>
      <c r="B109" s="480"/>
      <c r="C109" s="480"/>
      <c r="D109" s="480"/>
      <c r="E109" s="480"/>
      <c r="F109" s="480"/>
    </row>
    <row r="110" spans="1:6">
      <c r="A110" s="480"/>
      <c r="B110" s="480"/>
      <c r="C110" s="480"/>
      <c r="D110" s="480"/>
      <c r="E110" s="480"/>
      <c r="F110" s="480"/>
    </row>
    <row r="111" spans="1:6">
      <c r="A111" s="480"/>
      <c r="B111" s="480"/>
      <c r="C111" s="480"/>
      <c r="D111" s="480"/>
      <c r="E111" s="480"/>
      <c r="F111" s="480"/>
    </row>
    <row r="112" spans="1:6">
      <c r="A112" s="480"/>
      <c r="B112" s="480"/>
      <c r="C112" s="480"/>
      <c r="D112" s="480"/>
      <c r="E112" s="480"/>
      <c r="F112" s="480"/>
    </row>
    <row r="113" spans="1:6">
      <c r="A113" s="480"/>
      <c r="B113" s="480"/>
      <c r="C113" s="480"/>
      <c r="D113" s="480"/>
      <c r="E113" s="480"/>
      <c r="F113" s="480"/>
    </row>
    <row r="114" spans="1:6">
      <c r="A114" s="480"/>
      <c r="B114" s="480"/>
      <c r="C114" s="480"/>
      <c r="D114" s="480"/>
      <c r="E114" s="480"/>
      <c r="F114" s="480"/>
    </row>
    <row r="115" spans="1:6">
      <c r="A115" s="480"/>
      <c r="B115" s="480"/>
      <c r="C115" s="480"/>
      <c r="D115" s="480"/>
      <c r="E115" s="480"/>
      <c r="F115" s="480"/>
    </row>
    <row r="116" spans="1:6">
      <c r="A116" s="480"/>
      <c r="B116" s="480"/>
      <c r="C116" s="480"/>
      <c r="D116" s="480"/>
      <c r="E116" s="480"/>
      <c r="F116" s="480"/>
    </row>
    <row r="117" spans="1:6">
      <c r="A117" s="480"/>
      <c r="B117" s="480"/>
      <c r="C117" s="480"/>
      <c r="D117" s="480"/>
      <c r="E117" s="480"/>
      <c r="F117" s="480"/>
    </row>
    <row r="118" spans="1:6">
      <c r="A118" s="480"/>
      <c r="B118" s="480"/>
      <c r="C118" s="480"/>
      <c r="D118" s="480"/>
      <c r="E118" s="480"/>
      <c r="F118" s="480"/>
    </row>
    <row r="119" spans="1:6">
      <c r="A119" s="480"/>
      <c r="B119" s="480"/>
      <c r="C119" s="480"/>
      <c r="D119" s="480"/>
      <c r="E119" s="480"/>
      <c r="F119" s="480"/>
    </row>
    <row r="120" spans="1:6">
      <c r="A120" s="480"/>
      <c r="B120" s="480"/>
      <c r="C120" s="480"/>
      <c r="D120" s="480"/>
      <c r="E120" s="480"/>
      <c r="F120" s="480"/>
    </row>
    <row r="121" spans="1:6">
      <c r="A121" s="480"/>
      <c r="B121" s="480"/>
      <c r="C121" s="480"/>
      <c r="D121" s="480"/>
      <c r="E121" s="480"/>
      <c r="F121" s="480"/>
    </row>
    <row r="122" spans="1:6">
      <c r="A122" s="480"/>
      <c r="B122" s="480"/>
      <c r="C122" s="480"/>
      <c r="D122" s="480"/>
      <c r="E122" s="480"/>
      <c r="F122" s="480"/>
    </row>
    <row r="123" spans="1:6">
      <c r="A123" s="480"/>
      <c r="B123" s="480"/>
      <c r="C123" s="480"/>
      <c r="D123" s="480"/>
      <c r="E123" s="480"/>
      <c r="F123" s="480"/>
    </row>
    <row r="124" spans="1:6">
      <c r="A124" s="480"/>
      <c r="B124" s="480"/>
      <c r="C124" s="480"/>
      <c r="D124" s="480"/>
      <c r="E124" s="480"/>
      <c r="F124" s="480"/>
    </row>
    <row r="125" spans="1:6">
      <c r="A125" s="480"/>
      <c r="B125" s="480"/>
      <c r="C125" s="480"/>
      <c r="D125" s="480"/>
      <c r="E125" s="480"/>
      <c r="F125" s="480"/>
    </row>
    <row r="126" spans="1:6">
      <c r="A126" s="480"/>
      <c r="B126" s="480"/>
      <c r="C126" s="480"/>
      <c r="D126" s="480"/>
      <c r="E126" s="480"/>
      <c r="F126" s="480"/>
    </row>
    <row r="127" spans="1:6">
      <c r="A127" s="480"/>
      <c r="B127" s="480"/>
      <c r="C127" s="480"/>
      <c r="D127" s="480"/>
      <c r="E127" s="480"/>
      <c r="F127" s="480"/>
    </row>
    <row r="128" spans="1:6">
      <c r="A128" s="480"/>
      <c r="B128" s="480"/>
      <c r="C128" s="480"/>
      <c r="D128" s="480"/>
      <c r="E128" s="480"/>
      <c r="F128" s="480"/>
    </row>
    <row r="129" spans="1:6">
      <c r="A129" s="480"/>
      <c r="B129" s="480"/>
      <c r="C129" s="480"/>
      <c r="D129" s="480"/>
      <c r="E129" s="480"/>
      <c r="F129" s="480"/>
    </row>
    <row r="130" spans="1:6">
      <c r="A130" s="480"/>
      <c r="B130" s="480"/>
      <c r="C130" s="480"/>
      <c r="D130" s="480"/>
      <c r="E130" s="480"/>
      <c r="F130" s="480"/>
    </row>
    <row r="131" spans="1:6">
      <c r="A131" s="480"/>
      <c r="B131" s="480"/>
      <c r="C131" s="480"/>
      <c r="D131" s="480"/>
      <c r="E131" s="480"/>
      <c r="F131" s="480"/>
    </row>
    <row r="132" spans="1:6">
      <c r="A132" s="480"/>
      <c r="B132" s="480"/>
      <c r="C132" s="480"/>
      <c r="D132" s="480"/>
      <c r="E132" s="480"/>
      <c r="F132" s="480"/>
    </row>
    <row r="133" spans="1:6">
      <c r="A133" s="480"/>
      <c r="B133" s="480"/>
      <c r="C133" s="480"/>
      <c r="D133" s="480"/>
      <c r="E133" s="480"/>
      <c r="F133" s="480"/>
    </row>
    <row r="134" spans="1:6">
      <c r="A134" s="480"/>
      <c r="B134" s="480"/>
      <c r="C134" s="480"/>
      <c r="D134" s="480"/>
      <c r="E134" s="480"/>
      <c r="F134" s="480"/>
    </row>
    <row r="135" spans="1:6">
      <c r="A135" s="480"/>
      <c r="B135" s="480"/>
      <c r="C135" s="480"/>
      <c r="D135" s="480"/>
      <c r="E135" s="480"/>
      <c r="F135" s="480"/>
    </row>
    <row r="136" spans="1:6">
      <c r="A136" s="480"/>
      <c r="B136" s="480"/>
      <c r="C136" s="480"/>
      <c r="D136" s="480"/>
      <c r="E136" s="480"/>
      <c r="F136" s="480"/>
    </row>
    <row r="137" spans="1:6">
      <c r="A137" s="480"/>
      <c r="B137" s="480"/>
      <c r="C137" s="480"/>
      <c r="D137" s="480"/>
      <c r="E137" s="480"/>
      <c r="F137" s="480"/>
    </row>
    <row r="138" spans="1:6">
      <c r="A138" s="480"/>
      <c r="B138" s="480"/>
      <c r="C138" s="480"/>
      <c r="D138" s="480"/>
      <c r="E138" s="480"/>
      <c r="F138" s="480"/>
    </row>
    <row r="139" spans="1:6">
      <c r="A139" s="480"/>
      <c r="B139" s="480"/>
      <c r="C139" s="480"/>
      <c r="D139" s="480"/>
      <c r="E139" s="480"/>
      <c r="F139" s="480"/>
    </row>
    <row r="140" spans="1:6">
      <c r="A140" s="480"/>
      <c r="B140" s="480"/>
      <c r="C140" s="480"/>
      <c r="D140" s="480"/>
      <c r="E140" s="480"/>
      <c r="F140" s="480"/>
    </row>
    <row r="141" spans="1:6">
      <c r="A141" s="480"/>
      <c r="B141" s="480"/>
      <c r="C141" s="480"/>
      <c r="D141" s="480"/>
      <c r="E141" s="480"/>
      <c r="F141" s="480"/>
    </row>
    <row r="142" spans="1:6">
      <c r="A142" s="480"/>
      <c r="B142" s="480"/>
      <c r="C142" s="480"/>
      <c r="D142" s="480"/>
      <c r="E142" s="480"/>
      <c r="F142" s="480"/>
    </row>
    <row r="143" spans="1:6">
      <c r="A143" s="480"/>
      <c r="B143" s="480"/>
      <c r="C143" s="480"/>
      <c r="D143" s="480"/>
      <c r="E143" s="480"/>
      <c r="F143" s="480"/>
    </row>
    <row r="144" spans="1:6">
      <c r="A144" s="480"/>
      <c r="B144" s="480"/>
      <c r="C144" s="480"/>
      <c r="D144" s="480"/>
      <c r="E144" s="480"/>
      <c r="F144" s="480"/>
    </row>
    <row r="145" spans="1:6">
      <c r="A145" s="480"/>
      <c r="B145" s="480"/>
      <c r="C145" s="480"/>
      <c r="D145" s="480"/>
      <c r="E145" s="480"/>
      <c r="F145" s="480"/>
    </row>
    <row r="146" spans="1:6">
      <c r="A146" s="480"/>
      <c r="B146" s="480"/>
      <c r="C146" s="480"/>
      <c r="D146" s="480"/>
      <c r="E146" s="480"/>
      <c r="F146" s="480"/>
    </row>
    <row r="147" spans="1:6">
      <c r="A147" s="480"/>
      <c r="B147" s="480"/>
      <c r="C147" s="480"/>
      <c r="D147" s="480"/>
      <c r="E147" s="480"/>
      <c r="F147" s="480"/>
    </row>
    <row r="148" spans="1:6">
      <c r="A148" s="480"/>
      <c r="B148" s="480"/>
      <c r="C148" s="480"/>
      <c r="D148" s="480"/>
      <c r="E148" s="480"/>
      <c r="F148" s="480"/>
    </row>
    <row r="149" spans="1:6">
      <c r="A149" s="480"/>
      <c r="B149" s="480"/>
      <c r="C149" s="480"/>
      <c r="D149" s="480"/>
      <c r="E149" s="480"/>
      <c r="F149" s="480"/>
    </row>
    <row r="150" spans="1:6">
      <c r="A150" s="480"/>
      <c r="B150" s="480"/>
      <c r="C150" s="480"/>
      <c r="D150" s="480"/>
      <c r="E150" s="480"/>
      <c r="F150" s="480"/>
    </row>
    <row r="151" spans="1:6">
      <c r="A151" s="480"/>
      <c r="B151" s="480"/>
      <c r="C151" s="480"/>
      <c r="D151" s="480"/>
      <c r="E151" s="480"/>
      <c r="F151" s="480"/>
    </row>
    <row r="152" spans="1:6">
      <c r="A152" s="480"/>
      <c r="B152" s="480"/>
      <c r="C152" s="480"/>
      <c r="D152" s="480"/>
      <c r="E152" s="480"/>
      <c r="F152" s="480"/>
    </row>
    <row r="153" spans="1:6">
      <c r="A153" s="480"/>
      <c r="B153" s="480"/>
      <c r="C153" s="480"/>
      <c r="D153" s="480"/>
      <c r="E153" s="480"/>
      <c r="F153" s="480"/>
    </row>
    <row r="154" spans="1:6">
      <c r="A154" s="480"/>
      <c r="B154" s="480"/>
      <c r="C154" s="480"/>
      <c r="D154" s="480"/>
      <c r="E154" s="480"/>
      <c r="F154" s="480"/>
    </row>
    <row r="155" spans="1:6">
      <c r="A155" s="480"/>
      <c r="B155" s="480"/>
      <c r="C155" s="480"/>
      <c r="D155" s="480"/>
      <c r="E155" s="480"/>
      <c r="F155" s="480"/>
    </row>
    <row r="156" spans="1:6">
      <c r="A156" s="480"/>
      <c r="B156" s="480"/>
      <c r="C156" s="480"/>
      <c r="D156" s="480"/>
      <c r="E156" s="480"/>
      <c r="F156" s="480"/>
    </row>
    <row r="157" spans="1:6">
      <c r="A157" s="480"/>
      <c r="B157" s="480"/>
      <c r="C157" s="480"/>
      <c r="D157" s="480"/>
      <c r="E157" s="480"/>
      <c r="F157" s="480"/>
    </row>
    <row r="158" spans="1:6">
      <c r="A158" s="480"/>
      <c r="B158" s="480"/>
      <c r="C158" s="480"/>
      <c r="D158" s="480"/>
      <c r="E158" s="480"/>
      <c r="F158" s="480"/>
    </row>
    <row r="159" spans="1:6">
      <c r="A159" s="480"/>
      <c r="B159" s="480"/>
      <c r="C159" s="480"/>
      <c r="D159" s="480"/>
      <c r="E159" s="480"/>
      <c r="F159" s="480"/>
    </row>
    <row r="160" spans="1:6">
      <c r="A160" s="480"/>
      <c r="B160" s="480"/>
      <c r="C160" s="480"/>
      <c r="D160" s="480"/>
      <c r="E160" s="480"/>
      <c r="F160" s="480"/>
    </row>
    <row r="161" spans="1:6">
      <c r="A161" s="480"/>
      <c r="B161" s="480"/>
      <c r="C161" s="480"/>
      <c r="D161" s="480"/>
      <c r="E161" s="480"/>
      <c r="F161" s="480"/>
    </row>
    <row r="162" spans="1:6">
      <c r="A162" s="480"/>
      <c r="B162" s="480"/>
      <c r="C162" s="480"/>
      <c r="D162" s="480"/>
      <c r="E162" s="480"/>
      <c r="F162" s="480"/>
    </row>
    <row r="163" spans="1:6">
      <c r="A163" s="480"/>
      <c r="B163" s="480"/>
      <c r="C163" s="480"/>
      <c r="D163" s="480"/>
      <c r="E163" s="480"/>
      <c r="F163" s="480"/>
    </row>
    <row r="164" spans="1:6">
      <c r="A164" s="480"/>
      <c r="B164" s="480"/>
      <c r="C164" s="480"/>
      <c r="D164" s="480"/>
      <c r="E164" s="480"/>
      <c r="F164" s="480"/>
    </row>
    <row r="165" spans="1:6">
      <c r="A165" s="480"/>
      <c r="B165" s="480"/>
      <c r="C165" s="480"/>
      <c r="D165" s="480"/>
      <c r="E165" s="480"/>
      <c r="F165" s="480"/>
    </row>
    <row r="166" spans="1:6">
      <c r="A166" s="480"/>
      <c r="B166" s="480"/>
      <c r="C166" s="480"/>
      <c r="D166" s="480"/>
      <c r="E166" s="480"/>
      <c r="F166" s="480"/>
    </row>
    <row r="167" spans="1:6">
      <c r="A167" s="480"/>
      <c r="B167" s="480"/>
      <c r="C167" s="480"/>
      <c r="D167" s="480"/>
      <c r="E167" s="480"/>
      <c r="F167" s="480"/>
    </row>
    <row r="168" spans="1:6">
      <c r="A168" s="480"/>
      <c r="B168" s="480"/>
      <c r="C168" s="480"/>
      <c r="D168" s="480"/>
      <c r="E168" s="480"/>
      <c r="F168" s="480"/>
    </row>
    <row r="169" spans="1:6">
      <c r="A169" s="480"/>
      <c r="B169" s="480"/>
      <c r="C169" s="480"/>
      <c r="D169" s="480"/>
      <c r="E169" s="480"/>
      <c r="F169" s="480"/>
    </row>
    <row r="170" spans="1:6">
      <c r="A170" s="480"/>
      <c r="B170" s="480"/>
      <c r="C170" s="480"/>
      <c r="D170" s="480"/>
      <c r="E170" s="480"/>
      <c r="F170" s="480"/>
    </row>
    <row r="171" spans="1:6">
      <c r="A171" s="480"/>
      <c r="B171" s="480"/>
      <c r="C171" s="480"/>
      <c r="D171" s="480"/>
      <c r="E171" s="480"/>
      <c r="F171" s="480"/>
    </row>
    <row r="172" spans="1:6">
      <c r="A172" s="480"/>
      <c r="B172" s="480"/>
      <c r="C172" s="480"/>
      <c r="D172" s="480"/>
      <c r="E172" s="480"/>
      <c r="F172" s="480"/>
    </row>
    <row r="173" spans="1:6">
      <c r="A173" s="480"/>
      <c r="B173" s="480"/>
      <c r="C173" s="480"/>
      <c r="D173" s="480"/>
      <c r="E173" s="480"/>
      <c r="F173" s="480"/>
    </row>
    <row r="174" spans="1:6">
      <c r="A174" s="480"/>
      <c r="B174" s="480"/>
      <c r="C174" s="480"/>
      <c r="D174" s="480"/>
      <c r="E174" s="480"/>
      <c r="F174" s="480"/>
    </row>
    <row r="175" spans="1:6">
      <c r="A175" s="480"/>
      <c r="B175" s="480"/>
      <c r="C175" s="480"/>
      <c r="D175" s="480"/>
      <c r="E175" s="480"/>
      <c r="F175" s="480"/>
    </row>
    <row r="176" spans="1:6">
      <c r="A176" s="480"/>
      <c r="B176" s="480"/>
      <c r="C176" s="480"/>
      <c r="D176" s="480"/>
      <c r="E176" s="480"/>
      <c r="F176" s="480"/>
    </row>
    <row r="177" spans="1:6">
      <c r="A177" s="480"/>
      <c r="B177" s="480"/>
      <c r="C177" s="480"/>
      <c r="D177" s="480"/>
      <c r="E177" s="480"/>
      <c r="F177" s="480"/>
    </row>
    <row r="178" spans="1:6">
      <c r="A178" s="480"/>
      <c r="B178" s="480"/>
      <c r="C178" s="480"/>
      <c r="D178" s="480"/>
      <c r="E178" s="480"/>
      <c r="F178" s="480"/>
    </row>
    <row r="179" spans="1:6">
      <c r="A179" s="480"/>
      <c r="B179" s="480"/>
      <c r="C179" s="480"/>
      <c r="D179" s="480"/>
      <c r="E179" s="480"/>
      <c r="F179" s="480"/>
    </row>
    <row r="180" spans="1:6">
      <c r="A180" s="480"/>
      <c r="B180" s="480"/>
      <c r="C180" s="480"/>
      <c r="D180" s="480"/>
      <c r="E180" s="480"/>
      <c r="F180" s="480"/>
    </row>
    <row r="181" spans="1:6">
      <c r="A181" s="480"/>
      <c r="B181" s="480"/>
      <c r="C181" s="480"/>
      <c r="D181" s="480"/>
      <c r="E181" s="480"/>
      <c r="F181" s="480"/>
    </row>
    <row r="182" spans="1:6">
      <c r="A182" s="480"/>
      <c r="B182" s="480"/>
      <c r="C182" s="480"/>
      <c r="D182" s="480"/>
      <c r="E182" s="480"/>
      <c r="F182" s="480"/>
    </row>
    <row r="183" spans="1:6">
      <c r="A183" s="480"/>
      <c r="B183" s="480"/>
      <c r="C183" s="480"/>
      <c r="D183" s="480"/>
      <c r="E183" s="480"/>
      <c r="F183" s="480"/>
    </row>
    <row r="184" spans="1:6">
      <c r="A184" s="480"/>
      <c r="B184" s="480"/>
      <c r="C184" s="480"/>
      <c r="D184" s="480"/>
      <c r="E184" s="480"/>
      <c r="F184" s="480"/>
    </row>
    <row r="185" spans="1:6">
      <c r="A185" s="480"/>
      <c r="B185" s="480"/>
      <c r="C185" s="480"/>
      <c r="D185" s="480"/>
      <c r="E185" s="480"/>
      <c r="F185" s="480"/>
    </row>
    <row r="186" spans="1:6">
      <c r="A186" s="480"/>
      <c r="B186" s="480"/>
      <c r="C186" s="480"/>
      <c r="D186" s="480"/>
      <c r="E186" s="480"/>
      <c r="F186" s="480"/>
    </row>
    <row r="187" spans="1:6">
      <c r="A187" s="480"/>
      <c r="B187" s="480"/>
      <c r="C187" s="480"/>
      <c r="D187" s="480"/>
      <c r="E187" s="480"/>
      <c r="F187" s="480"/>
    </row>
    <row r="188" spans="1:6">
      <c r="A188" s="480"/>
      <c r="B188" s="480"/>
      <c r="C188" s="480"/>
      <c r="D188" s="480"/>
      <c r="E188" s="480"/>
      <c r="F188" s="480"/>
    </row>
    <row r="189" spans="1:6">
      <c r="A189" s="480"/>
      <c r="B189" s="480"/>
      <c r="C189" s="480"/>
      <c r="D189" s="480"/>
      <c r="E189" s="480"/>
      <c r="F189" s="480"/>
    </row>
    <row r="190" spans="1:6">
      <c r="A190" s="480"/>
      <c r="B190" s="480"/>
      <c r="C190" s="480"/>
      <c r="D190" s="480"/>
      <c r="E190" s="480"/>
      <c r="F190" s="480"/>
    </row>
    <row r="191" spans="1:6">
      <c r="A191" s="480"/>
      <c r="B191" s="480"/>
      <c r="C191" s="480"/>
      <c r="D191" s="480"/>
      <c r="E191" s="480"/>
      <c r="F191" s="480"/>
    </row>
    <row r="192" spans="1:6">
      <c r="A192" s="480"/>
      <c r="B192" s="480"/>
      <c r="C192" s="480"/>
      <c r="D192" s="480"/>
      <c r="E192" s="480"/>
      <c r="F192" s="480"/>
    </row>
    <row r="193" spans="1:6">
      <c r="A193" s="480"/>
      <c r="B193" s="480"/>
      <c r="C193" s="480"/>
      <c r="D193" s="480"/>
      <c r="E193" s="480"/>
      <c r="F193" s="480"/>
    </row>
    <row r="194" spans="1:6">
      <c r="A194" s="480"/>
      <c r="B194" s="480"/>
      <c r="C194" s="480"/>
      <c r="D194" s="480"/>
      <c r="E194" s="480"/>
      <c r="F194" s="480"/>
    </row>
    <row r="195" spans="1:6">
      <c r="A195" s="480"/>
      <c r="B195" s="480"/>
      <c r="C195" s="480"/>
      <c r="D195" s="480"/>
      <c r="E195" s="480"/>
      <c r="F195" s="480"/>
    </row>
    <row r="196" spans="1:6">
      <c r="A196" s="480"/>
      <c r="B196" s="480"/>
      <c r="C196" s="480"/>
      <c r="D196" s="480"/>
      <c r="E196" s="480"/>
      <c r="F196" s="480"/>
    </row>
    <row r="197" spans="1:6">
      <c r="A197" s="480"/>
      <c r="B197" s="480"/>
      <c r="C197" s="480"/>
      <c r="D197" s="480"/>
      <c r="E197" s="480"/>
      <c r="F197" s="480"/>
    </row>
    <row r="198" spans="1:6">
      <c r="A198" s="480"/>
      <c r="B198" s="480"/>
      <c r="C198" s="480"/>
      <c r="D198" s="480"/>
      <c r="E198" s="480"/>
      <c r="F198" s="480"/>
    </row>
    <row r="199" spans="1:6">
      <c r="A199" s="480"/>
      <c r="B199" s="480"/>
      <c r="C199" s="480"/>
      <c r="D199" s="480"/>
      <c r="E199" s="480"/>
      <c r="F199" s="480"/>
    </row>
    <row r="200" spans="1:6">
      <c r="A200" s="480"/>
      <c r="B200" s="480"/>
      <c r="C200" s="480"/>
      <c r="D200" s="480"/>
      <c r="E200" s="480"/>
      <c r="F200" s="480"/>
    </row>
    <row r="201" spans="1:6">
      <c r="A201" s="480"/>
      <c r="B201" s="480"/>
      <c r="C201" s="480"/>
      <c r="D201" s="480"/>
      <c r="E201" s="480"/>
      <c r="F201" s="480"/>
    </row>
    <row r="202" spans="1:6">
      <c r="A202" s="480"/>
      <c r="B202" s="480"/>
      <c r="C202" s="480"/>
      <c r="D202" s="480"/>
      <c r="E202" s="480"/>
      <c r="F202" s="480"/>
    </row>
    <row r="203" spans="1:6">
      <c r="A203" s="480"/>
      <c r="B203" s="480"/>
      <c r="C203" s="480"/>
      <c r="D203" s="480"/>
      <c r="E203" s="480"/>
      <c r="F203" s="480"/>
    </row>
    <row r="204" spans="1:6">
      <c r="A204" s="480"/>
      <c r="B204" s="480"/>
      <c r="C204" s="480"/>
      <c r="D204" s="480"/>
      <c r="E204" s="480"/>
      <c r="F204" s="480"/>
    </row>
    <row r="205" spans="1:6">
      <c r="A205" s="480"/>
      <c r="B205" s="480"/>
      <c r="C205" s="480"/>
      <c r="D205" s="480"/>
      <c r="E205" s="480"/>
      <c r="F205" s="480"/>
    </row>
    <row r="206" spans="1:6">
      <c r="A206" s="480"/>
      <c r="B206" s="480"/>
      <c r="C206" s="480"/>
      <c r="D206" s="480"/>
      <c r="E206" s="480"/>
      <c r="F206" s="480"/>
    </row>
    <row r="207" spans="1:6">
      <c r="A207" s="480"/>
      <c r="B207" s="480"/>
      <c r="C207" s="480"/>
      <c r="D207" s="480"/>
      <c r="E207" s="480"/>
      <c r="F207" s="480"/>
    </row>
    <row r="208" spans="1:6">
      <c r="A208" s="480"/>
      <c r="B208" s="480"/>
      <c r="C208" s="480"/>
      <c r="D208" s="480"/>
      <c r="E208" s="480"/>
      <c r="F208" s="480"/>
    </row>
    <row r="209" spans="1:6">
      <c r="A209" s="480"/>
      <c r="B209" s="480"/>
      <c r="C209" s="480"/>
      <c r="D209" s="480"/>
      <c r="E209" s="480"/>
      <c r="F209" s="480"/>
    </row>
    <row r="210" spans="1:6">
      <c r="A210" s="480"/>
      <c r="B210" s="480"/>
      <c r="C210" s="480"/>
      <c r="D210" s="480"/>
      <c r="E210" s="480"/>
      <c r="F210" s="480"/>
    </row>
    <row r="211" spans="1:6">
      <c r="A211" s="480"/>
      <c r="B211" s="480"/>
      <c r="C211" s="480"/>
      <c r="D211" s="480"/>
      <c r="E211" s="480"/>
      <c r="F211" s="480"/>
    </row>
    <row r="212" spans="1:6">
      <c r="A212" s="480"/>
      <c r="B212" s="480"/>
      <c r="C212" s="480"/>
      <c r="D212" s="480"/>
      <c r="E212" s="480"/>
      <c r="F212" s="480"/>
    </row>
    <row r="213" spans="1:6">
      <c r="A213" s="480"/>
      <c r="B213" s="480"/>
      <c r="C213" s="480"/>
      <c r="D213" s="480"/>
      <c r="E213" s="480"/>
      <c r="F213" s="480"/>
    </row>
    <row r="214" spans="1:6">
      <c r="A214" s="480"/>
      <c r="B214" s="480"/>
      <c r="C214" s="480"/>
      <c r="D214" s="480"/>
      <c r="E214" s="480"/>
      <c r="F214" s="480"/>
    </row>
    <row r="215" spans="1:6">
      <c r="A215" s="480"/>
      <c r="B215" s="480"/>
      <c r="C215" s="480"/>
      <c r="D215" s="480"/>
      <c r="E215" s="480"/>
      <c r="F215" s="480"/>
    </row>
    <row r="216" spans="1:6">
      <c r="A216" s="480"/>
      <c r="B216" s="480"/>
      <c r="C216" s="480"/>
      <c r="D216" s="480"/>
      <c r="E216" s="480"/>
      <c r="F216" s="480"/>
    </row>
    <row r="217" spans="1:6">
      <c r="A217" s="480"/>
      <c r="B217" s="480"/>
      <c r="C217" s="480"/>
      <c r="D217" s="480"/>
      <c r="E217" s="480"/>
      <c r="F217" s="480"/>
    </row>
    <row r="218" spans="1:6">
      <c r="A218" s="480"/>
      <c r="B218" s="480"/>
      <c r="C218" s="480"/>
      <c r="D218" s="480"/>
      <c r="E218" s="480"/>
      <c r="F218" s="480"/>
    </row>
    <row r="219" spans="1:6">
      <c r="A219" s="480"/>
      <c r="B219" s="480"/>
      <c r="C219" s="480"/>
      <c r="D219" s="480"/>
      <c r="E219" s="480"/>
      <c r="F219" s="480"/>
    </row>
    <row r="220" spans="1:6">
      <c r="A220" s="480"/>
      <c r="B220" s="480"/>
      <c r="C220" s="480"/>
      <c r="D220" s="480"/>
      <c r="E220" s="480"/>
      <c r="F220" s="480"/>
    </row>
    <row r="221" spans="1:6">
      <c r="A221" s="480"/>
      <c r="B221" s="480"/>
      <c r="C221" s="480"/>
      <c r="D221" s="480"/>
      <c r="E221" s="480"/>
      <c r="F221" s="480"/>
    </row>
    <row r="222" spans="1:6">
      <c r="A222" s="480"/>
      <c r="B222" s="480"/>
      <c r="C222" s="480"/>
      <c r="D222" s="480"/>
      <c r="E222" s="480"/>
      <c r="F222" s="480"/>
    </row>
    <row r="223" spans="1:6">
      <c r="A223" s="480"/>
      <c r="B223" s="480"/>
      <c r="C223" s="480"/>
      <c r="D223" s="480"/>
      <c r="E223" s="480"/>
      <c r="F223" s="480"/>
    </row>
    <row r="224" spans="1:6">
      <c r="A224" s="480"/>
      <c r="B224" s="480"/>
      <c r="C224" s="480"/>
      <c r="D224" s="480"/>
      <c r="E224" s="480"/>
      <c r="F224" s="480"/>
    </row>
    <row r="225" spans="1:6">
      <c r="A225" s="480"/>
      <c r="B225" s="480"/>
      <c r="C225" s="480"/>
      <c r="D225" s="480"/>
      <c r="E225" s="480"/>
      <c r="F225" s="480"/>
    </row>
    <row r="226" spans="1:6">
      <c r="A226" s="480"/>
      <c r="B226" s="480"/>
      <c r="C226" s="480"/>
      <c r="D226" s="480"/>
      <c r="E226" s="480"/>
      <c r="F226" s="480"/>
    </row>
    <row r="227" spans="1:6">
      <c r="A227" s="480"/>
      <c r="B227" s="480"/>
      <c r="C227" s="480"/>
      <c r="D227" s="480"/>
      <c r="E227" s="480"/>
      <c r="F227" s="480"/>
    </row>
    <row r="228" spans="1:6">
      <c r="A228" s="480"/>
      <c r="B228" s="480"/>
      <c r="C228" s="480"/>
      <c r="D228" s="480"/>
      <c r="E228" s="480"/>
      <c r="F228" s="480"/>
    </row>
    <row r="229" spans="1:6">
      <c r="A229" s="480"/>
      <c r="B229" s="480"/>
      <c r="C229" s="480"/>
      <c r="D229" s="480"/>
      <c r="E229" s="480"/>
      <c r="F229" s="480"/>
    </row>
    <row r="230" spans="1:6">
      <c r="A230" s="480"/>
      <c r="B230" s="480"/>
      <c r="C230" s="480"/>
      <c r="D230" s="480"/>
      <c r="E230" s="480"/>
      <c r="F230" s="480"/>
    </row>
    <row r="231" spans="1:6">
      <c r="A231" s="480"/>
      <c r="B231" s="480"/>
      <c r="C231" s="480"/>
      <c r="D231" s="480"/>
      <c r="E231" s="480"/>
      <c r="F231" s="480"/>
    </row>
    <row r="232" spans="1:6">
      <c r="A232" s="480"/>
      <c r="B232" s="480"/>
      <c r="C232" s="480"/>
      <c r="D232" s="480"/>
      <c r="E232" s="480"/>
      <c r="F232" s="480"/>
    </row>
    <row r="233" spans="1:6">
      <c r="A233" s="480"/>
      <c r="B233" s="480"/>
      <c r="C233" s="480"/>
      <c r="D233" s="480"/>
      <c r="E233" s="480"/>
      <c r="F233" s="480"/>
    </row>
    <row r="234" spans="1:6">
      <c r="A234" s="480"/>
      <c r="B234" s="480"/>
      <c r="C234" s="480"/>
      <c r="D234" s="480"/>
      <c r="E234" s="480"/>
      <c r="F234" s="480"/>
    </row>
    <row r="235" spans="1:6">
      <c r="A235" s="480"/>
      <c r="B235" s="480"/>
      <c r="C235" s="480"/>
      <c r="D235" s="480"/>
      <c r="E235" s="480"/>
      <c r="F235" s="480"/>
    </row>
    <row r="236" spans="1:6">
      <c r="A236" s="480"/>
      <c r="B236" s="480"/>
      <c r="C236" s="480"/>
      <c r="D236" s="480"/>
      <c r="E236" s="480"/>
      <c r="F236" s="480"/>
    </row>
    <row r="237" spans="1:6">
      <c r="A237" s="480"/>
      <c r="B237" s="480"/>
      <c r="C237" s="480"/>
      <c r="D237" s="480"/>
      <c r="E237" s="480"/>
      <c r="F237" s="480"/>
    </row>
    <row r="238" spans="1:6">
      <c r="A238" s="480"/>
      <c r="B238" s="480"/>
      <c r="C238" s="480"/>
      <c r="D238" s="480"/>
      <c r="E238" s="480"/>
      <c r="F238" s="480"/>
    </row>
    <row r="239" spans="1:6">
      <c r="A239" s="480"/>
      <c r="B239" s="480"/>
      <c r="C239" s="480"/>
      <c r="D239" s="480"/>
      <c r="E239" s="480"/>
      <c r="F239" s="480"/>
    </row>
    <row r="240" spans="1:6">
      <c r="A240" s="480"/>
      <c r="B240" s="480"/>
      <c r="C240" s="480"/>
      <c r="D240" s="480"/>
      <c r="E240" s="480"/>
      <c r="F240" s="480"/>
    </row>
    <row r="241" spans="1:6">
      <c r="A241" s="480"/>
      <c r="B241" s="480"/>
      <c r="C241" s="480"/>
      <c r="D241" s="480"/>
      <c r="E241" s="480"/>
      <c r="F241" s="480"/>
    </row>
    <row r="242" spans="1:6">
      <c r="A242" s="480"/>
      <c r="B242" s="480"/>
      <c r="C242" s="480"/>
      <c r="D242" s="480"/>
      <c r="E242" s="480"/>
      <c r="F242" s="480"/>
    </row>
    <row r="243" spans="1:6">
      <c r="A243" s="480"/>
      <c r="B243" s="480"/>
      <c r="C243" s="480"/>
      <c r="D243" s="480"/>
      <c r="E243" s="480"/>
      <c r="F243" s="480"/>
    </row>
    <row r="244" spans="1:6">
      <c r="A244" s="480"/>
      <c r="B244" s="480"/>
      <c r="C244" s="480"/>
      <c r="D244" s="480"/>
      <c r="E244" s="480"/>
      <c r="F244" s="480"/>
    </row>
    <row r="245" spans="1:6">
      <c r="A245" s="480"/>
      <c r="B245" s="480"/>
      <c r="C245" s="480"/>
      <c r="D245" s="480"/>
      <c r="E245" s="480"/>
      <c r="F245" s="480"/>
    </row>
    <row r="246" spans="1:6">
      <c r="A246" s="480"/>
      <c r="B246" s="480"/>
      <c r="C246" s="480"/>
      <c r="D246" s="480"/>
      <c r="E246" s="480"/>
      <c r="F246" s="480"/>
    </row>
    <row r="247" spans="1:6">
      <c r="A247" s="480"/>
      <c r="B247" s="480"/>
      <c r="C247" s="480"/>
      <c r="D247" s="480"/>
      <c r="E247" s="480"/>
      <c r="F247" s="480"/>
    </row>
    <row r="248" spans="1:6">
      <c r="A248" s="480"/>
      <c r="B248" s="480"/>
      <c r="C248" s="480"/>
      <c r="D248" s="480"/>
      <c r="E248" s="480"/>
      <c r="F248" s="480"/>
    </row>
    <row r="249" spans="1:6">
      <c r="A249" s="480"/>
      <c r="B249" s="480"/>
      <c r="C249" s="480"/>
      <c r="D249" s="480"/>
      <c r="E249" s="480"/>
      <c r="F249" s="480"/>
    </row>
    <row r="250" spans="1:6">
      <c r="A250" s="480"/>
      <c r="B250" s="480"/>
      <c r="C250" s="480"/>
      <c r="D250" s="480"/>
      <c r="E250" s="480"/>
      <c r="F250" s="480"/>
    </row>
    <row r="251" spans="1:6">
      <c r="A251" s="480"/>
      <c r="B251" s="480"/>
      <c r="C251" s="480"/>
      <c r="D251" s="480"/>
      <c r="E251" s="480"/>
      <c r="F251" s="480"/>
    </row>
    <row r="252" spans="1:6">
      <c r="A252" s="480"/>
      <c r="B252" s="480"/>
      <c r="C252" s="480"/>
      <c r="D252" s="480"/>
      <c r="E252" s="480"/>
      <c r="F252" s="480"/>
    </row>
    <row r="253" spans="1:6">
      <c r="A253" s="480"/>
      <c r="B253" s="480"/>
      <c r="C253" s="480"/>
      <c r="D253" s="480"/>
      <c r="E253" s="480"/>
      <c r="F253" s="480"/>
    </row>
    <row r="254" spans="1:6">
      <c r="A254" s="480"/>
      <c r="B254" s="480"/>
      <c r="C254" s="480"/>
      <c r="D254" s="480"/>
      <c r="E254" s="480"/>
      <c r="F254" s="480"/>
    </row>
    <row r="255" spans="1:6">
      <c r="A255" s="480"/>
      <c r="B255" s="480"/>
      <c r="C255" s="480"/>
      <c r="D255" s="480"/>
      <c r="E255" s="480"/>
      <c r="F255" s="480"/>
    </row>
    <row r="256" spans="1:6">
      <c r="A256" s="480"/>
      <c r="B256" s="480"/>
      <c r="C256" s="480"/>
      <c r="D256" s="480"/>
      <c r="E256" s="480"/>
      <c r="F256" s="480"/>
    </row>
    <row r="257" spans="1:6">
      <c r="A257" s="480"/>
      <c r="B257" s="480"/>
      <c r="C257" s="480"/>
      <c r="D257" s="480"/>
      <c r="E257" s="480"/>
      <c r="F257" s="480"/>
    </row>
    <row r="258" spans="1:6">
      <c r="A258" s="480"/>
      <c r="B258" s="480"/>
      <c r="C258" s="480"/>
      <c r="D258" s="480"/>
      <c r="E258" s="480"/>
      <c r="F258" s="480"/>
    </row>
    <row r="259" spans="1:6">
      <c r="A259" s="480"/>
      <c r="B259" s="480"/>
      <c r="C259" s="480"/>
      <c r="D259" s="480"/>
      <c r="E259" s="480"/>
      <c r="F259" s="480"/>
    </row>
    <row r="260" spans="1:6">
      <c r="A260" s="480"/>
      <c r="B260" s="480"/>
      <c r="C260" s="480"/>
      <c r="D260" s="480"/>
      <c r="E260" s="480"/>
      <c r="F260" s="480"/>
    </row>
    <row r="261" spans="1:6">
      <c r="A261" s="480"/>
      <c r="B261" s="480"/>
      <c r="C261" s="480"/>
      <c r="D261" s="480"/>
      <c r="E261" s="480"/>
      <c r="F261" s="480"/>
    </row>
    <row r="262" spans="1:6">
      <c r="A262" s="480"/>
      <c r="B262" s="480"/>
      <c r="C262" s="480"/>
      <c r="D262" s="480"/>
      <c r="E262" s="480"/>
      <c r="F262" s="480"/>
    </row>
    <row r="263" spans="1:6">
      <c r="A263" s="480"/>
      <c r="B263" s="480"/>
      <c r="C263" s="480"/>
      <c r="D263" s="480"/>
      <c r="E263" s="480"/>
      <c r="F263" s="480"/>
    </row>
    <row r="264" spans="1:6">
      <c r="A264" s="480"/>
      <c r="B264" s="480"/>
      <c r="C264" s="480"/>
      <c r="D264" s="480"/>
      <c r="E264" s="480"/>
      <c r="F264" s="480"/>
    </row>
    <row r="265" spans="1:6">
      <c r="A265" s="480"/>
      <c r="B265" s="480"/>
      <c r="C265" s="480"/>
      <c r="D265" s="480"/>
      <c r="E265" s="480"/>
      <c r="F265" s="480"/>
    </row>
    <row r="266" spans="1:6">
      <c r="A266" s="480"/>
      <c r="B266" s="480"/>
      <c r="C266" s="480"/>
      <c r="D266" s="480"/>
      <c r="E266" s="480"/>
      <c r="F266" s="480"/>
    </row>
    <row r="267" spans="1:6">
      <c r="A267" s="480"/>
      <c r="B267" s="480"/>
      <c r="C267" s="480"/>
      <c r="D267" s="480"/>
      <c r="E267" s="480"/>
      <c r="F267" s="480"/>
    </row>
    <row r="268" spans="1:6">
      <c r="A268" s="480"/>
      <c r="B268" s="480"/>
      <c r="C268" s="480"/>
      <c r="D268" s="480"/>
      <c r="E268" s="480"/>
      <c r="F268" s="480"/>
    </row>
    <row r="269" spans="1:6">
      <c r="A269" s="480"/>
      <c r="B269" s="480"/>
      <c r="C269" s="480"/>
      <c r="D269" s="480"/>
      <c r="E269" s="480"/>
      <c r="F269" s="480"/>
    </row>
    <row r="270" spans="1:6">
      <c r="A270" s="480"/>
      <c r="B270" s="480"/>
      <c r="C270" s="480"/>
      <c r="D270" s="480"/>
      <c r="E270" s="480"/>
      <c r="F270" s="480"/>
    </row>
    <row r="271" spans="1:6">
      <c r="A271" s="480"/>
      <c r="B271" s="480"/>
      <c r="C271" s="480"/>
      <c r="D271" s="480"/>
      <c r="E271" s="480"/>
      <c r="F271" s="480"/>
    </row>
    <row r="272" spans="1:6">
      <c r="A272" s="480"/>
      <c r="B272" s="480"/>
      <c r="C272" s="480"/>
      <c r="D272" s="480"/>
      <c r="E272" s="480"/>
      <c r="F272" s="480"/>
    </row>
    <row r="273" spans="1:6">
      <c r="A273" s="480"/>
      <c r="B273" s="480"/>
      <c r="C273" s="480"/>
      <c r="D273" s="480"/>
      <c r="E273" s="480"/>
      <c r="F273" s="480"/>
    </row>
    <row r="274" spans="1:6">
      <c r="A274" s="480"/>
      <c r="B274" s="480"/>
      <c r="C274" s="480"/>
      <c r="D274" s="480"/>
      <c r="E274" s="480"/>
      <c r="F274" s="480"/>
    </row>
    <row r="275" spans="1:6">
      <c r="A275" s="480"/>
      <c r="B275" s="480"/>
      <c r="C275" s="480"/>
      <c r="D275" s="480"/>
      <c r="E275" s="480"/>
      <c r="F275" s="480"/>
    </row>
    <row r="276" spans="1:6">
      <c r="A276" s="480"/>
      <c r="B276" s="480"/>
      <c r="C276" s="480"/>
      <c r="D276" s="480"/>
      <c r="E276" s="480"/>
      <c r="F276" s="480"/>
    </row>
    <row r="277" spans="1:6">
      <c r="A277" s="480"/>
      <c r="B277" s="480"/>
      <c r="C277" s="480"/>
      <c r="D277" s="480"/>
      <c r="E277" s="480"/>
      <c r="F277" s="480"/>
    </row>
    <row r="278" spans="1:6">
      <c r="A278" s="480"/>
      <c r="B278" s="480"/>
      <c r="C278" s="480"/>
      <c r="D278" s="480"/>
      <c r="E278" s="480"/>
      <c r="F278" s="480"/>
    </row>
    <row r="279" spans="1:6">
      <c r="A279" s="480"/>
      <c r="B279" s="480"/>
      <c r="C279" s="480"/>
      <c r="D279" s="480"/>
      <c r="E279" s="480"/>
      <c r="F279" s="480"/>
    </row>
    <row r="280" spans="1:6">
      <c r="A280" s="480"/>
      <c r="B280" s="480"/>
      <c r="C280" s="480"/>
      <c r="D280" s="480"/>
      <c r="E280" s="480"/>
      <c r="F280" s="480"/>
    </row>
    <row r="281" spans="1:6">
      <c r="A281" s="480"/>
      <c r="B281" s="480"/>
      <c r="C281" s="480"/>
      <c r="D281" s="480"/>
      <c r="E281" s="480"/>
      <c r="F281" s="480"/>
    </row>
    <row r="282" spans="1:6">
      <c r="A282" s="480"/>
      <c r="B282" s="480"/>
      <c r="C282" s="480"/>
      <c r="D282" s="480"/>
      <c r="E282" s="480"/>
      <c r="F282" s="480"/>
    </row>
    <row r="283" spans="1:6">
      <c r="A283" s="480"/>
      <c r="B283" s="480"/>
      <c r="C283" s="480"/>
      <c r="D283" s="480"/>
      <c r="E283" s="480"/>
      <c r="F283" s="480"/>
    </row>
    <row r="284" spans="1:6">
      <c r="A284" s="480"/>
      <c r="B284" s="480"/>
      <c r="C284" s="480"/>
      <c r="D284" s="480"/>
      <c r="E284" s="480"/>
      <c r="F284" s="480"/>
    </row>
    <row r="285" spans="1:6">
      <c r="A285" s="480"/>
      <c r="B285" s="480"/>
      <c r="C285" s="480"/>
      <c r="D285" s="480"/>
      <c r="E285" s="480"/>
      <c r="F285" s="480"/>
    </row>
    <row r="286" spans="1:6">
      <c r="A286" s="480"/>
      <c r="B286" s="480"/>
      <c r="C286" s="480"/>
      <c r="D286" s="480"/>
      <c r="E286" s="480"/>
      <c r="F286" s="480"/>
    </row>
    <row r="287" spans="1:6">
      <c r="A287" s="480"/>
      <c r="B287" s="480"/>
      <c r="C287" s="480"/>
      <c r="D287" s="480"/>
      <c r="E287" s="480"/>
      <c r="F287" s="480"/>
    </row>
    <row r="288" spans="1:6">
      <c r="A288" s="480"/>
      <c r="B288" s="480"/>
      <c r="C288" s="480"/>
      <c r="D288" s="480"/>
      <c r="E288" s="480"/>
      <c r="F288" s="480"/>
    </row>
    <row r="289" spans="1:6">
      <c r="A289" s="480"/>
      <c r="B289" s="480"/>
      <c r="C289" s="480"/>
      <c r="D289" s="480"/>
      <c r="E289" s="480"/>
      <c r="F289" s="480"/>
    </row>
    <row r="290" spans="1:6">
      <c r="A290" s="480"/>
      <c r="B290" s="480"/>
      <c r="C290" s="480"/>
      <c r="D290" s="480"/>
      <c r="E290" s="480"/>
      <c r="F290" s="480"/>
    </row>
    <row r="291" spans="1:6">
      <c r="A291" s="480"/>
      <c r="B291" s="480"/>
      <c r="C291" s="480"/>
      <c r="D291" s="480"/>
      <c r="E291" s="480"/>
      <c r="F291" s="480"/>
    </row>
    <row r="292" spans="1:6">
      <c r="A292" s="480"/>
      <c r="B292" s="480"/>
      <c r="C292" s="480"/>
      <c r="D292" s="480"/>
      <c r="E292" s="480"/>
      <c r="F292" s="480"/>
    </row>
    <row r="293" spans="1:6">
      <c r="A293" s="480"/>
      <c r="B293" s="480"/>
      <c r="C293" s="480"/>
      <c r="D293" s="480"/>
      <c r="E293" s="480"/>
      <c r="F293" s="480"/>
    </row>
    <row r="294" spans="1:6">
      <c r="A294" s="480"/>
      <c r="B294" s="480"/>
      <c r="C294" s="480"/>
      <c r="D294" s="480"/>
      <c r="E294" s="480"/>
      <c r="F294" s="480"/>
    </row>
    <row r="295" spans="1:6">
      <c r="A295" s="480"/>
      <c r="B295" s="480"/>
      <c r="C295" s="480"/>
      <c r="D295" s="480"/>
      <c r="E295" s="480"/>
      <c r="F295" s="480"/>
    </row>
    <row r="296" spans="1:6">
      <c r="A296" s="480"/>
      <c r="B296" s="480"/>
      <c r="C296" s="480"/>
      <c r="D296" s="480"/>
      <c r="E296" s="480"/>
      <c r="F296" s="480"/>
    </row>
    <row r="297" spans="1:6">
      <c r="A297" s="480"/>
      <c r="B297" s="480"/>
      <c r="C297" s="480"/>
      <c r="D297" s="480"/>
      <c r="E297" s="480"/>
      <c r="F297" s="480"/>
    </row>
    <row r="298" spans="1:6">
      <c r="A298" s="480"/>
      <c r="B298" s="480"/>
      <c r="C298" s="480"/>
      <c r="D298" s="480"/>
      <c r="E298" s="480"/>
      <c r="F298" s="480"/>
    </row>
    <row r="299" spans="1:6">
      <c r="A299" s="480"/>
      <c r="B299" s="480"/>
      <c r="C299" s="480"/>
      <c r="D299" s="480"/>
      <c r="E299" s="480"/>
      <c r="F299" s="480"/>
    </row>
    <row r="300" spans="1:6">
      <c r="A300" s="480"/>
      <c r="B300" s="480"/>
      <c r="C300" s="480"/>
      <c r="D300" s="480"/>
      <c r="E300" s="480"/>
      <c r="F300" s="480"/>
    </row>
    <row r="301" spans="1:6">
      <c r="A301" s="480"/>
      <c r="B301" s="480"/>
      <c r="C301" s="480"/>
      <c r="D301" s="480"/>
      <c r="E301" s="480"/>
      <c r="F301" s="480"/>
    </row>
    <row r="302" spans="1:6">
      <c r="A302" s="480"/>
      <c r="B302" s="480"/>
      <c r="C302" s="480"/>
      <c r="D302" s="480"/>
      <c r="E302" s="480"/>
      <c r="F302" s="480"/>
    </row>
    <row r="303" spans="1:6">
      <c r="A303" s="480"/>
      <c r="B303" s="480"/>
      <c r="C303" s="480"/>
      <c r="D303" s="480"/>
      <c r="E303" s="480"/>
      <c r="F303" s="480"/>
    </row>
    <row r="304" spans="1:6">
      <c r="A304" s="480"/>
      <c r="B304" s="480"/>
      <c r="C304" s="480"/>
      <c r="D304" s="480"/>
      <c r="E304" s="480"/>
      <c r="F304" s="480"/>
    </row>
    <row r="305" spans="1:6">
      <c r="A305" s="480"/>
      <c r="B305" s="480"/>
      <c r="C305" s="480"/>
      <c r="D305" s="480"/>
      <c r="E305" s="480"/>
      <c r="F305" s="480"/>
    </row>
    <row r="306" spans="1:6">
      <c r="A306" s="480"/>
      <c r="B306" s="480"/>
      <c r="C306" s="480"/>
      <c r="D306" s="480"/>
      <c r="E306" s="480"/>
      <c r="F306" s="480"/>
    </row>
    <row r="307" spans="1:6">
      <c r="A307" s="480"/>
      <c r="B307" s="480"/>
      <c r="C307" s="480"/>
      <c r="D307" s="480"/>
      <c r="E307" s="480"/>
      <c r="F307" s="480"/>
    </row>
    <row r="308" spans="1:6">
      <c r="A308" s="480"/>
      <c r="B308" s="480"/>
      <c r="C308" s="480"/>
      <c r="D308" s="480"/>
      <c r="E308" s="480"/>
      <c r="F308" s="480"/>
    </row>
    <row r="309" spans="1:6">
      <c r="A309" s="480"/>
      <c r="B309" s="480"/>
      <c r="C309" s="480"/>
      <c r="D309" s="480"/>
      <c r="E309" s="480"/>
      <c r="F309" s="480"/>
    </row>
    <row r="310" spans="1:6">
      <c r="A310" s="480"/>
      <c r="B310" s="480"/>
      <c r="C310" s="480"/>
      <c r="D310" s="480"/>
      <c r="E310" s="480"/>
      <c r="F310" s="480"/>
    </row>
    <row r="311" spans="1:6">
      <c r="A311" s="480"/>
      <c r="B311" s="480"/>
      <c r="C311" s="480"/>
      <c r="D311" s="480"/>
      <c r="E311" s="480"/>
      <c r="F311" s="480"/>
    </row>
    <row r="312" spans="1:6">
      <c r="A312" s="480"/>
      <c r="B312" s="480"/>
      <c r="C312" s="480"/>
      <c r="D312" s="480"/>
      <c r="E312" s="480"/>
      <c r="F312" s="480"/>
    </row>
    <row r="313" spans="1:6">
      <c r="A313" s="480"/>
      <c r="B313" s="480"/>
      <c r="C313" s="480"/>
      <c r="D313" s="480"/>
      <c r="E313" s="480"/>
      <c r="F313" s="480"/>
    </row>
    <row r="314" spans="1:6">
      <c r="A314" s="480"/>
      <c r="B314" s="480"/>
      <c r="C314" s="480"/>
      <c r="D314" s="480"/>
      <c r="E314" s="480"/>
      <c r="F314" s="480"/>
    </row>
    <row r="315" spans="1:6">
      <c r="A315" s="480"/>
      <c r="B315" s="480"/>
      <c r="C315" s="480"/>
      <c r="D315" s="480"/>
      <c r="E315" s="480"/>
      <c r="F315" s="480"/>
    </row>
    <row r="316" spans="1:6">
      <c r="A316" s="480"/>
      <c r="B316" s="480"/>
      <c r="C316" s="480"/>
      <c r="D316" s="480"/>
      <c r="E316" s="480"/>
      <c r="F316" s="480"/>
    </row>
    <row r="317" spans="1:6">
      <c r="A317" s="480"/>
      <c r="B317" s="480"/>
      <c r="C317" s="480"/>
      <c r="D317" s="480"/>
      <c r="E317" s="480"/>
      <c r="F317" s="480"/>
    </row>
    <row r="318" spans="1:6">
      <c r="A318" s="480"/>
      <c r="B318" s="480"/>
      <c r="C318" s="480"/>
      <c r="D318" s="480"/>
      <c r="E318" s="480"/>
      <c r="F318" s="480"/>
    </row>
    <row r="319" spans="1:6">
      <c r="A319" s="480"/>
      <c r="B319" s="480"/>
      <c r="C319" s="480"/>
      <c r="D319" s="480"/>
      <c r="E319" s="480"/>
      <c r="F319" s="480"/>
    </row>
    <row r="320" spans="1:6">
      <c r="A320" s="480"/>
      <c r="B320" s="480"/>
      <c r="C320" s="480"/>
      <c r="D320" s="480"/>
      <c r="E320" s="480"/>
      <c r="F320" s="480"/>
    </row>
    <row r="321" spans="1:6">
      <c r="A321" s="480"/>
      <c r="B321" s="480"/>
      <c r="C321" s="480"/>
      <c r="D321" s="480"/>
      <c r="E321" s="480"/>
      <c r="F321" s="480"/>
    </row>
    <row r="322" spans="1:6">
      <c r="A322" s="480"/>
      <c r="B322" s="480"/>
      <c r="C322" s="480"/>
      <c r="D322" s="480"/>
      <c r="E322" s="480"/>
      <c r="F322" s="480"/>
    </row>
    <row r="323" spans="1:6">
      <c r="A323" s="480"/>
      <c r="B323" s="480"/>
      <c r="C323" s="480"/>
      <c r="D323" s="480"/>
      <c r="E323" s="480"/>
      <c r="F323" s="480"/>
    </row>
    <row r="324" spans="1:6">
      <c r="A324" s="480"/>
      <c r="B324" s="480"/>
      <c r="C324" s="480"/>
      <c r="D324" s="480"/>
      <c r="E324" s="480"/>
      <c r="F324" s="480"/>
    </row>
    <row r="325" spans="1:6">
      <c r="A325" s="480"/>
      <c r="B325" s="480"/>
      <c r="C325" s="480"/>
      <c r="D325" s="480"/>
      <c r="E325" s="480"/>
      <c r="F325" s="480"/>
    </row>
    <row r="326" spans="1:6">
      <c r="A326" s="480"/>
      <c r="B326" s="480"/>
      <c r="C326" s="480"/>
      <c r="D326" s="480"/>
      <c r="E326" s="480"/>
      <c r="F326" s="480"/>
    </row>
    <row r="327" spans="1:6">
      <c r="A327" s="480"/>
      <c r="B327" s="480"/>
      <c r="C327" s="480"/>
      <c r="D327" s="480"/>
      <c r="E327" s="480"/>
      <c r="F327" s="480"/>
    </row>
    <row r="328" spans="1:6">
      <c r="A328" s="480"/>
      <c r="B328" s="480"/>
      <c r="C328" s="480"/>
      <c r="D328" s="480"/>
      <c r="E328" s="480"/>
      <c r="F328" s="480"/>
    </row>
    <row r="329" spans="1:6">
      <c r="A329" s="480"/>
      <c r="B329" s="480"/>
      <c r="C329" s="480"/>
      <c r="D329" s="480"/>
      <c r="E329" s="480"/>
      <c r="F329" s="480"/>
    </row>
    <row r="330" spans="1:6">
      <c r="A330" s="480"/>
      <c r="B330" s="480"/>
      <c r="C330" s="480"/>
      <c r="D330" s="480"/>
      <c r="E330" s="480"/>
      <c r="F330" s="480"/>
    </row>
    <row r="331" spans="1:6">
      <c r="A331" s="480"/>
      <c r="B331" s="480"/>
      <c r="C331" s="480"/>
      <c r="D331" s="480"/>
      <c r="E331" s="480"/>
      <c r="F331" s="480"/>
    </row>
    <row r="332" spans="1:6">
      <c r="A332" s="480"/>
      <c r="B332" s="480"/>
      <c r="C332" s="480"/>
      <c r="D332" s="480"/>
      <c r="E332" s="480"/>
      <c r="F332" s="480"/>
    </row>
    <row r="333" spans="1:6">
      <c r="A333" s="480"/>
      <c r="B333" s="480"/>
      <c r="C333" s="480"/>
      <c r="D333" s="480"/>
      <c r="E333" s="480"/>
      <c r="F333" s="480"/>
    </row>
    <row r="334" spans="1:6">
      <c r="A334" s="480"/>
      <c r="B334" s="480"/>
      <c r="C334" s="480"/>
      <c r="D334" s="480"/>
      <c r="E334" s="480"/>
      <c r="F334" s="480"/>
    </row>
    <row r="335" spans="1:6">
      <c r="A335" s="480"/>
      <c r="B335" s="480"/>
      <c r="C335" s="480"/>
      <c r="D335" s="480"/>
      <c r="E335" s="480"/>
      <c r="F335" s="480"/>
    </row>
    <row r="336" spans="1:6">
      <c r="A336" s="480"/>
      <c r="B336" s="480"/>
      <c r="C336" s="480"/>
      <c r="D336" s="480"/>
      <c r="E336" s="480"/>
      <c r="F336" s="480"/>
    </row>
    <row r="337" spans="1:6">
      <c r="A337" s="480"/>
      <c r="B337" s="480"/>
      <c r="C337" s="480"/>
      <c r="D337" s="480"/>
      <c r="E337" s="480"/>
      <c r="F337" s="480"/>
    </row>
    <row r="338" spans="1:6">
      <c r="A338" s="480"/>
      <c r="B338" s="480"/>
      <c r="C338" s="480"/>
      <c r="D338" s="480"/>
      <c r="E338" s="480"/>
      <c r="F338" s="480"/>
    </row>
    <row r="339" spans="1:6">
      <c r="A339" s="480"/>
      <c r="B339" s="480"/>
      <c r="C339" s="480"/>
      <c r="D339" s="480"/>
      <c r="E339" s="480"/>
      <c r="F339" s="480"/>
    </row>
    <row r="340" spans="1:6">
      <c r="A340" s="480"/>
      <c r="B340" s="480"/>
      <c r="C340" s="480"/>
      <c r="D340" s="480"/>
      <c r="E340" s="480"/>
      <c r="F340" s="480"/>
    </row>
    <row r="341" spans="1:6">
      <c r="A341" s="480"/>
      <c r="B341" s="480"/>
      <c r="C341" s="480"/>
      <c r="D341" s="480"/>
      <c r="E341" s="480"/>
      <c r="F341" s="480"/>
    </row>
    <row r="342" spans="1:6">
      <c r="A342" s="480"/>
      <c r="B342" s="480"/>
      <c r="C342" s="480"/>
      <c r="D342" s="480"/>
      <c r="E342" s="480"/>
      <c r="F342" s="480"/>
    </row>
    <row r="343" spans="1:6">
      <c r="A343" s="480"/>
      <c r="B343" s="480"/>
      <c r="C343" s="480"/>
      <c r="D343" s="480"/>
      <c r="E343" s="480"/>
      <c r="F343" s="480"/>
    </row>
    <row r="344" spans="1:6">
      <c r="A344" s="480"/>
      <c r="B344" s="480"/>
      <c r="C344" s="480"/>
      <c r="D344" s="480"/>
      <c r="E344" s="480"/>
      <c r="F344" s="480"/>
    </row>
    <row r="345" spans="1:6">
      <c r="A345" s="480"/>
      <c r="B345" s="480"/>
      <c r="C345" s="480"/>
      <c r="D345" s="480"/>
      <c r="E345" s="480"/>
      <c r="F345" s="480"/>
    </row>
    <row r="346" spans="1:6">
      <c r="A346" s="480"/>
      <c r="B346" s="480"/>
      <c r="C346" s="480"/>
      <c r="D346" s="480"/>
      <c r="E346" s="480"/>
      <c r="F346" s="480"/>
    </row>
    <row r="347" spans="1:6">
      <c r="A347" s="480"/>
      <c r="B347" s="480"/>
      <c r="C347" s="480"/>
      <c r="D347" s="480"/>
      <c r="E347" s="480"/>
      <c r="F347" s="480"/>
    </row>
    <row r="348" spans="1:6">
      <c r="A348" s="480"/>
      <c r="B348" s="480"/>
      <c r="C348" s="480"/>
      <c r="D348" s="480"/>
      <c r="E348" s="480"/>
      <c r="F348" s="480"/>
    </row>
    <row r="349" spans="1:6">
      <c r="A349" s="480"/>
      <c r="B349" s="480"/>
      <c r="C349" s="480"/>
      <c r="D349" s="480"/>
      <c r="E349" s="480"/>
      <c r="F349" s="480"/>
    </row>
    <row r="350" spans="1:6">
      <c r="A350" s="480"/>
      <c r="B350" s="480"/>
      <c r="C350" s="480"/>
      <c r="D350" s="480"/>
      <c r="E350" s="480"/>
      <c r="F350" s="480"/>
    </row>
    <row r="351" spans="1:6">
      <c r="A351" s="480"/>
      <c r="B351" s="480"/>
      <c r="C351" s="480"/>
      <c r="D351" s="480"/>
      <c r="E351" s="480"/>
      <c r="F351" s="480"/>
    </row>
    <row r="352" spans="1:6">
      <c r="A352" s="480"/>
      <c r="B352" s="480"/>
      <c r="C352" s="480"/>
      <c r="D352" s="480"/>
      <c r="E352" s="480"/>
      <c r="F352" s="480"/>
    </row>
    <row r="353" spans="1:6">
      <c r="A353" s="480"/>
      <c r="B353" s="480"/>
      <c r="C353" s="480"/>
      <c r="D353" s="480"/>
      <c r="E353" s="480"/>
      <c r="F353" s="480"/>
    </row>
    <row r="354" spans="1:6">
      <c r="A354" s="480"/>
      <c r="B354" s="480"/>
      <c r="C354" s="480"/>
      <c r="D354" s="480"/>
      <c r="E354" s="480"/>
      <c r="F354" s="480"/>
    </row>
    <row r="355" spans="1:6">
      <c r="A355" s="480"/>
      <c r="B355" s="480"/>
      <c r="C355" s="480"/>
      <c r="D355" s="480"/>
      <c r="E355" s="480"/>
      <c r="F355" s="480"/>
    </row>
    <row r="356" spans="1:6">
      <c r="A356" s="480"/>
      <c r="B356" s="480"/>
      <c r="C356" s="480"/>
      <c r="D356" s="480"/>
      <c r="E356" s="480"/>
      <c r="F356" s="480"/>
    </row>
    <row r="357" spans="1:6">
      <c r="A357" s="480"/>
      <c r="B357" s="480"/>
      <c r="C357" s="480"/>
      <c r="D357" s="480"/>
      <c r="E357" s="480"/>
      <c r="F357" s="480"/>
    </row>
    <row r="358" spans="1:6">
      <c r="A358" s="480"/>
      <c r="B358" s="480"/>
      <c r="C358" s="480"/>
      <c r="D358" s="480"/>
      <c r="E358" s="480"/>
      <c r="F358" s="480"/>
    </row>
    <row r="359" spans="1:6">
      <c r="A359" s="480"/>
      <c r="B359" s="480"/>
      <c r="C359" s="480"/>
      <c r="D359" s="480"/>
      <c r="E359" s="480"/>
      <c r="F359" s="480"/>
    </row>
    <row r="360" spans="1:6">
      <c r="A360" s="480"/>
      <c r="B360" s="480"/>
      <c r="C360" s="480"/>
      <c r="D360" s="480"/>
      <c r="E360" s="480"/>
      <c r="F360" s="480"/>
    </row>
    <row r="361" spans="1:6">
      <c r="A361" s="480"/>
      <c r="B361" s="480"/>
      <c r="C361" s="480"/>
      <c r="D361" s="480"/>
      <c r="E361" s="480"/>
      <c r="F361" s="480"/>
    </row>
    <row r="362" spans="1:6">
      <c r="A362" s="480"/>
      <c r="B362" s="480"/>
      <c r="C362" s="480"/>
      <c r="D362" s="480"/>
      <c r="E362" s="480"/>
      <c r="F362" s="480"/>
    </row>
    <row r="363" spans="1:6">
      <c r="A363" s="480"/>
      <c r="B363" s="480"/>
      <c r="C363" s="480"/>
      <c r="D363" s="480"/>
      <c r="E363" s="480"/>
      <c r="F363" s="480"/>
    </row>
    <row r="364" spans="1:6">
      <c r="A364" s="480"/>
      <c r="B364" s="480"/>
      <c r="C364" s="480"/>
      <c r="D364" s="480"/>
      <c r="E364" s="480"/>
      <c r="F364" s="480"/>
    </row>
    <row r="365" spans="1:6">
      <c r="A365" s="480"/>
      <c r="B365" s="480"/>
      <c r="C365" s="480"/>
      <c r="D365" s="480"/>
      <c r="E365" s="480"/>
      <c r="F365" s="480"/>
    </row>
    <row r="366" spans="1:6">
      <c r="A366" s="480"/>
      <c r="B366" s="480"/>
      <c r="C366" s="480"/>
      <c r="D366" s="480"/>
      <c r="E366" s="480"/>
      <c r="F366" s="480"/>
    </row>
    <row r="367" spans="1:6">
      <c r="A367" s="480"/>
      <c r="B367" s="480"/>
      <c r="C367" s="480"/>
      <c r="D367" s="480"/>
      <c r="E367" s="480"/>
      <c r="F367" s="480"/>
    </row>
    <row r="368" spans="1:6">
      <c r="A368" s="480"/>
      <c r="B368" s="480"/>
      <c r="C368" s="480"/>
      <c r="D368" s="480"/>
      <c r="E368" s="480"/>
      <c r="F368" s="480"/>
    </row>
    <row r="369" spans="1:6">
      <c r="A369" s="480"/>
      <c r="B369" s="480"/>
      <c r="C369" s="480"/>
      <c r="D369" s="480"/>
      <c r="E369" s="480"/>
      <c r="F369" s="480"/>
    </row>
    <row r="370" spans="1:6">
      <c r="A370" s="480"/>
      <c r="B370" s="480"/>
      <c r="C370" s="480"/>
      <c r="D370" s="480"/>
      <c r="E370" s="480"/>
      <c r="F370" s="480"/>
    </row>
    <row r="371" spans="1:6">
      <c r="A371" s="480"/>
      <c r="B371" s="480"/>
      <c r="C371" s="480"/>
      <c r="D371" s="480"/>
      <c r="E371" s="480"/>
      <c r="F371" s="480"/>
    </row>
    <row r="372" spans="1:6">
      <c r="A372" s="480"/>
      <c r="B372" s="480"/>
      <c r="C372" s="480"/>
      <c r="D372" s="480"/>
      <c r="E372" s="480"/>
      <c r="F372" s="480"/>
    </row>
    <row r="373" spans="1:6">
      <c r="A373" s="480"/>
      <c r="B373" s="480"/>
      <c r="C373" s="480"/>
      <c r="D373" s="480"/>
      <c r="E373" s="480"/>
      <c r="F373" s="480"/>
    </row>
    <row r="374" spans="1:6">
      <c r="A374" s="480"/>
      <c r="B374" s="480"/>
      <c r="C374" s="480"/>
      <c r="D374" s="480"/>
      <c r="E374" s="480"/>
      <c r="F374" s="480"/>
    </row>
    <row r="375" spans="1:6">
      <c r="A375" s="480"/>
      <c r="B375" s="480"/>
      <c r="C375" s="480"/>
      <c r="D375" s="480"/>
      <c r="E375" s="480"/>
      <c r="F375" s="480"/>
    </row>
    <row r="376" spans="1:6">
      <c r="A376" s="480"/>
      <c r="B376" s="480"/>
      <c r="C376" s="480"/>
      <c r="D376" s="480"/>
      <c r="E376" s="480"/>
      <c r="F376" s="480"/>
    </row>
    <row r="377" spans="1:6">
      <c r="A377" s="480"/>
      <c r="B377" s="480"/>
      <c r="C377" s="480"/>
      <c r="D377" s="480"/>
      <c r="E377" s="480"/>
      <c r="F377" s="480"/>
    </row>
    <row r="378" spans="1:6">
      <c r="A378" s="480"/>
      <c r="B378" s="480"/>
      <c r="C378" s="480"/>
      <c r="D378" s="480"/>
      <c r="E378" s="480"/>
      <c r="F378" s="480"/>
    </row>
    <row r="379" spans="1:6">
      <c r="A379" s="480"/>
      <c r="B379" s="480"/>
      <c r="C379" s="480"/>
      <c r="D379" s="480"/>
      <c r="E379" s="480"/>
      <c r="F379" s="480"/>
    </row>
    <row r="380" spans="1:6">
      <c r="A380" s="480"/>
      <c r="B380" s="480"/>
      <c r="C380" s="480"/>
      <c r="D380" s="480"/>
      <c r="E380" s="480"/>
      <c r="F380" s="480"/>
    </row>
    <row r="381" spans="1:6">
      <c r="A381" s="480"/>
      <c r="B381" s="480"/>
      <c r="C381" s="480"/>
      <c r="D381" s="480"/>
      <c r="E381" s="480"/>
      <c r="F381" s="480"/>
    </row>
    <row r="382" spans="1:6">
      <c r="A382" s="480"/>
      <c r="B382" s="480"/>
      <c r="C382" s="480"/>
      <c r="D382" s="480"/>
      <c r="E382" s="480"/>
      <c r="F382" s="480"/>
    </row>
    <row r="383" spans="1:6">
      <c r="A383" s="480"/>
      <c r="B383" s="480"/>
      <c r="C383" s="480"/>
      <c r="D383" s="480"/>
      <c r="E383" s="480"/>
      <c r="F383" s="480"/>
    </row>
    <row r="384" spans="1:6">
      <c r="A384" s="480"/>
      <c r="B384" s="480"/>
      <c r="C384" s="480"/>
      <c r="D384" s="480"/>
      <c r="E384" s="480"/>
      <c r="F384" s="480"/>
    </row>
    <row r="385" spans="1:6">
      <c r="A385" s="480"/>
      <c r="B385" s="480"/>
      <c r="C385" s="480"/>
      <c r="D385" s="480"/>
      <c r="E385" s="480"/>
      <c r="F385" s="480"/>
    </row>
    <row r="386" spans="1:6">
      <c r="A386" s="480"/>
      <c r="B386" s="480"/>
      <c r="C386" s="480"/>
      <c r="D386" s="480"/>
      <c r="E386" s="480"/>
      <c r="F386" s="480"/>
    </row>
    <row r="387" spans="1:6">
      <c r="A387" s="480"/>
      <c r="B387" s="480"/>
      <c r="C387" s="480"/>
      <c r="D387" s="480"/>
      <c r="E387" s="480"/>
      <c r="F387" s="480"/>
    </row>
    <row r="388" spans="1:6">
      <c r="A388" s="480"/>
      <c r="B388" s="480"/>
      <c r="C388" s="480"/>
      <c r="D388" s="480"/>
      <c r="E388" s="480"/>
      <c r="F388" s="480"/>
    </row>
    <row r="389" spans="1:6">
      <c r="A389" s="480"/>
      <c r="B389" s="480"/>
      <c r="C389" s="480"/>
      <c r="D389" s="480"/>
      <c r="E389" s="480"/>
      <c r="F389" s="480"/>
    </row>
    <row r="390" spans="1:6">
      <c r="A390" s="480"/>
      <c r="B390" s="480"/>
      <c r="C390" s="480"/>
      <c r="D390" s="480"/>
      <c r="E390" s="480"/>
      <c r="F390" s="480"/>
    </row>
    <row r="391" spans="1:6">
      <c r="A391" s="480"/>
      <c r="B391" s="480"/>
      <c r="C391" s="480"/>
      <c r="D391" s="480"/>
      <c r="E391" s="480"/>
      <c r="F391" s="480"/>
    </row>
    <row r="392" spans="1:6">
      <c r="A392" s="480"/>
      <c r="B392" s="480"/>
      <c r="C392" s="480"/>
      <c r="D392" s="480"/>
      <c r="E392" s="480"/>
      <c r="F392" s="480"/>
    </row>
    <row r="393" spans="1:6">
      <c r="A393" s="480"/>
      <c r="B393" s="480"/>
      <c r="C393" s="480"/>
      <c r="D393" s="480"/>
      <c r="E393" s="480"/>
      <c r="F393" s="480"/>
    </row>
    <row r="394" spans="1:6">
      <c r="A394" s="480"/>
      <c r="B394" s="480"/>
      <c r="C394" s="480"/>
      <c r="D394" s="480"/>
      <c r="E394" s="480"/>
      <c r="F394" s="480"/>
    </row>
    <row r="395" spans="1:6">
      <c r="A395" s="480"/>
      <c r="B395" s="480"/>
      <c r="C395" s="480"/>
      <c r="D395" s="480"/>
      <c r="E395" s="480"/>
      <c r="F395" s="480"/>
    </row>
    <row r="396" spans="1:6">
      <c r="A396" s="480"/>
      <c r="B396" s="480"/>
      <c r="C396" s="480"/>
      <c r="D396" s="480"/>
      <c r="E396" s="480"/>
      <c r="F396" s="480"/>
    </row>
    <row r="397" spans="1:6">
      <c r="A397" s="480"/>
      <c r="B397" s="480"/>
      <c r="C397" s="480"/>
      <c r="D397" s="480"/>
      <c r="E397" s="480"/>
      <c r="F397" s="480"/>
    </row>
    <row r="398" spans="1:6">
      <c r="A398" s="480"/>
      <c r="B398" s="480"/>
      <c r="C398" s="480"/>
      <c r="D398" s="480"/>
      <c r="E398" s="480"/>
      <c r="F398" s="480"/>
    </row>
    <row r="399" spans="1:6">
      <c r="A399" s="480"/>
      <c r="B399" s="480"/>
      <c r="C399" s="480"/>
      <c r="D399" s="480"/>
      <c r="E399" s="480"/>
      <c r="F399" s="480"/>
    </row>
    <row r="400" spans="1:6">
      <c r="A400" s="480"/>
      <c r="B400" s="480"/>
      <c r="C400" s="480"/>
      <c r="D400" s="480"/>
      <c r="E400" s="480"/>
      <c r="F400" s="480"/>
    </row>
    <row r="401" spans="1:6">
      <c r="A401" s="480"/>
      <c r="B401" s="480"/>
      <c r="C401" s="480"/>
      <c r="D401" s="480"/>
      <c r="E401" s="480"/>
      <c r="F401" s="480"/>
    </row>
    <row r="402" spans="1:6">
      <c r="A402" s="480"/>
      <c r="B402" s="480"/>
      <c r="C402" s="480"/>
      <c r="D402" s="480"/>
      <c r="E402" s="480"/>
      <c r="F402" s="480"/>
    </row>
    <row r="403" spans="1:6">
      <c r="A403" s="480"/>
      <c r="B403" s="480"/>
      <c r="C403" s="480"/>
      <c r="D403" s="480"/>
      <c r="E403" s="480"/>
      <c r="F403" s="480"/>
    </row>
    <row r="404" spans="1:6">
      <c r="A404" s="480"/>
      <c r="B404" s="480"/>
      <c r="C404" s="480"/>
      <c r="D404" s="480"/>
      <c r="E404" s="480"/>
      <c r="F404" s="480"/>
    </row>
    <row r="405" spans="1:6">
      <c r="A405" s="480"/>
      <c r="B405" s="480"/>
      <c r="C405" s="480"/>
      <c r="D405" s="480"/>
      <c r="E405" s="480"/>
      <c r="F405" s="480"/>
    </row>
    <row r="406" spans="1:6">
      <c r="A406" s="480"/>
      <c r="B406" s="480"/>
      <c r="C406" s="480"/>
      <c r="D406" s="480"/>
      <c r="E406" s="480"/>
      <c r="F406" s="480"/>
    </row>
    <row r="407" spans="1:6">
      <c r="A407" s="480"/>
      <c r="B407" s="480"/>
      <c r="C407" s="480"/>
      <c r="D407" s="480"/>
      <c r="E407" s="480"/>
      <c r="F407" s="480"/>
    </row>
    <row r="408" spans="1:6">
      <c r="A408" s="480"/>
      <c r="B408" s="480"/>
      <c r="C408" s="480"/>
      <c r="D408" s="480"/>
      <c r="E408" s="480"/>
      <c r="F408" s="480"/>
    </row>
    <row r="409" spans="1:6">
      <c r="A409" s="480"/>
      <c r="B409" s="480"/>
      <c r="C409" s="480"/>
      <c r="D409" s="480"/>
      <c r="E409" s="480"/>
      <c r="F409" s="480"/>
    </row>
    <row r="410" spans="1:6">
      <c r="A410" s="480"/>
      <c r="B410" s="480"/>
      <c r="C410" s="480"/>
      <c r="D410" s="480"/>
      <c r="E410" s="480"/>
      <c r="F410" s="480"/>
    </row>
    <row r="411" spans="1:6">
      <c r="A411" s="480"/>
      <c r="B411" s="480"/>
      <c r="C411" s="480"/>
      <c r="D411" s="480"/>
      <c r="E411" s="480"/>
      <c r="F411" s="480"/>
    </row>
    <row r="412" spans="1:6">
      <c r="A412" s="480"/>
      <c r="B412" s="480"/>
      <c r="C412" s="480"/>
      <c r="D412" s="480"/>
      <c r="E412" s="480"/>
      <c r="F412" s="480"/>
    </row>
    <row r="413" spans="1:6">
      <c r="A413" s="480"/>
      <c r="B413" s="480"/>
      <c r="C413" s="480"/>
      <c r="D413" s="480"/>
      <c r="E413" s="480"/>
      <c r="F413" s="480"/>
    </row>
    <row r="414" spans="1:6">
      <c r="A414" s="480"/>
      <c r="B414" s="480"/>
      <c r="C414" s="480"/>
      <c r="D414" s="480"/>
      <c r="E414" s="480"/>
      <c r="F414" s="480"/>
    </row>
    <row r="415" spans="1:6">
      <c r="A415" s="480"/>
      <c r="B415" s="480"/>
      <c r="C415" s="480"/>
      <c r="D415" s="480"/>
      <c r="E415" s="480"/>
      <c r="F415" s="480"/>
    </row>
    <row r="416" spans="1:6">
      <c r="A416" s="480"/>
      <c r="B416" s="480"/>
      <c r="C416" s="480"/>
      <c r="D416" s="480"/>
      <c r="E416" s="480"/>
      <c r="F416" s="480"/>
    </row>
    <row r="417" spans="1:6">
      <c r="A417" s="480"/>
      <c r="B417" s="480"/>
      <c r="C417" s="480"/>
      <c r="D417" s="480"/>
      <c r="E417" s="480"/>
      <c r="F417" s="480"/>
    </row>
    <row r="418" spans="1:6">
      <c r="A418" s="480"/>
      <c r="B418" s="480"/>
      <c r="C418" s="480"/>
      <c r="D418" s="480"/>
      <c r="E418" s="480"/>
      <c r="F418" s="480"/>
    </row>
    <row r="419" spans="1:6">
      <c r="A419" s="480"/>
      <c r="B419" s="480"/>
      <c r="C419" s="480"/>
      <c r="D419" s="480"/>
      <c r="E419" s="480"/>
      <c r="F419" s="480"/>
    </row>
    <row r="420" spans="1:6">
      <c r="A420" s="480"/>
      <c r="B420" s="480"/>
      <c r="C420" s="480"/>
      <c r="D420" s="480"/>
      <c r="E420" s="480"/>
      <c r="F420" s="480"/>
    </row>
    <row r="421" spans="1:6">
      <c r="A421" s="480"/>
      <c r="B421" s="480"/>
      <c r="C421" s="480"/>
      <c r="D421" s="480"/>
      <c r="E421" s="480"/>
      <c r="F421" s="480"/>
    </row>
    <row r="422" spans="1:6">
      <c r="A422" s="480"/>
      <c r="B422" s="480"/>
      <c r="C422" s="480"/>
      <c r="D422" s="480"/>
      <c r="E422" s="480"/>
      <c r="F422" s="480"/>
    </row>
    <row r="423" spans="1:6">
      <c r="A423" s="480"/>
      <c r="B423" s="480"/>
      <c r="C423" s="480"/>
      <c r="D423" s="480"/>
      <c r="E423" s="480"/>
      <c r="F423" s="480"/>
    </row>
    <row r="424" spans="1:6">
      <c r="A424" s="480"/>
      <c r="B424" s="480"/>
      <c r="C424" s="480"/>
      <c r="D424" s="480"/>
      <c r="E424" s="480"/>
      <c r="F424" s="480"/>
    </row>
    <row r="425" spans="1:6">
      <c r="A425" s="480"/>
      <c r="B425" s="480"/>
      <c r="C425" s="480"/>
      <c r="D425" s="480"/>
      <c r="E425" s="480"/>
      <c r="F425" s="480"/>
    </row>
    <row r="426" spans="1:6">
      <c r="A426" s="480"/>
      <c r="B426" s="480"/>
      <c r="C426" s="480"/>
      <c r="D426" s="480"/>
      <c r="E426" s="480"/>
      <c r="F426" s="480"/>
    </row>
    <row r="427" spans="1:6">
      <c r="A427" s="480"/>
      <c r="B427" s="480"/>
      <c r="C427" s="480"/>
      <c r="D427" s="480"/>
      <c r="E427" s="480"/>
      <c r="F427" s="480"/>
    </row>
    <row r="428" spans="1:6">
      <c r="A428" s="480"/>
      <c r="B428" s="480"/>
      <c r="C428" s="480"/>
      <c r="D428" s="480"/>
      <c r="E428" s="480"/>
      <c r="F428" s="480"/>
    </row>
    <row r="429" spans="1:6">
      <c r="A429" s="480"/>
      <c r="B429" s="480"/>
      <c r="C429" s="480"/>
      <c r="D429" s="480"/>
      <c r="E429" s="480"/>
      <c r="F429" s="480"/>
    </row>
    <row r="430" spans="1:6">
      <c r="A430" s="480"/>
      <c r="B430" s="480"/>
      <c r="C430" s="480"/>
      <c r="D430" s="480"/>
      <c r="E430" s="480"/>
      <c r="F430" s="480"/>
    </row>
    <row r="431" spans="1:6">
      <c r="A431" s="480"/>
      <c r="B431" s="480"/>
      <c r="C431" s="480"/>
      <c r="D431" s="480"/>
      <c r="E431" s="480"/>
      <c r="F431" s="480"/>
    </row>
    <row r="432" spans="1:6">
      <c r="A432" s="480"/>
      <c r="B432" s="480"/>
      <c r="C432" s="480"/>
      <c r="D432" s="480"/>
      <c r="E432" s="480"/>
      <c r="F432" s="480"/>
    </row>
    <row r="433" spans="1:6">
      <c r="A433" s="480"/>
      <c r="B433" s="480"/>
      <c r="C433" s="480"/>
      <c r="D433" s="480"/>
      <c r="E433" s="480"/>
      <c r="F433" s="480"/>
    </row>
    <row r="434" spans="1:6">
      <c r="A434" s="480"/>
      <c r="B434" s="480"/>
      <c r="C434" s="480"/>
      <c r="D434" s="480"/>
      <c r="E434" s="480"/>
      <c r="F434" s="480"/>
    </row>
    <row r="435" spans="1:6">
      <c r="A435" s="480"/>
      <c r="B435" s="480"/>
      <c r="C435" s="480"/>
      <c r="D435" s="480"/>
      <c r="E435" s="480"/>
      <c r="F435" s="480"/>
    </row>
    <row r="436" spans="1:6">
      <c r="A436" s="480"/>
      <c r="B436" s="480"/>
      <c r="C436" s="480"/>
      <c r="D436" s="480"/>
      <c r="E436" s="480"/>
      <c r="F436" s="480"/>
    </row>
    <row r="437" spans="1:6">
      <c r="A437" s="480"/>
      <c r="B437" s="480"/>
      <c r="C437" s="480"/>
      <c r="D437" s="480"/>
      <c r="E437" s="480"/>
      <c r="F437" s="480"/>
    </row>
    <row r="438" spans="1:6">
      <c r="A438" s="480"/>
      <c r="B438" s="480"/>
      <c r="C438" s="480"/>
      <c r="D438" s="480"/>
      <c r="E438" s="480"/>
      <c r="F438" s="480"/>
    </row>
    <row r="439" spans="1:6">
      <c r="A439" s="480"/>
      <c r="B439" s="480"/>
      <c r="C439" s="480"/>
      <c r="D439" s="480"/>
      <c r="E439" s="480"/>
      <c r="F439" s="480"/>
    </row>
    <row r="440" spans="1:6">
      <c r="A440" s="480"/>
      <c r="B440" s="480"/>
      <c r="C440" s="480"/>
      <c r="D440" s="480"/>
      <c r="E440" s="480"/>
      <c r="F440" s="480"/>
    </row>
    <row r="441" spans="1:6">
      <c r="A441" s="480"/>
      <c r="B441" s="480"/>
      <c r="C441" s="480"/>
      <c r="D441" s="480"/>
      <c r="E441" s="480"/>
      <c r="F441" s="480"/>
    </row>
    <row r="442" spans="1:6">
      <c r="A442" s="480"/>
      <c r="B442" s="480"/>
      <c r="C442" s="480"/>
      <c r="D442" s="480"/>
      <c r="E442" s="480"/>
      <c r="F442" s="480"/>
    </row>
    <row r="443" spans="1:6">
      <c r="A443" s="480"/>
      <c r="B443" s="480"/>
      <c r="C443" s="480"/>
      <c r="D443" s="480"/>
      <c r="E443" s="480"/>
      <c r="F443" s="480"/>
    </row>
    <row r="444" spans="1:6">
      <c r="A444" s="480"/>
      <c r="B444" s="480"/>
      <c r="C444" s="480"/>
      <c r="D444" s="480"/>
      <c r="E444" s="480"/>
      <c r="F444" s="480"/>
    </row>
    <row r="445" spans="1:6">
      <c r="A445" s="480"/>
      <c r="B445" s="480"/>
      <c r="C445" s="480"/>
      <c r="D445" s="480"/>
      <c r="E445" s="480"/>
      <c r="F445" s="480"/>
    </row>
    <row r="446" spans="1:6">
      <c r="A446" s="480"/>
      <c r="B446" s="480"/>
      <c r="C446" s="480"/>
      <c r="D446" s="480"/>
      <c r="E446" s="480"/>
      <c r="F446" s="480"/>
    </row>
    <row r="447" spans="1:6">
      <c r="A447" s="480"/>
      <c r="B447" s="480"/>
      <c r="C447" s="480"/>
      <c r="D447" s="480"/>
      <c r="E447" s="480"/>
      <c r="F447" s="480"/>
    </row>
    <row r="448" spans="1:6">
      <c r="A448" s="480"/>
      <c r="B448" s="480"/>
      <c r="C448" s="480"/>
      <c r="D448" s="480"/>
      <c r="E448" s="480"/>
      <c r="F448" s="480"/>
    </row>
    <row r="449" spans="1:6">
      <c r="A449" s="480"/>
      <c r="B449" s="480"/>
      <c r="C449" s="480"/>
      <c r="D449" s="480"/>
      <c r="E449" s="480"/>
      <c r="F449" s="480"/>
    </row>
    <row r="450" spans="1:6">
      <c r="A450" s="480"/>
      <c r="B450" s="480"/>
      <c r="C450" s="480"/>
      <c r="D450" s="480"/>
      <c r="E450" s="480"/>
      <c r="F450" s="480"/>
    </row>
    <row r="451" spans="1:6">
      <c r="A451" s="480"/>
      <c r="B451" s="480"/>
      <c r="C451" s="480"/>
      <c r="D451" s="480"/>
      <c r="E451" s="480"/>
      <c r="F451" s="480"/>
    </row>
    <row r="452" spans="1:6">
      <c r="A452" s="480"/>
      <c r="B452" s="480"/>
      <c r="C452" s="480"/>
      <c r="D452" s="480"/>
      <c r="E452" s="480"/>
      <c r="F452" s="480"/>
    </row>
    <row r="453" spans="1:6">
      <c r="A453" s="480"/>
      <c r="B453" s="480"/>
      <c r="C453" s="480"/>
      <c r="D453" s="480"/>
      <c r="E453" s="480"/>
      <c r="F453" s="480"/>
    </row>
    <row r="454" spans="1:6">
      <c r="A454" s="480"/>
      <c r="B454" s="480"/>
      <c r="C454" s="480"/>
      <c r="D454" s="480"/>
      <c r="E454" s="480"/>
      <c r="F454" s="480"/>
    </row>
    <row r="455" spans="1:6">
      <c r="A455" s="480"/>
      <c r="B455" s="480"/>
      <c r="C455" s="480"/>
      <c r="D455" s="480"/>
      <c r="E455" s="480"/>
      <c r="F455" s="480"/>
    </row>
    <row r="456" spans="1:6">
      <c r="A456" s="480"/>
      <c r="B456" s="480"/>
      <c r="C456" s="480"/>
      <c r="D456" s="480"/>
      <c r="E456" s="480"/>
      <c r="F456" s="480"/>
    </row>
    <row r="457" spans="1:6">
      <c r="A457" s="480"/>
      <c r="B457" s="480"/>
      <c r="C457" s="480"/>
      <c r="D457" s="480"/>
      <c r="E457" s="480"/>
      <c r="F457" s="480"/>
    </row>
    <row r="458" spans="1:6">
      <c r="A458" s="480"/>
      <c r="B458" s="480"/>
      <c r="C458" s="480"/>
      <c r="D458" s="480"/>
      <c r="E458" s="480"/>
      <c r="F458" s="480"/>
    </row>
    <row r="459" spans="1:6">
      <c r="A459" s="480"/>
      <c r="B459" s="480"/>
      <c r="C459" s="480"/>
      <c r="D459" s="480"/>
      <c r="E459" s="480"/>
      <c r="F459" s="480"/>
    </row>
    <row r="460" spans="1:6">
      <c r="A460" s="480"/>
      <c r="B460" s="480"/>
      <c r="C460" s="480"/>
      <c r="D460" s="480"/>
      <c r="E460" s="480"/>
      <c r="F460" s="480"/>
    </row>
    <row r="461" spans="1:6">
      <c r="A461" s="480"/>
      <c r="B461" s="480"/>
      <c r="C461" s="480"/>
      <c r="D461" s="480"/>
      <c r="E461" s="480"/>
      <c r="F461" s="480"/>
    </row>
    <row r="462" spans="1:6">
      <c r="A462" s="480"/>
      <c r="B462" s="480"/>
      <c r="C462" s="480"/>
      <c r="D462" s="480"/>
      <c r="E462" s="480"/>
      <c r="F462" s="480"/>
    </row>
    <row r="463" spans="1:6">
      <c r="A463" s="480"/>
      <c r="B463" s="480"/>
      <c r="C463" s="480"/>
      <c r="D463" s="480"/>
      <c r="E463" s="480"/>
      <c r="F463" s="480"/>
    </row>
    <row r="464" spans="1:6">
      <c r="A464" s="480"/>
      <c r="B464" s="480"/>
      <c r="C464" s="480"/>
      <c r="D464" s="480"/>
      <c r="E464" s="480"/>
      <c r="F464" s="480"/>
    </row>
    <row r="465" spans="1:6">
      <c r="A465" s="480"/>
      <c r="B465" s="480"/>
      <c r="C465" s="480"/>
      <c r="D465" s="480"/>
      <c r="E465" s="480"/>
      <c r="F465" s="480"/>
    </row>
    <row r="466" spans="1:6">
      <c r="A466" s="480"/>
      <c r="B466" s="480"/>
      <c r="C466" s="480"/>
      <c r="D466" s="480"/>
      <c r="E466" s="480"/>
      <c r="F466" s="480"/>
    </row>
    <row r="467" spans="1:6">
      <c r="A467" s="480"/>
      <c r="B467" s="480"/>
      <c r="C467" s="480"/>
      <c r="D467" s="480"/>
      <c r="E467" s="480"/>
      <c r="F467" s="480"/>
    </row>
    <row r="468" spans="1:6">
      <c r="A468" s="480"/>
      <c r="B468" s="480"/>
      <c r="C468" s="480"/>
      <c r="D468" s="480"/>
      <c r="E468" s="480"/>
      <c r="F468" s="480"/>
    </row>
    <row r="469" spans="1:6">
      <c r="A469" s="480"/>
      <c r="B469" s="480"/>
      <c r="C469" s="480"/>
      <c r="D469" s="480"/>
      <c r="E469" s="480"/>
      <c r="F469" s="480"/>
    </row>
    <row r="470" spans="1:6">
      <c r="A470" s="480"/>
      <c r="B470" s="480"/>
      <c r="C470" s="480"/>
      <c r="D470" s="480"/>
      <c r="E470" s="480"/>
      <c r="F470" s="480"/>
    </row>
    <row r="471" spans="1:6">
      <c r="A471" s="480"/>
      <c r="B471" s="480"/>
      <c r="C471" s="480"/>
      <c r="D471" s="480"/>
      <c r="E471" s="480"/>
      <c r="F471" s="480"/>
    </row>
    <row r="472" spans="1:6">
      <c r="A472" s="480"/>
      <c r="B472" s="480"/>
      <c r="C472" s="480"/>
      <c r="D472" s="480"/>
      <c r="E472" s="480"/>
      <c r="F472" s="480"/>
    </row>
    <row r="473" spans="1:6">
      <c r="A473" s="480"/>
      <c r="B473" s="480"/>
      <c r="C473" s="480"/>
      <c r="D473" s="480"/>
      <c r="E473" s="480"/>
      <c r="F473" s="480"/>
    </row>
    <row r="474" spans="1:6">
      <c r="A474" s="480"/>
      <c r="B474" s="480"/>
      <c r="C474" s="480"/>
      <c r="D474" s="480"/>
      <c r="E474" s="480"/>
      <c r="F474" s="480"/>
    </row>
    <row r="475" spans="1:6">
      <c r="A475" s="480"/>
      <c r="B475" s="480"/>
      <c r="C475" s="480"/>
      <c r="D475" s="480"/>
      <c r="E475" s="480"/>
      <c r="F475" s="480"/>
    </row>
    <row r="476" spans="1:6">
      <c r="A476" s="480"/>
      <c r="B476" s="480"/>
      <c r="C476" s="480"/>
      <c r="D476" s="480"/>
      <c r="E476" s="480"/>
      <c r="F476" s="480"/>
    </row>
    <row r="477" spans="1:6">
      <c r="A477" s="480"/>
      <c r="B477" s="480"/>
      <c r="C477" s="480"/>
      <c r="D477" s="480"/>
      <c r="E477" s="480"/>
      <c r="F477" s="480"/>
    </row>
    <row r="478" spans="1:6">
      <c r="A478" s="480"/>
      <c r="B478" s="480"/>
      <c r="C478" s="480"/>
      <c r="D478" s="480"/>
      <c r="E478" s="480"/>
      <c r="F478" s="480"/>
    </row>
    <row r="479" spans="1:6">
      <c r="A479" s="480"/>
      <c r="B479" s="480"/>
      <c r="C479" s="480"/>
      <c r="D479" s="480"/>
      <c r="E479" s="480"/>
      <c r="F479" s="480"/>
    </row>
    <row r="480" spans="1:6">
      <c r="A480" s="480"/>
      <c r="B480" s="480"/>
      <c r="C480" s="480"/>
      <c r="D480" s="480"/>
      <c r="E480" s="480"/>
      <c r="F480" s="480"/>
    </row>
    <row r="481" spans="1:6">
      <c r="A481" s="480"/>
      <c r="B481" s="480"/>
      <c r="C481" s="480"/>
      <c r="D481" s="480"/>
      <c r="E481" s="480"/>
      <c r="F481" s="480"/>
    </row>
    <row r="482" spans="1:6">
      <c r="A482" s="480"/>
      <c r="B482" s="480"/>
      <c r="C482" s="480"/>
      <c r="D482" s="480"/>
      <c r="E482" s="480"/>
      <c r="F482" s="480"/>
    </row>
    <row r="483" spans="1:6">
      <c r="A483" s="480"/>
      <c r="B483" s="480"/>
      <c r="C483" s="480"/>
      <c r="D483" s="480"/>
      <c r="E483" s="480"/>
      <c r="F483" s="480"/>
    </row>
    <row r="484" spans="1:6">
      <c r="A484" s="480"/>
      <c r="B484" s="480"/>
      <c r="C484" s="480"/>
      <c r="D484" s="480"/>
      <c r="E484" s="480"/>
      <c r="F484" s="480"/>
    </row>
    <row r="485" spans="1:6">
      <c r="A485" s="480"/>
      <c r="B485" s="480"/>
      <c r="C485" s="480"/>
      <c r="D485" s="480"/>
      <c r="E485" s="480"/>
      <c r="F485" s="480"/>
    </row>
    <row r="486" spans="1:6">
      <c r="A486" s="480"/>
      <c r="B486" s="480"/>
      <c r="C486" s="480"/>
      <c r="D486" s="480"/>
      <c r="E486" s="480"/>
      <c r="F486" s="480"/>
    </row>
    <row r="487" spans="1:6">
      <c r="A487" s="480"/>
      <c r="B487" s="480"/>
      <c r="C487" s="480"/>
      <c r="D487" s="480"/>
      <c r="E487" s="480"/>
      <c r="F487" s="480"/>
    </row>
    <row r="488" spans="1:6">
      <c r="A488" s="480"/>
      <c r="B488" s="480"/>
      <c r="C488" s="480"/>
      <c r="D488" s="480"/>
      <c r="E488" s="480"/>
      <c r="F488" s="480"/>
    </row>
    <row r="489" spans="1:6">
      <c r="A489" s="480"/>
      <c r="B489" s="480"/>
      <c r="C489" s="480"/>
      <c r="D489" s="480"/>
      <c r="E489" s="480"/>
      <c r="F489" s="480"/>
    </row>
    <row r="490" spans="1:6">
      <c r="A490" s="480"/>
      <c r="B490" s="480"/>
      <c r="C490" s="480"/>
      <c r="D490" s="480"/>
      <c r="E490" s="480"/>
      <c r="F490" s="480"/>
    </row>
    <row r="491" spans="1:6">
      <c r="A491" s="480"/>
      <c r="B491" s="480"/>
      <c r="C491" s="480"/>
      <c r="D491" s="480"/>
      <c r="E491" s="480"/>
      <c r="F491" s="480"/>
    </row>
    <row r="492" spans="1:6">
      <c r="A492" s="480"/>
      <c r="B492" s="480"/>
      <c r="C492" s="480"/>
      <c r="D492" s="480"/>
      <c r="E492" s="480"/>
      <c r="F492" s="480"/>
    </row>
    <row r="493" spans="1:6">
      <c r="A493" s="480"/>
      <c r="B493" s="480"/>
      <c r="C493" s="480"/>
      <c r="D493" s="480"/>
      <c r="E493" s="480"/>
      <c r="F493" s="480"/>
    </row>
    <row r="494" spans="1:6">
      <c r="A494" s="480"/>
      <c r="B494" s="480"/>
      <c r="C494" s="480"/>
      <c r="D494" s="480"/>
      <c r="E494" s="480"/>
      <c r="F494" s="480"/>
    </row>
    <row r="495" spans="1:6">
      <c r="A495" s="480"/>
      <c r="B495" s="480"/>
      <c r="C495" s="480"/>
      <c r="D495" s="480"/>
      <c r="E495" s="480"/>
      <c r="F495" s="480"/>
    </row>
    <row r="496" spans="1:6">
      <c r="A496" s="480"/>
      <c r="B496" s="480"/>
      <c r="C496" s="480"/>
      <c r="D496" s="480"/>
      <c r="E496" s="480"/>
      <c r="F496" s="480"/>
    </row>
    <row r="497" spans="1:6">
      <c r="A497" s="480"/>
      <c r="B497" s="480"/>
      <c r="C497" s="480"/>
      <c r="D497" s="480"/>
      <c r="E497" s="480"/>
      <c r="F497" s="480"/>
    </row>
    <row r="498" spans="1:6">
      <c r="A498" s="480"/>
      <c r="B498" s="480"/>
      <c r="C498" s="480"/>
      <c r="D498" s="480"/>
      <c r="E498" s="480"/>
      <c r="F498" s="480"/>
    </row>
  </sheetData>
  <printOptions horizontalCentered="1"/>
  <pageMargins left="0.75" right="0.75" top="1" bottom="1" header="0.4921259845" footer="0.49212598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3"/>
  <sheetViews>
    <sheetView zoomScaleNormal="100" zoomScaleSheetLayoutView="100" workbookViewId="0">
      <selection activeCell="AH19" sqref="AH19:AH21"/>
    </sheetView>
  </sheetViews>
  <sheetFormatPr defaultRowHeight="12.75"/>
  <cols>
    <col min="1" max="1" width="5.5" style="403" customWidth="1"/>
    <col min="2" max="2" width="7.83203125" style="403" customWidth="1"/>
    <col min="3" max="3" width="16.33203125" style="403" customWidth="1"/>
    <col min="4" max="4" width="52.1640625" style="403" customWidth="1"/>
    <col min="5" max="5" width="6.6640625" style="403" customWidth="1"/>
    <col min="6" max="6" width="11.33203125" style="403" customWidth="1"/>
    <col min="7" max="9" width="14.83203125" style="403" customWidth="1"/>
    <col min="10" max="15" width="0" style="403" hidden="1" customWidth="1"/>
    <col min="16" max="16" width="11.33203125" style="403" customWidth="1"/>
    <col min="17" max="26" width="0" style="403" hidden="1" customWidth="1"/>
    <col min="27" max="27" width="9.33203125" style="403"/>
    <col min="28" max="28" width="3" style="403" customWidth="1"/>
    <col min="29" max="29" width="2.33203125" style="403" customWidth="1"/>
    <col min="30" max="31" width="2.6640625" style="403" customWidth="1"/>
    <col min="32" max="32" width="10" style="403" bestFit="1" customWidth="1"/>
    <col min="33" max="33" width="13.33203125" style="403" customWidth="1"/>
    <col min="34" max="34" width="18.33203125" style="403" customWidth="1"/>
    <col min="35" max="35" width="47.33203125" style="403" bestFit="1" customWidth="1"/>
    <col min="36" max="256" width="9.33203125" style="403"/>
    <col min="257" max="257" width="5.5" style="403" customWidth="1"/>
    <col min="258" max="258" width="7.83203125" style="403" customWidth="1"/>
    <col min="259" max="259" width="16.33203125" style="403" customWidth="1"/>
    <col min="260" max="260" width="52.1640625" style="403" customWidth="1"/>
    <col min="261" max="261" width="6.6640625" style="403" customWidth="1"/>
    <col min="262" max="262" width="11.33203125" style="403" customWidth="1"/>
    <col min="263" max="265" width="14.83203125" style="403" customWidth="1"/>
    <col min="266" max="271" width="0" style="403" hidden="1" customWidth="1"/>
    <col min="272" max="272" width="11.33203125" style="403" customWidth="1"/>
    <col min="273" max="282" width="0" style="403" hidden="1" customWidth="1"/>
    <col min="283" max="290" width="9.33203125" style="403"/>
    <col min="291" max="291" width="47.33203125" style="403" bestFit="1" customWidth="1"/>
    <col min="292" max="512" width="9.33203125" style="403"/>
    <col min="513" max="513" width="5.5" style="403" customWidth="1"/>
    <col min="514" max="514" width="7.83203125" style="403" customWidth="1"/>
    <col min="515" max="515" width="16.33203125" style="403" customWidth="1"/>
    <col min="516" max="516" width="52.1640625" style="403" customWidth="1"/>
    <col min="517" max="517" width="6.6640625" style="403" customWidth="1"/>
    <col min="518" max="518" width="11.33203125" style="403" customWidth="1"/>
    <col min="519" max="521" width="14.83203125" style="403" customWidth="1"/>
    <col min="522" max="527" width="0" style="403" hidden="1" customWidth="1"/>
    <col min="528" max="528" width="11.33203125" style="403" customWidth="1"/>
    <col min="529" max="538" width="0" style="403" hidden="1" customWidth="1"/>
    <col min="539" max="546" width="9.33203125" style="403"/>
    <col min="547" max="547" width="47.33203125" style="403" bestFit="1" customWidth="1"/>
    <col min="548" max="768" width="9.33203125" style="403"/>
    <col min="769" max="769" width="5.5" style="403" customWidth="1"/>
    <col min="770" max="770" width="7.83203125" style="403" customWidth="1"/>
    <col min="771" max="771" width="16.33203125" style="403" customWidth="1"/>
    <col min="772" max="772" width="52.1640625" style="403" customWidth="1"/>
    <col min="773" max="773" width="6.6640625" style="403" customWidth="1"/>
    <col min="774" max="774" width="11.33203125" style="403" customWidth="1"/>
    <col min="775" max="777" width="14.83203125" style="403" customWidth="1"/>
    <col min="778" max="783" width="0" style="403" hidden="1" customWidth="1"/>
    <col min="784" max="784" width="11.33203125" style="403" customWidth="1"/>
    <col min="785" max="794" width="0" style="403" hidden="1" customWidth="1"/>
    <col min="795" max="802" width="9.33203125" style="403"/>
    <col min="803" max="803" width="47.33203125" style="403" bestFit="1" customWidth="1"/>
    <col min="804" max="1024" width="9.33203125" style="403"/>
    <col min="1025" max="1025" width="5.5" style="403" customWidth="1"/>
    <col min="1026" max="1026" width="7.83203125" style="403" customWidth="1"/>
    <col min="1027" max="1027" width="16.33203125" style="403" customWidth="1"/>
    <col min="1028" max="1028" width="52.1640625" style="403" customWidth="1"/>
    <col min="1029" max="1029" width="6.6640625" style="403" customWidth="1"/>
    <col min="1030" max="1030" width="11.33203125" style="403" customWidth="1"/>
    <col min="1031" max="1033" width="14.83203125" style="403" customWidth="1"/>
    <col min="1034" max="1039" width="0" style="403" hidden="1" customWidth="1"/>
    <col min="1040" max="1040" width="11.33203125" style="403" customWidth="1"/>
    <col min="1041" max="1050" width="0" style="403" hidden="1" customWidth="1"/>
    <col min="1051" max="1058" width="9.33203125" style="403"/>
    <col min="1059" max="1059" width="47.33203125" style="403" bestFit="1" customWidth="1"/>
    <col min="1060" max="1280" width="9.33203125" style="403"/>
    <col min="1281" max="1281" width="5.5" style="403" customWidth="1"/>
    <col min="1282" max="1282" width="7.83203125" style="403" customWidth="1"/>
    <col min="1283" max="1283" width="16.33203125" style="403" customWidth="1"/>
    <col min="1284" max="1284" width="52.1640625" style="403" customWidth="1"/>
    <col min="1285" max="1285" width="6.6640625" style="403" customWidth="1"/>
    <col min="1286" max="1286" width="11.33203125" style="403" customWidth="1"/>
    <col min="1287" max="1289" width="14.83203125" style="403" customWidth="1"/>
    <col min="1290" max="1295" width="0" style="403" hidden="1" customWidth="1"/>
    <col min="1296" max="1296" width="11.33203125" style="403" customWidth="1"/>
    <col min="1297" max="1306" width="0" style="403" hidden="1" customWidth="1"/>
    <col min="1307" max="1314" width="9.33203125" style="403"/>
    <col min="1315" max="1315" width="47.33203125" style="403" bestFit="1" customWidth="1"/>
    <col min="1316" max="1536" width="9.33203125" style="403"/>
    <col min="1537" max="1537" width="5.5" style="403" customWidth="1"/>
    <col min="1538" max="1538" width="7.83203125" style="403" customWidth="1"/>
    <col min="1539" max="1539" width="16.33203125" style="403" customWidth="1"/>
    <col min="1540" max="1540" width="52.1640625" style="403" customWidth="1"/>
    <col min="1541" max="1541" width="6.6640625" style="403" customWidth="1"/>
    <col min="1542" max="1542" width="11.33203125" style="403" customWidth="1"/>
    <col min="1543" max="1545" width="14.83203125" style="403" customWidth="1"/>
    <col min="1546" max="1551" width="0" style="403" hidden="1" customWidth="1"/>
    <col min="1552" max="1552" width="11.33203125" style="403" customWidth="1"/>
    <col min="1553" max="1562" width="0" style="403" hidden="1" customWidth="1"/>
    <col min="1563" max="1570" width="9.33203125" style="403"/>
    <col min="1571" max="1571" width="47.33203125" style="403" bestFit="1" customWidth="1"/>
    <col min="1572" max="1792" width="9.33203125" style="403"/>
    <col min="1793" max="1793" width="5.5" style="403" customWidth="1"/>
    <col min="1794" max="1794" width="7.83203125" style="403" customWidth="1"/>
    <col min="1795" max="1795" width="16.33203125" style="403" customWidth="1"/>
    <col min="1796" max="1796" width="52.1640625" style="403" customWidth="1"/>
    <col min="1797" max="1797" width="6.6640625" style="403" customWidth="1"/>
    <col min="1798" max="1798" width="11.33203125" style="403" customWidth="1"/>
    <col min="1799" max="1801" width="14.83203125" style="403" customWidth="1"/>
    <col min="1802" max="1807" width="0" style="403" hidden="1" customWidth="1"/>
    <col min="1808" max="1808" width="11.33203125" style="403" customWidth="1"/>
    <col min="1809" max="1818" width="0" style="403" hidden="1" customWidth="1"/>
    <col min="1819" max="1826" width="9.33203125" style="403"/>
    <col min="1827" max="1827" width="47.33203125" style="403" bestFit="1" customWidth="1"/>
    <col min="1828" max="2048" width="9.33203125" style="403"/>
    <col min="2049" max="2049" width="5.5" style="403" customWidth="1"/>
    <col min="2050" max="2050" width="7.83203125" style="403" customWidth="1"/>
    <col min="2051" max="2051" width="16.33203125" style="403" customWidth="1"/>
    <col min="2052" max="2052" width="52.1640625" style="403" customWidth="1"/>
    <col min="2053" max="2053" width="6.6640625" style="403" customWidth="1"/>
    <col min="2054" max="2054" width="11.33203125" style="403" customWidth="1"/>
    <col min="2055" max="2057" width="14.83203125" style="403" customWidth="1"/>
    <col min="2058" max="2063" width="0" style="403" hidden="1" customWidth="1"/>
    <col min="2064" max="2064" width="11.33203125" style="403" customWidth="1"/>
    <col min="2065" max="2074" width="0" style="403" hidden="1" customWidth="1"/>
    <col min="2075" max="2082" width="9.33203125" style="403"/>
    <col min="2083" max="2083" width="47.33203125" style="403" bestFit="1" customWidth="1"/>
    <col min="2084" max="2304" width="9.33203125" style="403"/>
    <col min="2305" max="2305" width="5.5" style="403" customWidth="1"/>
    <col min="2306" max="2306" width="7.83203125" style="403" customWidth="1"/>
    <col min="2307" max="2307" width="16.33203125" style="403" customWidth="1"/>
    <col min="2308" max="2308" width="52.1640625" style="403" customWidth="1"/>
    <col min="2309" max="2309" width="6.6640625" style="403" customWidth="1"/>
    <col min="2310" max="2310" width="11.33203125" style="403" customWidth="1"/>
    <col min="2311" max="2313" width="14.83203125" style="403" customWidth="1"/>
    <col min="2314" max="2319" width="0" style="403" hidden="1" customWidth="1"/>
    <col min="2320" max="2320" width="11.33203125" style="403" customWidth="1"/>
    <col min="2321" max="2330" width="0" style="403" hidden="1" customWidth="1"/>
    <col min="2331" max="2338" width="9.33203125" style="403"/>
    <col min="2339" max="2339" width="47.33203125" style="403" bestFit="1" customWidth="1"/>
    <col min="2340" max="2560" width="9.33203125" style="403"/>
    <col min="2561" max="2561" width="5.5" style="403" customWidth="1"/>
    <col min="2562" max="2562" width="7.83203125" style="403" customWidth="1"/>
    <col min="2563" max="2563" width="16.33203125" style="403" customWidth="1"/>
    <col min="2564" max="2564" width="52.1640625" style="403" customWidth="1"/>
    <col min="2565" max="2565" width="6.6640625" style="403" customWidth="1"/>
    <col min="2566" max="2566" width="11.33203125" style="403" customWidth="1"/>
    <col min="2567" max="2569" width="14.83203125" style="403" customWidth="1"/>
    <col min="2570" max="2575" width="0" style="403" hidden="1" customWidth="1"/>
    <col min="2576" max="2576" width="11.33203125" style="403" customWidth="1"/>
    <col min="2577" max="2586" width="0" style="403" hidden="1" customWidth="1"/>
    <col min="2587" max="2594" width="9.33203125" style="403"/>
    <col min="2595" max="2595" width="47.33203125" style="403" bestFit="1" customWidth="1"/>
    <col min="2596" max="2816" width="9.33203125" style="403"/>
    <col min="2817" max="2817" width="5.5" style="403" customWidth="1"/>
    <col min="2818" max="2818" width="7.83203125" style="403" customWidth="1"/>
    <col min="2819" max="2819" width="16.33203125" style="403" customWidth="1"/>
    <col min="2820" max="2820" width="52.1640625" style="403" customWidth="1"/>
    <col min="2821" max="2821" width="6.6640625" style="403" customWidth="1"/>
    <col min="2822" max="2822" width="11.33203125" style="403" customWidth="1"/>
    <col min="2823" max="2825" width="14.83203125" style="403" customWidth="1"/>
    <col min="2826" max="2831" width="0" style="403" hidden="1" customWidth="1"/>
    <col min="2832" max="2832" width="11.33203125" style="403" customWidth="1"/>
    <col min="2833" max="2842" width="0" style="403" hidden="1" customWidth="1"/>
    <col min="2843" max="2850" width="9.33203125" style="403"/>
    <col min="2851" max="2851" width="47.33203125" style="403" bestFit="1" customWidth="1"/>
    <col min="2852" max="3072" width="9.33203125" style="403"/>
    <col min="3073" max="3073" width="5.5" style="403" customWidth="1"/>
    <col min="3074" max="3074" width="7.83203125" style="403" customWidth="1"/>
    <col min="3075" max="3075" width="16.33203125" style="403" customWidth="1"/>
    <col min="3076" max="3076" width="52.1640625" style="403" customWidth="1"/>
    <col min="3077" max="3077" width="6.6640625" style="403" customWidth="1"/>
    <col min="3078" max="3078" width="11.33203125" style="403" customWidth="1"/>
    <col min="3079" max="3081" width="14.83203125" style="403" customWidth="1"/>
    <col min="3082" max="3087" width="0" style="403" hidden="1" customWidth="1"/>
    <col min="3088" max="3088" width="11.33203125" style="403" customWidth="1"/>
    <col min="3089" max="3098" width="0" style="403" hidden="1" customWidth="1"/>
    <col min="3099" max="3106" width="9.33203125" style="403"/>
    <col min="3107" max="3107" width="47.33203125" style="403" bestFit="1" customWidth="1"/>
    <col min="3108" max="3328" width="9.33203125" style="403"/>
    <col min="3329" max="3329" width="5.5" style="403" customWidth="1"/>
    <col min="3330" max="3330" width="7.83203125" style="403" customWidth="1"/>
    <col min="3331" max="3331" width="16.33203125" style="403" customWidth="1"/>
    <col min="3332" max="3332" width="52.1640625" style="403" customWidth="1"/>
    <col min="3333" max="3333" width="6.6640625" style="403" customWidth="1"/>
    <col min="3334" max="3334" width="11.33203125" style="403" customWidth="1"/>
    <col min="3335" max="3337" width="14.83203125" style="403" customWidth="1"/>
    <col min="3338" max="3343" width="0" style="403" hidden="1" customWidth="1"/>
    <col min="3344" max="3344" width="11.33203125" style="403" customWidth="1"/>
    <col min="3345" max="3354" width="0" style="403" hidden="1" customWidth="1"/>
    <col min="3355" max="3362" width="9.33203125" style="403"/>
    <col min="3363" max="3363" width="47.33203125" style="403" bestFit="1" customWidth="1"/>
    <col min="3364" max="3584" width="9.33203125" style="403"/>
    <col min="3585" max="3585" width="5.5" style="403" customWidth="1"/>
    <col min="3586" max="3586" width="7.83203125" style="403" customWidth="1"/>
    <col min="3587" max="3587" width="16.33203125" style="403" customWidth="1"/>
    <col min="3588" max="3588" width="52.1640625" style="403" customWidth="1"/>
    <col min="3589" max="3589" width="6.6640625" style="403" customWidth="1"/>
    <col min="3590" max="3590" width="11.33203125" style="403" customWidth="1"/>
    <col min="3591" max="3593" width="14.83203125" style="403" customWidth="1"/>
    <col min="3594" max="3599" width="0" style="403" hidden="1" customWidth="1"/>
    <col min="3600" max="3600" width="11.33203125" style="403" customWidth="1"/>
    <col min="3601" max="3610" width="0" style="403" hidden="1" customWidth="1"/>
    <col min="3611" max="3618" width="9.33203125" style="403"/>
    <col min="3619" max="3619" width="47.33203125" style="403" bestFit="1" customWidth="1"/>
    <col min="3620" max="3840" width="9.33203125" style="403"/>
    <col min="3841" max="3841" width="5.5" style="403" customWidth="1"/>
    <col min="3842" max="3842" width="7.83203125" style="403" customWidth="1"/>
    <col min="3843" max="3843" width="16.33203125" style="403" customWidth="1"/>
    <col min="3844" max="3844" width="52.1640625" style="403" customWidth="1"/>
    <col min="3845" max="3845" width="6.6640625" style="403" customWidth="1"/>
    <col min="3846" max="3846" width="11.33203125" style="403" customWidth="1"/>
    <col min="3847" max="3849" width="14.83203125" style="403" customWidth="1"/>
    <col min="3850" max="3855" width="0" style="403" hidden="1" customWidth="1"/>
    <col min="3856" max="3856" width="11.33203125" style="403" customWidth="1"/>
    <col min="3857" max="3866" width="0" style="403" hidden="1" customWidth="1"/>
    <col min="3867" max="3874" width="9.33203125" style="403"/>
    <col min="3875" max="3875" width="47.33203125" style="403" bestFit="1" customWidth="1"/>
    <col min="3876" max="4096" width="9.33203125" style="403"/>
    <col min="4097" max="4097" width="5.5" style="403" customWidth="1"/>
    <col min="4098" max="4098" width="7.83203125" style="403" customWidth="1"/>
    <col min="4099" max="4099" width="16.33203125" style="403" customWidth="1"/>
    <col min="4100" max="4100" width="52.1640625" style="403" customWidth="1"/>
    <col min="4101" max="4101" width="6.6640625" style="403" customWidth="1"/>
    <col min="4102" max="4102" width="11.33203125" style="403" customWidth="1"/>
    <col min="4103" max="4105" width="14.83203125" style="403" customWidth="1"/>
    <col min="4106" max="4111" width="0" style="403" hidden="1" customWidth="1"/>
    <col min="4112" max="4112" width="11.33203125" style="403" customWidth="1"/>
    <col min="4113" max="4122" width="0" style="403" hidden="1" customWidth="1"/>
    <col min="4123" max="4130" width="9.33203125" style="403"/>
    <col min="4131" max="4131" width="47.33203125" style="403" bestFit="1" customWidth="1"/>
    <col min="4132" max="4352" width="9.33203125" style="403"/>
    <col min="4353" max="4353" width="5.5" style="403" customWidth="1"/>
    <col min="4354" max="4354" width="7.83203125" style="403" customWidth="1"/>
    <col min="4355" max="4355" width="16.33203125" style="403" customWidth="1"/>
    <col min="4356" max="4356" width="52.1640625" style="403" customWidth="1"/>
    <col min="4357" max="4357" width="6.6640625" style="403" customWidth="1"/>
    <col min="4358" max="4358" width="11.33203125" style="403" customWidth="1"/>
    <col min="4359" max="4361" width="14.83203125" style="403" customWidth="1"/>
    <col min="4362" max="4367" width="0" style="403" hidden="1" customWidth="1"/>
    <col min="4368" max="4368" width="11.33203125" style="403" customWidth="1"/>
    <col min="4369" max="4378" width="0" style="403" hidden="1" customWidth="1"/>
    <col min="4379" max="4386" width="9.33203125" style="403"/>
    <col min="4387" max="4387" width="47.33203125" style="403" bestFit="1" customWidth="1"/>
    <col min="4388" max="4608" width="9.33203125" style="403"/>
    <col min="4609" max="4609" width="5.5" style="403" customWidth="1"/>
    <col min="4610" max="4610" width="7.83203125" style="403" customWidth="1"/>
    <col min="4611" max="4611" width="16.33203125" style="403" customWidth="1"/>
    <col min="4612" max="4612" width="52.1640625" style="403" customWidth="1"/>
    <col min="4613" max="4613" width="6.6640625" style="403" customWidth="1"/>
    <col min="4614" max="4614" width="11.33203125" style="403" customWidth="1"/>
    <col min="4615" max="4617" width="14.83203125" style="403" customWidth="1"/>
    <col min="4618" max="4623" width="0" style="403" hidden="1" customWidth="1"/>
    <col min="4624" max="4624" width="11.33203125" style="403" customWidth="1"/>
    <col min="4625" max="4634" width="0" style="403" hidden="1" customWidth="1"/>
    <col min="4635" max="4642" width="9.33203125" style="403"/>
    <col min="4643" max="4643" width="47.33203125" style="403" bestFit="1" customWidth="1"/>
    <col min="4644" max="4864" width="9.33203125" style="403"/>
    <col min="4865" max="4865" width="5.5" style="403" customWidth="1"/>
    <col min="4866" max="4866" width="7.83203125" style="403" customWidth="1"/>
    <col min="4867" max="4867" width="16.33203125" style="403" customWidth="1"/>
    <col min="4868" max="4868" width="52.1640625" style="403" customWidth="1"/>
    <col min="4869" max="4869" width="6.6640625" style="403" customWidth="1"/>
    <col min="4870" max="4870" width="11.33203125" style="403" customWidth="1"/>
    <col min="4871" max="4873" width="14.83203125" style="403" customWidth="1"/>
    <col min="4874" max="4879" width="0" style="403" hidden="1" customWidth="1"/>
    <col min="4880" max="4880" width="11.33203125" style="403" customWidth="1"/>
    <col min="4881" max="4890" width="0" style="403" hidden="1" customWidth="1"/>
    <col min="4891" max="4898" width="9.33203125" style="403"/>
    <col min="4899" max="4899" width="47.33203125" style="403" bestFit="1" customWidth="1"/>
    <col min="4900" max="5120" width="9.33203125" style="403"/>
    <col min="5121" max="5121" width="5.5" style="403" customWidth="1"/>
    <col min="5122" max="5122" width="7.83203125" style="403" customWidth="1"/>
    <col min="5123" max="5123" width="16.33203125" style="403" customWidth="1"/>
    <col min="5124" max="5124" width="52.1640625" style="403" customWidth="1"/>
    <col min="5125" max="5125" width="6.6640625" style="403" customWidth="1"/>
    <col min="5126" max="5126" width="11.33203125" style="403" customWidth="1"/>
    <col min="5127" max="5129" width="14.83203125" style="403" customWidth="1"/>
    <col min="5130" max="5135" width="0" style="403" hidden="1" customWidth="1"/>
    <col min="5136" max="5136" width="11.33203125" style="403" customWidth="1"/>
    <col min="5137" max="5146" width="0" style="403" hidden="1" customWidth="1"/>
    <col min="5147" max="5154" width="9.33203125" style="403"/>
    <col min="5155" max="5155" width="47.33203125" style="403" bestFit="1" customWidth="1"/>
    <col min="5156" max="5376" width="9.33203125" style="403"/>
    <col min="5377" max="5377" width="5.5" style="403" customWidth="1"/>
    <col min="5378" max="5378" width="7.83203125" style="403" customWidth="1"/>
    <col min="5379" max="5379" width="16.33203125" style="403" customWidth="1"/>
    <col min="5380" max="5380" width="52.1640625" style="403" customWidth="1"/>
    <col min="5381" max="5381" width="6.6640625" style="403" customWidth="1"/>
    <col min="5382" max="5382" width="11.33203125" style="403" customWidth="1"/>
    <col min="5383" max="5385" width="14.83203125" style="403" customWidth="1"/>
    <col min="5386" max="5391" width="0" style="403" hidden="1" customWidth="1"/>
    <col min="5392" max="5392" width="11.33203125" style="403" customWidth="1"/>
    <col min="5393" max="5402" width="0" style="403" hidden="1" customWidth="1"/>
    <col min="5403" max="5410" width="9.33203125" style="403"/>
    <col min="5411" max="5411" width="47.33203125" style="403" bestFit="1" customWidth="1"/>
    <col min="5412" max="5632" width="9.33203125" style="403"/>
    <col min="5633" max="5633" width="5.5" style="403" customWidth="1"/>
    <col min="5634" max="5634" width="7.83203125" style="403" customWidth="1"/>
    <col min="5635" max="5635" width="16.33203125" style="403" customWidth="1"/>
    <col min="5636" max="5636" width="52.1640625" style="403" customWidth="1"/>
    <col min="5637" max="5637" width="6.6640625" style="403" customWidth="1"/>
    <col min="5638" max="5638" width="11.33203125" style="403" customWidth="1"/>
    <col min="5639" max="5641" width="14.83203125" style="403" customWidth="1"/>
    <col min="5642" max="5647" width="0" style="403" hidden="1" customWidth="1"/>
    <col min="5648" max="5648" width="11.33203125" style="403" customWidth="1"/>
    <col min="5649" max="5658" width="0" style="403" hidden="1" customWidth="1"/>
    <col min="5659" max="5666" width="9.33203125" style="403"/>
    <col min="5667" max="5667" width="47.33203125" style="403" bestFit="1" customWidth="1"/>
    <col min="5668" max="5888" width="9.33203125" style="403"/>
    <col min="5889" max="5889" width="5.5" style="403" customWidth="1"/>
    <col min="5890" max="5890" width="7.83203125" style="403" customWidth="1"/>
    <col min="5891" max="5891" width="16.33203125" style="403" customWidth="1"/>
    <col min="5892" max="5892" width="52.1640625" style="403" customWidth="1"/>
    <col min="5893" max="5893" width="6.6640625" style="403" customWidth="1"/>
    <col min="5894" max="5894" width="11.33203125" style="403" customWidth="1"/>
    <col min="5895" max="5897" width="14.83203125" style="403" customWidth="1"/>
    <col min="5898" max="5903" width="0" style="403" hidden="1" customWidth="1"/>
    <col min="5904" max="5904" width="11.33203125" style="403" customWidth="1"/>
    <col min="5905" max="5914" width="0" style="403" hidden="1" customWidth="1"/>
    <col min="5915" max="5922" width="9.33203125" style="403"/>
    <col min="5923" max="5923" width="47.33203125" style="403" bestFit="1" customWidth="1"/>
    <col min="5924" max="6144" width="9.33203125" style="403"/>
    <col min="6145" max="6145" width="5.5" style="403" customWidth="1"/>
    <col min="6146" max="6146" width="7.83203125" style="403" customWidth="1"/>
    <col min="6147" max="6147" width="16.33203125" style="403" customWidth="1"/>
    <col min="6148" max="6148" width="52.1640625" style="403" customWidth="1"/>
    <col min="6149" max="6149" width="6.6640625" style="403" customWidth="1"/>
    <col min="6150" max="6150" width="11.33203125" style="403" customWidth="1"/>
    <col min="6151" max="6153" width="14.83203125" style="403" customWidth="1"/>
    <col min="6154" max="6159" width="0" style="403" hidden="1" customWidth="1"/>
    <col min="6160" max="6160" width="11.33203125" style="403" customWidth="1"/>
    <col min="6161" max="6170" width="0" style="403" hidden="1" customWidth="1"/>
    <col min="6171" max="6178" width="9.33203125" style="403"/>
    <col min="6179" max="6179" width="47.33203125" style="403" bestFit="1" customWidth="1"/>
    <col min="6180" max="6400" width="9.33203125" style="403"/>
    <col min="6401" max="6401" width="5.5" style="403" customWidth="1"/>
    <col min="6402" max="6402" width="7.83203125" style="403" customWidth="1"/>
    <col min="6403" max="6403" width="16.33203125" style="403" customWidth="1"/>
    <col min="6404" max="6404" width="52.1640625" style="403" customWidth="1"/>
    <col min="6405" max="6405" width="6.6640625" style="403" customWidth="1"/>
    <col min="6406" max="6406" width="11.33203125" style="403" customWidth="1"/>
    <col min="6407" max="6409" width="14.83203125" style="403" customWidth="1"/>
    <col min="6410" max="6415" width="0" style="403" hidden="1" customWidth="1"/>
    <col min="6416" max="6416" width="11.33203125" style="403" customWidth="1"/>
    <col min="6417" max="6426" width="0" style="403" hidden="1" customWidth="1"/>
    <col min="6427" max="6434" width="9.33203125" style="403"/>
    <col min="6435" max="6435" width="47.33203125" style="403" bestFit="1" customWidth="1"/>
    <col min="6436" max="6656" width="9.33203125" style="403"/>
    <col min="6657" max="6657" width="5.5" style="403" customWidth="1"/>
    <col min="6658" max="6658" width="7.83203125" style="403" customWidth="1"/>
    <col min="6659" max="6659" width="16.33203125" style="403" customWidth="1"/>
    <col min="6660" max="6660" width="52.1640625" style="403" customWidth="1"/>
    <col min="6661" max="6661" width="6.6640625" style="403" customWidth="1"/>
    <col min="6662" max="6662" width="11.33203125" style="403" customWidth="1"/>
    <col min="6663" max="6665" width="14.83203125" style="403" customWidth="1"/>
    <col min="6666" max="6671" width="0" style="403" hidden="1" customWidth="1"/>
    <col min="6672" max="6672" width="11.33203125" style="403" customWidth="1"/>
    <col min="6673" max="6682" width="0" style="403" hidden="1" customWidth="1"/>
    <col min="6683" max="6690" width="9.33203125" style="403"/>
    <col min="6691" max="6691" width="47.33203125" style="403" bestFit="1" customWidth="1"/>
    <col min="6692" max="6912" width="9.33203125" style="403"/>
    <col min="6913" max="6913" width="5.5" style="403" customWidth="1"/>
    <col min="6914" max="6914" width="7.83203125" style="403" customWidth="1"/>
    <col min="6915" max="6915" width="16.33203125" style="403" customWidth="1"/>
    <col min="6916" max="6916" width="52.1640625" style="403" customWidth="1"/>
    <col min="6917" max="6917" width="6.6640625" style="403" customWidth="1"/>
    <col min="6918" max="6918" width="11.33203125" style="403" customWidth="1"/>
    <col min="6919" max="6921" width="14.83203125" style="403" customWidth="1"/>
    <col min="6922" max="6927" width="0" style="403" hidden="1" customWidth="1"/>
    <col min="6928" max="6928" width="11.33203125" style="403" customWidth="1"/>
    <col min="6929" max="6938" width="0" style="403" hidden="1" customWidth="1"/>
    <col min="6939" max="6946" width="9.33203125" style="403"/>
    <col min="6947" max="6947" width="47.33203125" style="403" bestFit="1" customWidth="1"/>
    <col min="6948" max="7168" width="9.33203125" style="403"/>
    <col min="7169" max="7169" width="5.5" style="403" customWidth="1"/>
    <col min="7170" max="7170" width="7.83203125" style="403" customWidth="1"/>
    <col min="7171" max="7171" width="16.33203125" style="403" customWidth="1"/>
    <col min="7172" max="7172" width="52.1640625" style="403" customWidth="1"/>
    <col min="7173" max="7173" width="6.6640625" style="403" customWidth="1"/>
    <col min="7174" max="7174" width="11.33203125" style="403" customWidth="1"/>
    <col min="7175" max="7177" width="14.83203125" style="403" customWidth="1"/>
    <col min="7178" max="7183" width="0" style="403" hidden="1" customWidth="1"/>
    <col min="7184" max="7184" width="11.33203125" style="403" customWidth="1"/>
    <col min="7185" max="7194" width="0" style="403" hidden="1" customWidth="1"/>
    <col min="7195" max="7202" width="9.33203125" style="403"/>
    <col min="7203" max="7203" width="47.33203125" style="403" bestFit="1" customWidth="1"/>
    <col min="7204" max="7424" width="9.33203125" style="403"/>
    <col min="7425" max="7425" width="5.5" style="403" customWidth="1"/>
    <col min="7426" max="7426" width="7.83203125" style="403" customWidth="1"/>
    <col min="7427" max="7427" width="16.33203125" style="403" customWidth="1"/>
    <col min="7428" max="7428" width="52.1640625" style="403" customWidth="1"/>
    <col min="7429" max="7429" width="6.6640625" style="403" customWidth="1"/>
    <col min="7430" max="7430" width="11.33203125" style="403" customWidth="1"/>
    <col min="7431" max="7433" width="14.83203125" style="403" customWidth="1"/>
    <col min="7434" max="7439" width="0" style="403" hidden="1" customWidth="1"/>
    <col min="7440" max="7440" width="11.33203125" style="403" customWidth="1"/>
    <col min="7441" max="7450" width="0" style="403" hidden="1" customWidth="1"/>
    <col min="7451" max="7458" width="9.33203125" style="403"/>
    <col min="7459" max="7459" width="47.33203125" style="403" bestFit="1" customWidth="1"/>
    <col min="7460" max="7680" width="9.33203125" style="403"/>
    <col min="7681" max="7681" width="5.5" style="403" customWidth="1"/>
    <col min="7682" max="7682" width="7.83203125" style="403" customWidth="1"/>
    <col min="7683" max="7683" width="16.33203125" style="403" customWidth="1"/>
    <col min="7684" max="7684" width="52.1640625" style="403" customWidth="1"/>
    <col min="7685" max="7685" width="6.6640625" style="403" customWidth="1"/>
    <col min="7686" max="7686" width="11.33203125" style="403" customWidth="1"/>
    <col min="7687" max="7689" width="14.83203125" style="403" customWidth="1"/>
    <col min="7690" max="7695" width="0" style="403" hidden="1" customWidth="1"/>
    <col min="7696" max="7696" width="11.33203125" style="403" customWidth="1"/>
    <col min="7697" max="7706" width="0" style="403" hidden="1" customWidth="1"/>
    <col min="7707" max="7714" width="9.33203125" style="403"/>
    <col min="7715" max="7715" width="47.33203125" style="403" bestFit="1" customWidth="1"/>
    <col min="7716" max="7936" width="9.33203125" style="403"/>
    <col min="7937" max="7937" width="5.5" style="403" customWidth="1"/>
    <col min="7938" max="7938" width="7.83203125" style="403" customWidth="1"/>
    <col min="7939" max="7939" width="16.33203125" style="403" customWidth="1"/>
    <col min="7940" max="7940" width="52.1640625" style="403" customWidth="1"/>
    <col min="7941" max="7941" width="6.6640625" style="403" customWidth="1"/>
    <col min="7942" max="7942" width="11.33203125" style="403" customWidth="1"/>
    <col min="7943" max="7945" width="14.83203125" style="403" customWidth="1"/>
    <col min="7946" max="7951" width="0" style="403" hidden="1" customWidth="1"/>
    <col min="7952" max="7952" width="11.33203125" style="403" customWidth="1"/>
    <col min="7953" max="7962" width="0" style="403" hidden="1" customWidth="1"/>
    <col min="7963" max="7970" width="9.33203125" style="403"/>
    <col min="7971" max="7971" width="47.33203125" style="403" bestFit="1" customWidth="1"/>
    <col min="7972" max="8192" width="9.33203125" style="403"/>
    <col min="8193" max="8193" width="5.5" style="403" customWidth="1"/>
    <col min="8194" max="8194" width="7.83203125" style="403" customWidth="1"/>
    <col min="8195" max="8195" width="16.33203125" style="403" customWidth="1"/>
    <col min="8196" max="8196" width="52.1640625" style="403" customWidth="1"/>
    <col min="8197" max="8197" width="6.6640625" style="403" customWidth="1"/>
    <col min="8198" max="8198" width="11.33203125" style="403" customWidth="1"/>
    <col min="8199" max="8201" width="14.83203125" style="403" customWidth="1"/>
    <col min="8202" max="8207" width="0" style="403" hidden="1" customWidth="1"/>
    <col min="8208" max="8208" width="11.33203125" style="403" customWidth="1"/>
    <col min="8209" max="8218" width="0" style="403" hidden="1" customWidth="1"/>
    <col min="8219" max="8226" width="9.33203125" style="403"/>
    <col min="8227" max="8227" width="47.33203125" style="403" bestFit="1" customWidth="1"/>
    <col min="8228" max="8448" width="9.33203125" style="403"/>
    <col min="8449" max="8449" width="5.5" style="403" customWidth="1"/>
    <col min="8450" max="8450" width="7.83203125" style="403" customWidth="1"/>
    <col min="8451" max="8451" width="16.33203125" style="403" customWidth="1"/>
    <col min="8452" max="8452" width="52.1640625" style="403" customWidth="1"/>
    <col min="8453" max="8453" width="6.6640625" style="403" customWidth="1"/>
    <col min="8454" max="8454" width="11.33203125" style="403" customWidth="1"/>
    <col min="8455" max="8457" width="14.83203125" style="403" customWidth="1"/>
    <col min="8458" max="8463" width="0" style="403" hidden="1" customWidth="1"/>
    <col min="8464" max="8464" width="11.33203125" style="403" customWidth="1"/>
    <col min="8465" max="8474" width="0" style="403" hidden="1" customWidth="1"/>
    <col min="8475" max="8482" width="9.33203125" style="403"/>
    <col min="8483" max="8483" width="47.33203125" style="403" bestFit="1" customWidth="1"/>
    <col min="8484" max="8704" width="9.33203125" style="403"/>
    <col min="8705" max="8705" width="5.5" style="403" customWidth="1"/>
    <col min="8706" max="8706" width="7.83203125" style="403" customWidth="1"/>
    <col min="8707" max="8707" width="16.33203125" style="403" customWidth="1"/>
    <col min="8708" max="8708" width="52.1640625" style="403" customWidth="1"/>
    <col min="8709" max="8709" width="6.6640625" style="403" customWidth="1"/>
    <col min="8710" max="8710" width="11.33203125" style="403" customWidth="1"/>
    <col min="8711" max="8713" width="14.83203125" style="403" customWidth="1"/>
    <col min="8714" max="8719" width="0" style="403" hidden="1" customWidth="1"/>
    <col min="8720" max="8720" width="11.33203125" style="403" customWidth="1"/>
    <col min="8721" max="8730" width="0" style="403" hidden="1" customWidth="1"/>
    <col min="8731" max="8738" width="9.33203125" style="403"/>
    <col min="8739" max="8739" width="47.33203125" style="403" bestFit="1" customWidth="1"/>
    <col min="8740" max="8960" width="9.33203125" style="403"/>
    <col min="8961" max="8961" width="5.5" style="403" customWidth="1"/>
    <col min="8962" max="8962" width="7.83203125" style="403" customWidth="1"/>
    <col min="8963" max="8963" width="16.33203125" style="403" customWidth="1"/>
    <col min="8964" max="8964" width="52.1640625" style="403" customWidth="1"/>
    <col min="8965" max="8965" width="6.6640625" style="403" customWidth="1"/>
    <col min="8966" max="8966" width="11.33203125" style="403" customWidth="1"/>
    <col min="8967" max="8969" width="14.83203125" style="403" customWidth="1"/>
    <col min="8970" max="8975" width="0" style="403" hidden="1" customWidth="1"/>
    <col min="8976" max="8976" width="11.33203125" style="403" customWidth="1"/>
    <col min="8977" max="8986" width="0" style="403" hidden="1" customWidth="1"/>
    <col min="8987" max="8994" width="9.33203125" style="403"/>
    <col min="8995" max="8995" width="47.33203125" style="403" bestFit="1" customWidth="1"/>
    <col min="8996" max="9216" width="9.33203125" style="403"/>
    <col min="9217" max="9217" width="5.5" style="403" customWidth="1"/>
    <col min="9218" max="9218" width="7.83203125" style="403" customWidth="1"/>
    <col min="9219" max="9219" width="16.33203125" style="403" customWidth="1"/>
    <col min="9220" max="9220" width="52.1640625" style="403" customWidth="1"/>
    <col min="9221" max="9221" width="6.6640625" style="403" customWidth="1"/>
    <col min="9222" max="9222" width="11.33203125" style="403" customWidth="1"/>
    <col min="9223" max="9225" width="14.83203125" style="403" customWidth="1"/>
    <col min="9226" max="9231" width="0" style="403" hidden="1" customWidth="1"/>
    <col min="9232" max="9232" width="11.33203125" style="403" customWidth="1"/>
    <col min="9233" max="9242" width="0" style="403" hidden="1" customWidth="1"/>
    <col min="9243" max="9250" width="9.33203125" style="403"/>
    <col min="9251" max="9251" width="47.33203125" style="403" bestFit="1" customWidth="1"/>
    <col min="9252" max="9472" width="9.33203125" style="403"/>
    <col min="9473" max="9473" width="5.5" style="403" customWidth="1"/>
    <col min="9474" max="9474" width="7.83203125" style="403" customWidth="1"/>
    <col min="9475" max="9475" width="16.33203125" style="403" customWidth="1"/>
    <col min="9476" max="9476" width="52.1640625" style="403" customWidth="1"/>
    <col min="9477" max="9477" width="6.6640625" style="403" customWidth="1"/>
    <col min="9478" max="9478" width="11.33203125" style="403" customWidth="1"/>
    <col min="9479" max="9481" width="14.83203125" style="403" customWidth="1"/>
    <col min="9482" max="9487" width="0" style="403" hidden="1" customWidth="1"/>
    <col min="9488" max="9488" width="11.33203125" style="403" customWidth="1"/>
    <col min="9489" max="9498" width="0" style="403" hidden="1" customWidth="1"/>
    <col min="9499" max="9506" width="9.33203125" style="403"/>
    <col min="9507" max="9507" width="47.33203125" style="403" bestFit="1" customWidth="1"/>
    <col min="9508" max="9728" width="9.33203125" style="403"/>
    <col min="9729" max="9729" width="5.5" style="403" customWidth="1"/>
    <col min="9730" max="9730" width="7.83203125" style="403" customWidth="1"/>
    <col min="9731" max="9731" width="16.33203125" style="403" customWidth="1"/>
    <col min="9732" max="9732" width="52.1640625" style="403" customWidth="1"/>
    <col min="9733" max="9733" width="6.6640625" style="403" customWidth="1"/>
    <col min="9734" max="9734" width="11.33203125" style="403" customWidth="1"/>
    <col min="9735" max="9737" width="14.83203125" style="403" customWidth="1"/>
    <col min="9738" max="9743" width="0" style="403" hidden="1" customWidth="1"/>
    <col min="9744" max="9744" width="11.33203125" style="403" customWidth="1"/>
    <col min="9745" max="9754" width="0" style="403" hidden="1" customWidth="1"/>
    <col min="9755" max="9762" width="9.33203125" style="403"/>
    <col min="9763" max="9763" width="47.33203125" style="403" bestFit="1" customWidth="1"/>
    <col min="9764" max="9984" width="9.33203125" style="403"/>
    <col min="9985" max="9985" width="5.5" style="403" customWidth="1"/>
    <col min="9986" max="9986" width="7.83203125" style="403" customWidth="1"/>
    <col min="9987" max="9987" width="16.33203125" style="403" customWidth="1"/>
    <col min="9988" max="9988" width="52.1640625" style="403" customWidth="1"/>
    <col min="9989" max="9989" width="6.6640625" style="403" customWidth="1"/>
    <col min="9990" max="9990" width="11.33203125" style="403" customWidth="1"/>
    <col min="9991" max="9993" width="14.83203125" style="403" customWidth="1"/>
    <col min="9994" max="9999" width="0" style="403" hidden="1" customWidth="1"/>
    <col min="10000" max="10000" width="11.33203125" style="403" customWidth="1"/>
    <col min="10001" max="10010" width="0" style="403" hidden="1" customWidth="1"/>
    <col min="10011" max="10018" width="9.33203125" style="403"/>
    <col min="10019" max="10019" width="47.33203125" style="403" bestFit="1" customWidth="1"/>
    <col min="10020" max="10240" width="9.33203125" style="403"/>
    <col min="10241" max="10241" width="5.5" style="403" customWidth="1"/>
    <col min="10242" max="10242" width="7.83203125" style="403" customWidth="1"/>
    <col min="10243" max="10243" width="16.33203125" style="403" customWidth="1"/>
    <col min="10244" max="10244" width="52.1640625" style="403" customWidth="1"/>
    <col min="10245" max="10245" width="6.6640625" style="403" customWidth="1"/>
    <col min="10246" max="10246" width="11.33203125" style="403" customWidth="1"/>
    <col min="10247" max="10249" width="14.83203125" style="403" customWidth="1"/>
    <col min="10250" max="10255" width="0" style="403" hidden="1" customWidth="1"/>
    <col min="10256" max="10256" width="11.33203125" style="403" customWidth="1"/>
    <col min="10257" max="10266" width="0" style="403" hidden="1" customWidth="1"/>
    <col min="10267" max="10274" width="9.33203125" style="403"/>
    <col min="10275" max="10275" width="47.33203125" style="403" bestFit="1" customWidth="1"/>
    <col min="10276" max="10496" width="9.33203125" style="403"/>
    <col min="10497" max="10497" width="5.5" style="403" customWidth="1"/>
    <col min="10498" max="10498" width="7.83203125" style="403" customWidth="1"/>
    <col min="10499" max="10499" width="16.33203125" style="403" customWidth="1"/>
    <col min="10500" max="10500" width="52.1640625" style="403" customWidth="1"/>
    <col min="10501" max="10501" width="6.6640625" style="403" customWidth="1"/>
    <col min="10502" max="10502" width="11.33203125" style="403" customWidth="1"/>
    <col min="10503" max="10505" width="14.83203125" style="403" customWidth="1"/>
    <col min="10506" max="10511" width="0" style="403" hidden="1" customWidth="1"/>
    <col min="10512" max="10512" width="11.33203125" style="403" customWidth="1"/>
    <col min="10513" max="10522" width="0" style="403" hidden="1" customWidth="1"/>
    <col min="10523" max="10530" width="9.33203125" style="403"/>
    <col min="10531" max="10531" width="47.33203125" style="403" bestFit="1" customWidth="1"/>
    <col min="10532" max="10752" width="9.33203125" style="403"/>
    <col min="10753" max="10753" width="5.5" style="403" customWidth="1"/>
    <col min="10754" max="10754" width="7.83203125" style="403" customWidth="1"/>
    <col min="10755" max="10755" width="16.33203125" style="403" customWidth="1"/>
    <col min="10756" max="10756" width="52.1640625" style="403" customWidth="1"/>
    <col min="10757" max="10757" width="6.6640625" style="403" customWidth="1"/>
    <col min="10758" max="10758" width="11.33203125" style="403" customWidth="1"/>
    <col min="10759" max="10761" width="14.83203125" style="403" customWidth="1"/>
    <col min="10762" max="10767" width="0" style="403" hidden="1" customWidth="1"/>
    <col min="10768" max="10768" width="11.33203125" style="403" customWidth="1"/>
    <col min="10769" max="10778" width="0" style="403" hidden="1" customWidth="1"/>
    <col min="10779" max="10786" width="9.33203125" style="403"/>
    <col min="10787" max="10787" width="47.33203125" style="403" bestFit="1" customWidth="1"/>
    <col min="10788" max="11008" width="9.33203125" style="403"/>
    <col min="11009" max="11009" width="5.5" style="403" customWidth="1"/>
    <col min="11010" max="11010" width="7.83203125" style="403" customWidth="1"/>
    <col min="11011" max="11011" width="16.33203125" style="403" customWidth="1"/>
    <col min="11012" max="11012" width="52.1640625" style="403" customWidth="1"/>
    <col min="11013" max="11013" width="6.6640625" style="403" customWidth="1"/>
    <col min="11014" max="11014" width="11.33203125" style="403" customWidth="1"/>
    <col min="11015" max="11017" width="14.83203125" style="403" customWidth="1"/>
    <col min="11018" max="11023" width="0" style="403" hidden="1" customWidth="1"/>
    <col min="11024" max="11024" width="11.33203125" style="403" customWidth="1"/>
    <col min="11025" max="11034" width="0" style="403" hidden="1" customWidth="1"/>
    <col min="11035" max="11042" width="9.33203125" style="403"/>
    <col min="11043" max="11043" width="47.33203125" style="403" bestFit="1" customWidth="1"/>
    <col min="11044" max="11264" width="9.33203125" style="403"/>
    <col min="11265" max="11265" width="5.5" style="403" customWidth="1"/>
    <col min="11266" max="11266" width="7.83203125" style="403" customWidth="1"/>
    <col min="11267" max="11267" width="16.33203125" style="403" customWidth="1"/>
    <col min="11268" max="11268" width="52.1640625" style="403" customWidth="1"/>
    <col min="11269" max="11269" width="6.6640625" style="403" customWidth="1"/>
    <col min="11270" max="11270" width="11.33203125" style="403" customWidth="1"/>
    <col min="11271" max="11273" width="14.83203125" style="403" customWidth="1"/>
    <col min="11274" max="11279" width="0" style="403" hidden="1" customWidth="1"/>
    <col min="11280" max="11280" width="11.33203125" style="403" customWidth="1"/>
    <col min="11281" max="11290" width="0" style="403" hidden="1" customWidth="1"/>
    <col min="11291" max="11298" width="9.33203125" style="403"/>
    <col min="11299" max="11299" width="47.33203125" style="403" bestFit="1" customWidth="1"/>
    <col min="11300" max="11520" width="9.33203125" style="403"/>
    <col min="11521" max="11521" width="5.5" style="403" customWidth="1"/>
    <col min="11522" max="11522" width="7.83203125" style="403" customWidth="1"/>
    <col min="11523" max="11523" width="16.33203125" style="403" customWidth="1"/>
    <col min="11524" max="11524" width="52.1640625" style="403" customWidth="1"/>
    <col min="11525" max="11525" width="6.6640625" style="403" customWidth="1"/>
    <col min="11526" max="11526" width="11.33203125" style="403" customWidth="1"/>
    <col min="11527" max="11529" width="14.83203125" style="403" customWidth="1"/>
    <col min="11530" max="11535" width="0" style="403" hidden="1" customWidth="1"/>
    <col min="11536" max="11536" width="11.33203125" style="403" customWidth="1"/>
    <col min="11537" max="11546" width="0" style="403" hidden="1" customWidth="1"/>
    <col min="11547" max="11554" width="9.33203125" style="403"/>
    <col min="11555" max="11555" width="47.33203125" style="403" bestFit="1" customWidth="1"/>
    <col min="11556" max="11776" width="9.33203125" style="403"/>
    <col min="11777" max="11777" width="5.5" style="403" customWidth="1"/>
    <col min="11778" max="11778" width="7.83203125" style="403" customWidth="1"/>
    <col min="11779" max="11779" width="16.33203125" style="403" customWidth="1"/>
    <col min="11780" max="11780" width="52.1640625" style="403" customWidth="1"/>
    <col min="11781" max="11781" width="6.6640625" style="403" customWidth="1"/>
    <col min="11782" max="11782" width="11.33203125" style="403" customWidth="1"/>
    <col min="11783" max="11785" width="14.83203125" style="403" customWidth="1"/>
    <col min="11786" max="11791" width="0" style="403" hidden="1" customWidth="1"/>
    <col min="11792" max="11792" width="11.33203125" style="403" customWidth="1"/>
    <col min="11793" max="11802" width="0" style="403" hidden="1" customWidth="1"/>
    <col min="11803" max="11810" width="9.33203125" style="403"/>
    <col min="11811" max="11811" width="47.33203125" style="403" bestFit="1" customWidth="1"/>
    <col min="11812" max="12032" width="9.33203125" style="403"/>
    <col min="12033" max="12033" width="5.5" style="403" customWidth="1"/>
    <col min="12034" max="12034" width="7.83203125" style="403" customWidth="1"/>
    <col min="12035" max="12035" width="16.33203125" style="403" customWidth="1"/>
    <col min="12036" max="12036" width="52.1640625" style="403" customWidth="1"/>
    <col min="12037" max="12037" width="6.6640625" style="403" customWidth="1"/>
    <col min="12038" max="12038" width="11.33203125" style="403" customWidth="1"/>
    <col min="12039" max="12041" width="14.83203125" style="403" customWidth="1"/>
    <col min="12042" max="12047" width="0" style="403" hidden="1" customWidth="1"/>
    <col min="12048" max="12048" width="11.33203125" style="403" customWidth="1"/>
    <col min="12049" max="12058" width="0" style="403" hidden="1" customWidth="1"/>
    <col min="12059" max="12066" width="9.33203125" style="403"/>
    <col min="12067" max="12067" width="47.33203125" style="403" bestFit="1" customWidth="1"/>
    <col min="12068" max="12288" width="9.33203125" style="403"/>
    <col min="12289" max="12289" width="5.5" style="403" customWidth="1"/>
    <col min="12290" max="12290" width="7.83203125" style="403" customWidth="1"/>
    <col min="12291" max="12291" width="16.33203125" style="403" customWidth="1"/>
    <col min="12292" max="12292" width="52.1640625" style="403" customWidth="1"/>
    <col min="12293" max="12293" width="6.6640625" style="403" customWidth="1"/>
    <col min="12294" max="12294" width="11.33203125" style="403" customWidth="1"/>
    <col min="12295" max="12297" width="14.83203125" style="403" customWidth="1"/>
    <col min="12298" max="12303" width="0" style="403" hidden="1" customWidth="1"/>
    <col min="12304" max="12304" width="11.33203125" style="403" customWidth="1"/>
    <col min="12305" max="12314" width="0" style="403" hidden="1" customWidth="1"/>
    <col min="12315" max="12322" width="9.33203125" style="403"/>
    <col min="12323" max="12323" width="47.33203125" style="403" bestFit="1" customWidth="1"/>
    <col min="12324" max="12544" width="9.33203125" style="403"/>
    <col min="12545" max="12545" width="5.5" style="403" customWidth="1"/>
    <col min="12546" max="12546" width="7.83203125" style="403" customWidth="1"/>
    <col min="12547" max="12547" width="16.33203125" style="403" customWidth="1"/>
    <col min="12548" max="12548" width="52.1640625" style="403" customWidth="1"/>
    <col min="12549" max="12549" width="6.6640625" style="403" customWidth="1"/>
    <col min="12550" max="12550" width="11.33203125" style="403" customWidth="1"/>
    <col min="12551" max="12553" width="14.83203125" style="403" customWidth="1"/>
    <col min="12554" max="12559" width="0" style="403" hidden="1" customWidth="1"/>
    <col min="12560" max="12560" width="11.33203125" style="403" customWidth="1"/>
    <col min="12561" max="12570" width="0" style="403" hidden="1" customWidth="1"/>
    <col min="12571" max="12578" width="9.33203125" style="403"/>
    <col min="12579" max="12579" width="47.33203125" style="403" bestFit="1" customWidth="1"/>
    <col min="12580" max="12800" width="9.33203125" style="403"/>
    <col min="12801" max="12801" width="5.5" style="403" customWidth="1"/>
    <col min="12802" max="12802" width="7.83203125" style="403" customWidth="1"/>
    <col min="12803" max="12803" width="16.33203125" style="403" customWidth="1"/>
    <col min="12804" max="12804" width="52.1640625" style="403" customWidth="1"/>
    <col min="12805" max="12805" width="6.6640625" style="403" customWidth="1"/>
    <col min="12806" max="12806" width="11.33203125" style="403" customWidth="1"/>
    <col min="12807" max="12809" width="14.83203125" style="403" customWidth="1"/>
    <col min="12810" max="12815" width="0" style="403" hidden="1" customWidth="1"/>
    <col min="12816" max="12816" width="11.33203125" style="403" customWidth="1"/>
    <col min="12817" max="12826" width="0" style="403" hidden="1" customWidth="1"/>
    <col min="12827" max="12834" width="9.33203125" style="403"/>
    <col min="12835" max="12835" width="47.33203125" style="403" bestFit="1" customWidth="1"/>
    <col min="12836" max="13056" width="9.33203125" style="403"/>
    <col min="13057" max="13057" width="5.5" style="403" customWidth="1"/>
    <col min="13058" max="13058" width="7.83203125" style="403" customWidth="1"/>
    <col min="13059" max="13059" width="16.33203125" style="403" customWidth="1"/>
    <col min="13060" max="13060" width="52.1640625" style="403" customWidth="1"/>
    <col min="13061" max="13061" width="6.6640625" style="403" customWidth="1"/>
    <col min="13062" max="13062" width="11.33203125" style="403" customWidth="1"/>
    <col min="13063" max="13065" width="14.83203125" style="403" customWidth="1"/>
    <col min="13066" max="13071" width="0" style="403" hidden="1" customWidth="1"/>
    <col min="13072" max="13072" width="11.33203125" style="403" customWidth="1"/>
    <col min="13073" max="13082" width="0" style="403" hidden="1" customWidth="1"/>
    <col min="13083" max="13090" width="9.33203125" style="403"/>
    <col min="13091" max="13091" width="47.33203125" style="403" bestFit="1" customWidth="1"/>
    <col min="13092" max="13312" width="9.33203125" style="403"/>
    <col min="13313" max="13313" width="5.5" style="403" customWidth="1"/>
    <col min="13314" max="13314" width="7.83203125" style="403" customWidth="1"/>
    <col min="13315" max="13315" width="16.33203125" style="403" customWidth="1"/>
    <col min="13316" max="13316" width="52.1640625" style="403" customWidth="1"/>
    <col min="13317" max="13317" width="6.6640625" style="403" customWidth="1"/>
    <col min="13318" max="13318" width="11.33203125" style="403" customWidth="1"/>
    <col min="13319" max="13321" width="14.83203125" style="403" customWidth="1"/>
    <col min="13322" max="13327" width="0" style="403" hidden="1" customWidth="1"/>
    <col min="13328" max="13328" width="11.33203125" style="403" customWidth="1"/>
    <col min="13329" max="13338" width="0" style="403" hidden="1" customWidth="1"/>
    <col min="13339" max="13346" width="9.33203125" style="403"/>
    <col min="13347" max="13347" width="47.33203125" style="403" bestFit="1" customWidth="1"/>
    <col min="13348" max="13568" width="9.33203125" style="403"/>
    <col min="13569" max="13569" width="5.5" style="403" customWidth="1"/>
    <col min="13570" max="13570" width="7.83203125" style="403" customWidth="1"/>
    <col min="13571" max="13571" width="16.33203125" style="403" customWidth="1"/>
    <col min="13572" max="13572" width="52.1640625" style="403" customWidth="1"/>
    <col min="13573" max="13573" width="6.6640625" style="403" customWidth="1"/>
    <col min="13574" max="13574" width="11.33203125" style="403" customWidth="1"/>
    <col min="13575" max="13577" width="14.83203125" style="403" customWidth="1"/>
    <col min="13578" max="13583" width="0" style="403" hidden="1" customWidth="1"/>
    <col min="13584" max="13584" width="11.33203125" style="403" customWidth="1"/>
    <col min="13585" max="13594" width="0" style="403" hidden="1" customWidth="1"/>
    <col min="13595" max="13602" width="9.33203125" style="403"/>
    <col min="13603" max="13603" width="47.33203125" style="403" bestFit="1" customWidth="1"/>
    <col min="13604" max="13824" width="9.33203125" style="403"/>
    <col min="13825" max="13825" width="5.5" style="403" customWidth="1"/>
    <col min="13826" max="13826" width="7.83203125" style="403" customWidth="1"/>
    <col min="13827" max="13827" width="16.33203125" style="403" customWidth="1"/>
    <col min="13828" max="13828" width="52.1640625" style="403" customWidth="1"/>
    <col min="13829" max="13829" width="6.6640625" style="403" customWidth="1"/>
    <col min="13830" max="13830" width="11.33203125" style="403" customWidth="1"/>
    <col min="13831" max="13833" width="14.83203125" style="403" customWidth="1"/>
    <col min="13834" max="13839" width="0" style="403" hidden="1" customWidth="1"/>
    <col min="13840" max="13840" width="11.33203125" style="403" customWidth="1"/>
    <col min="13841" max="13850" width="0" style="403" hidden="1" customWidth="1"/>
    <col min="13851" max="13858" width="9.33203125" style="403"/>
    <col min="13859" max="13859" width="47.33203125" style="403" bestFit="1" customWidth="1"/>
    <col min="13860" max="14080" width="9.33203125" style="403"/>
    <col min="14081" max="14081" width="5.5" style="403" customWidth="1"/>
    <col min="14082" max="14082" width="7.83203125" style="403" customWidth="1"/>
    <col min="14083" max="14083" width="16.33203125" style="403" customWidth="1"/>
    <col min="14084" max="14084" width="52.1640625" style="403" customWidth="1"/>
    <col min="14085" max="14085" width="6.6640625" style="403" customWidth="1"/>
    <col min="14086" max="14086" width="11.33203125" style="403" customWidth="1"/>
    <col min="14087" max="14089" width="14.83203125" style="403" customWidth="1"/>
    <col min="14090" max="14095" width="0" style="403" hidden="1" customWidth="1"/>
    <col min="14096" max="14096" width="11.33203125" style="403" customWidth="1"/>
    <col min="14097" max="14106" width="0" style="403" hidden="1" customWidth="1"/>
    <col min="14107" max="14114" width="9.33203125" style="403"/>
    <col min="14115" max="14115" width="47.33203125" style="403" bestFit="1" customWidth="1"/>
    <col min="14116" max="14336" width="9.33203125" style="403"/>
    <col min="14337" max="14337" width="5.5" style="403" customWidth="1"/>
    <col min="14338" max="14338" width="7.83203125" style="403" customWidth="1"/>
    <col min="14339" max="14339" width="16.33203125" style="403" customWidth="1"/>
    <col min="14340" max="14340" width="52.1640625" style="403" customWidth="1"/>
    <col min="14341" max="14341" width="6.6640625" style="403" customWidth="1"/>
    <col min="14342" max="14342" width="11.33203125" style="403" customWidth="1"/>
    <col min="14343" max="14345" width="14.83203125" style="403" customWidth="1"/>
    <col min="14346" max="14351" width="0" style="403" hidden="1" customWidth="1"/>
    <col min="14352" max="14352" width="11.33203125" style="403" customWidth="1"/>
    <col min="14353" max="14362" width="0" style="403" hidden="1" customWidth="1"/>
    <col min="14363" max="14370" width="9.33203125" style="403"/>
    <col min="14371" max="14371" width="47.33203125" style="403" bestFit="1" customWidth="1"/>
    <col min="14372" max="14592" width="9.33203125" style="403"/>
    <col min="14593" max="14593" width="5.5" style="403" customWidth="1"/>
    <col min="14594" max="14594" width="7.83203125" style="403" customWidth="1"/>
    <col min="14595" max="14595" width="16.33203125" style="403" customWidth="1"/>
    <col min="14596" max="14596" width="52.1640625" style="403" customWidth="1"/>
    <col min="14597" max="14597" width="6.6640625" style="403" customWidth="1"/>
    <col min="14598" max="14598" width="11.33203125" style="403" customWidth="1"/>
    <col min="14599" max="14601" width="14.83203125" style="403" customWidth="1"/>
    <col min="14602" max="14607" width="0" style="403" hidden="1" customWidth="1"/>
    <col min="14608" max="14608" width="11.33203125" style="403" customWidth="1"/>
    <col min="14609" max="14618" width="0" style="403" hidden="1" customWidth="1"/>
    <col min="14619" max="14626" width="9.33203125" style="403"/>
    <col min="14627" max="14627" width="47.33203125" style="403" bestFit="1" customWidth="1"/>
    <col min="14628" max="14848" width="9.33203125" style="403"/>
    <col min="14849" max="14849" width="5.5" style="403" customWidth="1"/>
    <col min="14850" max="14850" width="7.83203125" style="403" customWidth="1"/>
    <col min="14851" max="14851" width="16.33203125" style="403" customWidth="1"/>
    <col min="14852" max="14852" width="52.1640625" style="403" customWidth="1"/>
    <col min="14853" max="14853" width="6.6640625" style="403" customWidth="1"/>
    <col min="14854" max="14854" width="11.33203125" style="403" customWidth="1"/>
    <col min="14855" max="14857" width="14.83203125" style="403" customWidth="1"/>
    <col min="14858" max="14863" width="0" style="403" hidden="1" customWidth="1"/>
    <col min="14864" max="14864" width="11.33203125" style="403" customWidth="1"/>
    <col min="14865" max="14874" width="0" style="403" hidden="1" customWidth="1"/>
    <col min="14875" max="14882" width="9.33203125" style="403"/>
    <col min="14883" max="14883" width="47.33203125" style="403" bestFit="1" customWidth="1"/>
    <col min="14884" max="15104" width="9.33203125" style="403"/>
    <col min="15105" max="15105" width="5.5" style="403" customWidth="1"/>
    <col min="15106" max="15106" width="7.83203125" style="403" customWidth="1"/>
    <col min="15107" max="15107" width="16.33203125" style="403" customWidth="1"/>
    <col min="15108" max="15108" width="52.1640625" style="403" customWidth="1"/>
    <col min="15109" max="15109" width="6.6640625" style="403" customWidth="1"/>
    <col min="15110" max="15110" width="11.33203125" style="403" customWidth="1"/>
    <col min="15111" max="15113" width="14.83203125" style="403" customWidth="1"/>
    <col min="15114" max="15119" width="0" style="403" hidden="1" customWidth="1"/>
    <col min="15120" max="15120" width="11.33203125" style="403" customWidth="1"/>
    <col min="15121" max="15130" width="0" style="403" hidden="1" customWidth="1"/>
    <col min="15131" max="15138" width="9.33203125" style="403"/>
    <col min="15139" max="15139" width="47.33203125" style="403" bestFit="1" customWidth="1"/>
    <col min="15140" max="15360" width="9.33203125" style="403"/>
    <col min="15361" max="15361" width="5.5" style="403" customWidth="1"/>
    <col min="15362" max="15362" width="7.83203125" style="403" customWidth="1"/>
    <col min="15363" max="15363" width="16.33203125" style="403" customWidth="1"/>
    <col min="15364" max="15364" width="52.1640625" style="403" customWidth="1"/>
    <col min="15365" max="15365" width="6.6640625" style="403" customWidth="1"/>
    <col min="15366" max="15366" width="11.33203125" style="403" customWidth="1"/>
    <col min="15367" max="15369" width="14.83203125" style="403" customWidth="1"/>
    <col min="15370" max="15375" width="0" style="403" hidden="1" customWidth="1"/>
    <col min="15376" max="15376" width="11.33203125" style="403" customWidth="1"/>
    <col min="15377" max="15386" width="0" style="403" hidden="1" customWidth="1"/>
    <col min="15387" max="15394" width="9.33203125" style="403"/>
    <col min="15395" max="15395" width="47.33203125" style="403" bestFit="1" customWidth="1"/>
    <col min="15396" max="15616" width="9.33203125" style="403"/>
    <col min="15617" max="15617" width="5.5" style="403" customWidth="1"/>
    <col min="15618" max="15618" width="7.83203125" style="403" customWidth="1"/>
    <col min="15619" max="15619" width="16.33203125" style="403" customWidth="1"/>
    <col min="15620" max="15620" width="52.1640625" style="403" customWidth="1"/>
    <col min="15621" max="15621" width="6.6640625" style="403" customWidth="1"/>
    <col min="15622" max="15622" width="11.33203125" style="403" customWidth="1"/>
    <col min="15623" max="15625" width="14.83203125" style="403" customWidth="1"/>
    <col min="15626" max="15631" width="0" style="403" hidden="1" customWidth="1"/>
    <col min="15632" max="15632" width="11.33203125" style="403" customWidth="1"/>
    <col min="15633" max="15642" width="0" style="403" hidden="1" customWidth="1"/>
    <col min="15643" max="15650" width="9.33203125" style="403"/>
    <col min="15651" max="15651" width="47.33203125" style="403" bestFit="1" customWidth="1"/>
    <col min="15652" max="15872" width="9.33203125" style="403"/>
    <col min="15873" max="15873" width="5.5" style="403" customWidth="1"/>
    <col min="15874" max="15874" width="7.83203125" style="403" customWidth="1"/>
    <col min="15875" max="15875" width="16.33203125" style="403" customWidth="1"/>
    <col min="15876" max="15876" width="52.1640625" style="403" customWidth="1"/>
    <col min="15877" max="15877" width="6.6640625" style="403" customWidth="1"/>
    <col min="15878" max="15878" width="11.33203125" style="403" customWidth="1"/>
    <col min="15879" max="15881" width="14.83203125" style="403" customWidth="1"/>
    <col min="15882" max="15887" width="0" style="403" hidden="1" customWidth="1"/>
    <col min="15888" max="15888" width="11.33203125" style="403" customWidth="1"/>
    <col min="15889" max="15898" width="0" style="403" hidden="1" customWidth="1"/>
    <col min="15899" max="15906" width="9.33203125" style="403"/>
    <col min="15907" max="15907" width="47.33203125" style="403" bestFit="1" customWidth="1"/>
    <col min="15908" max="16128" width="9.33203125" style="403"/>
    <col min="16129" max="16129" width="5.5" style="403" customWidth="1"/>
    <col min="16130" max="16130" width="7.83203125" style="403" customWidth="1"/>
    <col min="16131" max="16131" width="16.33203125" style="403" customWidth="1"/>
    <col min="16132" max="16132" width="52.1640625" style="403" customWidth="1"/>
    <col min="16133" max="16133" width="6.6640625" style="403" customWidth="1"/>
    <col min="16134" max="16134" width="11.33203125" style="403" customWidth="1"/>
    <col min="16135" max="16137" width="14.83203125" style="403" customWidth="1"/>
    <col min="16138" max="16143" width="0" style="403" hidden="1" customWidth="1"/>
    <col min="16144" max="16144" width="11.33203125" style="403" customWidth="1"/>
    <col min="16145" max="16154" width="0" style="403" hidden="1" customWidth="1"/>
    <col min="16155" max="16162" width="9.33203125" style="403"/>
    <col min="16163" max="16163" width="47.33203125" style="403" bestFit="1" customWidth="1"/>
    <col min="16164" max="16384" width="9.33203125" style="403"/>
  </cols>
  <sheetData>
    <row r="1" spans="1:46">
      <c r="A1" s="482" t="s">
        <v>1646</v>
      </c>
      <c r="B1" s="400"/>
      <c r="C1" s="400"/>
      <c r="D1" s="482" t="s">
        <v>1608</v>
      </c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W1" s="403">
        <v>30.126000000000001</v>
      </c>
    </row>
    <row r="2" spans="1:46">
      <c r="A2" s="482" t="s">
        <v>2209</v>
      </c>
      <c r="B2" s="400"/>
      <c r="C2" s="400"/>
      <c r="D2" s="482" t="s">
        <v>1606</v>
      </c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</row>
    <row r="3" spans="1:46">
      <c r="A3" s="482" t="s">
        <v>945</v>
      </c>
      <c r="B3" s="400"/>
      <c r="C3" s="400"/>
      <c r="D3" s="482" t="s">
        <v>2281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</row>
    <row r="4" spans="1:46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</row>
    <row r="5" spans="1:46">
      <c r="A5" s="1316" t="str">
        <f>'[2]Rek ZTI'!A5</f>
        <v>Stavba : SOŠ PZ Košice, zateplenie bloku A a rekonštrukcia bloku E</v>
      </c>
      <c r="B5" s="1317"/>
      <c r="C5" s="1317"/>
      <c r="D5" s="1318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</row>
    <row r="6" spans="1:46">
      <c r="A6" s="1215" t="s">
        <v>2310</v>
      </c>
      <c r="B6" s="1216"/>
      <c r="C6" s="1216"/>
      <c r="D6" s="499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AC6" s="1046"/>
      <c r="AD6" s="1046"/>
      <c r="AE6" s="1046"/>
      <c r="AF6" s="1046"/>
      <c r="AG6" s="1046"/>
      <c r="AH6" s="1046"/>
      <c r="AI6" s="1046"/>
    </row>
    <row r="7" spans="1:46">
      <c r="A7" s="1217"/>
      <c r="B7" s="1216" t="s">
        <v>2313</v>
      </c>
      <c r="C7" s="1216"/>
      <c r="D7" s="1214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AC7" s="1046"/>
      <c r="AD7" s="1046"/>
      <c r="AE7" s="1046"/>
      <c r="AF7" s="1046"/>
      <c r="AG7" s="1046"/>
      <c r="AH7" s="1046"/>
      <c r="AI7" s="1046"/>
    </row>
    <row r="8" spans="1:46">
      <c r="A8" s="1217" t="s">
        <v>2311</v>
      </c>
      <c r="B8" s="1319" t="s">
        <v>2312</v>
      </c>
      <c r="C8" s="1319"/>
      <c r="D8" s="1214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AC8" s="1046"/>
      <c r="AD8" s="1046"/>
      <c r="AE8" s="1046"/>
      <c r="AF8" s="1046"/>
      <c r="AG8" s="1046"/>
      <c r="AH8" s="1046"/>
      <c r="AI8" s="1046"/>
    </row>
    <row r="9" spans="1:46">
      <c r="A9" s="485"/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401"/>
      <c r="AC9" s="1046"/>
      <c r="AD9" s="1046"/>
      <c r="AE9" s="1046"/>
      <c r="AF9" s="1046"/>
      <c r="AG9" s="1046"/>
      <c r="AH9" s="1046"/>
      <c r="AI9" s="1046"/>
    </row>
    <row r="10" spans="1:46">
      <c r="A10" s="402" t="s">
        <v>1647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AC10" s="1046"/>
      <c r="AD10" s="1046"/>
      <c r="AE10" s="1046"/>
      <c r="AF10" s="1046"/>
      <c r="AG10" s="1046"/>
      <c r="AH10" s="1046"/>
      <c r="AI10" s="1046"/>
    </row>
    <row r="11" spans="1:46" ht="15">
      <c r="A11" s="486" t="s">
        <v>1657</v>
      </c>
      <c r="B11" s="486" t="s">
        <v>1658</v>
      </c>
      <c r="C11" s="486" t="s">
        <v>963</v>
      </c>
      <c r="D11" s="486" t="s">
        <v>1659</v>
      </c>
      <c r="E11" s="486" t="s">
        <v>1660</v>
      </c>
      <c r="F11" s="486" t="s">
        <v>105</v>
      </c>
      <c r="G11" s="486" t="s">
        <v>1616</v>
      </c>
      <c r="H11" s="486" t="s">
        <v>1617</v>
      </c>
      <c r="I11" s="486" t="s">
        <v>1661</v>
      </c>
      <c r="J11" s="486"/>
      <c r="K11" s="486"/>
      <c r="L11" s="486"/>
      <c r="M11" s="486"/>
      <c r="N11" s="486"/>
      <c r="O11" s="486"/>
      <c r="P11" s="486" t="s">
        <v>1662</v>
      </c>
      <c r="Q11" s="500"/>
      <c r="R11" s="500"/>
      <c r="S11" s="500"/>
      <c r="T11" s="500"/>
      <c r="U11" s="500"/>
      <c r="V11" s="500"/>
      <c r="W11" s="500"/>
      <c r="X11" s="500"/>
      <c r="Y11" s="500"/>
      <c r="Z11" s="500"/>
      <c r="AC11" s="1046"/>
      <c r="AD11" s="1046"/>
      <c r="AE11" s="1046"/>
      <c r="AF11" s="1046"/>
      <c r="AG11" s="1047"/>
      <c r="AH11" s="1048"/>
      <c r="AI11" s="1046"/>
    </row>
    <row r="12" spans="1:46">
      <c r="A12" s="501"/>
      <c r="B12" s="501"/>
      <c r="C12" s="502"/>
      <c r="D12" s="503"/>
      <c r="E12" s="501"/>
      <c r="F12" s="504"/>
      <c r="G12" s="505"/>
      <c r="H12" s="505"/>
      <c r="I12" s="505"/>
      <c r="J12" s="501"/>
      <c r="K12" s="501"/>
      <c r="L12" s="501"/>
      <c r="M12" s="501"/>
      <c r="N12" s="501"/>
      <c r="O12" s="501"/>
      <c r="P12" s="501"/>
      <c r="Q12" s="490"/>
      <c r="R12" s="490"/>
      <c r="S12" s="490"/>
      <c r="T12" s="490"/>
      <c r="U12" s="490"/>
      <c r="V12" s="490"/>
      <c r="W12" s="490"/>
      <c r="X12" s="490"/>
      <c r="Y12" s="490"/>
      <c r="Z12" s="490"/>
      <c r="AC12" s="1046"/>
      <c r="AD12" s="1046"/>
      <c r="AE12" s="1046"/>
      <c r="AF12" s="1046"/>
      <c r="AG12" s="1046"/>
      <c r="AH12" s="1046"/>
      <c r="AI12" s="1046"/>
    </row>
    <row r="13" spans="1:46">
      <c r="A13" s="495"/>
      <c r="B13" s="495"/>
      <c r="C13" s="495"/>
      <c r="D13" s="491" t="s">
        <v>1651</v>
      </c>
      <c r="E13" s="495"/>
      <c r="F13" s="506"/>
      <c r="G13" s="493"/>
      <c r="H13" s="493"/>
      <c r="I13" s="493"/>
      <c r="J13" s="495"/>
      <c r="K13" s="495"/>
      <c r="L13" s="495"/>
      <c r="M13" s="495"/>
      <c r="N13" s="495"/>
      <c r="O13" s="495"/>
      <c r="P13" s="494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C13" s="1046"/>
      <c r="AD13" s="1046"/>
      <c r="AE13" s="1046"/>
      <c r="AF13" s="1046"/>
      <c r="AG13" s="1046"/>
      <c r="AH13" s="1049"/>
      <c r="AI13" s="1046"/>
    </row>
    <row r="14" spans="1:46">
      <c r="A14" s="495"/>
      <c r="B14" s="495"/>
      <c r="C14" s="495"/>
      <c r="D14" s="495" t="s">
        <v>1652</v>
      </c>
      <c r="E14" s="495"/>
      <c r="F14" s="506"/>
      <c r="G14" s="493"/>
      <c r="H14" s="493"/>
      <c r="I14" s="493"/>
      <c r="J14" s="495"/>
      <c r="K14" s="495"/>
      <c r="L14" s="495"/>
      <c r="M14" s="495"/>
      <c r="N14" s="495"/>
      <c r="O14" s="495"/>
      <c r="P14" s="494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C14" s="1046"/>
      <c r="AD14" s="1046"/>
      <c r="AE14" s="1046"/>
      <c r="AF14" s="1046"/>
      <c r="AG14" s="1046"/>
      <c r="AH14" s="1050"/>
      <c r="AI14" s="1046"/>
    </row>
    <row r="15" spans="1:46" ht="24.95" customHeight="1">
      <c r="A15" s="507">
        <v>1</v>
      </c>
      <c r="B15" s="507" t="s">
        <v>1664</v>
      </c>
      <c r="C15" s="508" t="s">
        <v>1665</v>
      </c>
      <c r="D15" s="507" t="s">
        <v>1666</v>
      </c>
      <c r="E15" s="507" t="s">
        <v>159</v>
      </c>
      <c r="F15" s="509">
        <v>180</v>
      </c>
      <c r="G15" s="510"/>
      <c r="H15" s="510"/>
      <c r="I15" s="510"/>
      <c r="J15" s="507">
        <f t="shared" ref="J15:J25" si="0">ROUND(F15*(N15),2)</f>
        <v>73.8</v>
      </c>
      <c r="K15" s="480">
        <f t="shared" ref="K15:K25" si="1">ROUND(F15*(O15),2)</f>
        <v>0</v>
      </c>
      <c r="L15" s="480">
        <f t="shared" ref="L15:L25" si="2">ROUND(F15*(G15+H15),2)</f>
        <v>0</v>
      </c>
      <c r="M15" s="480"/>
      <c r="N15" s="480">
        <v>0.41</v>
      </c>
      <c r="O15" s="480"/>
      <c r="P15" s="494">
        <f>ROUND(F15*(R15),2)</f>
        <v>0</v>
      </c>
      <c r="Q15" s="511"/>
      <c r="R15" s="511">
        <v>0</v>
      </c>
      <c r="Z15" s="403">
        <v>0</v>
      </c>
      <c r="AC15" s="1046"/>
      <c r="AD15" s="1046"/>
      <c r="AE15" s="1046"/>
      <c r="AF15" s="1051"/>
      <c r="AG15" s="1052"/>
      <c r="AH15" s="1051"/>
      <c r="AI15" s="1051"/>
      <c r="AJ15" s="509"/>
      <c r="AK15" s="510"/>
      <c r="AL15" s="510"/>
      <c r="AM15" s="510"/>
      <c r="AN15" s="507"/>
      <c r="AO15" s="480"/>
      <c r="AP15" s="497"/>
      <c r="AQ15" s="480"/>
      <c r="AR15" s="480"/>
      <c r="AS15" s="480"/>
      <c r="AT15" s="494"/>
    </row>
    <row r="16" spans="1:46" ht="24.95" customHeight="1">
      <c r="A16" s="507">
        <v>2</v>
      </c>
      <c r="B16" s="507" t="s">
        <v>1664</v>
      </c>
      <c r="C16" s="508" t="s">
        <v>1667</v>
      </c>
      <c r="D16" s="507" t="s">
        <v>1668</v>
      </c>
      <c r="E16" s="507" t="s">
        <v>159</v>
      </c>
      <c r="F16" s="509">
        <v>160</v>
      </c>
      <c r="G16" s="510"/>
      <c r="H16" s="510"/>
      <c r="I16" s="510"/>
      <c r="J16" s="507">
        <f t="shared" si="0"/>
        <v>72</v>
      </c>
      <c r="K16" s="480">
        <f t="shared" si="1"/>
        <v>0</v>
      </c>
      <c r="L16" s="480">
        <f t="shared" si="2"/>
        <v>0</v>
      </c>
      <c r="M16" s="480"/>
      <c r="N16" s="480">
        <v>0.45</v>
      </c>
      <c r="O16" s="480"/>
      <c r="P16" s="494">
        <f t="shared" ref="P16:P27" si="3">ROUND(F16*(R16),2)</f>
        <v>0</v>
      </c>
      <c r="Q16" s="511"/>
      <c r="R16" s="511">
        <v>0</v>
      </c>
      <c r="Z16" s="403">
        <v>0</v>
      </c>
      <c r="AC16" s="1046"/>
      <c r="AD16" s="1046"/>
      <c r="AE16" s="1046"/>
      <c r="AF16" s="1051"/>
      <c r="AG16" s="1052"/>
      <c r="AH16" s="1051"/>
      <c r="AI16" s="1227"/>
      <c r="AJ16" s="515"/>
      <c r="AK16" s="510"/>
      <c r="AL16" s="510"/>
      <c r="AM16" s="510"/>
      <c r="AN16" s="507"/>
      <c r="AO16" s="480"/>
      <c r="AP16" s="497"/>
      <c r="AQ16" s="480"/>
      <c r="AR16" s="480"/>
      <c r="AS16" s="480"/>
      <c r="AT16" s="494"/>
    </row>
    <row r="17" spans="1:46" ht="24.95" customHeight="1">
      <c r="A17" s="507">
        <v>3</v>
      </c>
      <c r="B17" s="507" t="s">
        <v>1664</v>
      </c>
      <c r="C17" s="508" t="s">
        <v>1669</v>
      </c>
      <c r="D17" s="507" t="s">
        <v>1670</v>
      </c>
      <c r="E17" s="507" t="s">
        <v>159</v>
      </c>
      <c r="F17" s="509">
        <v>180</v>
      </c>
      <c r="G17" s="510"/>
      <c r="H17" s="510"/>
      <c r="I17" s="510"/>
      <c r="J17" s="507">
        <f t="shared" si="0"/>
        <v>86.4</v>
      </c>
      <c r="K17" s="480">
        <f t="shared" si="1"/>
        <v>0</v>
      </c>
      <c r="L17" s="480">
        <f t="shared" si="2"/>
        <v>0</v>
      </c>
      <c r="M17" s="480"/>
      <c r="N17" s="480">
        <v>0.48</v>
      </c>
      <c r="O17" s="480"/>
      <c r="P17" s="494">
        <f t="shared" si="3"/>
        <v>0</v>
      </c>
      <c r="Q17" s="511"/>
      <c r="R17" s="511">
        <v>0</v>
      </c>
      <c r="Z17" s="403">
        <v>0</v>
      </c>
      <c r="AC17" s="1046"/>
      <c r="AD17" s="1046"/>
      <c r="AE17" s="1046"/>
      <c r="AF17" s="1051"/>
      <c r="AG17" s="1052"/>
      <c r="AH17" s="1051"/>
      <c r="AI17" s="1227"/>
      <c r="AJ17" s="515"/>
      <c r="AK17" s="510"/>
      <c r="AL17" s="510"/>
      <c r="AM17" s="510"/>
      <c r="AN17" s="507"/>
      <c r="AO17" s="480"/>
      <c r="AP17" s="497"/>
      <c r="AQ17" s="480"/>
      <c r="AR17" s="480"/>
      <c r="AS17" s="480"/>
      <c r="AT17" s="494"/>
    </row>
    <row r="18" spans="1:46" ht="24.95" customHeight="1">
      <c r="A18" s="507">
        <v>4</v>
      </c>
      <c r="B18" s="507" t="s">
        <v>1664</v>
      </c>
      <c r="C18" s="508" t="s">
        <v>1671</v>
      </c>
      <c r="D18" s="507" t="s">
        <v>1672</v>
      </c>
      <c r="E18" s="507" t="s">
        <v>159</v>
      </c>
      <c r="F18" s="509">
        <v>65</v>
      </c>
      <c r="G18" s="510"/>
      <c r="H18" s="510"/>
      <c r="I18" s="510"/>
      <c r="J18" s="507">
        <f t="shared" si="0"/>
        <v>39</v>
      </c>
      <c r="K18" s="480">
        <f t="shared" si="1"/>
        <v>0</v>
      </c>
      <c r="L18" s="480">
        <f t="shared" si="2"/>
        <v>0</v>
      </c>
      <c r="M18" s="480"/>
      <c r="N18" s="480">
        <v>0.6</v>
      </c>
      <c r="O18" s="480"/>
      <c r="P18" s="494">
        <f t="shared" si="3"/>
        <v>0</v>
      </c>
      <c r="Q18" s="511"/>
      <c r="R18" s="511">
        <v>0</v>
      </c>
      <c r="Z18" s="403">
        <v>0</v>
      </c>
      <c r="AC18" s="1046"/>
      <c r="AD18" s="1046"/>
      <c r="AE18" s="1046"/>
      <c r="AF18" s="1051"/>
      <c r="AG18" s="1052"/>
      <c r="AH18" s="1226"/>
      <c r="AI18" s="1227"/>
      <c r="AJ18" s="1228"/>
      <c r="AK18" s="510"/>
      <c r="AL18" s="510"/>
      <c r="AM18" s="510"/>
      <c r="AN18" s="507"/>
      <c r="AO18" s="480"/>
      <c r="AP18" s="497"/>
      <c r="AQ18" s="480"/>
      <c r="AR18" s="480"/>
      <c r="AS18" s="480"/>
      <c r="AT18" s="494"/>
    </row>
    <row r="19" spans="1:46" ht="24.95" customHeight="1">
      <c r="A19" s="507">
        <v>5</v>
      </c>
      <c r="B19" s="507" t="s">
        <v>1664</v>
      </c>
      <c r="C19" s="508" t="s">
        <v>1673</v>
      </c>
      <c r="D19" s="507" t="s">
        <v>1674</v>
      </c>
      <c r="E19" s="507" t="s">
        <v>159</v>
      </c>
      <c r="F19" s="509">
        <v>70</v>
      </c>
      <c r="G19" s="510"/>
      <c r="H19" s="510"/>
      <c r="I19" s="510"/>
      <c r="J19" s="507">
        <f t="shared" si="0"/>
        <v>49</v>
      </c>
      <c r="K19" s="480">
        <f t="shared" si="1"/>
        <v>0</v>
      </c>
      <c r="L19" s="480">
        <f t="shared" si="2"/>
        <v>0</v>
      </c>
      <c r="M19" s="480"/>
      <c r="N19" s="480">
        <v>0.7</v>
      </c>
      <c r="O19" s="480"/>
      <c r="P19" s="494">
        <f t="shared" si="3"/>
        <v>0</v>
      </c>
      <c r="Q19" s="511"/>
      <c r="R19" s="511">
        <v>0</v>
      </c>
      <c r="Z19" s="403">
        <v>0</v>
      </c>
      <c r="AC19" s="1046"/>
      <c r="AD19" s="1046"/>
      <c r="AE19" s="1046"/>
      <c r="AF19" s="1050"/>
      <c r="AG19" s="1050"/>
      <c r="AH19" s="1229"/>
      <c r="AI19" s="1229"/>
      <c r="AJ19" s="1230"/>
      <c r="AK19" s="492"/>
      <c r="AL19" s="492"/>
      <c r="AM19" s="492"/>
      <c r="AN19" s="495"/>
      <c r="AO19" s="495"/>
      <c r="AP19" s="495"/>
      <c r="AQ19" s="495"/>
      <c r="AR19" s="495"/>
      <c r="AS19" s="495"/>
      <c r="AT19" s="512"/>
    </row>
    <row r="20" spans="1:46" ht="24.95" customHeight="1">
      <c r="A20" s="507">
        <v>6</v>
      </c>
      <c r="B20" s="507" t="s">
        <v>1664</v>
      </c>
      <c r="C20" s="508" t="s">
        <v>1675</v>
      </c>
      <c r="D20" s="507" t="s">
        <v>1676</v>
      </c>
      <c r="E20" s="507" t="s">
        <v>159</v>
      </c>
      <c r="F20" s="509">
        <v>51</v>
      </c>
      <c r="G20" s="510"/>
      <c r="H20" s="510"/>
      <c r="I20" s="510"/>
      <c r="J20" s="507">
        <f t="shared" si="0"/>
        <v>42.84</v>
      </c>
      <c r="K20" s="480">
        <f t="shared" si="1"/>
        <v>0</v>
      </c>
      <c r="L20" s="480">
        <f t="shared" si="2"/>
        <v>0</v>
      </c>
      <c r="M20" s="480"/>
      <c r="N20" s="480">
        <v>0.84</v>
      </c>
      <c r="O20" s="480"/>
      <c r="P20" s="494">
        <f t="shared" si="3"/>
        <v>0</v>
      </c>
      <c r="Q20" s="511"/>
      <c r="R20" s="511">
        <v>0</v>
      </c>
      <c r="Z20" s="403">
        <v>0</v>
      </c>
      <c r="AC20" s="1046"/>
      <c r="AD20" s="1046"/>
      <c r="AE20" s="1046"/>
      <c r="AF20" s="1051"/>
      <c r="AG20" s="1052"/>
      <c r="AH20" s="1227"/>
      <c r="AI20" s="1227"/>
      <c r="AJ20" s="515"/>
      <c r="AK20" s="510"/>
      <c r="AL20" s="510"/>
      <c r="AM20" s="510"/>
      <c r="AN20" s="507"/>
      <c r="AO20" s="480"/>
      <c r="AP20" s="480"/>
      <c r="AQ20" s="480"/>
      <c r="AR20" s="480"/>
      <c r="AS20" s="480"/>
      <c r="AT20" s="494"/>
    </row>
    <row r="21" spans="1:46" ht="24.95" customHeight="1">
      <c r="A21" s="507">
        <v>7</v>
      </c>
      <c r="B21" s="507" t="s">
        <v>1664</v>
      </c>
      <c r="C21" s="508" t="s">
        <v>1678</v>
      </c>
      <c r="D21" s="507" t="s">
        <v>1679</v>
      </c>
      <c r="E21" s="507" t="s">
        <v>159</v>
      </c>
      <c r="F21" s="509">
        <v>706</v>
      </c>
      <c r="G21" s="510"/>
      <c r="H21" s="510"/>
      <c r="I21" s="510"/>
      <c r="J21" s="507">
        <f t="shared" si="0"/>
        <v>628.34</v>
      </c>
      <c r="K21" s="480">
        <f t="shared" si="1"/>
        <v>0</v>
      </c>
      <c r="L21" s="480">
        <f t="shared" si="2"/>
        <v>0</v>
      </c>
      <c r="M21" s="480"/>
      <c r="N21" s="480">
        <v>0.89</v>
      </c>
      <c r="O21" s="480"/>
      <c r="P21" s="494">
        <f t="shared" si="3"/>
        <v>0</v>
      </c>
      <c r="Q21" s="511"/>
      <c r="R21" s="511">
        <v>0</v>
      </c>
      <c r="Z21" s="403">
        <v>0</v>
      </c>
      <c r="AC21" s="1046"/>
      <c r="AD21" s="1046"/>
      <c r="AE21" s="1046"/>
      <c r="AF21" s="1050"/>
      <c r="AG21" s="1050"/>
      <c r="AH21" s="1229"/>
      <c r="AI21" s="1050"/>
      <c r="AJ21" s="506"/>
      <c r="AK21" s="492"/>
      <c r="AL21" s="492"/>
      <c r="AM21" s="492"/>
      <c r="AN21" s="495"/>
      <c r="AO21" s="495"/>
      <c r="AP21" s="495"/>
      <c r="AQ21" s="495"/>
      <c r="AR21" s="495"/>
      <c r="AS21" s="495"/>
      <c r="AT21" s="512"/>
    </row>
    <row r="22" spans="1:46" ht="22.5" customHeight="1">
      <c r="A22" s="507">
        <v>8</v>
      </c>
      <c r="B22" s="507" t="s">
        <v>1664</v>
      </c>
      <c r="C22" s="508" t="s">
        <v>1681</v>
      </c>
      <c r="D22" s="513" t="s">
        <v>1682</v>
      </c>
      <c r="E22" s="507" t="s">
        <v>159</v>
      </c>
      <c r="F22" s="509">
        <v>180</v>
      </c>
      <c r="G22" s="510"/>
      <c r="H22" s="510"/>
      <c r="I22" s="510"/>
      <c r="J22" s="507">
        <f t="shared" si="0"/>
        <v>455.4</v>
      </c>
      <c r="K22" s="480">
        <f t="shared" si="1"/>
        <v>0</v>
      </c>
      <c r="L22" s="480">
        <f t="shared" si="2"/>
        <v>0</v>
      </c>
      <c r="M22" s="480"/>
      <c r="N22" s="480">
        <v>2.5299999999999998</v>
      </c>
      <c r="O22" s="480"/>
      <c r="P22" s="494">
        <f t="shared" si="3"/>
        <v>0</v>
      </c>
      <c r="Q22" s="511"/>
      <c r="R22" s="511">
        <v>0</v>
      </c>
      <c r="Z22" s="403">
        <v>0</v>
      </c>
      <c r="AC22" s="1046"/>
      <c r="AD22" s="1046"/>
      <c r="AE22" s="1046"/>
      <c r="AF22" s="1053"/>
      <c r="AG22" s="1046"/>
      <c r="AH22" s="1046"/>
      <c r="AI22" s="1046"/>
    </row>
    <row r="23" spans="1:46" ht="24.95" customHeight="1">
      <c r="A23" s="507">
        <v>9</v>
      </c>
      <c r="B23" s="507" t="s">
        <v>1664</v>
      </c>
      <c r="C23" s="508" t="s">
        <v>1683</v>
      </c>
      <c r="D23" s="507" t="s">
        <v>1684</v>
      </c>
      <c r="E23" s="507" t="s">
        <v>159</v>
      </c>
      <c r="F23" s="509">
        <v>160</v>
      </c>
      <c r="G23" s="510"/>
      <c r="H23" s="510"/>
      <c r="I23" s="510"/>
      <c r="J23" s="507">
        <f t="shared" si="0"/>
        <v>417.6</v>
      </c>
      <c r="K23" s="480">
        <f t="shared" si="1"/>
        <v>0</v>
      </c>
      <c r="L23" s="480">
        <f t="shared" si="2"/>
        <v>0</v>
      </c>
      <c r="M23" s="480"/>
      <c r="N23" s="480">
        <v>2.61</v>
      </c>
      <c r="O23" s="480"/>
      <c r="P23" s="494">
        <f t="shared" si="3"/>
        <v>0</v>
      </c>
      <c r="Q23" s="511"/>
      <c r="R23" s="511">
        <v>0</v>
      </c>
      <c r="Z23" s="403">
        <v>0</v>
      </c>
      <c r="AC23" s="1046"/>
      <c r="AD23" s="1046"/>
      <c r="AE23" s="1046"/>
      <c r="AF23" s="1054"/>
      <c r="AG23" s="1046"/>
      <c r="AH23" s="1046"/>
      <c r="AI23" s="1046"/>
    </row>
    <row r="24" spans="1:46" ht="24.95" customHeight="1">
      <c r="A24" s="507">
        <v>10</v>
      </c>
      <c r="B24" s="507" t="s">
        <v>1664</v>
      </c>
      <c r="C24" s="508" t="s">
        <v>1685</v>
      </c>
      <c r="D24" s="507" t="s">
        <v>1686</v>
      </c>
      <c r="E24" s="507" t="s">
        <v>159</v>
      </c>
      <c r="F24" s="509">
        <v>65</v>
      </c>
      <c r="G24" s="510"/>
      <c r="H24" s="510"/>
      <c r="I24" s="510"/>
      <c r="J24" s="507">
        <f t="shared" si="0"/>
        <v>206.05</v>
      </c>
      <c r="K24" s="480">
        <f t="shared" si="1"/>
        <v>0</v>
      </c>
      <c r="L24" s="480">
        <f t="shared" si="2"/>
        <v>0</v>
      </c>
      <c r="M24" s="480"/>
      <c r="N24" s="480">
        <v>3.17</v>
      </c>
      <c r="O24" s="480"/>
      <c r="P24" s="494">
        <f t="shared" si="3"/>
        <v>0</v>
      </c>
      <c r="Q24" s="511"/>
      <c r="R24" s="511">
        <v>0</v>
      </c>
      <c r="Z24" s="403">
        <v>0</v>
      </c>
      <c r="AC24" s="1046"/>
      <c r="AD24" s="1046"/>
      <c r="AE24" s="1046"/>
      <c r="AF24" s="1055"/>
      <c r="AG24" s="1046"/>
      <c r="AH24" s="1046"/>
      <c r="AI24" s="1046"/>
    </row>
    <row r="25" spans="1:46" ht="24.95" customHeight="1">
      <c r="A25" s="507">
        <v>11</v>
      </c>
      <c r="B25" s="507" t="s">
        <v>1664</v>
      </c>
      <c r="C25" s="508" t="s">
        <v>1687</v>
      </c>
      <c r="D25" s="507" t="s">
        <v>1688</v>
      </c>
      <c r="E25" s="507" t="s">
        <v>159</v>
      </c>
      <c r="F25" s="515">
        <v>80</v>
      </c>
      <c r="G25" s="510"/>
      <c r="H25" s="510"/>
      <c r="I25" s="510"/>
      <c r="J25" s="507">
        <f t="shared" si="0"/>
        <v>272</v>
      </c>
      <c r="K25" s="480">
        <f t="shared" si="1"/>
        <v>0</v>
      </c>
      <c r="L25" s="480">
        <f t="shared" si="2"/>
        <v>0</v>
      </c>
      <c r="M25" s="480"/>
      <c r="N25" s="480">
        <v>3.4</v>
      </c>
      <c r="O25" s="480"/>
      <c r="P25" s="494">
        <f t="shared" si="3"/>
        <v>0</v>
      </c>
      <c r="Q25" s="511"/>
      <c r="R25" s="511">
        <v>0</v>
      </c>
      <c r="Z25" s="403">
        <v>0</v>
      </c>
      <c r="AC25" s="1046"/>
      <c r="AD25" s="1046"/>
      <c r="AE25" s="1046"/>
      <c r="AF25" s="1046"/>
      <c r="AG25" s="1046"/>
      <c r="AH25" s="1055"/>
      <c r="AI25" s="1046"/>
    </row>
    <row r="26" spans="1:46" ht="18.75" customHeight="1">
      <c r="A26" s="507">
        <v>12</v>
      </c>
      <c r="B26" s="507" t="s">
        <v>1664</v>
      </c>
      <c r="C26" s="508" t="s">
        <v>1689</v>
      </c>
      <c r="D26" s="507" t="s">
        <v>1690</v>
      </c>
      <c r="E26" s="507" t="s">
        <v>241</v>
      </c>
      <c r="F26" s="509">
        <v>10</v>
      </c>
      <c r="G26" s="510"/>
      <c r="H26" s="510"/>
      <c r="I26" s="510"/>
      <c r="J26" s="507">
        <f>ROUND(F26*(N26),2)</f>
        <v>82.1</v>
      </c>
      <c r="K26" s="480">
        <f>ROUND(F26*(O26),2)</f>
        <v>0</v>
      </c>
      <c r="L26" s="480">
        <f>ROUND(F26*(G26+H26),2)</f>
        <v>0</v>
      </c>
      <c r="M26" s="480"/>
      <c r="N26" s="480">
        <v>8.2100000000000009</v>
      </c>
      <c r="O26" s="480"/>
      <c r="P26" s="494">
        <f t="shared" si="3"/>
        <v>0</v>
      </c>
      <c r="Q26" s="511"/>
      <c r="R26" s="511">
        <v>0</v>
      </c>
      <c r="Z26" s="403">
        <v>0</v>
      </c>
      <c r="AC26" s="1046"/>
      <c r="AD26" s="1046"/>
      <c r="AE26" s="1046"/>
      <c r="AF26" s="1054"/>
      <c r="AG26" s="1046"/>
      <c r="AH26" s="1046"/>
      <c r="AI26" s="1046"/>
    </row>
    <row r="27" spans="1:46" ht="21.75" customHeight="1">
      <c r="A27" s="507">
        <v>13</v>
      </c>
      <c r="B27" s="507" t="s">
        <v>1664</v>
      </c>
      <c r="C27" s="508" t="s">
        <v>1691</v>
      </c>
      <c r="D27" s="507" t="s">
        <v>1692</v>
      </c>
      <c r="E27" s="507" t="s">
        <v>159</v>
      </c>
      <c r="F27" s="509">
        <v>485</v>
      </c>
      <c r="G27" s="510"/>
      <c r="H27" s="510"/>
      <c r="I27" s="510"/>
      <c r="J27" s="507">
        <f>ROUND(F27*(N27),2)</f>
        <v>722.65</v>
      </c>
      <c r="K27" s="480">
        <f>ROUND(F27*(O27),2)</f>
        <v>0</v>
      </c>
      <c r="L27" s="480">
        <f>ROUND(F27*(G27+H27),2)</f>
        <v>0</v>
      </c>
      <c r="M27" s="480"/>
      <c r="N27" s="480">
        <v>1.49</v>
      </c>
      <c r="O27" s="480"/>
      <c r="P27" s="494">
        <f t="shared" si="3"/>
        <v>0</v>
      </c>
      <c r="Q27" s="511"/>
      <c r="R27" s="511">
        <v>0</v>
      </c>
      <c r="Z27" s="403">
        <v>0</v>
      </c>
      <c r="AC27" s="1046"/>
      <c r="AD27" s="1046"/>
      <c r="AE27" s="1046"/>
      <c r="AF27" s="1055"/>
      <c r="AG27" s="1046"/>
      <c r="AH27" s="1046"/>
      <c r="AI27" s="1046"/>
    </row>
    <row r="28" spans="1:46">
      <c r="A28" s="495"/>
      <c r="B28" s="495"/>
      <c r="C28" s="495"/>
      <c r="D28" s="495" t="s">
        <v>1652</v>
      </c>
      <c r="E28" s="495"/>
      <c r="F28" s="506"/>
      <c r="G28" s="492"/>
      <c r="H28" s="492"/>
      <c r="I28" s="492"/>
      <c r="J28" s="495"/>
      <c r="K28" s="495"/>
      <c r="L28" s="495">
        <f>ROUND((SUM(L14:L27))/1,2)</f>
        <v>0</v>
      </c>
      <c r="M28" s="495">
        <f>ROUND((SUM(M14:M27))/1,2)</f>
        <v>0</v>
      </c>
      <c r="N28" s="495"/>
      <c r="O28" s="495"/>
      <c r="P28" s="512">
        <f>ROUND((SUM(P14:P27))/1,2)</f>
        <v>0</v>
      </c>
      <c r="Q28" s="490"/>
      <c r="R28" s="490"/>
      <c r="S28" s="490"/>
      <c r="T28" s="490"/>
      <c r="U28" s="490"/>
      <c r="V28" s="490"/>
      <c r="W28" s="490"/>
      <c r="X28" s="490"/>
      <c r="Y28" s="490"/>
      <c r="Z28" s="490"/>
      <c r="AC28" s="1046"/>
      <c r="AD28" s="1046"/>
      <c r="AE28" s="1046"/>
      <c r="AF28" s="1046"/>
      <c r="AG28" s="1046"/>
      <c r="AH28" s="1046"/>
      <c r="AI28" s="1046"/>
    </row>
    <row r="29" spans="1:46">
      <c r="A29" s="480"/>
      <c r="B29" s="480"/>
      <c r="C29" s="480"/>
      <c r="D29" s="480"/>
      <c r="E29" s="480"/>
      <c r="F29" s="516"/>
      <c r="G29" s="496"/>
      <c r="H29" s="496"/>
      <c r="I29" s="496"/>
      <c r="J29" s="480"/>
      <c r="K29" s="480"/>
      <c r="L29" s="480"/>
      <c r="M29" s="480"/>
      <c r="N29" s="480"/>
      <c r="O29" s="480"/>
      <c r="P29" s="480"/>
      <c r="AC29" s="1046"/>
      <c r="AD29" s="1046"/>
      <c r="AE29" s="1046"/>
      <c r="AF29" s="1046"/>
      <c r="AG29" s="1046"/>
      <c r="AH29" s="1046"/>
      <c r="AI29" s="1046"/>
    </row>
    <row r="30" spans="1:46">
      <c r="A30" s="495"/>
      <c r="B30" s="495"/>
      <c r="C30" s="495"/>
      <c r="D30" s="495" t="s">
        <v>2241</v>
      </c>
      <c r="E30" s="495"/>
      <c r="F30" s="506"/>
      <c r="G30" s="493"/>
      <c r="H30" s="493"/>
      <c r="I30" s="493"/>
      <c r="J30" s="495"/>
      <c r="K30" s="495"/>
      <c r="L30" s="495"/>
      <c r="M30" s="495"/>
      <c r="N30" s="495"/>
      <c r="O30" s="495"/>
      <c r="P30" s="495"/>
      <c r="Q30" s="490"/>
      <c r="R30" s="490"/>
      <c r="S30" s="490"/>
      <c r="T30" s="490"/>
      <c r="U30" s="490"/>
      <c r="V30" s="490"/>
      <c r="W30" s="490"/>
      <c r="X30" s="490"/>
      <c r="Y30" s="490"/>
      <c r="Z30" s="490"/>
    </row>
    <row r="31" spans="1:46" ht="24.95" customHeight="1">
      <c r="A31" s="507">
        <v>14</v>
      </c>
      <c r="B31" s="507" t="s">
        <v>1693</v>
      </c>
      <c r="C31" s="508">
        <v>721171107</v>
      </c>
      <c r="D31" s="507" t="s">
        <v>1694</v>
      </c>
      <c r="E31" s="507" t="s">
        <v>239</v>
      </c>
      <c r="F31" s="509">
        <v>39</v>
      </c>
      <c r="G31" s="510"/>
      <c r="H31" s="510"/>
      <c r="I31" s="510"/>
      <c r="J31" s="507">
        <f t="shared" ref="J31:J48" si="4">ROUND(F31*(N31),2)</f>
        <v>430.95</v>
      </c>
      <c r="K31" s="480">
        <f t="shared" ref="K31:K48" si="5">ROUND(F31*(O31),2)</f>
        <v>0</v>
      </c>
      <c r="L31" s="480">
        <f t="shared" ref="L31:L48" si="6">ROUND(F31*(G31+H31),2)</f>
        <v>0</v>
      </c>
      <c r="M31" s="480"/>
      <c r="N31" s="480">
        <v>11.05</v>
      </c>
      <c r="O31" s="480"/>
      <c r="P31" s="494">
        <v>0.85</v>
      </c>
      <c r="Q31" s="511"/>
      <c r="R31" s="511">
        <v>2.1780000000000001E-2</v>
      </c>
      <c r="Z31" s="403">
        <v>0</v>
      </c>
    </row>
    <row r="32" spans="1:46" ht="24.95" customHeight="1">
      <c r="A32" s="507">
        <v>15</v>
      </c>
      <c r="B32" s="507" t="s">
        <v>1693</v>
      </c>
      <c r="C32" s="508">
        <v>721171109</v>
      </c>
      <c r="D32" s="507" t="s">
        <v>1695</v>
      </c>
      <c r="E32" s="507" t="s">
        <v>239</v>
      </c>
      <c r="F32" s="509">
        <v>34</v>
      </c>
      <c r="G32" s="510"/>
      <c r="H32" s="510"/>
      <c r="I32" s="510"/>
      <c r="J32" s="507">
        <f t="shared" si="4"/>
        <v>428.4</v>
      </c>
      <c r="K32" s="480">
        <f t="shared" si="5"/>
        <v>0</v>
      </c>
      <c r="L32" s="480">
        <f t="shared" si="6"/>
        <v>0</v>
      </c>
      <c r="M32" s="480"/>
      <c r="N32" s="480">
        <v>12.6</v>
      </c>
      <c r="O32" s="480"/>
      <c r="P32" s="494">
        <v>0.72</v>
      </c>
      <c r="Q32" s="511"/>
      <c r="R32" s="511">
        <v>2.129E-2</v>
      </c>
      <c r="Z32" s="403">
        <v>0</v>
      </c>
    </row>
    <row r="33" spans="1:35" ht="24.95" customHeight="1">
      <c r="A33" s="507">
        <v>16</v>
      </c>
      <c r="B33" s="507" t="s">
        <v>1693</v>
      </c>
      <c r="C33" s="508">
        <v>721171111</v>
      </c>
      <c r="D33" s="507" t="s">
        <v>1696</v>
      </c>
      <c r="E33" s="507" t="s">
        <v>239</v>
      </c>
      <c r="F33" s="509">
        <v>10</v>
      </c>
      <c r="G33" s="510"/>
      <c r="H33" s="510"/>
      <c r="I33" s="510"/>
      <c r="J33" s="507">
        <f t="shared" si="4"/>
        <v>139.6</v>
      </c>
      <c r="K33" s="480">
        <f t="shared" si="5"/>
        <v>0</v>
      </c>
      <c r="L33" s="480">
        <f t="shared" si="6"/>
        <v>0</v>
      </c>
      <c r="M33" s="480"/>
      <c r="N33" s="480">
        <v>13.96</v>
      </c>
      <c r="O33" s="480"/>
      <c r="P33" s="494">
        <v>0.14000000000000001</v>
      </c>
      <c r="Q33" s="511"/>
      <c r="R33" s="511">
        <v>1.4200000000000001E-2</v>
      </c>
      <c r="Z33" s="403">
        <v>0</v>
      </c>
    </row>
    <row r="34" spans="1:35" ht="24.95" customHeight="1">
      <c r="A34" s="507">
        <v>17</v>
      </c>
      <c r="B34" s="507" t="s">
        <v>1693</v>
      </c>
      <c r="C34" s="508">
        <v>721173204</v>
      </c>
      <c r="D34" s="507" t="s">
        <v>1697</v>
      </c>
      <c r="E34" s="507" t="s">
        <v>239</v>
      </c>
      <c r="F34" s="509">
        <v>10</v>
      </c>
      <c r="G34" s="510"/>
      <c r="H34" s="510"/>
      <c r="I34" s="510"/>
      <c r="J34" s="507">
        <f t="shared" si="4"/>
        <v>85.8</v>
      </c>
      <c r="K34" s="480">
        <f t="shared" si="5"/>
        <v>0</v>
      </c>
      <c r="L34" s="480">
        <f t="shared" si="6"/>
        <v>0</v>
      </c>
      <c r="M34" s="480"/>
      <c r="N34" s="480">
        <v>8.58</v>
      </c>
      <c r="O34" s="480"/>
      <c r="P34" s="494">
        <v>0.01</v>
      </c>
      <c r="Q34" s="511"/>
      <c r="R34" s="511">
        <v>1.09E-3</v>
      </c>
      <c r="Z34" s="403">
        <v>0</v>
      </c>
    </row>
    <row r="35" spans="1:35" ht="24.95" customHeight="1">
      <c r="A35" s="507">
        <v>18</v>
      </c>
      <c r="B35" s="507" t="s">
        <v>1693</v>
      </c>
      <c r="C35" s="508">
        <v>721173205</v>
      </c>
      <c r="D35" s="507" t="s">
        <v>1698</v>
      </c>
      <c r="E35" s="507" t="s">
        <v>239</v>
      </c>
      <c r="F35" s="509">
        <v>27</v>
      </c>
      <c r="G35" s="510"/>
      <c r="H35" s="510"/>
      <c r="I35" s="510"/>
      <c r="J35" s="507">
        <f t="shared" si="4"/>
        <v>231.39</v>
      </c>
      <c r="K35" s="480">
        <f t="shared" si="5"/>
        <v>0</v>
      </c>
      <c r="L35" s="480">
        <f t="shared" si="6"/>
        <v>0</v>
      </c>
      <c r="M35" s="480"/>
      <c r="N35" s="480">
        <v>8.57</v>
      </c>
      <c r="O35" s="480"/>
      <c r="P35" s="494">
        <v>0.03</v>
      </c>
      <c r="Q35" s="511"/>
      <c r="R35" s="511">
        <v>1.08E-3</v>
      </c>
      <c r="Z35" s="403">
        <v>0</v>
      </c>
      <c r="AA35" s="514" t="s">
        <v>20</v>
      </c>
    </row>
    <row r="36" spans="1:35" ht="24.95" customHeight="1">
      <c r="A36" s="507">
        <v>19</v>
      </c>
      <c r="B36" s="507" t="s">
        <v>1693</v>
      </c>
      <c r="C36" s="508">
        <v>721173206</v>
      </c>
      <c r="D36" s="507" t="s">
        <v>1699</v>
      </c>
      <c r="E36" s="507" t="s">
        <v>239</v>
      </c>
      <c r="F36" s="509">
        <v>27</v>
      </c>
      <c r="G36" s="510"/>
      <c r="H36" s="510"/>
      <c r="I36" s="510"/>
      <c r="J36" s="507">
        <f t="shared" si="4"/>
        <v>257.85000000000002</v>
      </c>
      <c r="K36" s="480">
        <f t="shared" si="5"/>
        <v>0</v>
      </c>
      <c r="L36" s="480">
        <f t="shared" si="6"/>
        <v>0</v>
      </c>
      <c r="M36" s="480"/>
      <c r="N36" s="480">
        <v>9.5500000000000007</v>
      </c>
      <c r="O36" s="480"/>
      <c r="P36" s="494">
        <v>0.04</v>
      </c>
      <c r="Q36" s="511"/>
      <c r="R36" s="511">
        <v>1.3799999999999999E-3</v>
      </c>
      <c r="Z36" s="403">
        <v>0</v>
      </c>
    </row>
    <row r="37" spans="1:35" ht="27.75" customHeight="1">
      <c r="A37" s="507">
        <v>20</v>
      </c>
      <c r="B37" s="507" t="s">
        <v>1693</v>
      </c>
      <c r="C37" s="508">
        <v>721290112</v>
      </c>
      <c r="D37" s="507" t="s">
        <v>1700</v>
      </c>
      <c r="E37" s="507" t="s">
        <v>239</v>
      </c>
      <c r="F37" s="509">
        <v>25</v>
      </c>
      <c r="G37" s="510"/>
      <c r="H37" s="510"/>
      <c r="I37" s="510"/>
      <c r="J37" s="507">
        <f t="shared" si="4"/>
        <v>14.5</v>
      </c>
      <c r="K37" s="480">
        <f t="shared" si="5"/>
        <v>0</v>
      </c>
      <c r="L37" s="480">
        <f t="shared" si="6"/>
        <v>0</v>
      </c>
      <c r="M37" s="480"/>
      <c r="N37" s="480">
        <v>0.57999999999999996</v>
      </c>
      <c r="O37" s="480"/>
      <c r="P37" s="494">
        <v>0.79</v>
      </c>
      <c r="Q37" s="511"/>
      <c r="R37" s="511">
        <v>3.1399999999999997E-2</v>
      </c>
      <c r="Z37" s="403">
        <v>0</v>
      </c>
    </row>
    <row r="38" spans="1:35" ht="27" customHeight="1">
      <c r="A38" s="507">
        <v>21</v>
      </c>
      <c r="B38" s="507" t="s">
        <v>1693</v>
      </c>
      <c r="C38" s="508">
        <v>721290123</v>
      </c>
      <c r="D38" s="507" t="s">
        <v>1701</v>
      </c>
      <c r="E38" s="507" t="s">
        <v>239</v>
      </c>
      <c r="F38" s="509">
        <v>125</v>
      </c>
      <c r="G38" s="510"/>
      <c r="H38" s="510"/>
      <c r="I38" s="510"/>
      <c r="J38" s="507">
        <f t="shared" si="4"/>
        <v>65</v>
      </c>
      <c r="K38" s="480">
        <f t="shared" si="5"/>
        <v>0</v>
      </c>
      <c r="L38" s="480">
        <f t="shared" si="6"/>
        <v>0</v>
      </c>
      <c r="M38" s="480"/>
      <c r="N38" s="480">
        <v>0.52</v>
      </c>
      <c r="O38" s="480"/>
      <c r="P38" s="494">
        <v>0</v>
      </c>
      <c r="Q38" s="511"/>
      <c r="R38" s="511">
        <v>0</v>
      </c>
      <c r="Z38" s="403">
        <v>0</v>
      </c>
    </row>
    <row r="39" spans="1:35" ht="21" customHeight="1">
      <c r="A39" s="507">
        <v>22</v>
      </c>
      <c r="B39" s="507" t="s">
        <v>1693</v>
      </c>
      <c r="C39" s="508">
        <v>998721201</v>
      </c>
      <c r="D39" s="507" t="s">
        <v>1702</v>
      </c>
      <c r="E39" s="507" t="s">
        <v>358</v>
      </c>
      <c r="F39" s="509">
        <f>ROUND((SUM(I31:I38)+SUM(I40:I48))/100,2)</f>
        <v>0</v>
      </c>
      <c r="G39" s="509"/>
      <c r="H39" s="517"/>
      <c r="I39" s="509"/>
      <c r="J39" s="507">
        <f t="shared" si="4"/>
        <v>0</v>
      </c>
      <c r="K39" s="480">
        <f t="shared" si="5"/>
        <v>0</v>
      </c>
      <c r="L39" s="480">
        <f t="shared" si="6"/>
        <v>0</v>
      </c>
      <c r="M39" s="480"/>
      <c r="N39" s="480">
        <v>0.01</v>
      </c>
      <c r="O39" s="480"/>
      <c r="P39" s="494">
        <v>0</v>
      </c>
      <c r="Q39" s="511"/>
      <c r="R39" s="511">
        <v>0</v>
      </c>
      <c r="Z39" s="403">
        <v>0</v>
      </c>
      <c r="AH39" s="518"/>
    </row>
    <row r="40" spans="1:35" ht="24.95" customHeight="1">
      <c r="A40" s="507">
        <v>23</v>
      </c>
      <c r="B40" s="507" t="s">
        <v>1703</v>
      </c>
      <c r="C40" s="508">
        <v>721110917</v>
      </c>
      <c r="D40" s="507" t="s">
        <v>1704</v>
      </c>
      <c r="E40" s="507" t="s">
        <v>1705</v>
      </c>
      <c r="F40" s="509">
        <v>2</v>
      </c>
      <c r="G40" s="510"/>
      <c r="H40" s="510"/>
      <c r="I40" s="510"/>
      <c r="J40" s="507">
        <f t="shared" si="4"/>
        <v>35.04</v>
      </c>
      <c r="K40" s="480">
        <f t="shared" si="5"/>
        <v>0</v>
      </c>
      <c r="L40" s="480">
        <f t="shared" si="6"/>
        <v>0</v>
      </c>
      <c r="M40" s="480"/>
      <c r="N40" s="480">
        <v>17.52</v>
      </c>
      <c r="O40" s="480"/>
      <c r="P40" s="494">
        <v>0</v>
      </c>
      <c r="Q40" s="511"/>
      <c r="R40" s="511">
        <v>2.1800000000000001E-3</v>
      </c>
      <c r="Z40" s="403">
        <v>0</v>
      </c>
    </row>
    <row r="41" spans="1:35" ht="24.95" customHeight="1">
      <c r="A41" s="507">
        <v>24</v>
      </c>
      <c r="B41" s="507" t="s">
        <v>1703</v>
      </c>
      <c r="C41" s="508">
        <v>721110927</v>
      </c>
      <c r="D41" s="507" t="s">
        <v>1706</v>
      </c>
      <c r="E41" s="507" t="s">
        <v>1705</v>
      </c>
      <c r="F41" s="509">
        <v>2</v>
      </c>
      <c r="G41" s="510"/>
      <c r="H41" s="510"/>
      <c r="I41" s="510"/>
      <c r="J41" s="507">
        <f t="shared" si="4"/>
        <v>5.62</v>
      </c>
      <c r="K41" s="480">
        <f t="shared" si="5"/>
        <v>0</v>
      </c>
      <c r="L41" s="480">
        <f t="shared" si="6"/>
        <v>0</v>
      </c>
      <c r="M41" s="480"/>
      <c r="N41" s="480">
        <v>2.81</v>
      </c>
      <c r="O41" s="480"/>
      <c r="P41" s="494">
        <v>0</v>
      </c>
      <c r="Q41" s="511"/>
      <c r="R41" s="511">
        <v>0</v>
      </c>
      <c r="Z41" s="403">
        <v>0</v>
      </c>
    </row>
    <row r="42" spans="1:35" ht="24.95" customHeight="1">
      <c r="A42" s="507">
        <v>25</v>
      </c>
      <c r="B42" s="507" t="s">
        <v>1703</v>
      </c>
      <c r="C42" s="508">
        <v>721140908</v>
      </c>
      <c r="D42" s="507" t="s">
        <v>1707</v>
      </c>
      <c r="E42" s="507" t="s">
        <v>1705</v>
      </c>
      <c r="F42" s="509">
        <v>3</v>
      </c>
      <c r="G42" s="510"/>
      <c r="H42" s="510"/>
      <c r="I42" s="510"/>
      <c r="J42" s="507">
        <f t="shared" si="4"/>
        <v>588.03</v>
      </c>
      <c r="K42" s="480">
        <f t="shared" si="5"/>
        <v>0</v>
      </c>
      <c r="L42" s="480">
        <f t="shared" si="6"/>
        <v>0</v>
      </c>
      <c r="M42" s="480"/>
      <c r="N42" s="480">
        <v>196.01</v>
      </c>
      <c r="O42" s="480"/>
      <c r="P42" s="494">
        <v>0.35</v>
      </c>
      <c r="Q42" s="511"/>
      <c r="R42" s="511">
        <v>0.1181</v>
      </c>
      <c r="Z42" s="403">
        <v>0</v>
      </c>
    </row>
    <row r="43" spans="1:35" ht="21.75" customHeight="1">
      <c r="A43" s="507">
        <v>26</v>
      </c>
      <c r="B43" s="507" t="s">
        <v>1664</v>
      </c>
      <c r="C43" s="508" t="s">
        <v>1708</v>
      </c>
      <c r="D43" s="513" t="s">
        <v>1709</v>
      </c>
      <c r="E43" s="507" t="s">
        <v>1705</v>
      </c>
      <c r="F43" s="509">
        <v>1</v>
      </c>
      <c r="G43" s="510"/>
      <c r="H43" s="510"/>
      <c r="I43" s="510"/>
      <c r="J43" s="507">
        <f t="shared" si="4"/>
        <v>53.56</v>
      </c>
      <c r="K43" s="480">
        <f t="shared" si="5"/>
        <v>0</v>
      </c>
      <c r="L43" s="480">
        <f t="shared" si="6"/>
        <v>0</v>
      </c>
      <c r="M43" s="480"/>
      <c r="N43" s="480">
        <v>53.56</v>
      </c>
      <c r="O43" s="480"/>
      <c r="P43" s="494">
        <v>0</v>
      </c>
      <c r="Q43" s="511"/>
      <c r="R43" s="511">
        <v>0</v>
      </c>
      <c r="Z43" s="403">
        <v>0</v>
      </c>
      <c r="AI43" s="507"/>
    </row>
    <row r="44" spans="1:35" ht="21.75" customHeight="1">
      <c r="A44" s="507">
        <v>27</v>
      </c>
      <c r="B44" s="507" t="s">
        <v>1664</v>
      </c>
      <c r="C44" s="508" t="s">
        <v>1710</v>
      </c>
      <c r="D44" s="513" t="s">
        <v>1711</v>
      </c>
      <c r="E44" s="507" t="s">
        <v>1705</v>
      </c>
      <c r="F44" s="509">
        <v>2</v>
      </c>
      <c r="G44" s="510"/>
      <c r="H44" s="510"/>
      <c r="I44" s="510"/>
      <c r="J44" s="507">
        <f t="shared" si="4"/>
        <v>45.7</v>
      </c>
      <c r="K44" s="480">
        <f t="shared" si="5"/>
        <v>0</v>
      </c>
      <c r="L44" s="480">
        <f t="shared" si="6"/>
        <v>0</v>
      </c>
      <c r="M44" s="480"/>
      <c r="N44" s="480">
        <v>22.85</v>
      </c>
      <c r="O44" s="480"/>
      <c r="P44" s="494">
        <v>0</v>
      </c>
      <c r="Q44" s="511"/>
      <c r="R44" s="511">
        <v>0</v>
      </c>
      <c r="Z44" s="403">
        <v>0</v>
      </c>
      <c r="AI44" s="507"/>
    </row>
    <row r="45" spans="1:35" ht="36.75" customHeight="1">
      <c r="A45" s="507">
        <v>28</v>
      </c>
      <c r="B45" s="507" t="s">
        <v>1664</v>
      </c>
      <c r="C45" s="508" t="s">
        <v>1712</v>
      </c>
      <c r="D45" s="513" t="s">
        <v>1713</v>
      </c>
      <c r="E45" s="507" t="s">
        <v>1705</v>
      </c>
      <c r="F45" s="509">
        <v>2</v>
      </c>
      <c r="G45" s="510"/>
      <c r="H45" s="510"/>
      <c r="I45" s="510"/>
      <c r="J45" s="507">
        <f t="shared" si="4"/>
        <v>223.16</v>
      </c>
      <c r="K45" s="480">
        <f t="shared" si="5"/>
        <v>0</v>
      </c>
      <c r="L45" s="480">
        <f t="shared" si="6"/>
        <v>0</v>
      </c>
      <c r="M45" s="480"/>
      <c r="N45" s="480">
        <v>111.58</v>
      </c>
      <c r="O45" s="480"/>
      <c r="P45" s="494">
        <v>0</v>
      </c>
      <c r="Q45" s="511"/>
      <c r="R45" s="511">
        <v>0</v>
      </c>
      <c r="Z45" s="403">
        <v>0</v>
      </c>
      <c r="AI45" s="507"/>
    </row>
    <row r="46" spans="1:35" ht="17.25" customHeight="1">
      <c r="A46" s="507">
        <v>29</v>
      </c>
      <c r="B46" s="507" t="s">
        <v>1664</v>
      </c>
      <c r="C46" s="508" t="s">
        <v>1714</v>
      </c>
      <c r="D46" s="513" t="s">
        <v>1715</v>
      </c>
      <c r="E46" s="507" t="s">
        <v>1705</v>
      </c>
      <c r="F46" s="509">
        <v>8</v>
      </c>
      <c r="G46" s="510"/>
      <c r="H46" s="510"/>
      <c r="I46" s="510"/>
      <c r="J46" s="507">
        <f t="shared" si="4"/>
        <v>28.56</v>
      </c>
      <c r="K46" s="480">
        <f t="shared" si="5"/>
        <v>0</v>
      </c>
      <c r="L46" s="480">
        <f t="shared" si="6"/>
        <v>0</v>
      </c>
      <c r="M46" s="480"/>
      <c r="N46" s="480">
        <v>3.57</v>
      </c>
      <c r="O46" s="480"/>
      <c r="P46" s="494">
        <v>0</v>
      </c>
      <c r="Q46" s="511"/>
      <c r="R46" s="511">
        <v>0</v>
      </c>
      <c r="Z46" s="403">
        <v>0</v>
      </c>
    </row>
    <row r="47" spans="1:35" ht="12.75" customHeight="1">
      <c r="A47" s="507">
        <v>30</v>
      </c>
      <c r="B47" s="507" t="s">
        <v>1664</v>
      </c>
      <c r="C47" s="508" t="s">
        <v>1716</v>
      </c>
      <c r="D47" s="513" t="s">
        <v>1717</v>
      </c>
      <c r="E47" s="507" t="s">
        <v>673</v>
      </c>
      <c r="F47" s="509">
        <v>15</v>
      </c>
      <c r="G47" s="510"/>
      <c r="H47" s="510"/>
      <c r="I47" s="510"/>
      <c r="J47" s="507">
        <f t="shared" si="4"/>
        <v>156.15</v>
      </c>
      <c r="K47" s="480">
        <f t="shared" si="5"/>
        <v>0</v>
      </c>
      <c r="L47" s="480">
        <f t="shared" si="6"/>
        <v>0</v>
      </c>
      <c r="M47" s="480"/>
      <c r="N47" s="480">
        <v>10.41</v>
      </c>
      <c r="O47" s="480"/>
      <c r="P47" s="494">
        <v>0</v>
      </c>
      <c r="Q47" s="511"/>
      <c r="R47" s="511">
        <v>0</v>
      </c>
      <c r="Z47" s="403">
        <v>0</v>
      </c>
    </row>
    <row r="48" spans="1:35" ht="15.75" customHeight="1">
      <c r="A48" s="507">
        <v>31</v>
      </c>
      <c r="B48" s="507" t="s">
        <v>1664</v>
      </c>
      <c r="C48" s="508" t="s">
        <v>1718</v>
      </c>
      <c r="D48" s="513" t="s">
        <v>1719</v>
      </c>
      <c r="E48" s="507" t="s">
        <v>987</v>
      </c>
      <c r="F48" s="509">
        <v>2</v>
      </c>
      <c r="G48" s="510"/>
      <c r="H48" s="510"/>
      <c r="I48" s="510"/>
      <c r="J48" s="507">
        <f t="shared" si="4"/>
        <v>5.36</v>
      </c>
      <c r="K48" s="480">
        <f t="shared" si="5"/>
        <v>0</v>
      </c>
      <c r="L48" s="480">
        <f t="shared" si="6"/>
        <v>0</v>
      </c>
      <c r="M48" s="480"/>
      <c r="N48" s="480">
        <v>2.68</v>
      </c>
      <c r="O48" s="480"/>
      <c r="P48" s="494">
        <v>0</v>
      </c>
      <c r="Q48" s="511"/>
      <c r="R48" s="511">
        <v>0</v>
      </c>
      <c r="Z48" s="403">
        <v>0</v>
      </c>
    </row>
    <row r="49" spans="1:35">
      <c r="A49" s="495"/>
      <c r="B49" s="495"/>
      <c r="C49" s="495"/>
      <c r="D49" s="495" t="s">
        <v>1653</v>
      </c>
      <c r="E49" s="495"/>
      <c r="F49" s="506"/>
      <c r="G49" s="492"/>
      <c r="H49" s="492"/>
      <c r="I49" s="492"/>
      <c r="J49" s="495"/>
      <c r="K49" s="495"/>
      <c r="L49" s="495">
        <f>ROUND((SUM(L30:L48))/1,2)</f>
        <v>0</v>
      </c>
      <c r="M49" s="495">
        <f>ROUND((SUM(M30:M48))/1,2)</f>
        <v>0</v>
      </c>
      <c r="N49" s="495"/>
      <c r="O49" s="495"/>
      <c r="P49" s="512">
        <f>ROUND((SUM(P30:P48))/1,2)</f>
        <v>2.93</v>
      </c>
      <c r="Q49" s="490"/>
      <c r="R49" s="490"/>
      <c r="S49" s="490"/>
      <c r="T49" s="490"/>
      <c r="U49" s="490"/>
      <c r="V49" s="490"/>
      <c r="W49" s="490"/>
      <c r="X49" s="490"/>
      <c r="Y49" s="490"/>
      <c r="Z49" s="490"/>
    </row>
    <row r="50" spans="1:35">
      <c r="A50" s="480"/>
      <c r="B50" s="480"/>
      <c r="C50" s="480"/>
      <c r="D50" s="480"/>
      <c r="E50" s="480"/>
      <c r="F50" s="516"/>
      <c r="G50" s="496"/>
      <c r="H50" s="496"/>
      <c r="I50" s="496"/>
      <c r="J50" s="480"/>
      <c r="K50" s="480"/>
      <c r="L50" s="480"/>
      <c r="M50" s="480"/>
      <c r="N50" s="480"/>
      <c r="O50" s="480"/>
      <c r="P50" s="480"/>
    </row>
    <row r="51" spans="1:35">
      <c r="A51" s="495"/>
      <c r="B51" s="495"/>
      <c r="C51" s="495"/>
      <c r="D51" s="495" t="s">
        <v>2242</v>
      </c>
      <c r="E51" s="495"/>
      <c r="F51" s="506"/>
      <c r="G51" s="493"/>
      <c r="H51" s="493"/>
      <c r="I51" s="493"/>
      <c r="J51" s="495"/>
      <c r="K51" s="495"/>
      <c r="L51" s="495"/>
      <c r="M51" s="495"/>
      <c r="N51" s="495"/>
      <c r="O51" s="495"/>
      <c r="P51" s="495"/>
      <c r="Q51" s="490"/>
      <c r="R51" s="490"/>
      <c r="S51" s="490"/>
      <c r="T51" s="490"/>
      <c r="U51" s="490"/>
      <c r="V51" s="490"/>
      <c r="W51" s="490"/>
      <c r="X51" s="490"/>
      <c r="Y51" s="490"/>
      <c r="Z51" s="490"/>
    </row>
    <row r="52" spans="1:35" ht="27" customHeight="1">
      <c r="A52" s="507">
        <v>32</v>
      </c>
      <c r="B52" s="507" t="s">
        <v>1720</v>
      </c>
      <c r="C52" s="508">
        <v>722130224</v>
      </c>
      <c r="D52" s="507" t="s">
        <v>1721</v>
      </c>
      <c r="E52" s="507" t="s">
        <v>239</v>
      </c>
      <c r="F52" s="509">
        <v>4</v>
      </c>
      <c r="G52" s="510"/>
      <c r="H52" s="510"/>
      <c r="I52" s="510"/>
      <c r="J52" s="507">
        <f t="shared" ref="J52:J66" si="7">ROUND(F52*(N52),2)</f>
        <v>56.12</v>
      </c>
      <c r="K52" s="480">
        <f t="shared" ref="K52:K66" si="8">ROUND(F52*(O52),2)</f>
        <v>0</v>
      </c>
      <c r="L52" s="480">
        <f t="shared" ref="L52:L66" si="9">ROUND(F52*(G52+H52),2)</f>
        <v>0</v>
      </c>
      <c r="M52" s="480"/>
      <c r="N52" s="480">
        <v>14.03</v>
      </c>
      <c r="O52" s="480"/>
      <c r="P52" s="494">
        <v>0.05</v>
      </c>
      <c r="Q52" s="511"/>
      <c r="R52" s="511">
        <v>1.3650000000000001E-2</v>
      </c>
      <c r="Z52" s="403">
        <v>0</v>
      </c>
    </row>
    <row r="53" spans="1:35" ht="27" customHeight="1">
      <c r="A53" s="507">
        <v>33</v>
      </c>
      <c r="B53" s="507" t="s">
        <v>1720</v>
      </c>
      <c r="C53" s="508">
        <v>722130226</v>
      </c>
      <c r="D53" s="507" t="s">
        <v>1722</v>
      </c>
      <c r="E53" s="507" t="s">
        <v>239</v>
      </c>
      <c r="F53" s="509">
        <v>51</v>
      </c>
      <c r="G53" s="510"/>
      <c r="H53" s="510"/>
      <c r="I53" s="510"/>
      <c r="J53" s="507">
        <f t="shared" si="7"/>
        <v>1003.17</v>
      </c>
      <c r="K53" s="480">
        <f t="shared" si="8"/>
        <v>0</v>
      </c>
      <c r="L53" s="480">
        <f t="shared" si="9"/>
        <v>0</v>
      </c>
      <c r="M53" s="480"/>
      <c r="N53" s="480">
        <v>19.670000000000002</v>
      </c>
      <c r="O53" s="480"/>
      <c r="P53" s="494">
        <v>0.91</v>
      </c>
      <c r="Q53" s="511"/>
      <c r="R53" s="511">
        <v>1.7809999999999999E-2</v>
      </c>
      <c r="Z53" s="403">
        <v>0</v>
      </c>
    </row>
    <row r="54" spans="1:35" ht="20.25" customHeight="1">
      <c r="A54" s="507">
        <v>34</v>
      </c>
      <c r="B54" s="507" t="s">
        <v>1720</v>
      </c>
      <c r="C54" s="508">
        <v>722190401</v>
      </c>
      <c r="D54" s="507" t="s">
        <v>1723</v>
      </c>
      <c r="E54" s="507" t="s">
        <v>1705</v>
      </c>
      <c r="F54" s="509">
        <v>53</v>
      </c>
      <c r="G54" s="510"/>
      <c r="H54" s="510"/>
      <c r="I54" s="510"/>
      <c r="J54" s="507">
        <f t="shared" si="7"/>
        <v>249.63</v>
      </c>
      <c r="K54" s="480">
        <f t="shared" si="8"/>
        <v>0</v>
      </c>
      <c r="L54" s="480">
        <f t="shared" si="9"/>
        <v>0</v>
      </c>
      <c r="M54" s="480"/>
      <c r="N54" s="480">
        <v>4.71</v>
      </c>
      <c r="O54" s="480"/>
      <c r="P54" s="494">
        <v>0</v>
      </c>
      <c r="Q54" s="511"/>
      <c r="R54" s="511">
        <v>0</v>
      </c>
      <c r="Z54" s="403">
        <v>0</v>
      </c>
    </row>
    <row r="55" spans="1:35" ht="24.95" customHeight="1">
      <c r="A55" s="507">
        <v>35</v>
      </c>
      <c r="B55" s="507" t="s">
        <v>1720</v>
      </c>
      <c r="C55" s="508">
        <v>722290226</v>
      </c>
      <c r="D55" s="507" t="s">
        <v>1724</v>
      </c>
      <c r="E55" s="507" t="s">
        <v>239</v>
      </c>
      <c r="F55" s="509">
        <v>645</v>
      </c>
      <c r="G55" s="510"/>
      <c r="H55" s="510"/>
      <c r="I55" s="510"/>
      <c r="J55" s="507">
        <f t="shared" si="7"/>
        <v>1612.5</v>
      </c>
      <c r="K55" s="480">
        <f t="shared" si="8"/>
        <v>0</v>
      </c>
      <c r="L55" s="480">
        <f t="shared" si="9"/>
        <v>0</v>
      </c>
      <c r="M55" s="480"/>
      <c r="N55" s="480">
        <v>2.5</v>
      </c>
      <c r="O55" s="480"/>
      <c r="P55" s="494">
        <v>0.12</v>
      </c>
      <c r="Q55" s="511"/>
      <c r="R55" s="511">
        <v>1.8000000000000001E-4</v>
      </c>
      <c r="Z55" s="403">
        <v>0</v>
      </c>
    </row>
    <row r="56" spans="1:35" ht="21.75" customHeight="1">
      <c r="A56" s="507">
        <v>36</v>
      </c>
      <c r="B56" s="507" t="s">
        <v>1720</v>
      </c>
      <c r="C56" s="508">
        <v>722290234</v>
      </c>
      <c r="D56" s="507" t="s">
        <v>1725</v>
      </c>
      <c r="E56" s="507" t="s">
        <v>239</v>
      </c>
      <c r="F56" s="509">
        <v>654</v>
      </c>
      <c r="G56" s="510"/>
      <c r="H56" s="510"/>
      <c r="I56" s="510"/>
      <c r="J56" s="507">
        <f t="shared" si="7"/>
        <v>2092.8000000000002</v>
      </c>
      <c r="K56" s="480">
        <f t="shared" si="8"/>
        <v>0</v>
      </c>
      <c r="L56" s="480">
        <f t="shared" si="9"/>
        <v>0</v>
      </c>
      <c r="M56" s="480"/>
      <c r="N56" s="480">
        <v>3.2</v>
      </c>
      <c r="O56" s="480"/>
      <c r="P56" s="494">
        <v>0.01</v>
      </c>
      <c r="Q56" s="511"/>
      <c r="R56" s="511">
        <v>1.0000000000000001E-5</v>
      </c>
      <c r="Z56" s="403">
        <v>0</v>
      </c>
    </row>
    <row r="57" spans="1:35" ht="20.25" customHeight="1">
      <c r="A57" s="507">
        <v>37</v>
      </c>
      <c r="B57" s="507" t="s">
        <v>1720</v>
      </c>
      <c r="C57" s="508">
        <v>998722201</v>
      </c>
      <c r="D57" s="507" t="s">
        <v>1726</v>
      </c>
      <c r="E57" s="507" t="s">
        <v>358</v>
      </c>
      <c r="F57" s="509">
        <f>ROUND((SUM(I52:I56)+SUM(I58:I66))/100,2)</f>
        <v>0</v>
      </c>
      <c r="G57" s="509"/>
      <c r="H57" s="509"/>
      <c r="I57" s="509"/>
      <c r="J57" s="507">
        <f t="shared" si="7"/>
        <v>0</v>
      </c>
      <c r="K57" s="480">
        <f t="shared" si="8"/>
        <v>0</v>
      </c>
      <c r="L57" s="480">
        <f t="shared" si="9"/>
        <v>0</v>
      </c>
      <c r="M57" s="480"/>
      <c r="N57" s="480">
        <v>6.9999999999999993E-3</v>
      </c>
      <c r="O57" s="480"/>
      <c r="P57" s="494">
        <v>0</v>
      </c>
      <c r="Q57" s="511"/>
      <c r="R57" s="511">
        <v>0</v>
      </c>
      <c r="Z57" s="403">
        <v>0</v>
      </c>
    </row>
    <row r="58" spans="1:35" ht="24.95" customHeight="1">
      <c r="A58" s="513">
        <v>38</v>
      </c>
      <c r="B58" s="513" t="s">
        <v>1664</v>
      </c>
      <c r="C58" s="519" t="s">
        <v>1727</v>
      </c>
      <c r="D58" s="513" t="s">
        <v>1728</v>
      </c>
      <c r="E58" s="507" t="s">
        <v>673</v>
      </c>
      <c r="F58" s="509">
        <v>21</v>
      </c>
      <c r="G58" s="510"/>
      <c r="H58" s="510"/>
      <c r="I58" s="510"/>
      <c r="J58" s="507">
        <f t="shared" si="7"/>
        <v>218.61</v>
      </c>
      <c r="K58" s="480">
        <f t="shared" si="8"/>
        <v>0</v>
      </c>
      <c r="L58" s="480">
        <f t="shared" si="9"/>
        <v>0</v>
      </c>
      <c r="M58" s="480"/>
      <c r="N58" s="480">
        <v>10.41</v>
      </c>
      <c r="O58" s="480"/>
      <c r="P58" s="494">
        <v>0</v>
      </c>
      <c r="Q58" s="511"/>
      <c r="R58" s="511">
        <v>0</v>
      </c>
      <c r="Z58" s="403">
        <v>0</v>
      </c>
      <c r="AF58" s="389"/>
    </row>
    <row r="59" spans="1:35" ht="24.95" customHeight="1">
      <c r="A59" s="513">
        <v>39</v>
      </c>
      <c r="B59" s="513" t="s">
        <v>1664</v>
      </c>
      <c r="C59" s="519" t="s">
        <v>1729</v>
      </c>
      <c r="D59" s="513" t="s">
        <v>1730</v>
      </c>
      <c r="E59" s="507" t="s">
        <v>1731</v>
      </c>
      <c r="F59" s="509">
        <v>2</v>
      </c>
      <c r="G59" s="510"/>
      <c r="H59" s="510"/>
      <c r="I59" s="510"/>
      <c r="J59" s="507">
        <f t="shared" si="7"/>
        <v>565.36</v>
      </c>
      <c r="K59" s="480">
        <f t="shared" si="8"/>
        <v>0</v>
      </c>
      <c r="L59" s="480">
        <f t="shared" si="9"/>
        <v>0</v>
      </c>
      <c r="M59" s="480"/>
      <c r="N59" s="480">
        <v>282.68</v>
      </c>
      <c r="O59" s="480"/>
      <c r="P59" s="494">
        <v>0</v>
      </c>
      <c r="Q59" s="511"/>
      <c r="R59" s="511">
        <v>0</v>
      </c>
      <c r="Z59" s="403">
        <v>0</v>
      </c>
      <c r="AI59" s="507"/>
    </row>
    <row r="60" spans="1:35" ht="29.25" customHeight="1">
      <c r="A60" s="513">
        <v>40</v>
      </c>
      <c r="B60" s="513" t="s">
        <v>1664</v>
      </c>
      <c r="C60" s="519" t="s">
        <v>1732</v>
      </c>
      <c r="D60" s="513" t="s">
        <v>1733</v>
      </c>
      <c r="E60" s="507" t="s">
        <v>159</v>
      </c>
      <c r="F60" s="509">
        <v>125</v>
      </c>
      <c r="G60" s="510"/>
      <c r="H60" s="510"/>
      <c r="I60" s="510"/>
      <c r="J60" s="507">
        <f t="shared" si="7"/>
        <v>233.75</v>
      </c>
      <c r="K60" s="480">
        <f t="shared" si="8"/>
        <v>0</v>
      </c>
      <c r="L60" s="480">
        <f t="shared" si="9"/>
        <v>0</v>
      </c>
      <c r="M60" s="480"/>
      <c r="N60" s="480">
        <v>1.87</v>
      </c>
      <c r="O60" s="480"/>
      <c r="P60" s="494">
        <v>0</v>
      </c>
      <c r="Q60" s="511"/>
      <c r="R60" s="511">
        <v>0</v>
      </c>
      <c r="Z60" s="403">
        <v>0</v>
      </c>
      <c r="AI60" s="513"/>
    </row>
    <row r="61" spans="1:35" ht="28.5" customHeight="1">
      <c r="A61" s="513">
        <v>41</v>
      </c>
      <c r="B61" s="513" t="s">
        <v>1664</v>
      </c>
      <c r="C61" s="519" t="s">
        <v>1734</v>
      </c>
      <c r="D61" s="513" t="s">
        <v>1735</v>
      </c>
      <c r="E61" s="507" t="s">
        <v>159</v>
      </c>
      <c r="F61" s="509">
        <v>98</v>
      </c>
      <c r="G61" s="510"/>
      <c r="H61" s="510"/>
      <c r="I61" s="510"/>
      <c r="J61" s="507">
        <f t="shared" si="7"/>
        <v>265.58</v>
      </c>
      <c r="K61" s="480">
        <f t="shared" si="8"/>
        <v>0</v>
      </c>
      <c r="L61" s="480">
        <f t="shared" si="9"/>
        <v>0</v>
      </c>
      <c r="M61" s="480"/>
      <c r="N61" s="480">
        <v>2.71</v>
      </c>
      <c r="O61" s="480"/>
      <c r="P61" s="494">
        <v>0</v>
      </c>
      <c r="Q61" s="511"/>
      <c r="R61" s="511">
        <v>0</v>
      </c>
      <c r="Z61" s="403">
        <v>0</v>
      </c>
      <c r="AI61" s="513"/>
    </row>
    <row r="62" spans="1:35" ht="27" customHeight="1">
      <c r="A62" s="513">
        <v>42</v>
      </c>
      <c r="B62" s="513" t="s">
        <v>1664</v>
      </c>
      <c r="C62" s="519" t="s">
        <v>1736</v>
      </c>
      <c r="D62" s="513" t="s">
        <v>1737</v>
      </c>
      <c r="E62" s="507" t="s">
        <v>159</v>
      </c>
      <c r="F62" s="509">
        <v>180</v>
      </c>
      <c r="G62" s="510"/>
      <c r="H62" s="510"/>
      <c r="I62" s="510"/>
      <c r="J62" s="507">
        <f t="shared" si="7"/>
        <v>739.8</v>
      </c>
      <c r="K62" s="480">
        <f t="shared" si="8"/>
        <v>0</v>
      </c>
      <c r="L62" s="480">
        <f t="shared" si="9"/>
        <v>0</v>
      </c>
      <c r="M62" s="480"/>
      <c r="N62" s="480">
        <v>4.1100000000000003</v>
      </c>
      <c r="O62" s="480"/>
      <c r="P62" s="494">
        <v>0</v>
      </c>
      <c r="Q62" s="511"/>
      <c r="R62" s="511">
        <v>0</v>
      </c>
      <c r="Z62" s="403">
        <v>0</v>
      </c>
      <c r="AI62" s="513"/>
    </row>
    <row r="63" spans="1:35" ht="27" customHeight="1">
      <c r="A63" s="513">
        <v>43</v>
      </c>
      <c r="B63" s="513" t="s">
        <v>1664</v>
      </c>
      <c r="C63" s="519" t="s">
        <v>1738</v>
      </c>
      <c r="D63" s="513" t="s">
        <v>1739</v>
      </c>
      <c r="E63" s="507" t="s">
        <v>159</v>
      </c>
      <c r="F63" s="509">
        <v>98</v>
      </c>
      <c r="G63" s="510"/>
      <c r="H63" s="510"/>
      <c r="I63" s="510"/>
      <c r="J63" s="507">
        <f t="shared" si="7"/>
        <v>1136.8</v>
      </c>
      <c r="K63" s="480">
        <f t="shared" si="8"/>
        <v>0</v>
      </c>
      <c r="L63" s="480">
        <f t="shared" si="9"/>
        <v>0</v>
      </c>
      <c r="M63" s="480"/>
      <c r="N63" s="480">
        <v>11.6</v>
      </c>
      <c r="O63" s="480"/>
      <c r="P63" s="494">
        <v>0</v>
      </c>
      <c r="Q63" s="511"/>
      <c r="R63" s="511">
        <v>0</v>
      </c>
      <c r="Z63" s="403">
        <v>0</v>
      </c>
      <c r="AI63" s="513"/>
    </row>
    <row r="64" spans="1:35" ht="27" customHeight="1">
      <c r="A64" s="513">
        <v>44</v>
      </c>
      <c r="B64" s="513" t="s">
        <v>1664</v>
      </c>
      <c r="C64" s="519" t="s">
        <v>1738</v>
      </c>
      <c r="D64" s="513" t="s">
        <v>1740</v>
      </c>
      <c r="E64" s="507" t="s">
        <v>159</v>
      </c>
      <c r="F64" s="509">
        <v>98</v>
      </c>
      <c r="G64" s="510"/>
      <c r="H64" s="510"/>
      <c r="I64" s="510"/>
      <c r="J64" s="507">
        <f t="shared" si="7"/>
        <v>1587.6</v>
      </c>
      <c r="K64" s="480">
        <f t="shared" si="8"/>
        <v>0</v>
      </c>
      <c r="L64" s="480">
        <f t="shared" si="9"/>
        <v>0</v>
      </c>
      <c r="M64" s="480"/>
      <c r="N64" s="480">
        <v>16.2</v>
      </c>
      <c r="O64" s="480"/>
      <c r="P64" s="494">
        <v>0</v>
      </c>
      <c r="Q64" s="511"/>
      <c r="R64" s="511">
        <v>0</v>
      </c>
      <c r="Z64" s="403">
        <v>0</v>
      </c>
      <c r="AI64" s="513"/>
    </row>
    <row r="65" spans="1:35" ht="24.95" customHeight="1">
      <c r="A65" s="513">
        <v>45</v>
      </c>
      <c r="B65" s="513" t="s">
        <v>1664</v>
      </c>
      <c r="C65" s="519" t="s">
        <v>1741</v>
      </c>
      <c r="D65" s="513" t="s">
        <v>1742</v>
      </c>
      <c r="E65" s="507" t="s">
        <v>987</v>
      </c>
      <c r="F65" s="509">
        <v>20</v>
      </c>
      <c r="G65" s="510"/>
      <c r="H65" s="510"/>
      <c r="I65" s="510"/>
      <c r="J65" s="507">
        <f t="shared" si="7"/>
        <v>109</v>
      </c>
      <c r="K65" s="480">
        <f t="shared" si="8"/>
        <v>0</v>
      </c>
      <c r="L65" s="480">
        <f t="shared" si="9"/>
        <v>0</v>
      </c>
      <c r="M65" s="480"/>
      <c r="N65" s="480">
        <v>5.45</v>
      </c>
      <c r="O65" s="480"/>
      <c r="P65" s="494">
        <v>0</v>
      </c>
      <c r="Q65" s="511"/>
      <c r="R65" s="511">
        <v>0</v>
      </c>
      <c r="Z65" s="403">
        <v>0</v>
      </c>
      <c r="AI65" s="513"/>
    </row>
    <row r="66" spans="1:35" ht="24.95" customHeight="1">
      <c r="A66" s="513">
        <v>46</v>
      </c>
      <c r="B66" s="513" t="s">
        <v>1664</v>
      </c>
      <c r="C66" s="519" t="s">
        <v>1743</v>
      </c>
      <c r="D66" s="513" t="s">
        <v>1744</v>
      </c>
      <c r="E66" s="507" t="s">
        <v>987</v>
      </c>
      <c r="F66" s="509">
        <v>53</v>
      </c>
      <c r="G66" s="510"/>
      <c r="H66" s="510"/>
      <c r="I66" s="510"/>
      <c r="J66" s="507">
        <f t="shared" si="7"/>
        <v>313.76</v>
      </c>
      <c r="K66" s="480">
        <f t="shared" si="8"/>
        <v>0</v>
      </c>
      <c r="L66" s="480">
        <f t="shared" si="9"/>
        <v>0</v>
      </c>
      <c r="M66" s="480"/>
      <c r="N66" s="480">
        <v>5.92</v>
      </c>
      <c r="O66" s="480"/>
      <c r="P66" s="494">
        <v>0</v>
      </c>
      <c r="Q66" s="511"/>
      <c r="R66" s="511">
        <v>0</v>
      </c>
      <c r="Z66" s="403">
        <v>0</v>
      </c>
      <c r="AI66" s="513"/>
    </row>
    <row r="67" spans="1:35">
      <c r="A67" s="495"/>
      <c r="B67" s="495"/>
      <c r="C67" s="495"/>
      <c r="D67" s="520" t="s">
        <v>1654</v>
      </c>
      <c r="E67" s="495"/>
      <c r="F67" s="506"/>
      <c r="G67" s="492"/>
      <c r="H67" s="492"/>
      <c r="I67" s="492"/>
      <c r="J67" s="495"/>
      <c r="K67" s="495"/>
      <c r="L67" s="495">
        <f>ROUND((SUM(L51:L66))/1,2)</f>
        <v>0</v>
      </c>
      <c r="M67" s="495">
        <f>ROUND((SUM(M51:M66))/1,2)</f>
        <v>0</v>
      </c>
      <c r="N67" s="495"/>
      <c r="O67" s="495"/>
      <c r="P67" s="512">
        <f>ROUND((SUM(P51:P66))/1,2)</f>
        <v>1.0900000000000001</v>
      </c>
      <c r="Q67" s="490"/>
      <c r="R67" s="490"/>
      <c r="S67" s="490"/>
      <c r="T67" s="490"/>
      <c r="U67" s="490"/>
      <c r="V67" s="490"/>
      <c r="W67" s="490"/>
      <c r="X67" s="490"/>
      <c r="Y67" s="490"/>
      <c r="Z67" s="490"/>
    </row>
    <row r="68" spans="1:35">
      <c r="A68" s="480"/>
      <c r="B68" s="480"/>
      <c r="C68" s="480"/>
      <c r="D68" s="480"/>
      <c r="E68" s="480"/>
      <c r="F68" s="516"/>
      <c r="G68" s="496"/>
      <c r="H68" s="496"/>
      <c r="I68" s="496"/>
      <c r="J68" s="480"/>
      <c r="K68" s="480"/>
      <c r="L68" s="480"/>
      <c r="M68" s="480"/>
      <c r="N68" s="480"/>
      <c r="O68" s="480"/>
      <c r="P68" s="480"/>
    </row>
    <row r="69" spans="1:35">
      <c r="A69" s="495"/>
      <c r="B69" s="495"/>
      <c r="C69" s="495"/>
      <c r="D69" s="495" t="s">
        <v>2243</v>
      </c>
      <c r="E69" s="495"/>
      <c r="F69" s="506"/>
      <c r="G69" s="493"/>
      <c r="H69" s="493"/>
      <c r="I69" s="493"/>
      <c r="J69" s="495"/>
      <c r="K69" s="495"/>
      <c r="L69" s="495"/>
      <c r="M69" s="495"/>
      <c r="N69" s="495"/>
      <c r="O69" s="495"/>
      <c r="P69" s="495"/>
      <c r="Q69" s="490"/>
      <c r="R69" s="490"/>
      <c r="S69" s="490"/>
      <c r="T69" s="490"/>
      <c r="U69" s="490"/>
      <c r="V69" s="490"/>
      <c r="W69" s="490"/>
      <c r="X69" s="490"/>
      <c r="Y69" s="490"/>
      <c r="Z69" s="490"/>
    </row>
    <row r="70" spans="1:35" ht="27.75" customHeight="1">
      <c r="A70" s="507">
        <v>47</v>
      </c>
      <c r="B70" s="507" t="s">
        <v>1745</v>
      </c>
      <c r="C70" s="508">
        <v>725314290</v>
      </c>
      <c r="D70" s="507" t="s">
        <v>1746</v>
      </c>
      <c r="E70" s="507" t="s">
        <v>1747</v>
      </c>
      <c r="F70" s="509">
        <v>1</v>
      </c>
      <c r="G70" s="510"/>
      <c r="H70" s="510"/>
      <c r="I70" s="510"/>
      <c r="J70" s="507">
        <f t="shared" ref="J70:J85" si="10">ROUND(F70*(N70),2)</f>
        <v>104.14</v>
      </c>
      <c r="K70" s="480">
        <f t="shared" ref="K70:K85" si="11">ROUND(F70*(O70),2)</f>
        <v>0</v>
      </c>
      <c r="L70" s="480">
        <f t="shared" ref="L70:L85" si="12">ROUND(F70*(G70+H70),2)</f>
        <v>0</v>
      </c>
      <c r="M70" s="480"/>
      <c r="N70" s="480">
        <v>104.14</v>
      </c>
      <c r="O70" s="480"/>
      <c r="P70" s="494">
        <v>0</v>
      </c>
      <c r="Q70" s="511"/>
      <c r="R70" s="511">
        <v>3.5E-4</v>
      </c>
      <c r="Z70" s="403">
        <v>0</v>
      </c>
    </row>
    <row r="71" spans="1:35" ht="28.5" customHeight="1">
      <c r="A71" s="507">
        <v>48</v>
      </c>
      <c r="B71" s="507" t="s">
        <v>1745</v>
      </c>
      <c r="C71" s="508">
        <v>725332320</v>
      </c>
      <c r="D71" s="513" t="s">
        <v>1748</v>
      </c>
      <c r="E71" s="513" t="s">
        <v>1747</v>
      </c>
      <c r="F71" s="515">
        <v>2</v>
      </c>
      <c r="G71" s="510"/>
      <c r="H71" s="510"/>
      <c r="I71" s="510"/>
      <c r="J71" s="507">
        <f t="shared" si="10"/>
        <v>223.16</v>
      </c>
      <c r="K71" s="480">
        <f t="shared" si="11"/>
        <v>0</v>
      </c>
      <c r="L71" s="480">
        <f t="shared" si="12"/>
        <v>0</v>
      </c>
      <c r="M71" s="480"/>
      <c r="N71" s="480">
        <v>111.58</v>
      </c>
      <c r="O71" s="480"/>
      <c r="P71" s="494">
        <v>0.05</v>
      </c>
      <c r="Q71" s="511"/>
      <c r="R71" s="511">
        <v>2.6790000000000001E-2</v>
      </c>
      <c r="Z71" s="403">
        <v>0</v>
      </c>
      <c r="AI71" s="513"/>
    </row>
    <row r="72" spans="1:35" ht="21" customHeight="1">
      <c r="A72" s="507">
        <v>49</v>
      </c>
      <c r="B72" s="507" t="s">
        <v>1745</v>
      </c>
      <c r="C72" s="508">
        <v>725810403</v>
      </c>
      <c r="D72" s="513" t="s">
        <v>1749</v>
      </c>
      <c r="E72" s="513" t="s">
        <v>1747</v>
      </c>
      <c r="F72" s="515">
        <v>29</v>
      </c>
      <c r="G72" s="510"/>
      <c r="H72" s="510"/>
      <c r="I72" s="510"/>
      <c r="J72" s="507">
        <f t="shared" si="10"/>
        <v>298.12</v>
      </c>
      <c r="K72" s="480">
        <f t="shared" si="11"/>
        <v>0</v>
      </c>
      <c r="L72" s="480">
        <f t="shared" si="12"/>
        <v>0</v>
      </c>
      <c r="M72" s="480"/>
      <c r="N72" s="480">
        <v>10.28</v>
      </c>
      <c r="O72" s="480"/>
      <c r="P72" s="494">
        <v>0.01</v>
      </c>
      <c r="Q72" s="511"/>
      <c r="R72" s="511">
        <v>3.2000000000000003E-4</v>
      </c>
      <c r="Z72" s="403">
        <v>0</v>
      </c>
    </row>
    <row r="73" spans="1:35" ht="24.95" customHeight="1">
      <c r="A73" s="507">
        <v>50</v>
      </c>
      <c r="B73" s="507" t="s">
        <v>1745</v>
      </c>
      <c r="C73" s="508">
        <v>998725201</v>
      </c>
      <c r="D73" s="513" t="s">
        <v>1750</v>
      </c>
      <c r="E73" s="513" t="s">
        <v>358</v>
      </c>
      <c r="F73" s="515">
        <f>(SUM(I70:I72)+SUM(I74:I85))/100</f>
        <v>0</v>
      </c>
      <c r="G73" s="509"/>
      <c r="H73" s="517"/>
      <c r="I73" s="509"/>
      <c r="J73" s="507">
        <f t="shared" si="10"/>
        <v>0</v>
      </c>
      <c r="K73" s="480">
        <f t="shared" si="11"/>
        <v>0</v>
      </c>
      <c r="L73" s="480">
        <f t="shared" si="12"/>
        <v>0</v>
      </c>
      <c r="M73" s="480"/>
      <c r="N73" s="480">
        <v>3.0000000000000001E-3</v>
      </c>
      <c r="O73" s="480"/>
      <c r="P73" s="494">
        <v>0</v>
      </c>
      <c r="Q73" s="511"/>
      <c r="R73" s="511">
        <v>0</v>
      </c>
      <c r="Z73" s="403">
        <v>0</v>
      </c>
      <c r="AH73" s="389"/>
      <c r="AI73" s="521"/>
    </row>
    <row r="74" spans="1:35" ht="28.5" customHeight="1">
      <c r="A74" s="507">
        <v>51</v>
      </c>
      <c r="B74" s="507" t="s">
        <v>1664</v>
      </c>
      <c r="C74" s="508" t="s">
        <v>1751</v>
      </c>
      <c r="D74" s="513" t="s">
        <v>1752</v>
      </c>
      <c r="E74" s="513" t="s">
        <v>673</v>
      </c>
      <c r="F74" s="515">
        <v>12</v>
      </c>
      <c r="G74" s="510"/>
      <c r="H74" s="510"/>
      <c r="I74" s="510"/>
      <c r="J74" s="507">
        <f t="shared" si="10"/>
        <v>124.92</v>
      </c>
      <c r="K74" s="480">
        <f t="shared" si="11"/>
        <v>0</v>
      </c>
      <c r="L74" s="480">
        <f t="shared" si="12"/>
        <v>0</v>
      </c>
      <c r="M74" s="480"/>
      <c r="N74" s="480">
        <v>10.41</v>
      </c>
      <c r="O74" s="480"/>
      <c r="P74" s="494">
        <v>0</v>
      </c>
      <c r="Q74" s="511"/>
      <c r="R74" s="511">
        <v>0</v>
      </c>
      <c r="Z74" s="403">
        <v>0</v>
      </c>
    </row>
    <row r="75" spans="1:35" ht="22.5" customHeight="1">
      <c r="A75" s="507">
        <v>52</v>
      </c>
      <c r="B75" s="507" t="s">
        <v>1664</v>
      </c>
      <c r="C75" s="508" t="s">
        <v>1753</v>
      </c>
      <c r="D75" s="513" t="s">
        <v>1754</v>
      </c>
      <c r="E75" s="513" t="s">
        <v>1731</v>
      </c>
      <c r="F75" s="515">
        <v>8</v>
      </c>
      <c r="G75" s="510"/>
      <c r="H75" s="510"/>
      <c r="I75" s="510"/>
      <c r="J75" s="507">
        <f t="shared" si="10"/>
        <v>595.12</v>
      </c>
      <c r="K75" s="480">
        <f t="shared" si="11"/>
        <v>0</v>
      </c>
      <c r="L75" s="480">
        <f t="shared" si="12"/>
        <v>0</v>
      </c>
      <c r="M75" s="480"/>
      <c r="N75" s="480">
        <v>74.39</v>
      </c>
      <c r="O75" s="480"/>
      <c r="P75" s="494">
        <v>0.12</v>
      </c>
      <c r="Q75" s="511"/>
      <c r="R75" s="511">
        <v>1.447E-2</v>
      </c>
      <c r="Z75" s="403">
        <v>0</v>
      </c>
      <c r="AI75" s="507"/>
    </row>
    <row r="76" spans="1:35" ht="28.5" customHeight="1">
      <c r="A76" s="507">
        <v>53</v>
      </c>
      <c r="B76" s="507" t="s">
        <v>1664</v>
      </c>
      <c r="C76" s="508" t="s">
        <v>1755</v>
      </c>
      <c r="D76" s="507" t="s">
        <v>1756</v>
      </c>
      <c r="E76" s="507" t="s">
        <v>1731</v>
      </c>
      <c r="F76" s="509">
        <v>7</v>
      </c>
      <c r="G76" s="510"/>
      <c r="H76" s="510"/>
      <c r="I76" s="510"/>
      <c r="J76" s="507">
        <f t="shared" si="10"/>
        <v>3124.38</v>
      </c>
      <c r="K76" s="480">
        <f t="shared" si="11"/>
        <v>0</v>
      </c>
      <c r="L76" s="480">
        <f t="shared" si="12"/>
        <v>0</v>
      </c>
      <c r="M76" s="480"/>
      <c r="N76" s="480">
        <v>446.34</v>
      </c>
      <c r="O76" s="480"/>
      <c r="P76" s="494">
        <v>0.1</v>
      </c>
      <c r="Q76" s="511"/>
      <c r="R76" s="511">
        <v>1.447E-2</v>
      </c>
      <c r="Z76" s="403">
        <v>0</v>
      </c>
    </row>
    <row r="77" spans="1:35" ht="20.25" customHeight="1">
      <c r="A77" s="507">
        <v>54</v>
      </c>
      <c r="B77" s="507" t="s">
        <v>1664</v>
      </c>
      <c r="C77" s="508" t="s">
        <v>1757</v>
      </c>
      <c r="D77" s="507" t="s">
        <v>1758</v>
      </c>
      <c r="E77" s="507" t="s">
        <v>1731</v>
      </c>
      <c r="F77" s="509">
        <v>6</v>
      </c>
      <c r="G77" s="510"/>
      <c r="H77" s="510"/>
      <c r="I77" s="510"/>
      <c r="J77" s="507">
        <f t="shared" si="10"/>
        <v>607.02</v>
      </c>
      <c r="K77" s="480">
        <f t="shared" si="11"/>
        <v>0</v>
      </c>
      <c r="L77" s="480">
        <f t="shared" si="12"/>
        <v>0</v>
      </c>
      <c r="M77" s="480"/>
      <c r="N77" s="480">
        <v>101.17</v>
      </c>
      <c r="O77" s="480"/>
      <c r="P77" s="494">
        <v>0.09</v>
      </c>
      <c r="Q77" s="511"/>
      <c r="R77" s="511">
        <v>1.447E-2</v>
      </c>
      <c r="Z77" s="403">
        <v>0</v>
      </c>
    </row>
    <row r="78" spans="1:35" ht="30" customHeight="1">
      <c r="A78" s="507">
        <v>55</v>
      </c>
      <c r="B78" s="507" t="s">
        <v>1664</v>
      </c>
      <c r="C78" s="508" t="s">
        <v>1759</v>
      </c>
      <c r="D78" s="507" t="s">
        <v>1760</v>
      </c>
      <c r="E78" s="507" t="s">
        <v>1731</v>
      </c>
      <c r="F78" s="509">
        <v>10</v>
      </c>
      <c r="G78" s="510"/>
      <c r="H78" s="510"/>
      <c r="I78" s="510"/>
      <c r="J78" s="507">
        <f t="shared" si="10"/>
        <v>4463.3999999999996</v>
      </c>
      <c r="K78" s="480">
        <f t="shared" si="11"/>
        <v>0</v>
      </c>
      <c r="L78" s="480">
        <f t="shared" si="12"/>
        <v>0</v>
      </c>
      <c r="M78" s="480"/>
      <c r="N78" s="480">
        <v>446.34</v>
      </c>
      <c r="O78" s="480"/>
      <c r="P78" s="494">
        <v>0.14000000000000001</v>
      </c>
      <c r="Q78" s="511"/>
      <c r="R78" s="511">
        <v>1.447E-2</v>
      </c>
      <c r="Z78" s="403">
        <v>0</v>
      </c>
    </row>
    <row r="79" spans="1:35" ht="24.95" customHeight="1">
      <c r="A79" s="507">
        <v>56</v>
      </c>
      <c r="B79" s="507" t="s">
        <v>1664</v>
      </c>
      <c r="C79" s="508" t="s">
        <v>1761</v>
      </c>
      <c r="D79" s="513" t="s">
        <v>1762</v>
      </c>
      <c r="E79" s="507" t="s">
        <v>1731</v>
      </c>
      <c r="F79" s="509">
        <v>8</v>
      </c>
      <c r="G79" s="510"/>
      <c r="H79" s="510"/>
      <c r="I79" s="510"/>
      <c r="J79" s="507">
        <f t="shared" si="10"/>
        <v>760</v>
      </c>
      <c r="K79" s="480">
        <f t="shared" si="11"/>
        <v>0</v>
      </c>
      <c r="L79" s="480">
        <f t="shared" si="12"/>
        <v>0</v>
      </c>
      <c r="M79" s="480"/>
      <c r="N79" s="480">
        <v>95</v>
      </c>
      <c r="O79" s="480"/>
      <c r="P79" s="494">
        <v>0.12</v>
      </c>
      <c r="Q79" s="511"/>
      <c r="R79" s="511">
        <v>1.447E-2</v>
      </c>
      <c r="Z79" s="403">
        <v>0</v>
      </c>
      <c r="AI79" s="507"/>
    </row>
    <row r="80" spans="1:35" ht="18.75" customHeight="1">
      <c r="A80" s="507">
        <v>57</v>
      </c>
      <c r="B80" s="507" t="s">
        <v>1664</v>
      </c>
      <c r="C80" s="508" t="s">
        <v>1763</v>
      </c>
      <c r="D80" s="513" t="s">
        <v>1764</v>
      </c>
      <c r="E80" s="507" t="s">
        <v>1731</v>
      </c>
      <c r="F80" s="509">
        <v>2</v>
      </c>
      <c r="G80" s="510"/>
      <c r="H80" s="510"/>
      <c r="I80" s="510"/>
      <c r="J80" s="507">
        <f t="shared" si="10"/>
        <v>148.78</v>
      </c>
      <c r="K80" s="480">
        <f t="shared" si="11"/>
        <v>0</v>
      </c>
      <c r="L80" s="480">
        <f t="shared" si="12"/>
        <v>0</v>
      </c>
      <c r="M80" s="480"/>
      <c r="N80" s="480">
        <v>74.39</v>
      </c>
      <c r="O80" s="480"/>
      <c r="P80" s="494">
        <v>0.03</v>
      </c>
      <c r="Q80" s="511"/>
      <c r="R80" s="511">
        <v>1.447E-2</v>
      </c>
      <c r="Z80" s="403">
        <v>0</v>
      </c>
      <c r="AI80" s="507"/>
    </row>
    <row r="81" spans="1:35" ht="21" customHeight="1">
      <c r="A81" s="507">
        <v>58</v>
      </c>
      <c r="B81" s="507" t="s">
        <v>1664</v>
      </c>
      <c r="C81" s="508" t="s">
        <v>1765</v>
      </c>
      <c r="D81" s="513" t="s">
        <v>1766</v>
      </c>
      <c r="E81" s="507" t="s">
        <v>1731</v>
      </c>
      <c r="F81" s="509">
        <v>1</v>
      </c>
      <c r="G81" s="510"/>
      <c r="H81" s="510"/>
      <c r="I81" s="510"/>
      <c r="J81" s="507">
        <f t="shared" si="10"/>
        <v>74.39</v>
      </c>
      <c r="K81" s="480">
        <f t="shared" si="11"/>
        <v>0</v>
      </c>
      <c r="L81" s="480">
        <f t="shared" si="12"/>
        <v>0</v>
      </c>
      <c r="M81" s="480"/>
      <c r="N81" s="480">
        <v>74.39</v>
      </c>
      <c r="O81" s="480"/>
      <c r="P81" s="494">
        <v>0.01</v>
      </c>
      <c r="Q81" s="511"/>
      <c r="R81" s="511">
        <v>1.447E-2</v>
      </c>
      <c r="Z81" s="403">
        <v>0</v>
      </c>
      <c r="AI81" s="507"/>
    </row>
    <row r="82" spans="1:35" ht="24.95" customHeight="1">
      <c r="A82" s="507">
        <v>59</v>
      </c>
      <c r="B82" s="507" t="s">
        <v>1664</v>
      </c>
      <c r="C82" s="508" t="s">
        <v>1767</v>
      </c>
      <c r="D82" s="513" t="s">
        <v>1768</v>
      </c>
      <c r="E82" s="507" t="s">
        <v>1731</v>
      </c>
      <c r="F82" s="509">
        <v>10</v>
      </c>
      <c r="G82" s="510"/>
      <c r="H82" s="510"/>
      <c r="I82" s="510"/>
      <c r="J82" s="507">
        <f t="shared" si="10"/>
        <v>892.7</v>
      </c>
      <c r="K82" s="480">
        <f t="shared" si="11"/>
        <v>0</v>
      </c>
      <c r="L82" s="480">
        <f t="shared" si="12"/>
        <v>0</v>
      </c>
      <c r="M82" s="480"/>
      <c r="N82" s="480">
        <v>89.27</v>
      </c>
      <c r="O82" s="480"/>
      <c r="P82" s="494">
        <v>0.14000000000000001</v>
      </c>
      <c r="Q82" s="511"/>
      <c r="R82" s="511">
        <v>1.447E-2</v>
      </c>
      <c r="Z82" s="403">
        <v>0</v>
      </c>
      <c r="AI82" s="507"/>
    </row>
    <row r="83" spans="1:35" ht="24.95" customHeight="1">
      <c r="A83" s="507">
        <v>60</v>
      </c>
      <c r="B83" s="507" t="s">
        <v>1664</v>
      </c>
      <c r="C83" s="508" t="s">
        <v>1769</v>
      </c>
      <c r="D83" s="513" t="s">
        <v>1770</v>
      </c>
      <c r="E83" s="507" t="s">
        <v>1731</v>
      </c>
      <c r="F83" s="509">
        <v>2</v>
      </c>
      <c r="G83" s="510"/>
      <c r="H83" s="510"/>
      <c r="I83" s="510"/>
      <c r="J83" s="507">
        <f t="shared" si="10"/>
        <v>2500</v>
      </c>
      <c r="K83" s="480">
        <f t="shared" si="11"/>
        <v>0</v>
      </c>
      <c r="L83" s="480">
        <f t="shared" si="12"/>
        <v>0</v>
      </c>
      <c r="M83" s="480"/>
      <c r="N83" s="480">
        <v>1250</v>
      </c>
      <c r="O83" s="480"/>
      <c r="P83" s="494">
        <v>0.03</v>
      </c>
      <c r="Q83" s="511"/>
      <c r="R83" s="511">
        <v>1.447E-2</v>
      </c>
      <c r="Z83" s="403">
        <v>0</v>
      </c>
      <c r="AI83" s="507"/>
    </row>
    <row r="84" spans="1:35" ht="24.95" customHeight="1">
      <c r="A84" s="507">
        <v>61</v>
      </c>
      <c r="B84" s="507" t="s">
        <v>1664</v>
      </c>
      <c r="C84" s="508" t="s">
        <v>1771</v>
      </c>
      <c r="D84" s="513" t="s">
        <v>1772</v>
      </c>
      <c r="E84" s="507" t="s">
        <v>1731</v>
      </c>
      <c r="F84" s="509">
        <v>6</v>
      </c>
      <c r="G84" s="510"/>
      <c r="H84" s="510"/>
      <c r="I84" s="510"/>
      <c r="J84" s="507">
        <f t="shared" si="10"/>
        <v>339.24</v>
      </c>
      <c r="K84" s="480">
        <f t="shared" si="11"/>
        <v>0</v>
      </c>
      <c r="L84" s="480">
        <f t="shared" si="12"/>
        <v>0</v>
      </c>
      <c r="M84" s="480"/>
      <c r="N84" s="480">
        <v>56.54</v>
      </c>
      <c r="O84" s="480"/>
      <c r="P84" s="494">
        <v>0.09</v>
      </c>
      <c r="Q84" s="511"/>
      <c r="R84" s="511">
        <v>1.447E-2</v>
      </c>
      <c r="Z84" s="403">
        <v>0</v>
      </c>
    </row>
    <row r="85" spans="1:35" ht="24.95" customHeight="1">
      <c r="A85" s="507">
        <v>62</v>
      </c>
      <c r="B85" s="507" t="s">
        <v>1664</v>
      </c>
      <c r="C85" s="508" t="s">
        <v>1773</v>
      </c>
      <c r="D85" s="513" t="s">
        <v>1774</v>
      </c>
      <c r="E85" s="507" t="s">
        <v>1731</v>
      </c>
      <c r="F85" s="509">
        <v>6</v>
      </c>
      <c r="G85" s="510"/>
      <c r="H85" s="510"/>
      <c r="I85" s="510"/>
      <c r="J85" s="507">
        <f t="shared" si="10"/>
        <v>697.08</v>
      </c>
      <c r="K85" s="480">
        <f t="shared" si="11"/>
        <v>0</v>
      </c>
      <c r="L85" s="480">
        <f t="shared" si="12"/>
        <v>0</v>
      </c>
      <c r="M85" s="480"/>
      <c r="N85" s="480">
        <v>116.18</v>
      </c>
      <c r="O85" s="480"/>
      <c r="P85" s="494">
        <v>0.09</v>
      </c>
      <c r="Q85" s="511"/>
      <c r="R85" s="511">
        <v>1.447E-2</v>
      </c>
      <c r="Z85" s="403">
        <v>0</v>
      </c>
      <c r="AI85" s="507"/>
    </row>
    <row r="86" spans="1:35">
      <c r="A86" s="495"/>
      <c r="B86" s="495"/>
      <c r="C86" s="495"/>
      <c r="D86" s="495" t="s">
        <v>1655</v>
      </c>
      <c r="E86" s="495"/>
      <c r="F86" s="506"/>
      <c r="G86" s="492"/>
      <c r="H86" s="492"/>
      <c r="I86" s="492"/>
      <c r="J86" s="495"/>
      <c r="K86" s="495"/>
      <c r="L86" s="495">
        <f>ROUND((SUM(L69:L85))/1,2)</f>
        <v>0</v>
      </c>
      <c r="M86" s="495">
        <f>ROUND((SUM(M69:M85))/1,2)</f>
        <v>0</v>
      </c>
      <c r="N86" s="495"/>
      <c r="O86" s="495"/>
      <c r="P86" s="512">
        <f>ROUND((SUM(P69:P85))/1,2)</f>
        <v>1.02</v>
      </c>
    </row>
    <row r="87" spans="1:35">
      <c r="A87" s="480"/>
      <c r="B87" s="480"/>
      <c r="C87" s="480"/>
      <c r="D87" s="480"/>
      <c r="E87" s="480"/>
      <c r="F87" s="516"/>
      <c r="G87" s="496"/>
      <c r="H87" s="496"/>
      <c r="I87" s="496"/>
      <c r="J87" s="480"/>
      <c r="K87" s="480"/>
      <c r="L87" s="480"/>
      <c r="M87" s="480"/>
      <c r="N87" s="480"/>
      <c r="O87" s="480"/>
      <c r="P87" s="480"/>
    </row>
    <row r="88" spans="1:35">
      <c r="A88" s="495"/>
      <c r="B88" s="495"/>
      <c r="C88" s="495"/>
      <c r="D88" s="491" t="s">
        <v>1651</v>
      </c>
      <c r="E88" s="495"/>
      <c r="F88" s="506"/>
      <c r="G88" s="492"/>
      <c r="H88" s="492"/>
      <c r="I88" s="492"/>
      <c r="J88" s="495"/>
      <c r="K88" s="495"/>
      <c r="L88" s="495">
        <f>ROUND((SUM(L13:L87))/2,2)</f>
        <v>0</v>
      </c>
      <c r="M88" s="495">
        <f>ROUND((SUM(M13:M87))/2,2)</f>
        <v>0</v>
      </c>
      <c r="N88" s="495"/>
      <c r="O88" s="495"/>
      <c r="P88" s="512">
        <f>ROUND((SUM(P13:P87))/2,2)</f>
        <v>5.04</v>
      </c>
    </row>
    <row r="89" spans="1:35" ht="15">
      <c r="A89" s="522"/>
      <c r="B89" s="522"/>
      <c r="C89" s="522"/>
      <c r="D89" s="522"/>
      <c r="E89" s="522"/>
      <c r="F89" s="523" t="s">
        <v>1656</v>
      </c>
      <c r="G89" s="524"/>
      <c r="H89" s="524"/>
      <c r="I89" s="524"/>
      <c r="J89" s="522"/>
      <c r="K89" s="522"/>
      <c r="L89" s="522">
        <f>ROUND((SUM(L12:L88))/3,2)</f>
        <v>0</v>
      </c>
      <c r="M89" s="522">
        <f>ROUND((SUM(M12:M88))/3,2)</f>
        <v>0</v>
      </c>
      <c r="N89" s="522"/>
      <c r="O89" s="522"/>
      <c r="P89" s="525">
        <f>ROUND((SUM(P12:P88))/3,2)</f>
        <v>5.04</v>
      </c>
      <c r="Z89" s="403">
        <f>(SUM(Z12:Z88))</f>
        <v>0</v>
      </c>
    </row>
    <row r="93" spans="1:35">
      <c r="D93" s="526"/>
    </row>
  </sheetData>
  <mergeCells count="2">
    <mergeCell ref="A5:D5"/>
    <mergeCell ref="B8:C8"/>
  </mergeCells>
  <printOptions horizontalCentered="1" gridLines="1"/>
  <pageMargins left="0.74803149606299213" right="0" top="0.98425196850393704" bottom="0.98425196850393704" header="0.51181102362204722" footer="0.51181102362204722"/>
  <pageSetup paperSize="9" orientation="landscape" r:id="rId1"/>
  <headerFooter alignWithMargins="0">
    <oddHeader>&amp;C&amp;"Arial CE,Tučné"&amp; Rozpočet Košice SOŠ - PZ / Blok "E" 2019 diel ZTI</oddHeader>
    <oddFooter xml:space="preserve">&amp;RStrana &amp;P z &amp;N  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AC4" sqref="AC4"/>
    </sheetView>
  </sheetViews>
  <sheetFormatPr defaultRowHeight="15"/>
  <cols>
    <col min="1" max="1" width="2" style="530" customWidth="1"/>
    <col min="2" max="2" width="4.33203125" style="530" customWidth="1"/>
    <col min="3" max="3" width="6" style="530" customWidth="1"/>
    <col min="4" max="6" width="12.5" style="530" customWidth="1"/>
    <col min="7" max="7" width="4.33203125" style="530" customWidth="1"/>
    <col min="8" max="8" width="23" style="530" customWidth="1"/>
    <col min="9" max="10" width="12.5" style="530" customWidth="1"/>
    <col min="11" max="26" width="0" style="530" hidden="1" customWidth="1"/>
    <col min="27" max="16384" width="9.33203125" style="530"/>
  </cols>
  <sheetData>
    <row r="1" spans="1:23" ht="27.95" customHeight="1" thickBot="1">
      <c r="A1" s="527"/>
      <c r="B1" s="528"/>
      <c r="C1" s="528"/>
      <c r="D1" s="528"/>
      <c r="E1" s="528"/>
      <c r="F1" s="529" t="s">
        <v>2265</v>
      </c>
      <c r="G1" s="528"/>
      <c r="H1" s="528"/>
      <c r="I1" s="528"/>
      <c r="J1" s="528"/>
      <c r="W1" s="530">
        <v>30.126000000000001</v>
      </c>
    </row>
    <row r="2" spans="1:23" ht="27.75" customHeight="1" thickTop="1">
      <c r="A2" s="531"/>
      <c r="B2" s="1320" t="str">
        <f>'Kl ZTI'!B2:F2</f>
        <v>Stavba: SOŠ PZ KE, zateplenie bloku A a rekonštrukcia bloku E</v>
      </c>
      <c r="C2" s="1321"/>
      <c r="D2" s="1321"/>
      <c r="E2" s="1321"/>
      <c r="F2" s="1322"/>
      <c r="G2" s="532" t="s">
        <v>1605</v>
      </c>
      <c r="H2" s="533"/>
      <c r="I2" s="534"/>
      <c r="J2" s="535"/>
    </row>
    <row r="3" spans="1:23" ht="26.25" customHeight="1">
      <c r="A3" s="531"/>
      <c r="B3" s="1311" t="s">
        <v>2309</v>
      </c>
      <c r="C3" s="1312"/>
      <c r="D3" s="1312"/>
      <c r="E3" s="1312"/>
      <c r="F3" s="1313"/>
      <c r="G3" s="537"/>
      <c r="H3" s="537"/>
      <c r="I3" s="538"/>
      <c r="J3" s="539"/>
    </row>
    <row r="4" spans="1:23" ht="18" customHeight="1">
      <c r="A4" s="531"/>
      <c r="B4" s="1323" t="s">
        <v>2308</v>
      </c>
      <c r="C4" s="1324"/>
      <c r="D4" s="1324"/>
      <c r="E4" s="1325"/>
      <c r="F4" s="536"/>
      <c r="G4" s="537"/>
      <c r="H4" s="537"/>
      <c r="I4" s="538"/>
      <c r="J4" s="539"/>
    </row>
    <row r="5" spans="1:23" ht="18" customHeight="1">
      <c r="A5" s="531"/>
      <c r="B5" s="540"/>
      <c r="C5" s="541"/>
      <c r="D5" s="537"/>
      <c r="E5" s="537"/>
      <c r="F5" s="537"/>
      <c r="G5" s="537"/>
      <c r="H5" s="542"/>
      <c r="I5" s="543" t="s">
        <v>1606</v>
      </c>
      <c r="J5" s="539"/>
    </row>
    <row r="6" spans="1:23" ht="18" customHeight="1" thickBot="1">
      <c r="A6" s="531"/>
      <c r="B6" s="544" t="s">
        <v>1607</v>
      </c>
      <c r="C6" s="541"/>
      <c r="D6" s="537"/>
      <c r="E6" s="537"/>
      <c r="F6" s="545" t="s">
        <v>886</v>
      </c>
      <c r="G6" s="537"/>
      <c r="H6" s="537"/>
      <c r="I6" s="546" t="s">
        <v>1609</v>
      </c>
      <c r="J6" s="547">
        <v>44838</v>
      </c>
    </row>
    <row r="7" spans="1:23" ht="18" customHeight="1" thickTop="1">
      <c r="A7" s="531"/>
      <c r="B7" s="548" t="s">
        <v>1775</v>
      </c>
      <c r="C7" s="549"/>
      <c r="D7" s="550"/>
      <c r="E7" s="550"/>
      <c r="F7" s="550"/>
      <c r="G7" s="551" t="s">
        <v>1611</v>
      </c>
      <c r="H7" s="550"/>
      <c r="I7" s="552"/>
      <c r="J7" s="553"/>
    </row>
    <row r="8" spans="1:23" ht="18" customHeight="1">
      <c r="A8" s="531"/>
      <c r="B8" s="554"/>
      <c r="C8" s="555"/>
      <c r="D8" s="556"/>
      <c r="E8" s="556"/>
      <c r="F8" s="556"/>
      <c r="G8" s="557" t="s">
        <v>1612</v>
      </c>
      <c r="H8" s="556"/>
      <c r="I8" s="558"/>
      <c r="J8" s="559"/>
    </row>
    <row r="9" spans="1:23" ht="18" customHeight="1">
      <c r="A9" s="531"/>
      <c r="B9" s="544" t="s">
        <v>945</v>
      </c>
      <c r="C9" s="541"/>
      <c r="D9" s="537"/>
      <c r="E9" s="537"/>
      <c r="F9" s="537"/>
      <c r="G9" s="545" t="s">
        <v>1611</v>
      </c>
      <c r="H9" s="537"/>
      <c r="I9" s="538"/>
      <c r="J9" s="539"/>
    </row>
    <row r="10" spans="1:23" ht="18" customHeight="1">
      <c r="A10" s="531"/>
      <c r="B10" s="540"/>
      <c r="C10" s="541"/>
      <c r="D10" s="537"/>
      <c r="E10" s="537"/>
      <c r="F10" s="537"/>
      <c r="G10" s="545" t="s">
        <v>1612</v>
      </c>
      <c r="H10" s="537"/>
      <c r="I10" s="538"/>
      <c r="J10" s="539"/>
    </row>
    <row r="11" spans="1:23" ht="18" customHeight="1">
      <c r="A11" s="531"/>
      <c r="B11" s="544" t="s">
        <v>2209</v>
      </c>
      <c r="C11" s="541"/>
      <c r="D11" s="537"/>
      <c r="E11" s="537"/>
      <c r="F11" s="537"/>
      <c r="G11" s="545" t="s">
        <v>1611</v>
      </c>
      <c r="H11" s="537"/>
      <c r="I11" s="538"/>
      <c r="J11" s="539"/>
    </row>
    <row r="12" spans="1:23" ht="18" customHeight="1" thickBot="1">
      <c r="A12" s="531"/>
      <c r="B12" s="540"/>
      <c r="C12" s="541"/>
      <c r="D12" s="537"/>
      <c r="E12" s="537"/>
      <c r="F12" s="537"/>
      <c r="G12" s="545" t="s">
        <v>1612</v>
      </c>
      <c r="H12" s="537"/>
      <c r="I12" s="538"/>
      <c r="J12" s="539"/>
    </row>
    <row r="13" spans="1:23" ht="18" customHeight="1" thickTop="1">
      <c r="A13" s="531"/>
      <c r="B13" s="560"/>
      <c r="C13" s="549"/>
      <c r="D13" s="550"/>
      <c r="E13" s="550"/>
      <c r="F13" s="550"/>
      <c r="G13" s="550"/>
      <c r="H13" s="550"/>
      <c r="I13" s="552"/>
      <c r="J13" s="553"/>
    </row>
    <row r="14" spans="1:23" ht="18" customHeight="1">
      <c r="A14" s="531"/>
      <c r="B14" s="554"/>
      <c r="C14" s="555"/>
      <c r="D14" s="556"/>
      <c r="E14" s="556"/>
      <c r="F14" s="556"/>
      <c r="G14" s="556"/>
      <c r="H14" s="556"/>
      <c r="I14" s="558"/>
      <c r="J14" s="559"/>
    </row>
    <row r="15" spans="1:23" ht="18" customHeight="1" thickBot="1">
      <c r="A15" s="531"/>
      <c r="B15" s="540"/>
      <c r="C15" s="541"/>
      <c r="D15" s="537"/>
      <c r="E15" s="537"/>
      <c r="F15" s="537"/>
      <c r="G15" s="537"/>
      <c r="H15" s="537"/>
      <c r="I15" s="538"/>
      <c r="J15" s="539"/>
    </row>
    <row r="16" spans="1:23" ht="18" customHeight="1" thickTop="1">
      <c r="A16" s="531"/>
      <c r="B16" s="561" t="s">
        <v>1614</v>
      </c>
      <c r="C16" s="562" t="s">
        <v>1615</v>
      </c>
      <c r="D16" s="562" t="s">
        <v>1616</v>
      </c>
      <c r="E16" s="563" t="s">
        <v>1617</v>
      </c>
      <c r="F16" s="564" t="s">
        <v>1618</v>
      </c>
      <c r="G16" s="565" t="s">
        <v>1619</v>
      </c>
      <c r="H16" s="566" t="s">
        <v>1620</v>
      </c>
      <c r="I16" s="534"/>
      <c r="J16" s="553"/>
    </row>
    <row r="17" spans="1:26" ht="18" customHeight="1">
      <c r="A17" s="531"/>
      <c r="B17" s="567">
        <v>1</v>
      </c>
      <c r="C17" s="568" t="s">
        <v>1621</v>
      </c>
      <c r="D17" s="569"/>
      <c r="E17" s="570"/>
      <c r="F17" s="571"/>
      <c r="G17" s="572">
        <v>6</v>
      </c>
      <c r="H17" s="573" t="s">
        <v>1622</v>
      </c>
      <c r="I17" s="574"/>
      <c r="J17" s="575">
        <v>0</v>
      </c>
    </row>
    <row r="18" spans="1:26" ht="18" customHeight="1">
      <c r="A18" s="531"/>
      <c r="B18" s="576">
        <v>2</v>
      </c>
      <c r="C18" s="577" t="s">
        <v>1623</v>
      </c>
      <c r="D18" s="578"/>
      <c r="E18" s="579"/>
      <c r="F18" s="580"/>
      <c r="G18" s="581">
        <v>7</v>
      </c>
      <c r="H18" s="582" t="s">
        <v>1624</v>
      </c>
      <c r="I18" s="574"/>
      <c r="J18" s="583">
        <v>0</v>
      </c>
    </row>
    <row r="19" spans="1:26" ht="18" customHeight="1">
      <c r="A19" s="531"/>
      <c r="B19" s="584">
        <v>3</v>
      </c>
      <c r="C19" s="585" t="s">
        <v>1625</v>
      </c>
      <c r="D19" s="586"/>
      <c r="E19" s="587"/>
      <c r="F19" s="588"/>
      <c r="G19" s="581">
        <v>8</v>
      </c>
      <c r="H19" s="582" t="s">
        <v>1626</v>
      </c>
      <c r="I19" s="574"/>
      <c r="J19" s="583">
        <v>0</v>
      </c>
    </row>
    <row r="20" spans="1:26" ht="18" customHeight="1">
      <c r="A20" s="531"/>
      <c r="B20" s="584">
        <v>4</v>
      </c>
      <c r="C20" s="589"/>
      <c r="D20" s="586"/>
      <c r="E20" s="587"/>
      <c r="F20" s="588"/>
      <c r="G20" s="581">
        <v>9</v>
      </c>
      <c r="H20" s="590"/>
      <c r="I20" s="574"/>
      <c r="J20" s="591"/>
    </row>
    <row r="21" spans="1:26" ht="18" customHeight="1" thickBot="1">
      <c r="A21" s="531"/>
      <c r="B21" s="584">
        <v>5</v>
      </c>
      <c r="C21" s="592" t="s">
        <v>951</v>
      </c>
      <c r="D21" s="593"/>
      <c r="E21" s="594"/>
      <c r="F21" s="595"/>
      <c r="G21" s="581">
        <v>10</v>
      </c>
      <c r="H21" s="582" t="s">
        <v>951</v>
      </c>
      <c r="I21" s="596"/>
      <c r="J21" s="597">
        <f>SUM(J17:J20)</f>
        <v>0</v>
      </c>
    </row>
    <row r="22" spans="1:26" ht="18" customHeight="1" thickTop="1">
      <c r="A22" s="531"/>
      <c r="B22" s="598" t="s">
        <v>1627</v>
      </c>
      <c r="C22" s="599" t="s">
        <v>1628</v>
      </c>
      <c r="D22" s="600"/>
      <c r="E22" s="601"/>
      <c r="F22" s="602"/>
      <c r="G22" s="598" t="s">
        <v>1629</v>
      </c>
      <c r="H22" s="566" t="s">
        <v>1628</v>
      </c>
      <c r="I22" s="558"/>
      <c r="J22" s="603"/>
    </row>
    <row r="23" spans="1:26" ht="18" customHeight="1">
      <c r="A23" s="531"/>
      <c r="B23" s="572">
        <v>11</v>
      </c>
      <c r="C23" s="604" t="s">
        <v>1630</v>
      </c>
      <c r="D23" s="605"/>
      <c r="E23" s="606" t="s">
        <v>1631</v>
      </c>
      <c r="F23" s="580">
        <f>((F17*U23*0)+(F18*V23*0)+(F19*W23*0))/100</f>
        <v>0</v>
      </c>
      <c r="G23" s="572">
        <v>16</v>
      </c>
      <c r="H23" s="573" t="s">
        <v>1632</v>
      </c>
      <c r="I23" s="607" t="s">
        <v>1631</v>
      </c>
      <c r="J23" s="575">
        <f>((F17*X23*0)+(F18*Y23*0)+(F19*Z23*0))/100</f>
        <v>0</v>
      </c>
      <c r="U23" s="530">
        <v>1</v>
      </c>
      <c r="V23" s="530">
        <v>1</v>
      </c>
      <c r="W23" s="530">
        <v>1</v>
      </c>
      <c r="X23" s="530">
        <v>1</v>
      </c>
      <c r="Y23" s="530">
        <v>1</v>
      </c>
      <c r="Z23" s="530">
        <v>1</v>
      </c>
    </row>
    <row r="24" spans="1:26" ht="18" customHeight="1">
      <c r="A24" s="531"/>
      <c r="B24" s="581">
        <v>12</v>
      </c>
      <c r="C24" s="608" t="s">
        <v>1633</v>
      </c>
      <c r="D24" s="609"/>
      <c r="E24" s="606" t="s">
        <v>1634</v>
      </c>
      <c r="F24" s="588">
        <f>((F17*U24*0)+(F18*V24*0)+(F19*W24*0))/100</f>
        <v>0</v>
      </c>
      <c r="G24" s="581">
        <v>17</v>
      </c>
      <c r="H24" s="582" t="s">
        <v>1635</v>
      </c>
      <c r="I24" s="607" t="s">
        <v>1631</v>
      </c>
      <c r="J24" s="583">
        <f>((F17*X24*0)+(F18*Y24*0)+(F19*Z24*0))/100</f>
        <v>0</v>
      </c>
      <c r="U24" s="530">
        <v>1</v>
      </c>
      <c r="V24" s="530">
        <v>1</v>
      </c>
      <c r="W24" s="530">
        <v>0</v>
      </c>
      <c r="X24" s="530">
        <v>1</v>
      </c>
      <c r="Y24" s="530">
        <v>1</v>
      </c>
      <c r="Z24" s="530">
        <v>1</v>
      </c>
    </row>
    <row r="25" spans="1:26" ht="18" customHeight="1">
      <c r="A25" s="531"/>
      <c r="B25" s="581">
        <v>13</v>
      </c>
      <c r="C25" s="608" t="s">
        <v>1636</v>
      </c>
      <c r="D25" s="609"/>
      <c r="E25" s="606" t="s">
        <v>1631</v>
      </c>
      <c r="F25" s="588">
        <f>((F17*U25*0)+(F18*V25*0)+(F19*W25*0))/100</f>
        <v>0</v>
      </c>
      <c r="G25" s="581">
        <v>18</v>
      </c>
      <c r="H25" s="582" t="s">
        <v>1637</v>
      </c>
      <c r="I25" s="607" t="s">
        <v>1634</v>
      </c>
      <c r="J25" s="583">
        <f>((F17*X25*0)+(F18*Y25*0)+(F19*Z25*0))/100</f>
        <v>0</v>
      </c>
      <c r="U25" s="530">
        <v>1</v>
      </c>
      <c r="V25" s="530">
        <v>1</v>
      </c>
      <c r="W25" s="530">
        <v>1</v>
      </c>
      <c r="X25" s="530">
        <v>1</v>
      </c>
      <c r="Y25" s="530">
        <v>1</v>
      </c>
      <c r="Z25" s="530">
        <v>0</v>
      </c>
    </row>
    <row r="26" spans="1:26" ht="18" customHeight="1">
      <c r="A26" s="531"/>
      <c r="B26" s="581">
        <v>14</v>
      </c>
      <c r="C26" s="541"/>
      <c r="D26" s="609"/>
      <c r="E26" s="610"/>
      <c r="F26" s="611"/>
      <c r="G26" s="581">
        <v>19</v>
      </c>
      <c r="H26" s="590"/>
      <c r="I26" s="574"/>
      <c r="J26" s="591"/>
    </row>
    <row r="27" spans="1:26" ht="18" customHeight="1" thickBot="1">
      <c r="A27" s="531"/>
      <c r="B27" s="581">
        <v>15</v>
      </c>
      <c r="C27" s="608"/>
      <c r="D27" s="609"/>
      <c r="E27" s="609"/>
      <c r="F27" s="612"/>
      <c r="G27" s="581">
        <v>20</v>
      </c>
      <c r="H27" s="582" t="s">
        <v>951</v>
      </c>
      <c r="I27" s="596"/>
      <c r="J27" s="597">
        <f>SUM(J23:J26)+SUM(F23:F26)</f>
        <v>0</v>
      </c>
    </row>
    <row r="28" spans="1:26" ht="18" customHeight="1" thickTop="1">
      <c r="A28" s="531"/>
      <c r="B28" s="613"/>
      <c r="C28" s="614" t="s">
        <v>1776</v>
      </c>
      <c r="D28" s="615"/>
      <c r="E28" s="616"/>
      <c r="F28" s="617"/>
      <c r="G28" s="618" t="s">
        <v>1639</v>
      </c>
      <c r="H28" s="619" t="s">
        <v>935</v>
      </c>
      <c r="I28" s="558"/>
      <c r="J28" s="620"/>
    </row>
    <row r="29" spans="1:26" ht="18" customHeight="1">
      <c r="A29" s="531"/>
      <c r="B29" s="621"/>
      <c r="C29" s="622"/>
      <c r="D29" s="623"/>
      <c r="E29" s="624"/>
      <c r="F29" s="531"/>
      <c r="G29" s="625">
        <v>21</v>
      </c>
      <c r="H29" s="626" t="s">
        <v>1640</v>
      </c>
      <c r="I29" s="627"/>
      <c r="J29" s="628"/>
    </row>
    <row r="30" spans="1:26" ht="18" customHeight="1">
      <c r="A30" s="531"/>
      <c r="B30" s="629"/>
      <c r="C30" s="630"/>
      <c r="D30" s="631"/>
      <c r="E30" s="624"/>
      <c r="F30" s="531"/>
      <c r="G30" s="572">
        <v>22</v>
      </c>
      <c r="H30" s="573" t="s">
        <v>1641</v>
      </c>
      <c r="I30" s="632"/>
      <c r="J30" s="633"/>
    </row>
    <row r="31" spans="1:26" ht="18" customHeight="1">
      <c r="A31" s="531"/>
      <c r="B31" s="540"/>
      <c r="C31" s="590"/>
      <c r="D31" s="574"/>
      <c r="E31" s="624"/>
      <c r="F31" s="531"/>
      <c r="G31" s="581">
        <v>23</v>
      </c>
      <c r="H31" s="582" t="s">
        <v>1642</v>
      </c>
      <c r="I31" s="606"/>
      <c r="J31" s="634"/>
    </row>
    <row r="32" spans="1:26" ht="18" customHeight="1">
      <c r="A32" s="531"/>
      <c r="B32" s="635"/>
      <c r="C32" s="636"/>
      <c r="D32" s="637"/>
      <c r="E32" s="624"/>
      <c r="F32" s="531"/>
      <c r="G32" s="625">
        <v>24</v>
      </c>
      <c r="H32" s="626" t="s">
        <v>951</v>
      </c>
      <c r="I32" s="638"/>
      <c r="J32" s="639"/>
    </row>
    <row r="33" spans="1:10" ht="18" customHeight="1" thickBot="1">
      <c r="A33" s="531"/>
      <c r="B33" s="554"/>
      <c r="C33" s="640"/>
      <c r="D33" s="641"/>
      <c r="E33" s="642"/>
      <c r="F33" s="643"/>
      <c r="G33" s="572" t="s">
        <v>1643</v>
      </c>
      <c r="H33" s="640"/>
      <c r="I33" s="641"/>
      <c r="J33" s="644"/>
    </row>
    <row r="34" spans="1:10" ht="18" customHeight="1" thickTop="1">
      <c r="A34" s="531"/>
      <c r="B34" s="613"/>
      <c r="C34" s="616"/>
      <c r="D34" s="645" t="s">
        <v>1644</v>
      </c>
      <c r="E34" s="646"/>
      <c r="F34" s="647"/>
      <c r="G34" s="648">
        <v>26</v>
      </c>
      <c r="H34" s="649" t="s">
        <v>1645</v>
      </c>
      <c r="I34" s="617"/>
      <c r="J34" s="650"/>
    </row>
    <row r="35" spans="1:10" ht="18" customHeight="1">
      <c r="A35" s="531"/>
      <c r="B35" s="651"/>
      <c r="C35" s="652"/>
      <c r="D35" s="653"/>
      <c r="E35" s="653"/>
      <c r="F35" s="653"/>
      <c r="G35" s="653"/>
      <c r="H35" s="653"/>
      <c r="I35" s="617"/>
      <c r="J35" s="654"/>
    </row>
    <row r="36" spans="1:10" ht="18" customHeight="1">
      <c r="A36" s="531"/>
      <c r="B36" s="621"/>
      <c r="C36" s="624"/>
      <c r="D36" s="527"/>
      <c r="E36" s="527"/>
      <c r="F36" s="527"/>
      <c r="G36" s="527"/>
      <c r="H36" s="527"/>
      <c r="I36" s="531"/>
      <c r="J36" s="655"/>
    </row>
    <row r="37" spans="1:10" ht="18" customHeight="1">
      <c r="A37" s="531"/>
      <c r="B37" s="621"/>
      <c r="C37" s="624"/>
      <c r="D37" s="527"/>
      <c r="E37" s="527"/>
      <c r="F37" s="527"/>
      <c r="G37" s="527"/>
      <c r="H37" s="527"/>
      <c r="I37" s="531"/>
      <c r="J37" s="655"/>
    </row>
    <row r="38" spans="1:10" ht="18" customHeight="1">
      <c r="A38" s="531"/>
      <c r="B38" s="621"/>
      <c r="C38" s="624"/>
      <c r="D38" s="527"/>
      <c r="E38" s="527"/>
      <c r="F38" s="527"/>
      <c r="G38" s="527"/>
      <c r="H38" s="527"/>
      <c r="I38" s="531"/>
      <c r="J38" s="655"/>
    </row>
    <row r="39" spans="1:10" ht="18" customHeight="1">
      <c r="A39" s="531"/>
      <c r="B39" s="621"/>
      <c r="C39" s="624"/>
      <c r="D39" s="527"/>
      <c r="E39" s="527"/>
      <c r="F39" s="527"/>
      <c r="G39" s="527"/>
      <c r="H39" s="527"/>
      <c r="I39" s="531"/>
      <c r="J39" s="655"/>
    </row>
    <row r="40" spans="1:10" ht="18" customHeight="1">
      <c r="A40" s="531"/>
      <c r="B40" s="621"/>
      <c r="C40" s="624"/>
      <c r="D40" s="527"/>
      <c r="E40" s="527"/>
      <c r="F40" s="527"/>
      <c r="G40" s="527"/>
      <c r="H40" s="527"/>
      <c r="I40" s="531"/>
      <c r="J40" s="655"/>
    </row>
    <row r="41" spans="1:10" ht="18" customHeight="1" thickBot="1">
      <c r="A41" s="531"/>
      <c r="B41" s="629"/>
      <c r="C41" s="642"/>
      <c r="D41" s="528"/>
      <c r="E41" s="528"/>
      <c r="F41" s="528"/>
      <c r="G41" s="528"/>
      <c r="H41" s="528"/>
      <c r="I41" s="643"/>
      <c r="J41" s="656"/>
    </row>
    <row r="42" spans="1:10" ht="15.75" thickTop="1">
      <c r="A42" s="531"/>
      <c r="B42" s="646"/>
      <c r="C42" s="646"/>
      <c r="D42" s="646"/>
      <c r="E42" s="646"/>
      <c r="F42" s="646"/>
      <c r="G42" s="646"/>
      <c r="H42" s="646"/>
      <c r="I42" s="646"/>
      <c r="J42" s="646"/>
    </row>
  </sheetData>
  <mergeCells count="3">
    <mergeCell ref="B2:F2"/>
    <mergeCell ref="B3:F3"/>
    <mergeCell ref="B4:E4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topLeftCell="B1" zoomScaleNormal="100" zoomScaleSheetLayoutView="112" workbookViewId="0">
      <selection activeCell="G7" sqref="G7"/>
    </sheetView>
  </sheetViews>
  <sheetFormatPr defaultRowHeight="15"/>
  <cols>
    <col min="1" max="1" width="5.5" style="530" hidden="1" customWidth="1"/>
    <col min="2" max="2" width="7.83203125" style="530" customWidth="1"/>
    <col min="3" max="3" width="14.5" style="530" customWidth="1"/>
    <col min="4" max="4" width="52.1640625" style="530" customWidth="1"/>
    <col min="5" max="5" width="6.6640625" style="530" customWidth="1"/>
    <col min="6" max="6" width="11.33203125" style="530" customWidth="1"/>
    <col min="7" max="8" width="13" style="530" customWidth="1"/>
    <col min="9" max="9" width="13.5" style="530" customWidth="1"/>
    <col min="10" max="10" width="0.33203125" style="530" hidden="1" customWidth="1"/>
    <col min="11" max="11" width="8.1640625" style="530" hidden="1" customWidth="1"/>
    <col min="12" max="12" width="6.83203125" style="530" hidden="1" customWidth="1"/>
    <col min="13" max="13" width="5.33203125" style="530" hidden="1" customWidth="1"/>
    <col min="14" max="14" width="0.1640625" style="530" hidden="1" customWidth="1"/>
    <col min="15" max="15" width="6.6640625" style="530" hidden="1" customWidth="1"/>
    <col min="16" max="16" width="9" style="530" customWidth="1"/>
    <col min="17" max="18" width="9.33203125" style="530" hidden="1" customWidth="1"/>
    <col min="19" max="19" width="9" style="530" customWidth="1"/>
    <col min="20" max="26" width="9.33203125" style="530" hidden="1" customWidth="1"/>
    <col min="27" max="29" width="9.33203125" style="530"/>
    <col min="30" max="30" width="50.83203125" style="530" bestFit="1" customWidth="1"/>
    <col min="31" max="31" width="11.83203125" style="530" customWidth="1"/>
    <col min="32" max="16384" width="9.33203125" style="530"/>
  </cols>
  <sheetData>
    <row r="1" spans="1:30">
      <c r="A1" s="527"/>
      <c r="B1" s="657" t="s">
        <v>1646</v>
      </c>
      <c r="C1" s="527"/>
      <c r="D1" s="527"/>
      <c r="E1" s="657" t="s">
        <v>886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S1" s="527"/>
      <c r="W1" s="530">
        <v>30.126000000000001</v>
      </c>
    </row>
    <row r="2" spans="1:30">
      <c r="A2" s="527"/>
      <c r="B2" s="657" t="s">
        <v>2209</v>
      </c>
      <c r="C2" s="527"/>
      <c r="D2" s="527"/>
      <c r="E2" s="658" t="s">
        <v>1777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S2" s="527"/>
    </row>
    <row r="3" spans="1:30">
      <c r="A3" s="527"/>
      <c r="B3" s="657" t="s">
        <v>945</v>
      </c>
      <c r="C3" s="527"/>
      <c r="D3" s="527"/>
      <c r="E3" s="657" t="s">
        <v>2281</v>
      </c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S3" s="527"/>
    </row>
    <row r="4" spans="1:30">
      <c r="A4" s="527"/>
      <c r="B4" s="657" t="str">
        <f>'RZP ZTI'!A5</f>
        <v>Stavba : SOŠ PZ Košice, zateplenie bloku A a rekonštrukcia bloku E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S4" s="527"/>
    </row>
    <row r="5" spans="1:30">
      <c r="A5" s="527"/>
      <c r="B5" s="483" t="s">
        <v>2286</v>
      </c>
      <c r="C5" s="400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S5" s="527"/>
    </row>
    <row r="6" spans="1:30">
      <c r="A6" s="527"/>
      <c r="B6" s="1326" t="s">
        <v>2307</v>
      </c>
      <c r="C6" s="1327"/>
      <c r="D6" s="1213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S6" s="527"/>
    </row>
    <row r="7" spans="1:30">
      <c r="A7" s="527"/>
      <c r="B7" s="657" t="s">
        <v>2308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S7" s="527"/>
    </row>
    <row r="8" spans="1:30">
      <c r="A8" s="527"/>
      <c r="B8" s="527"/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S8" s="527"/>
    </row>
    <row r="9" spans="1:30">
      <c r="A9" s="528"/>
      <c r="B9" s="529" t="s">
        <v>1647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S9" s="528"/>
    </row>
    <row r="10" spans="1:30" ht="15.75">
      <c r="A10" s="659" t="s">
        <v>1657</v>
      </c>
      <c r="B10" s="659" t="s">
        <v>1658</v>
      </c>
      <c r="C10" s="659" t="s">
        <v>963</v>
      </c>
      <c r="D10" s="659" t="s">
        <v>1659</v>
      </c>
      <c r="E10" s="659" t="s">
        <v>1660</v>
      </c>
      <c r="F10" s="659" t="s">
        <v>105</v>
      </c>
      <c r="G10" s="659" t="s">
        <v>1616</v>
      </c>
      <c r="H10" s="659" t="s">
        <v>1617</v>
      </c>
      <c r="I10" s="659" t="s">
        <v>1661</v>
      </c>
      <c r="J10" s="659"/>
      <c r="K10" s="659"/>
      <c r="L10" s="659"/>
      <c r="M10" s="659"/>
      <c r="N10" s="659"/>
      <c r="O10" s="659"/>
      <c r="P10" s="659" t="s">
        <v>1662</v>
      </c>
      <c r="Q10" s="660"/>
      <c r="R10" s="660"/>
      <c r="S10" s="661" t="s">
        <v>1778</v>
      </c>
      <c r="T10" s="662"/>
      <c r="U10" s="662"/>
      <c r="V10" s="662"/>
      <c r="W10" s="662"/>
      <c r="X10" s="662"/>
      <c r="Y10" s="662"/>
      <c r="Z10" s="662"/>
      <c r="AC10" s="330"/>
      <c r="AD10" s="331"/>
    </row>
    <row r="11" spans="1:30">
      <c r="A11" s="663"/>
      <c r="B11" s="663"/>
      <c r="C11" s="664"/>
      <c r="D11" s="665" t="s">
        <v>1651</v>
      </c>
      <c r="E11" s="663"/>
      <c r="F11" s="666"/>
      <c r="G11" s="667"/>
      <c r="H11" s="667"/>
      <c r="I11" s="667"/>
      <c r="J11" s="663"/>
      <c r="K11" s="663"/>
      <c r="L11" s="663"/>
      <c r="M11" s="663"/>
      <c r="N11" s="663"/>
      <c r="O11" s="663"/>
      <c r="P11" s="663"/>
      <c r="Q11" s="668"/>
      <c r="R11" s="668"/>
      <c r="S11" s="663"/>
      <c r="T11" s="668"/>
      <c r="U11" s="668"/>
      <c r="V11" s="668"/>
      <c r="W11" s="668"/>
      <c r="X11" s="668"/>
      <c r="Y11" s="668"/>
      <c r="Z11" s="668"/>
    </row>
    <row r="12" spans="1:30">
      <c r="A12" s="669"/>
      <c r="B12" s="669"/>
      <c r="C12" s="669"/>
      <c r="D12" s="669" t="s">
        <v>2210</v>
      </c>
      <c r="E12" s="669"/>
      <c r="F12" s="670"/>
      <c r="G12" s="671"/>
      <c r="H12" s="671"/>
      <c r="I12" s="671"/>
      <c r="J12" s="669"/>
      <c r="K12" s="669"/>
      <c r="L12" s="669"/>
      <c r="M12" s="669"/>
      <c r="N12" s="669"/>
      <c r="O12" s="669"/>
      <c r="P12" s="669"/>
      <c r="Q12" s="668"/>
      <c r="R12" s="668"/>
      <c r="S12" s="669"/>
      <c r="T12" s="668"/>
      <c r="U12" s="668"/>
      <c r="V12" s="668"/>
      <c r="W12" s="668"/>
      <c r="X12" s="668"/>
      <c r="Y12" s="668"/>
      <c r="Z12" s="668"/>
    </row>
    <row r="13" spans="1:30" ht="38.25" customHeight="1">
      <c r="A13" s="672"/>
      <c r="B13" s="673" t="s">
        <v>1780</v>
      </c>
      <c r="C13" s="674" t="s">
        <v>1781</v>
      </c>
      <c r="D13" s="673" t="s">
        <v>2211</v>
      </c>
      <c r="E13" s="673" t="s">
        <v>159</v>
      </c>
      <c r="F13" s="675">
        <v>104</v>
      </c>
      <c r="G13" s="675"/>
      <c r="H13" s="675"/>
      <c r="I13" s="675"/>
      <c r="J13" s="673">
        <f t="shared" ref="J13:J23" si="0">ROUND(F13*(N13),2)</f>
        <v>833.04</v>
      </c>
      <c r="K13" s="676">
        <f t="shared" ref="K13:K23" si="1">ROUND(F13*(O13),2)</f>
        <v>0</v>
      </c>
      <c r="L13" s="676">
        <f t="shared" ref="L13:L23" si="2">ROUND(F13*(G13+H13),2)</f>
        <v>0</v>
      </c>
      <c r="M13" s="676"/>
      <c r="N13" s="676">
        <v>8.01</v>
      </c>
      <c r="O13" s="676"/>
      <c r="P13" s="670">
        <v>0.628</v>
      </c>
      <c r="Q13" s="677"/>
      <c r="R13" s="677">
        <v>6.0386542000000001E-3</v>
      </c>
      <c r="S13" s="670">
        <v>0</v>
      </c>
      <c r="X13" s="530">
        <v>0</v>
      </c>
      <c r="Z13" s="530">
        <f t="shared" ref="Z13:Z23" si="3">0.058844*POWER(I13,0.952797)</f>
        <v>0</v>
      </c>
      <c r="AD13" s="678"/>
    </row>
    <row r="14" spans="1:30" ht="36" customHeight="1">
      <c r="A14" s="672"/>
      <c r="B14" s="673" t="s">
        <v>1780</v>
      </c>
      <c r="C14" s="674" t="s">
        <v>1782</v>
      </c>
      <c r="D14" s="673" t="s">
        <v>2212</v>
      </c>
      <c r="E14" s="673" t="s">
        <v>159</v>
      </c>
      <c r="F14" s="675">
        <v>80</v>
      </c>
      <c r="G14" s="675"/>
      <c r="H14" s="675"/>
      <c r="I14" s="675"/>
      <c r="J14" s="673">
        <f t="shared" si="0"/>
        <v>701.6</v>
      </c>
      <c r="K14" s="676">
        <f t="shared" si="1"/>
        <v>0</v>
      </c>
      <c r="L14" s="676">
        <f t="shared" si="2"/>
        <v>0</v>
      </c>
      <c r="M14" s="676"/>
      <c r="N14" s="676">
        <v>8.77</v>
      </c>
      <c r="O14" s="676"/>
      <c r="P14" s="670">
        <v>0.48399999999999999</v>
      </c>
      <c r="Q14" s="677"/>
      <c r="R14" s="677">
        <v>6.0477255999999997E-3</v>
      </c>
      <c r="S14" s="670">
        <v>0</v>
      </c>
      <c r="X14" s="530">
        <v>0</v>
      </c>
      <c r="Z14" s="530">
        <f t="shared" si="3"/>
        <v>0</v>
      </c>
      <c r="AD14" s="678"/>
    </row>
    <row r="15" spans="1:30" ht="40.5" customHeight="1">
      <c r="A15" s="672"/>
      <c r="B15" s="673" t="s">
        <v>1780</v>
      </c>
      <c r="C15" s="674" t="s">
        <v>1783</v>
      </c>
      <c r="D15" s="673" t="s">
        <v>2213</v>
      </c>
      <c r="E15" s="673" t="s">
        <v>159</v>
      </c>
      <c r="F15" s="675">
        <v>52</v>
      </c>
      <c r="G15" s="675"/>
      <c r="H15" s="675"/>
      <c r="I15" s="675"/>
      <c r="J15" s="673">
        <f t="shared" si="0"/>
        <v>573.55999999999995</v>
      </c>
      <c r="K15" s="676">
        <f t="shared" si="1"/>
        <v>0</v>
      </c>
      <c r="L15" s="676">
        <f t="shared" si="2"/>
        <v>0</v>
      </c>
      <c r="M15" s="676"/>
      <c r="N15" s="676">
        <v>11.03</v>
      </c>
      <c r="O15" s="676"/>
      <c r="P15" s="670">
        <v>0.35899999999999999</v>
      </c>
      <c r="Q15" s="677"/>
      <c r="R15" s="677">
        <v>6.9108315999999994E-3</v>
      </c>
      <c r="S15" s="670">
        <v>0</v>
      </c>
      <c r="X15" s="530">
        <v>0</v>
      </c>
      <c r="Z15" s="530">
        <f t="shared" si="3"/>
        <v>0</v>
      </c>
      <c r="AD15" s="678"/>
    </row>
    <row r="16" spans="1:30" ht="37.5" customHeight="1">
      <c r="A16" s="672"/>
      <c r="B16" s="673" t="s">
        <v>1780</v>
      </c>
      <c r="C16" s="674" t="s">
        <v>1784</v>
      </c>
      <c r="D16" s="673" t="s">
        <v>2214</v>
      </c>
      <c r="E16" s="673" t="s">
        <v>159</v>
      </c>
      <c r="F16" s="675">
        <v>64</v>
      </c>
      <c r="G16" s="675"/>
      <c r="H16" s="675"/>
      <c r="I16" s="675"/>
      <c r="J16" s="673">
        <f t="shared" si="0"/>
        <v>859.52</v>
      </c>
      <c r="K16" s="676">
        <f t="shared" si="1"/>
        <v>0</v>
      </c>
      <c r="L16" s="676">
        <f t="shared" si="2"/>
        <v>0</v>
      </c>
      <c r="M16" s="676"/>
      <c r="N16" s="676">
        <v>13.43</v>
      </c>
      <c r="O16" s="676"/>
      <c r="P16" s="670">
        <v>0.5</v>
      </c>
      <c r="Q16" s="677"/>
      <c r="R16" s="677">
        <v>7.8139399999999984E-3</v>
      </c>
      <c r="S16" s="670">
        <v>0</v>
      </c>
      <c r="X16" s="530">
        <v>0</v>
      </c>
      <c r="Z16" s="530">
        <f t="shared" si="3"/>
        <v>0</v>
      </c>
      <c r="AD16" s="678"/>
    </row>
    <row r="17" spans="1:32" ht="38.25" customHeight="1">
      <c r="A17" s="672"/>
      <c r="B17" s="673" t="s">
        <v>1780</v>
      </c>
      <c r="C17" s="674" t="s">
        <v>1785</v>
      </c>
      <c r="D17" s="673" t="s">
        <v>2215</v>
      </c>
      <c r="E17" s="673" t="s">
        <v>159</v>
      </c>
      <c r="F17" s="675">
        <v>162</v>
      </c>
      <c r="G17" s="675"/>
      <c r="H17" s="675"/>
      <c r="I17" s="675"/>
      <c r="J17" s="673">
        <f t="shared" si="0"/>
        <v>2472.12</v>
      </c>
      <c r="K17" s="676">
        <f t="shared" si="1"/>
        <v>0</v>
      </c>
      <c r="L17" s="676">
        <f t="shared" si="2"/>
        <v>0</v>
      </c>
      <c r="M17" s="676"/>
      <c r="N17" s="676">
        <v>15.26</v>
      </c>
      <c r="O17" s="676"/>
      <c r="P17" s="670">
        <v>1.3720000000000001</v>
      </c>
      <c r="Q17" s="677"/>
      <c r="R17" s="677">
        <v>8.4695997999999998E-3</v>
      </c>
      <c r="S17" s="670">
        <v>0</v>
      </c>
      <c r="X17" s="530">
        <v>0</v>
      </c>
      <c r="Z17" s="530">
        <f t="shared" si="3"/>
        <v>0</v>
      </c>
      <c r="AD17" s="678"/>
    </row>
    <row r="18" spans="1:32" ht="36" customHeight="1">
      <c r="A18" s="672"/>
      <c r="B18" s="673" t="s">
        <v>1780</v>
      </c>
      <c r="C18" s="674" t="s">
        <v>1786</v>
      </c>
      <c r="D18" s="673" t="s">
        <v>2216</v>
      </c>
      <c r="E18" s="673" t="s">
        <v>159</v>
      </c>
      <c r="F18" s="675">
        <v>93</v>
      </c>
      <c r="G18" s="675"/>
      <c r="H18" s="675"/>
      <c r="I18" s="675"/>
      <c r="J18" s="673">
        <f t="shared" si="0"/>
        <v>1786.53</v>
      </c>
      <c r="K18" s="676">
        <f t="shared" si="1"/>
        <v>0</v>
      </c>
      <c r="L18" s="676">
        <f t="shared" si="2"/>
        <v>0</v>
      </c>
      <c r="M18" s="676"/>
      <c r="N18" s="676">
        <v>19.21</v>
      </c>
      <c r="O18" s="676"/>
      <c r="P18" s="670">
        <v>0.95</v>
      </c>
      <c r="Q18" s="677"/>
      <c r="R18" s="677">
        <v>1.0215551E-2</v>
      </c>
      <c r="S18" s="670">
        <v>0</v>
      </c>
      <c r="X18" s="530">
        <v>0</v>
      </c>
      <c r="Z18" s="530">
        <f t="shared" si="3"/>
        <v>0</v>
      </c>
      <c r="AD18" s="678"/>
    </row>
    <row r="19" spans="1:32" ht="28.5" customHeight="1">
      <c r="A19" s="672"/>
      <c r="B19" s="673" t="s">
        <v>1780</v>
      </c>
      <c r="C19" s="674" t="s">
        <v>1787</v>
      </c>
      <c r="D19" s="673" t="s">
        <v>2217</v>
      </c>
      <c r="E19" s="673" t="s">
        <v>159</v>
      </c>
      <c r="F19" s="675">
        <v>114</v>
      </c>
      <c r="G19" s="675"/>
      <c r="H19" s="675"/>
      <c r="I19" s="675"/>
      <c r="J19" s="673">
        <f t="shared" si="0"/>
        <v>2990.22</v>
      </c>
      <c r="K19" s="676">
        <f t="shared" si="1"/>
        <v>0</v>
      </c>
      <c r="L19" s="676">
        <f t="shared" si="2"/>
        <v>0</v>
      </c>
      <c r="M19" s="676"/>
      <c r="N19" s="676">
        <v>26.23</v>
      </c>
      <c r="O19" s="676"/>
      <c r="P19" s="670">
        <v>1.1259999999999999</v>
      </c>
      <c r="Q19" s="677"/>
      <c r="R19" s="677">
        <v>9.8758591999999999E-3</v>
      </c>
      <c r="S19" s="670">
        <v>0</v>
      </c>
      <c r="X19" s="530">
        <v>0</v>
      </c>
      <c r="Z19" s="530">
        <f t="shared" si="3"/>
        <v>0</v>
      </c>
      <c r="AD19" s="678"/>
    </row>
    <row r="20" spans="1:32" ht="37.5" customHeight="1">
      <c r="A20" s="672"/>
      <c r="B20" s="673" t="s">
        <v>1780</v>
      </c>
      <c r="C20" s="674" t="s">
        <v>2253</v>
      </c>
      <c r="D20" s="673" t="s">
        <v>2272</v>
      </c>
      <c r="E20" s="673" t="s">
        <v>159</v>
      </c>
      <c r="F20" s="675">
        <v>104</v>
      </c>
      <c r="G20" s="675"/>
      <c r="H20" s="675"/>
      <c r="I20" s="675"/>
      <c r="J20" s="673">
        <f t="shared" si="0"/>
        <v>2727.92</v>
      </c>
      <c r="K20" s="676">
        <f t="shared" si="1"/>
        <v>0</v>
      </c>
      <c r="L20" s="676">
        <f t="shared" si="2"/>
        <v>0</v>
      </c>
      <c r="M20" s="676"/>
      <c r="N20" s="676">
        <v>26.23</v>
      </c>
      <c r="O20" s="676"/>
      <c r="P20" s="670">
        <v>0</v>
      </c>
      <c r="Q20" s="677"/>
      <c r="R20" s="677"/>
      <c r="S20" s="670">
        <v>0</v>
      </c>
      <c r="Z20" s="530">
        <f t="shared" si="3"/>
        <v>0</v>
      </c>
      <c r="AD20" s="678"/>
    </row>
    <row r="21" spans="1:32" ht="39" customHeight="1">
      <c r="A21" s="672"/>
      <c r="B21" s="673" t="s">
        <v>1780</v>
      </c>
      <c r="C21" s="674" t="s">
        <v>2254</v>
      </c>
      <c r="D21" s="673" t="s">
        <v>2273</v>
      </c>
      <c r="E21" s="673" t="s">
        <v>159</v>
      </c>
      <c r="F21" s="675">
        <v>196</v>
      </c>
      <c r="G21" s="675"/>
      <c r="H21" s="675"/>
      <c r="I21" s="675"/>
      <c r="J21" s="673">
        <f t="shared" si="0"/>
        <v>5141.08</v>
      </c>
      <c r="K21" s="676">
        <f t="shared" si="1"/>
        <v>0</v>
      </c>
      <c r="L21" s="676">
        <f t="shared" si="2"/>
        <v>0</v>
      </c>
      <c r="M21" s="676"/>
      <c r="N21" s="676">
        <v>26.23</v>
      </c>
      <c r="O21" s="676"/>
      <c r="P21" s="670">
        <v>0</v>
      </c>
      <c r="Q21" s="677"/>
      <c r="R21" s="677"/>
      <c r="S21" s="670">
        <v>0</v>
      </c>
      <c r="Z21" s="530">
        <f t="shared" si="3"/>
        <v>0</v>
      </c>
      <c r="AD21" s="678"/>
    </row>
    <row r="22" spans="1:32" ht="36.75" customHeight="1">
      <c r="A22" s="672"/>
      <c r="B22" s="673" t="s">
        <v>1780</v>
      </c>
      <c r="C22" s="674" t="s">
        <v>2255</v>
      </c>
      <c r="D22" s="673" t="s">
        <v>2274</v>
      </c>
      <c r="E22" s="673" t="s">
        <v>159</v>
      </c>
      <c r="F22" s="675">
        <v>255</v>
      </c>
      <c r="G22" s="675"/>
      <c r="H22" s="675"/>
      <c r="I22" s="675"/>
      <c r="J22" s="673">
        <f t="shared" si="0"/>
        <v>6688.65</v>
      </c>
      <c r="K22" s="676">
        <f t="shared" si="1"/>
        <v>0</v>
      </c>
      <c r="L22" s="676">
        <f t="shared" si="2"/>
        <v>0</v>
      </c>
      <c r="M22" s="676"/>
      <c r="N22" s="676">
        <v>26.23</v>
      </c>
      <c r="O22" s="676"/>
      <c r="P22" s="670">
        <v>0</v>
      </c>
      <c r="Q22" s="677"/>
      <c r="R22" s="677"/>
      <c r="S22" s="670">
        <v>0</v>
      </c>
      <c r="Z22" s="530">
        <f t="shared" si="3"/>
        <v>0</v>
      </c>
      <c r="AD22" s="678"/>
    </row>
    <row r="23" spans="1:32" ht="39" customHeight="1">
      <c r="A23" s="672"/>
      <c r="B23" s="673" t="s">
        <v>1780</v>
      </c>
      <c r="C23" s="674" t="s">
        <v>2256</v>
      </c>
      <c r="D23" s="673" t="s">
        <v>2275</v>
      </c>
      <c r="E23" s="673" t="s">
        <v>159</v>
      </c>
      <c r="F23" s="675">
        <v>114</v>
      </c>
      <c r="G23" s="675"/>
      <c r="H23" s="675"/>
      <c r="I23" s="675"/>
      <c r="J23" s="673">
        <f t="shared" si="0"/>
        <v>2990.22</v>
      </c>
      <c r="K23" s="676">
        <f t="shared" si="1"/>
        <v>0</v>
      </c>
      <c r="L23" s="676">
        <f t="shared" si="2"/>
        <v>0</v>
      </c>
      <c r="M23" s="676"/>
      <c r="N23" s="676">
        <v>26.23</v>
      </c>
      <c r="O23" s="676"/>
      <c r="P23" s="670">
        <v>0</v>
      </c>
      <c r="Q23" s="677"/>
      <c r="R23" s="677"/>
      <c r="S23" s="670">
        <v>0</v>
      </c>
      <c r="Z23" s="530">
        <f t="shared" si="3"/>
        <v>0</v>
      </c>
      <c r="AD23" s="678"/>
    </row>
    <row r="24" spans="1:32" ht="28.5" customHeight="1">
      <c r="A24" s="672"/>
      <c r="B24" s="673"/>
      <c r="C24" s="674"/>
      <c r="D24" s="673"/>
      <c r="E24" s="673"/>
      <c r="F24" s="675"/>
      <c r="G24" s="675"/>
      <c r="H24" s="675"/>
      <c r="I24" s="675"/>
      <c r="J24" s="673"/>
      <c r="K24" s="676"/>
      <c r="L24" s="676"/>
      <c r="M24" s="676"/>
      <c r="N24" s="676"/>
      <c r="O24" s="676"/>
      <c r="P24" s="670"/>
      <c r="Q24" s="677"/>
      <c r="R24" s="677"/>
      <c r="S24" s="670"/>
      <c r="AD24" s="678"/>
    </row>
    <row r="25" spans="1:32">
      <c r="A25" s="669"/>
      <c r="B25" s="669"/>
      <c r="C25" s="669"/>
      <c r="D25" s="669" t="s">
        <v>1779</v>
      </c>
      <c r="E25" s="669"/>
      <c r="F25" s="670"/>
      <c r="G25" s="679"/>
      <c r="H25" s="679"/>
      <c r="I25" s="679"/>
      <c r="J25" s="669"/>
      <c r="K25" s="669"/>
      <c r="L25" s="669">
        <f>ROUND((SUM(L13:L23))/1,2)</f>
        <v>0</v>
      </c>
      <c r="M25" s="669">
        <f>ROUND((SUM(M12:M19))/1,2)</f>
        <v>0</v>
      </c>
      <c r="N25" s="669"/>
      <c r="O25" s="669"/>
      <c r="P25" s="680">
        <f>ROUND((SUM(P13:P23))/1,2)</f>
        <v>5.42</v>
      </c>
      <c r="Q25" s="668"/>
      <c r="R25" s="668"/>
      <c r="S25" s="680">
        <f>ROUND((SUM(S13:S23))/1,2)</f>
        <v>0</v>
      </c>
      <c r="T25" s="668"/>
      <c r="U25" s="668"/>
      <c r="V25" s="668"/>
      <c r="W25" s="668"/>
      <c r="X25" s="668"/>
      <c r="Y25" s="668"/>
      <c r="Z25" s="668"/>
    </row>
    <row r="26" spans="1:32">
      <c r="A26" s="676"/>
      <c r="B26" s="676"/>
      <c r="C26" s="676"/>
      <c r="D26" s="676"/>
      <c r="E26" s="676"/>
      <c r="F26" s="681"/>
      <c r="G26" s="682"/>
      <c r="H26" s="682"/>
      <c r="I26" s="682"/>
      <c r="J26" s="676"/>
      <c r="K26" s="676"/>
      <c r="L26" s="676"/>
      <c r="M26" s="676"/>
      <c r="N26" s="676"/>
      <c r="O26" s="676"/>
      <c r="P26" s="676"/>
      <c r="S26" s="676"/>
    </row>
    <row r="27" spans="1:32">
      <c r="A27" s="669"/>
      <c r="B27" s="669"/>
      <c r="C27" s="669"/>
      <c r="D27" s="669" t="s">
        <v>1788</v>
      </c>
      <c r="E27" s="669"/>
      <c r="F27" s="670"/>
      <c r="G27" s="671"/>
      <c r="H27" s="671"/>
      <c r="I27" s="671"/>
      <c r="J27" s="669"/>
      <c r="K27" s="669"/>
      <c r="L27" s="669"/>
      <c r="M27" s="669"/>
      <c r="N27" s="669"/>
      <c r="O27" s="669"/>
      <c r="P27" s="669"/>
      <c r="Q27" s="668"/>
      <c r="R27" s="668"/>
      <c r="S27" s="669"/>
      <c r="T27" s="668"/>
      <c r="U27" s="668"/>
      <c r="V27" s="668"/>
      <c r="W27" s="668"/>
      <c r="X27" s="668"/>
      <c r="Y27" s="668"/>
      <c r="Z27" s="668"/>
    </row>
    <row r="28" spans="1:32" ht="24.95" customHeight="1">
      <c r="A28" s="672"/>
      <c r="B28" s="673" t="s">
        <v>1789</v>
      </c>
      <c r="C28" s="674" t="s">
        <v>1790</v>
      </c>
      <c r="D28" s="673" t="s">
        <v>1791</v>
      </c>
      <c r="E28" s="673" t="s">
        <v>1792</v>
      </c>
      <c r="F28" s="675">
        <v>2</v>
      </c>
      <c r="G28" s="683"/>
      <c r="H28" s="675"/>
      <c r="I28" s="675"/>
      <c r="J28" s="673">
        <f t="shared" ref="J28:J40" si="4">ROUND(F28*(N28),2)</f>
        <v>107.56</v>
      </c>
      <c r="K28" s="676">
        <f t="shared" ref="K28:K40" si="5">ROUND(F28*(O28),2)</f>
        <v>0</v>
      </c>
      <c r="L28" s="676">
        <f t="shared" ref="L28:L33" si="6">ROUND(F28*(G28+H28),2)</f>
        <v>0</v>
      </c>
      <c r="M28" s="676"/>
      <c r="N28" s="676">
        <v>53.78</v>
      </c>
      <c r="O28" s="676"/>
      <c r="P28" s="670">
        <v>1.6E-2</v>
      </c>
      <c r="Q28" s="677"/>
      <c r="R28" s="677">
        <v>7.9126000000000005E-3</v>
      </c>
      <c r="S28" s="670">
        <v>0</v>
      </c>
      <c r="X28" s="530">
        <v>0</v>
      </c>
      <c r="Z28" s="530">
        <f t="shared" ref="Z28:Z40" si="7">0.058844*POWER(I28,0.952797)</f>
        <v>0</v>
      </c>
    </row>
    <row r="29" spans="1:32" ht="27" customHeight="1">
      <c r="A29" s="672"/>
      <c r="B29" s="673" t="s">
        <v>1789</v>
      </c>
      <c r="C29" s="674" t="s">
        <v>1793</v>
      </c>
      <c r="D29" s="673" t="s">
        <v>1794</v>
      </c>
      <c r="E29" s="673" t="s">
        <v>1792</v>
      </c>
      <c r="F29" s="675">
        <v>2</v>
      </c>
      <c r="G29" s="683"/>
      <c r="H29" s="675"/>
      <c r="I29" s="675"/>
      <c r="J29" s="673">
        <f t="shared" si="4"/>
        <v>751.1</v>
      </c>
      <c r="K29" s="676">
        <f t="shared" si="5"/>
        <v>0</v>
      </c>
      <c r="L29" s="676">
        <f t="shared" si="6"/>
        <v>0</v>
      </c>
      <c r="M29" s="676"/>
      <c r="N29" s="676">
        <v>375.55</v>
      </c>
      <c r="O29" s="676"/>
      <c r="P29" s="670">
        <v>0.104</v>
      </c>
      <c r="Q29" s="677"/>
      <c r="R29" s="677">
        <v>5.2095000000000002E-2</v>
      </c>
      <c r="S29" s="670">
        <v>0</v>
      </c>
      <c r="X29" s="530">
        <v>0</v>
      </c>
      <c r="Z29" s="530">
        <f t="shared" si="7"/>
        <v>0</v>
      </c>
      <c r="AD29" s="684"/>
      <c r="AE29" s="685"/>
      <c r="AF29" s="678"/>
    </row>
    <row r="30" spans="1:32" ht="18.75" customHeight="1">
      <c r="A30" s="672"/>
      <c r="B30" s="673" t="s">
        <v>1789</v>
      </c>
      <c r="C30" s="674" t="s">
        <v>1795</v>
      </c>
      <c r="D30" s="673" t="s">
        <v>1796</v>
      </c>
      <c r="E30" s="673" t="s">
        <v>987</v>
      </c>
      <c r="F30" s="675">
        <v>70</v>
      </c>
      <c r="G30" s="683"/>
      <c r="H30" s="675"/>
      <c r="I30" s="675"/>
      <c r="J30" s="673">
        <f t="shared" si="4"/>
        <v>68.599999999999994</v>
      </c>
      <c r="K30" s="676">
        <f t="shared" si="5"/>
        <v>0</v>
      </c>
      <c r="L30" s="676">
        <f t="shared" si="6"/>
        <v>0</v>
      </c>
      <c r="M30" s="676"/>
      <c r="N30" s="676">
        <v>0.98</v>
      </c>
      <c r="O30" s="676"/>
      <c r="P30" s="670">
        <v>2E-3</v>
      </c>
      <c r="Q30" s="677"/>
      <c r="R30" s="677">
        <v>3.0000000000000004E-5</v>
      </c>
      <c r="S30" s="670">
        <v>0</v>
      </c>
      <c r="X30" s="530">
        <v>0</v>
      </c>
      <c r="Z30" s="530">
        <f t="shared" si="7"/>
        <v>0</v>
      </c>
    </row>
    <row r="31" spans="1:32" ht="18.75" customHeight="1">
      <c r="A31" s="672"/>
      <c r="B31" s="673" t="s">
        <v>1789</v>
      </c>
      <c r="C31" s="674" t="s">
        <v>1797</v>
      </c>
      <c r="D31" s="673" t="s">
        <v>1798</v>
      </c>
      <c r="E31" s="673" t="s">
        <v>987</v>
      </c>
      <c r="F31" s="675">
        <v>106</v>
      </c>
      <c r="G31" s="683"/>
      <c r="H31" s="675"/>
      <c r="I31" s="675"/>
      <c r="J31" s="673">
        <f t="shared" si="4"/>
        <v>254.4</v>
      </c>
      <c r="K31" s="676">
        <f t="shared" si="5"/>
        <v>0</v>
      </c>
      <c r="L31" s="676">
        <f t="shared" si="6"/>
        <v>0</v>
      </c>
      <c r="M31" s="676"/>
      <c r="N31" s="676">
        <v>2.4</v>
      </c>
      <c r="O31" s="676"/>
      <c r="P31" s="670">
        <v>3.0000000000000001E-3</v>
      </c>
      <c r="Q31" s="677"/>
      <c r="R31" s="677">
        <v>3.0000000000000004E-5</v>
      </c>
      <c r="S31" s="670">
        <v>0</v>
      </c>
      <c r="X31" s="530">
        <v>0</v>
      </c>
      <c r="Z31" s="530">
        <f t="shared" si="7"/>
        <v>0</v>
      </c>
    </row>
    <row r="32" spans="1:32" ht="18.75" customHeight="1">
      <c r="A32" s="672"/>
      <c r="B32" s="673" t="s">
        <v>1789</v>
      </c>
      <c r="C32" s="674" t="s">
        <v>1799</v>
      </c>
      <c r="D32" s="673" t="s">
        <v>1800</v>
      </c>
      <c r="E32" s="673" t="s">
        <v>987</v>
      </c>
      <c r="F32" s="675">
        <v>34</v>
      </c>
      <c r="G32" s="683"/>
      <c r="H32" s="675"/>
      <c r="I32" s="675"/>
      <c r="J32" s="673">
        <f t="shared" si="4"/>
        <v>100.3</v>
      </c>
      <c r="K32" s="676">
        <f t="shared" si="5"/>
        <v>0</v>
      </c>
      <c r="L32" s="676">
        <f t="shared" si="6"/>
        <v>0</v>
      </c>
      <c r="M32" s="676"/>
      <c r="N32" s="676">
        <v>2.95</v>
      </c>
      <c r="O32" s="676"/>
      <c r="P32" s="670">
        <v>1E-3</v>
      </c>
      <c r="Q32" s="677"/>
      <c r="R32" s="677">
        <v>3.0000000000000004E-5</v>
      </c>
      <c r="S32" s="670">
        <v>0</v>
      </c>
      <c r="X32" s="530">
        <v>0</v>
      </c>
      <c r="Z32" s="530">
        <f t="shared" si="7"/>
        <v>0</v>
      </c>
    </row>
    <row r="33" spans="1:32" ht="18.75" customHeight="1">
      <c r="A33" s="672"/>
      <c r="B33" s="673" t="s">
        <v>1789</v>
      </c>
      <c r="C33" s="674" t="s">
        <v>1801</v>
      </c>
      <c r="D33" s="673" t="s">
        <v>1802</v>
      </c>
      <c r="E33" s="673" t="s">
        <v>987</v>
      </c>
      <c r="F33" s="675">
        <v>8</v>
      </c>
      <c r="G33" s="683"/>
      <c r="H33" s="675"/>
      <c r="I33" s="675"/>
      <c r="J33" s="673">
        <f t="shared" si="4"/>
        <v>25.76</v>
      </c>
      <c r="K33" s="676">
        <f t="shared" si="5"/>
        <v>0</v>
      </c>
      <c r="L33" s="676">
        <f t="shared" si="6"/>
        <v>0</v>
      </c>
      <c r="M33" s="676"/>
      <c r="N33" s="676">
        <v>3.22</v>
      </c>
      <c r="O33" s="676"/>
      <c r="P33" s="670">
        <v>0</v>
      </c>
      <c r="Q33" s="677"/>
      <c r="R33" s="677">
        <v>3.0000000000000004E-5</v>
      </c>
      <c r="S33" s="670">
        <v>0</v>
      </c>
      <c r="X33" s="530">
        <v>0</v>
      </c>
      <c r="Z33" s="530">
        <f t="shared" si="7"/>
        <v>0</v>
      </c>
      <c r="AE33" s="686"/>
      <c r="AF33" s="678"/>
    </row>
    <row r="34" spans="1:32" ht="42.75" customHeight="1">
      <c r="A34" s="672"/>
      <c r="B34" s="673" t="s">
        <v>1803</v>
      </c>
      <c r="C34" s="674" t="s">
        <v>1804</v>
      </c>
      <c r="D34" s="687" t="s">
        <v>1805</v>
      </c>
      <c r="E34" s="673" t="s">
        <v>1806</v>
      </c>
      <c r="F34" s="675">
        <v>70</v>
      </c>
      <c r="G34" s="675"/>
      <c r="H34" s="675"/>
      <c r="I34" s="675"/>
      <c r="J34" s="673">
        <f t="shared" si="4"/>
        <v>912.1</v>
      </c>
      <c r="K34" s="676">
        <f t="shared" si="5"/>
        <v>0</v>
      </c>
      <c r="L34" s="676"/>
      <c r="M34" s="676">
        <f t="shared" ref="M34:M40" si="8">ROUND(F34*(G34+H34),2)</f>
        <v>0</v>
      </c>
      <c r="N34" s="676">
        <v>13.03</v>
      </c>
      <c r="O34" s="676"/>
      <c r="P34" s="670">
        <v>0</v>
      </c>
      <c r="Q34" s="677"/>
      <c r="R34" s="677">
        <v>0</v>
      </c>
      <c r="S34" s="670">
        <v>0</v>
      </c>
      <c r="X34" s="530">
        <v>0</v>
      </c>
      <c r="Z34" s="530">
        <f t="shared" si="7"/>
        <v>0</v>
      </c>
      <c r="AD34" s="673"/>
    </row>
    <row r="35" spans="1:32" ht="40.5" customHeight="1">
      <c r="A35" s="672"/>
      <c r="B35" s="673" t="s">
        <v>1803</v>
      </c>
      <c r="C35" s="674" t="s">
        <v>1807</v>
      </c>
      <c r="D35" s="687" t="s">
        <v>1808</v>
      </c>
      <c r="E35" s="673" t="s">
        <v>1806</v>
      </c>
      <c r="F35" s="675">
        <v>53</v>
      </c>
      <c r="G35" s="675"/>
      <c r="H35" s="675"/>
      <c r="I35" s="675"/>
      <c r="J35" s="673">
        <f t="shared" si="4"/>
        <v>629.11</v>
      </c>
      <c r="K35" s="676">
        <f t="shared" si="5"/>
        <v>0</v>
      </c>
      <c r="L35" s="676"/>
      <c r="M35" s="676">
        <f t="shared" si="8"/>
        <v>0</v>
      </c>
      <c r="N35" s="676">
        <v>11.87</v>
      </c>
      <c r="O35" s="676"/>
      <c r="P35" s="670">
        <v>0</v>
      </c>
      <c r="Q35" s="677"/>
      <c r="R35" s="677">
        <v>0</v>
      </c>
      <c r="S35" s="670">
        <v>0</v>
      </c>
      <c r="X35" s="530">
        <v>0</v>
      </c>
      <c r="Z35" s="530">
        <f t="shared" si="7"/>
        <v>0</v>
      </c>
      <c r="AD35" s="673"/>
    </row>
    <row r="36" spans="1:32" ht="41.25" customHeight="1">
      <c r="A36" s="672"/>
      <c r="B36" s="673" t="s">
        <v>1803</v>
      </c>
      <c r="C36" s="674" t="s">
        <v>1809</v>
      </c>
      <c r="D36" s="687" t="s">
        <v>1810</v>
      </c>
      <c r="E36" s="673" t="s">
        <v>1806</v>
      </c>
      <c r="F36" s="675">
        <v>17</v>
      </c>
      <c r="G36" s="675"/>
      <c r="H36" s="675"/>
      <c r="I36" s="675"/>
      <c r="J36" s="673">
        <f t="shared" si="4"/>
        <v>327.93</v>
      </c>
      <c r="K36" s="676">
        <f t="shared" si="5"/>
        <v>0</v>
      </c>
      <c r="L36" s="676"/>
      <c r="M36" s="676">
        <f t="shared" si="8"/>
        <v>0</v>
      </c>
      <c r="N36" s="676">
        <v>19.29</v>
      </c>
      <c r="O36" s="676"/>
      <c r="P36" s="670">
        <v>0</v>
      </c>
      <c r="Q36" s="677"/>
      <c r="R36" s="677">
        <v>0</v>
      </c>
      <c r="S36" s="670">
        <v>0</v>
      </c>
      <c r="X36" s="530">
        <v>0</v>
      </c>
      <c r="Z36" s="530">
        <f t="shared" si="7"/>
        <v>0</v>
      </c>
      <c r="AD36" s="673"/>
    </row>
    <row r="37" spans="1:32" ht="52.5" customHeight="1">
      <c r="A37" s="672"/>
      <c r="B37" s="673" t="s">
        <v>1803</v>
      </c>
      <c r="C37" s="674" t="s">
        <v>1811</v>
      </c>
      <c r="D37" s="687" t="s">
        <v>1812</v>
      </c>
      <c r="E37" s="673" t="s">
        <v>1806</v>
      </c>
      <c r="F37" s="675">
        <v>53</v>
      </c>
      <c r="G37" s="675"/>
      <c r="H37" s="675"/>
      <c r="I37" s="675"/>
      <c r="J37" s="673">
        <f t="shared" si="4"/>
        <v>475.41</v>
      </c>
      <c r="K37" s="676">
        <f t="shared" si="5"/>
        <v>0</v>
      </c>
      <c r="L37" s="676"/>
      <c r="M37" s="676">
        <f t="shared" si="8"/>
        <v>0</v>
      </c>
      <c r="N37" s="676">
        <v>8.9700000000000006</v>
      </c>
      <c r="O37" s="676"/>
      <c r="P37" s="670">
        <v>0</v>
      </c>
      <c r="Q37" s="677"/>
      <c r="R37" s="677">
        <v>0</v>
      </c>
      <c r="S37" s="670">
        <v>0</v>
      </c>
      <c r="X37" s="530">
        <v>0</v>
      </c>
      <c r="Z37" s="530">
        <f t="shared" si="7"/>
        <v>0</v>
      </c>
      <c r="AD37" s="673"/>
    </row>
    <row r="38" spans="1:32" ht="54.75" customHeight="1">
      <c r="A38" s="672"/>
      <c r="B38" s="673" t="s">
        <v>1803</v>
      </c>
      <c r="C38" s="674" t="s">
        <v>1813</v>
      </c>
      <c r="D38" s="687" t="s">
        <v>1814</v>
      </c>
      <c r="E38" s="673" t="s">
        <v>1806</v>
      </c>
      <c r="F38" s="675">
        <v>17</v>
      </c>
      <c r="G38" s="675"/>
      <c r="H38" s="675"/>
      <c r="I38" s="675"/>
      <c r="J38" s="673">
        <f t="shared" si="4"/>
        <v>220.32</v>
      </c>
      <c r="K38" s="676">
        <f t="shared" si="5"/>
        <v>0</v>
      </c>
      <c r="L38" s="676"/>
      <c r="M38" s="676">
        <f t="shared" si="8"/>
        <v>0</v>
      </c>
      <c r="N38" s="676">
        <v>12.96</v>
      </c>
      <c r="O38" s="676"/>
      <c r="P38" s="670">
        <v>0</v>
      </c>
      <c r="Q38" s="677"/>
      <c r="R38" s="677">
        <v>0</v>
      </c>
      <c r="S38" s="670">
        <v>0</v>
      </c>
      <c r="X38" s="530">
        <v>0</v>
      </c>
      <c r="Z38" s="530">
        <f t="shared" si="7"/>
        <v>0</v>
      </c>
      <c r="AD38" s="673"/>
    </row>
    <row r="39" spans="1:32" ht="32.25" customHeight="1">
      <c r="A39" s="672"/>
      <c r="B39" s="673" t="s">
        <v>1803</v>
      </c>
      <c r="C39" s="674" t="s">
        <v>1815</v>
      </c>
      <c r="D39" s="687" t="s">
        <v>1816</v>
      </c>
      <c r="E39" s="673" t="s">
        <v>1806</v>
      </c>
      <c r="F39" s="675">
        <v>8</v>
      </c>
      <c r="G39" s="675"/>
      <c r="H39" s="675"/>
      <c r="I39" s="675"/>
      <c r="J39" s="673">
        <f t="shared" si="4"/>
        <v>227.52</v>
      </c>
      <c r="K39" s="676">
        <f t="shared" si="5"/>
        <v>0</v>
      </c>
      <c r="L39" s="676"/>
      <c r="M39" s="676">
        <f t="shared" si="8"/>
        <v>0</v>
      </c>
      <c r="N39" s="676">
        <v>28.44</v>
      </c>
      <c r="O39" s="676"/>
      <c r="P39" s="670">
        <v>0</v>
      </c>
      <c r="Q39" s="677"/>
      <c r="R39" s="677">
        <v>0</v>
      </c>
      <c r="S39" s="670">
        <v>0</v>
      </c>
      <c r="X39" s="530">
        <v>0</v>
      </c>
      <c r="Z39" s="530">
        <f t="shared" si="7"/>
        <v>0</v>
      </c>
      <c r="AD39" s="673"/>
    </row>
    <row r="40" spans="1:32" ht="30" customHeight="1">
      <c r="A40" s="672"/>
      <c r="B40" s="673" t="s">
        <v>1803</v>
      </c>
      <c r="C40" s="674" t="s">
        <v>1817</v>
      </c>
      <c r="D40" s="687" t="s">
        <v>1818</v>
      </c>
      <c r="E40" s="673" t="s">
        <v>1806</v>
      </c>
      <c r="F40" s="675">
        <v>2</v>
      </c>
      <c r="G40" s="675"/>
      <c r="H40" s="675"/>
      <c r="I40" s="675"/>
      <c r="J40" s="673">
        <f t="shared" si="4"/>
        <v>587.96</v>
      </c>
      <c r="K40" s="676">
        <f t="shared" si="5"/>
        <v>0</v>
      </c>
      <c r="L40" s="676"/>
      <c r="M40" s="676">
        <f t="shared" si="8"/>
        <v>0</v>
      </c>
      <c r="N40" s="676">
        <v>293.98</v>
      </c>
      <c r="O40" s="676"/>
      <c r="P40" s="670">
        <v>0</v>
      </c>
      <c r="Q40" s="677"/>
      <c r="R40" s="677">
        <v>0</v>
      </c>
      <c r="S40" s="670">
        <v>0</v>
      </c>
      <c r="X40" s="530">
        <v>0</v>
      </c>
      <c r="Z40" s="530">
        <f t="shared" si="7"/>
        <v>0</v>
      </c>
      <c r="AD40" s="673"/>
    </row>
    <row r="41" spans="1:32">
      <c r="A41" s="669"/>
      <c r="B41" s="669"/>
      <c r="C41" s="669"/>
      <c r="D41" s="688" t="s">
        <v>1788</v>
      </c>
      <c r="E41" s="669"/>
      <c r="F41" s="670"/>
      <c r="G41" s="679"/>
      <c r="H41" s="679"/>
      <c r="I41" s="679"/>
      <c r="J41" s="669"/>
      <c r="K41" s="669"/>
      <c r="L41" s="669">
        <f>ROUND((SUM(L27:L40))/1,2)</f>
        <v>0</v>
      </c>
      <c r="M41" s="669">
        <f>ROUND((SUM(M27:M40))/1,2)</f>
        <v>0</v>
      </c>
      <c r="N41" s="669"/>
      <c r="O41" s="669"/>
      <c r="P41" s="680">
        <f>ROUND((SUM(P27:P40))/1,2)</f>
        <v>0.13</v>
      </c>
      <c r="Q41" s="668"/>
      <c r="R41" s="668"/>
      <c r="S41" s="680">
        <f>ROUND((SUM(S27:S40))/1,2)</f>
        <v>0</v>
      </c>
      <c r="T41" s="668"/>
      <c r="U41" s="668"/>
      <c r="V41" s="668"/>
      <c r="W41" s="668"/>
      <c r="X41" s="668"/>
      <c r="Y41" s="668"/>
      <c r="Z41" s="668"/>
    </row>
    <row r="42" spans="1:32">
      <c r="A42" s="676"/>
      <c r="B42" s="676"/>
      <c r="C42" s="676"/>
      <c r="D42" s="676"/>
      <c r="E42" s="676"/>
      <c r="F42" s="681"/>
      <c r="G42" s="682"/>
      <c r="H42" s="682"/>
      <c r="I42" s="682"/>
      <c r="J42" s="676"/>
      <c r="K42" s="676"/>
      <c r="L42" s="676"/>
      <c r="M42" s="676"/>
      <c r="N42" s="676"/>
      <c r="O42" s="676"/>
      <c r="P42" s="676"/>
      <c r="S42" s="676"/>
    </row>
    <row r="43" spans="1:32">
      <c r="A43" s="669"/>
      <c r="B43" s="669"/>
      <c r="C43" s="669"/>
      <c r="D43" s="669" t="s">
        <v>1819</v>
      </c>
      <c r="E43" s="669"/>
      <c r="F43" s="670"/>
      <c r="G43" s="671"/>
      <c r="H43" s="671"/>
      <c r="I43" s="671"/>
      <c r="J43" s="669"/>
      <c r="K43" s="669"/>
      <c r="L43" s="669"/>
      <c r="M43" s="669"/>
      <c r="N43" s="669"/>
      <c r="O43" s="669"/>
      <c r="P43" s="669"/>
      <c r="Q43" s="668"/>
      <c r="R43" s="668"/>
      <c r="S43" s="669"/>
      <c r="T43" s="668"/>
      <c r="U43" s="668"/>
      <c r="V43" s="668"/>
      <c r="W43" s="668"/>
      <c r="X43" s="668"/>
      <c r="Y43" s="668"/>
      <c r="Z43" s="668"/>
    </row>
    <row r="44" spans="1:32" ht="29.25" customHeight="1">
      <c r="A44" s="672"/>
      <c r="B44" s="673" t="s">
        <v>1820</v>
      </c>
      <c r="C44" s="674" t="s">
        <v>1821</v>
      </c>
      <c r="D44" s="673" t="s">
        <v>1822</v>
      </c>
      <c r="E44" s="673" t="s">
        <v>987</v>
      </c>
      <c r="F44" s="675">
        <v>8</v>
      </c>
      <c r="G44" s="675"/>
      <c r="H44" s="675"/>
      <c r="I44" s="675"/>
      <c r="J44" s="673">
        <f t="shared" ref="J44:J77" si="9">ROUND(F44*(N44),2)</f>
        <v>42.88</v>
      </c>
      <c r="K44" s="676">
        <f t="shared" ref="K44:K82" si="10">ROUND(F44*(O44),2)</f>
        <v>0</v>
      </c>
      <c r="L44" s="676">
        <f t="shared" ref="L44:L54" si="11">ROUND(F44*(G44+H44),2)</f>
        <v>0</v>
      </c>
      <c r="M44" s="676"/>
      <c r="N44" s="676">
        <v>5.36</v>
      </c>
      <c r="O44" s="676"/>
      <c r="P44" s="670">
        <v>0</v>
      </c>
      <c r="Q44" s="677"/>
      <c r="R44" s="677">
        <v>2.0000000000000002E-5</v>
      </c>
      <c r="S44" s="670">
        <v>0</v>
      </c>
      <c r="X44" s="530">
        <v>0</v>
      </c>
      <c r="Z44" s="530">
        <f t="shared" ref="Z44:Z77" si="12">0.058844*POWER(I44,0.952797)</f>
        <v>0</v>
      </c>
      <c r="AE44" s="1037"/>
      <c r="AF44" s="678"/>
    </row>
    <row r="45" spans="1:32" ht="28.5" customHeight="1">
      <c r="A45" s="672"/>
      <c r="B45" s="673" t="s">
        <v>1820</v>
      </c>
      <c r="C45" s="674" t="s">
        <v>1823</v>
      </c>
      <c r="D45" s="673" t="s">
        <v>1824</v>
      </c>
      <c r="E45" s="673" t="s">
        <v>987</v>
      </c>
      <c r="F45" s="683">
        <v>4</v>
      </c>
      <c r="G45" s="675"/>
      <c r="H45" s="675"/>
      <c r="I45" s="675"/>
      <c r="J45" s="673">
        <f t="shared" si="9"/>
        <v>23.24</v>
      </c>
      <c r="K45" s="676">
        <f t="shared" si="10"/>
        <v>0</v>
      </c>
      <c r="L45" s="676">
        <f t="shared" si="11"/>
        <v>0</v>
      </c>
      <c r="M45" s="676"/>
      <c r="N45" s="676">
        <v>5.8100000000000005</v>
      </c>
      <c r="O45" s="676"/>
      <c r="P45" s="670">
        <v>0</v>
      </c>
      <c r="Q45" s="677"/>
      <c r="R45" s="677">
        <v>2.0000000000000002E-5</v>
      </c>
      <c r="S45" s="670">
        <v>0</v>
      </c>
      <c r="X45" s="530">
        <v>0</v>
      </c>
      <c r="Z45" s="530">
        <f t="shared" si="12"/>
        <v>0</v>
      </c>
    </row>
    <row r="46" spans="1:32" ht="28.5" customHeight="1">
      <c r="A46" s="672"/>
      <c r="B46" s="673" t="s">
        <v>1820</v>
      </c>
      <c r="C46" s="674" t="s">
        <v>1825</v>
      </c>
      <c r="D46" s="673" t="s">
        <v>1826</v>
      </c>
      <c r="E46" s="673" t="s">
        <v>987</v>
      </c>
      <c r="F46" s="675">
        <v>17</v>
      </c>
      <c r="G46" s="675"/>
      <c r="H46" s="675"/>
      <c r="I46" s="675"/>
      <c r="J46" s="673">
        <f t="shared" si="9"/>
        <v>105.06</v>
      </c>
      <c r="K46" s="676">
        <f t="shared" si="10"/>
        <v>0</v>
      </c>
      <c r="L46" s="676">
        <f t="shared" si="11"/>
        <v>0</v>
      </c>
      <c r="M46" s="676"/>
      <c r="N46" s="676">
        <v>6.18</v>
      </c>
      <c r="O46" s="676"/>
      <c r="P46" s="670">
        <v>0</v>
      </c>
      <c r="Q46" s="677"/>
      <c r="R46" s="677">
        <v>2.0000000000000002E-5</v>
      </c>
      <c r="S46" s="670">
        <v>0</v>
      </c>
      <c r="X46" s="530">
        <v>0</v>
      </c>
      <c r="Z46" s="530">
        <f t="shared" si="12"/>
        <v>0</v>
      </c>
      <c r="AE46" s="1037"/>
      <c r="AF46" s="678"/>
    </row>
    <row r="47" spans="1:32" ht="28.5" customHeight="1">
      <c r="A47" s="672"/>
      <c r="B47" s="673" t="s">
        <v>1820</v>
      </c>
      <c r="C47" s="674" t="s">
        <v>1827</v>
      </c>
      <c r="D47" s="673" t="s">
        <v>1828</v>
      </c>
      <c r="E47" s="673" t="s">
        <v>987</v>
      </c>
      <c r="F47" s="675">
        <v>1</v>
      </c>
      <c r="G47" s="675"/>
      <c r="H47" s="675"/>
      <c r="I47" s="675"/>
      <c r="J47" s="673">
        <f t="shared" si="9"/>
        <v>6.61</v>
      </c>
      <c r="K47" s="676">
        <f t="shared" si="10"/>
        <v>0</v>
      </c>
      <c r="L47" s="676">
        <f t="shared" si="11"/>
        <v>0</v>
      </c>
      <c r="M47" s="676"/>
      <c r="N47" s="676">
        <v>6.61</v>
      </c>
      <c r="O47" s="676"/>
      <c r="P47" s="670">
        <v>0</v>
      </c>
      <c r="Q47" s="677"/>
      <c r="R47" s="677">
        <v>2.0000000000000002E-5</v>
      </c>
      <c r="S47" s="670">
        <v>0</v>
      </c>
      <c r="X47" s="530">
        <v>0</v>
      </c>
      <c r="Z47" s="530">
        <f t="shared" si="12"/>
        <v>0</v>
      </c>
    </row>
    <row r="48" spans="1:32" ht="28.5" customHeight="1">
      <c r="A48" s="672"/>
      <c r="B48" s="673" t="s">
        <v>1820</v>
      </c>
      <c r="C48" s="674" t="s">
        <v>1829</v>
      </c>
      <c r="D48" s="673" t="s">
        <v>1830</v>
      </c>
      <c r="E48" s="673" t="s">
        <v>987</v>
      </c>
      <c r="F48" s="675">
        <v>2</v>
      </c>
      <c r="G48" s="675"/>
      <c r="H48" s="675"/>
      <c r="I48" s="675"/>
      <c r="J48" s="673">
        <f t="shared" si="9"/>
        <v>14.5</v>
      </c>
      <c r="K48" s="676">
        <f t="shared" si="10"/>
        <v>0</v>
      </c>
      <c r="L48" s="676">
        <f t="shared" si="11"/>
        <v>0</v>
      </c>
      <c r="M48" s="676"/>
      <c r="N48" s="676">
        <v>7.25</v>
      </c>
      <c r="O48" s="676"/>
      <c r="P48" s="670">
        <v>0</v>
      </c>
      <c r="Q48" s="677"/>
      <c r="R48" s="677">
        <v>2.0000000000000002E-5</v>
      </c>
      <c r="S48" s="670">
        <v>0</v>
      </c>
      <c r="X48" s="530">
        <v>0</v>
      </c>
      <c r="Z48" s="530">
        <f t="shared" si="12"/>
        <v>0</v>
      </c>
    </row>
    <row r="49" spans="1:35" ht="28.5" customHeight="1">
      <c r="A49" s="672"/>
      <c r="B49" s="673" t="s">
        <v>1820</v>
      </c>
      <c r="C49" s="674" t="s">
        <v>1831</v>
      </c>
      <c r="D49" s="673" t="s">
        <v>1832</v>
      </c>
      <c r="E49" s="673" t="s">
        <v>987</v>
      </c>
      <c r="F49" s="675">
        <v>14</v>
      </c>
      <c r="G49" s="675"/>
      <c r="H49" s="675"/>
      <c r="I49" s="675"/>
      <c r="J49" s="673">
        <f t="shared" si="9"/>
        <v>133.28</v>
      </c>
      <c r="K49" s="676">
        <f t="shared" si="10"/>
        <v>0</v>
      </c>
      <c r="L49" s="676">
        <f t="shared" si="11"/>
        <v>0</v>
      </c>
      <c r="M49" s="676"/>
      <c r="N49" s="676">
        <v>9.52</v>
      </c>
      <c r="O49" s="676"/>
      <c r="P49" s="670">
        <v>0</v>
      </c>
      <c r="Q49" s="677"/>
      <c r="R49" s="677">
        <v>2.0000000000000002E-5</v>
      </c>
      <c r="S49" s="670">
        <v>0</v>
      </c>
      <c r="X49" s="530">
        <v>0</v>
      </c>
      <c r="Z49" s="530">
        <f t="shared" si="12"/>
        <v>0</v>
      </c>
      <c r="AE49" s="1038"/>
      <c r="AF49" s="1039"/>
      <c r="AG49" s="1040"/>
      <c r="AH49" s="1040"/>
      <c r="AI49" s="1040"/>
    </row>
    <row r="50" spans="1:35" ht="28.5" customHeight="1">
      <c r="A50" s="672"/>
      <c r="B50" s="673" t="s">
        <v>1820</v>
      </c>
      <c r="C50" s="674" t="s">
        <v>1833</v>
      </c>
      <c r="D50" s="673" t="s">
        <v>1834</v>
      </c>
      <c r="E50" s="673" t="s">
        <v>987</v>
      </c>
      <c r="F50" s="675">
        <v>14</v>
      </c>
      <c r="G50" s="675"/>
      <c r="H50" s="675"/>
      <c r="I50" s="675"/>
      <c r="J50" s="673">
        <f t="shared" si="9"/>
        <v>79.38</v>
      </c>
      <c r="K50" s="676">
        <f t="shared" si="10"/>
        <v>0</v>
      </c>
      <c r="L50" s="676">
        <f t="shared" si="11"/>
        <v>0</v>
      </c>
      <c r="M50" s="676"/>
      <c r="N50" s="676">
        <v>5.67</v>
      </c>
      <c r="O50" s="676"/>
      <c r="P50" s="670">
        <v>0</v>
      </c>
      <c r="Q50" s="677"/>
      <c r="R50" s="677">
        <v>2.0000000000000002E-5</v>
      </c>
      <c r="S50" s="670">
        <v>0</v>
      </c>
      <c r="X50" s="530">
        <v>0</v>
      </c>
      <c r="Z50" s="530">
        <f t="shared" si="12"/>
        <v>0</v>
      </c>
      <c r="AE50" s="1040"/>
      <c r="AF50" s="1040"/>
      <c r="AG50" s="1040"/>
      <c r="AH50" s="1040"/>
      <c r="AI50" s="1040"/>
    </row>
    <row r="51" spans="1:35" ht="28.5" customHeight="1">
      <c r="A51" s="672"/>
      <c r="B51" s="673" t="s">
        <v>1820</v>
      </c>
      <c r="C51" s="674" t="s">
        <v>1835</v>
      </c>
      <c r="D51" s="673" t="s">
        <v>1836</v>
      </c>
      <c r="E51" s="673" t="s">
        <v>987</v>
      </c>
      <c r="F51" s="675">
        <v>6</v>
      </c>
      <c r="G51" s="675"/>
      <c r="H51" s="675"/>
      <c r="I51" s="675"/>
      <c r="J51" s="673">
        <f t="shared" si="9"/>
        <v>36.06</v>
      </c>
      <c r="K51" s="676">
        <f t="shared" si="10"/>
        <v>0</v>
      </c>
      <c r="L51" s="676">
        <f t="shared" si="11"/>
        <v>0</v>
      </c>
      <c r="M51" s="676"/>
      <c r="N51" s="676">
        <v>6.01</v>
      </c>
      <c r="O51" s="676"/>
      <c r="P51" s="670">
        <v>0</v>
      </c>
      <c r="Q51" s="677"/>
      <c r="R51" s="677">
        <v>2.0000000000000002E-5</v>
      </c>
      <c r="S51" s="670">
        <v>0</v>
      </c>
      <c r="X51" s="530">
        <v>0</v>
      </c>
      <c r="Z51" s="530">
        <f t="shared" si="12"/>
        <v>0</v>
      </c>
      <c r="AE51" s="1040"/>
      <c r="AF51" s="1040"/>
      <c r="AG51" s="1039"/>
      <c r="AH51" s="1040"/>
      <c r="AI51" s="1040"/>
    </row>
    <row r="52" spans="1:35" ht="28.5" customHeight="1">
      <c r="A52" s="672"/>
      <c r="B52" s="673" t="s">
        <v>1820</v>
      </c>
      <c r="C52" s="674" t="s">
        <v>1837</v>
      </c>
      <c r="D52" s="673" t="s">
        <v>1838</v>
      </c>
      <c r="E52" s="673" t="s">
        <v>987</v>
      </c>
      <c r="F52" s="675">
        <v>3</v>
      </c>
      <c r="G52" s="675"/>
      <c r="H52" s="675"/>
      <c r="I52" s="675"/>
      <c r="J52" s="673">
        <f t="shared" si="9"/>
        <v>23.01</v>
      </c>
      <c r="K52" s="676">
        <f t="shared" si="10"/>
        <v>0</v>
      </c>
      <c r="L52" s="676">
        <f t="shared" si="11"/>
        <v>0</v>
      </c>
      <c r="M52" s="676"/>
      <c r="N52" s="676">
        <v>7.67</v>
      </c>
      <c r="O52" s="676"/>
      <c r="P52" s="670">
        <v>0</v>
      </c>
      <c r="Q52" s="677"/>
      <c r="R52" s="677">
        <v>2.0000000000000002E-5</v>
      </c>
      <c r="S52" s="670">
        <v>0</v>
      </c>
      <c r="X52" s="530">
        <v>0</v>
      </c>
      <c r="Z52" s="530">
        <f t="shared" si="12"/>
        <v>0</v>
      </c>
      <c r="AD52" s="678" t="s">
        <v>20</v>
      </c>
      <c r="AE52" s="1037"/>
      <c r="AF52" s="1039"/>
      <c r="AG52" s="1040"/>
      <c r="AH52" s="1040"/>
      <c r="AI52" s="1040"/>
    </row>
    <row r="53" spans="1:35" ht="28.5" customHeight="1">
      <c r="A53" s="672"/>
      <c r="B53" s="673" t="s">
        <v>1820</v>
      </c>
      <c r="C53" s="674" t="s">
        <v>1839</v>
      </c>
      <c r="D53" s="673" t="s">
        <v>1840</v>
      </c>
      <c r="E53" s="673" t="s">
        <v>987</v>
      </c>
      <c r="F53" s="675">
        <v>2</v>
      </c>
      <c r="G53" s="675"/>
      <c r="H53" s="675"/>
      <c r="I53" s="675"/>
      <c r="J53" s="673">
        <f t="shared" si="9"/>
        <v>10.9</v>
      </c>
      <c r="K53" s="676">
        <f t="shared" si="10"/>
        <v>0</v>
      </c>
      <c r="L53" s="676">
        <f t="shared" si="11"/>
        <v>0</v>
      </c>
      <c r="M53" s="676"/>
      <c r="N53" s="676">
        <v>5.45</v>
      </c>
      <c r="O53" s="676"/>
      <c r="P53" s="670">
        <v>0</v>
      </c>
      <c r="Q53" s="677"/>
      <c r="R53" s="677">
        <v>2.0000000000000002E-5</v>
      </c>
      <c r="S53" s="670">
        <v>0</v>
      </c>
      <c r="X53" s="530">
        <v>0</v>
      </c>
      <c r="Z53" s="530">
        <f t="shared" si="12"/>
        <v>0</v>
      </c>
      <c r="AE53" s="1038"/>
      <c r="AF53" s="1039"/>
      <c r="AG53" s="1040"/>
      <c r="AH53" s="1040"/>
      <c r="AI53" s="1041"/>
    </row>
    <row r="54" spans="1:35" ht="28.5" customHeight="1">
      <c r="A54" s="672"/>
      <c r="B54" s="673" t="s">
        <v>1820</v>
      </c>
      <c r="C54" s="674" t="s">
        <v>1841</v>
      </c>
      <c r="D54" s="673" t="s">
        <v>1842</v>
      </c>
      <c r="E54" s="673" t="s">
        <v>987</v>
      </c>
      <c r="F54" s="675">
        <v>2</v>
      </c>
      <c r="G54" s="675"/>
      <c r="H54" s="675"/>
      <c r="I54" s="675"/>
      <c r="J54" s="673">
        <f t="shared" si="9"/>
        <v>15.88</v>
      </c>
      <c r="K54" s="676">
        <f t="shared" si="10"/>
        <v>0</v>
      </c>
      <c r="L54" s="676">
        <f t="shared" si="11"/>
        <v>0</v>
      </c>
      <c r="M54" s="676"/>
      <c r="N54" s="676">
        <v>7.9399999999999995</v>
      </c>
      <c r="O54" s="676"/>
      <c r="P54" s="670">
        <v>0</v>
      </c>
      <c r="Q54" s="677"/>
      <c r="R54" s="677">
        <v>2.0000000000000002E-5</v>
      </c>
      <c r="S54" s="670">
        <v>0</v>
      </c>
      <c r="X54" s="530">
        <v>0</v>
      </c>
      <c r="Z54" s="530">
        <f t="shared" si="12"/>
        <v>0</v>
      </c>
      <c r="AE54" s="1041"/>
      <c r="AF54" s="1039"/>
      <c r="AG54" s="1042"/>
      <c r="AH54" s="1038"/>
      <c r="AI54" s="1043"/>
    </row>
    <row r="55" spans="1:35" ht="40.5" customHeight="1">
      <c r="A55" s="672"/>
      <c r="B55" s="673" t="s">
        <v>1843</v>
      </c>
      <c r="C55" s="674" t="s">
        <v>1844</v>
      </c>
      <c r="D55" s="687" t="s">
        <v>2218</v>
      </c>
      <c r="E55" s="687" t="s">
        <v>1806</v>
      </c>
      <c r="F55" s="683">
        <v>2</v>
      </c>
      <c r="G55" s="683"/>
      <c r="H55" s="683"/>
      <c r="I55" s="675"/>
      <c r="J55" s="673">
        <f t="shared" si="9"/>
        <v>77.099999999999994</v>
      </c>
      <c r="K55" s="676">
        <f t="shared" si="10"/>
        <v>0</v>
      </c>
      <c r="L55" s="676"/>
      <c r="M55" s="676">
        <f t="shared" ref="M55:M77" si="13">ROUND(F55*(G55+H55),2)</f>
        <v>0</v>
      </c>
      <c r="N55" s="676">
        <v>38.549999999999997</v>
      </c>
      <c r="O55" s="676"/>
      <c r="P55" s="670">
        <v>0</v>
      </c>
      <c r="Q55" s="677"/>
      <c r="R55" s="677">
        <v>0</v>
      </c>
      <c r="S55" s="670">
        <v>0</v>
      </c>
      <c r="X55" s="530">
        <v>0</v>
      </c>
      <c r="Z55" s="530">
        <f t="shared" si="12"/>
        <v>0</v>
      </c>
      <c r="AD55" s="673"/>
      <c r="AE55" s="1040"/>
      <c r="AF55" s="1040"/>
      <c r="AG55" s="1043"/>
      <c r="AH55" s="1040"/>
      <c r="AI55" s="1040"/>
    </row>
    <row r="56" spans="1:35" ht="39.75" customHeight="1">
      <c r="A56" s="672"/>
      <c r="B56" s="673" t="s">
        <v>1843</v>
      </c>
      <c r="C56" s="674" t="s">
        <v>1845</v>
      </c>
      <c r="D56" s="687" t="s">
        <v>2219</v>
      </c>
      <c r="E56" s="687" t="s">
        <v>1806</v>
      </c>
      <c r="F56" s="683">
        <v>2</v>
      </c>
      <c r="G56" s="683"/>
      <c r="H56" s="683"/>
      <c r="I56" s="675"/>
      <c r="J56" s="673">
        <f t="shared" si="9"/>
        <v>79.38</v>
      </c>
      <c r="K56" s="676">
        <f t="shared" si="10"/>
        <v>0</v>
      </c>
      <c r="L56" s="676"/>
      <c r="M56" s="676">
        <f t="shared" si="13"/>
        <v>0</v>
      </c>
      <c r="N56" s="676">
        <v>39.69</v>
      </c>
      <c r="O56" s="676"/>
      <c r="P56" s="670">
        <v>0</v>
      </c>
      <c r="Q56" s="677"/>
      <c r="R56" s="677">
        <v>0</v>
      </c>
      <c r="S56" s="670">
        <v>0</v>
      </c>
      <c r="X56" s="530">
        <v>0</v>
      </c>
      <c r="Z56" s="530">
        <f t="shared" si="12"/>
        <v>0</v>
      </c>
      <c r="AD56" s="673"/>
    </row>
    <row r="57" spans="1:35" ht="40.5" customHeight="1">
      <c r="A57" s="672"/>
      <c r="B57" s="673" t="s">
        <v>1843</v>
      </c>
      <c r="C57" s="674" t="s">
        <v>1846</v>
      </c>
      <c r="D57" s="687" t="s">
        <v>2220</v>
      </c>
      <c r="E57" s="687" t="s">
        <v>1806</v>
      </c>
      <c r="F57" s="683">
        <v>2</v>
      </c>
      <c r="G57" s="683"/>
      <c r="H57" s="683"/>
      <c r="I57" s="675"/>
      <c r="J57" s="673">
        <f t="shared" si="9"/>
        <v>88.08</v>
      </c>
      <c r="K57" s="676">
        <f t="shared" si="10"/>
        <v>0</v>
      </c>
      <c r="L57" s="676"/>
      <c r="M57" s="676">
        <f t="shared" si="13"/>
        <v>0</v>
      </c>
      <c r="N57" s="676">
        <v>44.04</v>
      </c>
      <c r="O57" s="676"/>
      <c r="P57" s="670">
        <v>0</v>
      </c>
      <c r="Q57" s="677"/>
      <c r="R57" s="677">
        <v>0</v>
      </c>
      <c r="S57" s="670">
        <v>0</v>
      </c>
      <c r="X57" s="530">
        <v>0</v>
      </c>
      <c r="Z57" s="530">
        <f t="shared" si="12"/>
        <v>0</v>
      </c>
      <c r="AD57" s="673"/>
      <c r="AE57" s="1037"/>
      <c r="AF57" s="678"/>
    </row>
    <row r="58" spans="1:35" ht="39" customHeight="1">
      <c r="A58" s="672"/>
      <c r="B58" s="673" t="s">
        <v>1843</v>
      </c>
      <c r="C58" s="674" t="s">
        <v>1847</v>
      </c>
      <c r="D58" s="687" t="s">
        <v>2221</v>
      </c>
      <c r="E58" s="687" t="s">
        <v>1806</v>
      </c>
      <c r="F58" s="683">
        <v>4</v>
      </c>
      <c r="G58" s="683"/>
      <c r="H58" s="683"/>
      <c r="I58" s="675"/>
      <c r="J58" s="673">
        <f t="shared" si="9"/>
        <v>193.56</v>
      </c>
      <c r="K58" s="676">
        <f t="shared" si="10"/>
        <v>0</v>
      </c>
      <c r="L58" s="676"/>
      <c r="M58" s="676">
        <f t="shared" si="13"/>
        <v>0</v>
      </c>
      <c r="N58" s="676">
        <v>48.39</v>
      </c>
      <c r="O58" s="676"/>
      <c r="P58" s="670">
        <v>0</v>
      </c>
      <c r="Q58" s="677"/>
      <c r="R58" s="677">
        <v>0</v>
      </c>
      <c r="S58" s="670">
        <v>0</v>
      </c>
      <c r="X58" s="530">
        <v>0</v>
      </c>
      <c r="Z58" s="530">
        <f t="shared" si="12"/>
        <v>0</v>
      </c>
      <c r="AD58" s="673"/>
      <c r="AE58" s="1041"/>
      <c r="AF58" s="678"/>
    </row>
    <row r="59" spans="1:35" ht="34.5" customHeight="1">
      <c r="A59" s="672"/>
      <c r="B59" s="673" t="s">
        <v>1843</v>
      </c>
      <c r="C59" s="674" t="s">
        <v>1848</v>
      </c>
      <c r="D59" s="687" t="s">
        <v>2222</v>
      </c>
      <c r="E59" s="687" t="s">
        <v>987</v>
      </c>
      <c r="F59" s="683">
        <v>1</v>
      </c>
      <c r="G59" s="683"/>
      <c r="H59" s="683"/>
      <c r="I59" s="675"/>
      <c r="J59" s="673">
        <f t="shared" si="9"/>
        <v>51.71</v>
      </c>
      <c r="K59" s="676">
        <f t="shared" si="10"/>
        <v>0</v>
      </c>
      <c r="L59" s="676"/>
      <c r="M59" s="676">
        <f t="shared" si="13"/>
        <v>0</v>
      </c>
      <c r="N59" s="676">
        <v>51.71</v>
      </c>
      <c r="O59" s="676"/>
      <c r="P59" s="670">
        <v>1.2999999999999999E-2</v>
      </c>
      <c r="Q59" s="677"/>
      <c r="R59" s="677">
        <v>1.2999999999999999E-2</v>
      </c>
      <c r="S59" s="670">
        <v>0</v>
      </c>
      <c r="X59" s="530">
        <v>0</v>
      </c>
      <c r="Z59" s="530">
        <f t="shared" si="12"/>
        <v>0</v>
      </c>
      <c r="AD59" s="673"/>
      <c r="AE59" s="1040"/>
    </row>
    <row r="60" spans="1:35" ht="36.75" customHeight="1">
      <c r="A60" s="672"/>
      <c r="B60" s="673" t="s">
        <v>1843</v>
      </c>
      <c r="C60" s="674" t="s">
        <v>1849</v>
      </c>
      <c r="D60" s="687" t="s">
        <v>2223</v>
      </c>
      <c r="E60" s="687" t="s">
        <v>987</v>
      </c>
      <c r="F60" s="683">
        <v>1</v>
      </c>
      <c r="G60" s="683"/>
      <c r="H60" s="683"/>
      <c r="I60" s="675"/>
      <c r="J60" s="673">
        <f t="shared" si="9"/>
        <v>54.17</v>
      </c>
      <c r="K60" s="676">
        <f t="shared" si="10"/>
        <v>0</v>
      </c>
      <c r="L60" s="676"/>
      <c r="M60" s="676">
        <f t="shared" si="13"/>
        <v>0</v>
      </c>
      <c r="N60" s="676">
        <v>54.17</v>
      </c>
      <c r="O60" s="676"/>
      <c r="P60" s="670">
        <v>1.4999999999999999E-2</v>
      </c>
      <c r="Q60" s="677"/>
      <c r="R60" s="677">
        <v>1.4999999999999999E-2</v>
      </c>
      <c r="S60" s="670">
        <v>0</v>
      </c>
      <c r="X60" s="530">
        <v>0</v>
      </c>
      <c r="Z60" s="530">
        <f t="shared" si="12"/>
        <v>0</v>
      </c>
      <c r="AD60" s="673"/>
      <c r="AE60" s="1038"/>
      <c r="AF60" s="678"/>
    </row>
    <row r="61" spans="1:35" ht="40.5" customHeight="1">
      <c r="A61" s="672"/>
      <c r="B61" s="673" t="s">
        <v>1843</v>
      </c>
      <c r="C61" s="674" t="s">
        <v>1850</v>
      </c>
      <c r="D61" s="687" t="s">
        <v>2224</v>
      </c>
      <c r="E61" s="687" t="s">
        <v>987</v>
      </c>
      <c r="F61" s="683">
        <v>3</v>
      </c>
      <c r="G61" s="683"/>
      <c r="H61" s="683"/>
      <c r="I61" s="675"/>
      <c r="J61" s="673">
        <f t="shared" si="9"/>
        <v>215.19</v>
      </c>
      <c r="K61" s="676">
        <f t="shared" si="10"/>
        <v>0</v>
      </c>
      <c r="L61" s="676"/>
      <c r="M61" s="676">
        <f t="shared" si="13"/>
        <v>0</v>
      </c>
      <c r="N61" s="676">
        <v>71.73</v>
      </c>
      <c r="O61" s="676"/>
      <c r="P61" s="670">
        <v>6.3E-2</v>
      </c>
      <c r="Q61" s="677"/>
      <c r="R61" s="677">
        <v>2.1000000000000001E-2</v>
      </c>
      <c r="S61" s="670">
        <v>0</v>
      </c>
      <c r="X61" s="530">
        <v>0</v>
      </c>
      <c r="Z61" s="530">
        <f t="shared" si="12"/>
        <v>0</v>
      </c>
      <c r="AD61" s="673"/>
    </row>
    <row r="62" spans="1:35" ht="36.75" customHeight="1">
      <c r="A62" s="672"/>
      <c r="B62" s="673" t="s">
        <v>1843</v>
      </c>
      <c r="C62" s="674" t="s">
        <v>1851</v>
      </c>
      <c r="D62" s="687" t="s">
        <v>2225</v>
      </c>
      <c r="E62" s="687" t="s">
        <v>987</v>
      </c>
      <c r="F62" s="683">
        <v>10</v>
      </c>
      <c r="G62" s="683"/>
      <c r="H62" s="683"/>
      <c r="I62" s="675"/>
      <c r="J62" s="673">
        <f t="shared" si="9"/>
        <v>776.4</v>
      </c>
      <c r="K62" s="676">
        <f t="shared" si="10"/>
        <v>0</v>
      </c>
      <c r="L62" s="676"/>
      <c r="M62" s="676">
        <f t="shared" si="13"/>
        <v>0</v>
      </c>
      <c r="N62" s="676">
        <v>77.64</v>
      </c>
      <c r="O62" s="676"/>
      <c r="P62" s="670">
        <v>0.23</v>
      </c>
      <c r="Q62" s="677"/>
      <c r="R62" s="677">
        <v>2.3E-2</v>
      </c>
      <c r="S62" s="670">
        <v>0</v>
      </c>
      <c r="X62" s="530">
        <v>0</v>
      </c>
      <c r="Z62" s="530">
        <f t="shared" si="12"/>
        <v>0</v>
      </c>
      <c r="AD62" s="673"/>
    </row>
    <row r="63" spans="1:35" ht="38.25" customHeight="1">
      <c r="A63" s="672"/>
      <c r="B63" s="673" t="s">
        <v>1843</v>
      </c>
      <c r="C63" s="674" t="s">
        <v>1852</v>
      </c>
      <c r="D63" s="687" t="s">
        <v>2226</v>
      </c>
      <c r="E63" s="687" t="s">
        <v>987</v>
      </c>
      <c r="F63" s="683">
        <v>10</v>
      </c>
      <c r="G63" s="683"/>
      <c r="H63" s="683"/>
      <c r="I63" s="675"/>
      <c r="J63" s="673">
        <f t="shared" si="9"/>
        <v>834.5</v>
      </c>
      <c r="K63" s="676">
        <f t="shared" si="10"/>
        <v>0</v>
      </c>
      <c r="L63" s="676"/>
      <c r="M63" s="676">
        <f t="shared" si="13"/>
        <v>0</v>
      </c>
      <c r="N63" s="676">
        <v>83.45</v>
      </c>
      <c r="O63" s="676"/>
      <c r="P63" s="670">
        <v>0.25</v>
      </c>
      <c r="Q63" s="677"/>
      <c r="R63" s="677">
        <v>2.5000000000000001E-2</v>
      </c>
      <c r="S63" s="670">
        <v>0</v>
      </c>
      <c r="X63" s="530">
        <v>0</v>
      </c>
      <c r="Z63" s="530">
        <f t="shared" si="12"/>
        <v>0</v>
      </c>
      <c r="AD63" s="673"/>
      <c r="AG63" s="678"/>
      <c r="AH63" s="686"/>
    </row>
    <row r="64" spans="1:35" ht="38.25" customHeight="1">
      <c r="A64" s="672"/>
      <c r="B64" s="673" t="s">
        <v>1843</v>
      </c>
      <c r="C64" s="674" t="s">
        <v>1853</v>
      </c>
      <c r="D64" s="687" t="s">
        <v>2227</v>
      </c>
      <c r="E64" s="687" t="s">
        <v>987</v>
      </c>
      <c r="F64" s="683">
        <v>4</v>
      </c>
      <c r="G64" s="683"/>
      <c r="H64" s="683"/>
      <c r="I64" s="675"/>
      <c r="J64" s="673">
        <f t="shared" si="9"/>
        <v>361.36</v>
      </c>
      <c r="K64" s="676">
        <f t="shared" si="10"/>
        <v>0</v>
      </c>
      <c r="L64" s="676"/>
      <c r="M64" s="676">
        <f t="shared" si="13"/>
        <v>0</v>
      </c>
      <c r="N64" s="676">
        <v>90.34</v>
      </c>
      <c r="O64" s="676"/>
      <c r="P64" s="670">
        <v>0.108</v>
      </c>
      <c r="Q64" s="677"/>
      <c r="R64" s="677">
        <v>2.7E-2</v>
      </c>
      <c r="S64" s="670">
        <v>0</v>
      </c>
      <c r="X64" s="530">
        <v>0</v>
      </c>
      <c r="Z64" s="530">
        <f t="shared" si="12"/>
        <v>0</v>
      </c>
      <c r="AD64" s="673"/>
    </row>
    <row r="65" spans="1:34" ht="37.5" customHeight="1">
      <c r="A65" s="672"/>
      <c r="B65" s="673" t="s">
        <v>1843</v>
      </c>
      <c r="C65" s="674" t="s">
        <v>1854</v>
      </c>
      <c r="D65" s="687" t="s">
        <v>2228</v>
      </c>
      <c r="E65" s="687" t="s">
        <v>987</v>
      </c>
      <c r="F65" s="683">
        <v>3</v>
      </c>
      <c r="G65" s="683"/>
      <c r="H65" s="683"/>
      <c r="I65" s="675"/>
      <c r="J65" s="673">
        <f t="shared" si="9"/>
        <v>337.77</v>
      </c>
      <c r="K65" s="676">
        <f t="shared" si="10"/>
        <v>0</v>
      </c>
      <c r="L65" s="676"/>
      <c r="M65" s="676">
        <f t="shared" si="13"/>
        <v>0</v>
      </c>
      <c r="N65" s="676">
        <v>112.59</v>
      </c>
      <c r="O65" s="676"/>
      <c r="P65" s="670">
        <v>9.9000000000000005E-2</v>
      </c>
      <c r="Q65" s="677"/>
      <c r="R65" s="677">
        <v>3.3000000000000002E-2</v>
      </c>
      <c r="S65" s="670">
        <v>0</v>
      </c>
      <c r="X65" s="530">
        <v>0</v>
      </c>
      <c r="Z65" s="530">
        <f t="shared" si="12"/>
        <v>0</v>
      </c>
      <c r="AD65" s="673"/>
      <c r="AE65" s="1044"/>
    </row>
    <row r="66" spans="1:34" ht="37.5" customHeight="1">
      <c r="A66" s="672"/>
      <c r="B66" s="673" t="s">
        <v>1843</v>
      </c>
      <c r="C66" s="674" t="s">
        <v>1855</v>
      </c>
      <c r="D66" s="687" t="s">
        <v>2229</v>
      </c>
      <c r="E66" s="687" t="s">
        <v>987</v>
      </c>
      <c r="F66" s="683">
        <v>2</v>
      </c>
      <c r="G66" s="683"/>
      <c r="H66" s="683"/>
      <c r="I66" s="675"/>
      <c r="J66" s="673">
        <f t="shared" si="9"/>
        <v>141.62</v>
      </c>
      <c r="K66" s="676">
        <f t="shared" si="10"/>
        <v>0</v>
      </c>
      <c r="L66" s="676"/>
      <c r="M66" s="676">
        <f t="shared" si="13"/>
        <v>0</v>
      </c>
      <c r="N66" s="676">
        <v>70.81</v>
      </c>
      <c r="O66" s="676"/>
      <c r="P66" s="670">
        <v>4.3999999999999997E-2</v>
      </c>
      <c r="Q66" s="677"/>
      <c r="R66" s="677">
        <v>2.1999999999999999E-2</v>
      </c>
      <c r="S66" s="670">
        <v>0</v>
      </c>
      <c r="X66" s="530">
        <v>0</v>
      </c>
      <c r="Z66" s="530">
        <f t="shared" si="12"/>
        <v>0</v>
      </c>
      <c r="AD66" s="673"/>
      <c r="AE66" s="1040"/>
    </row>
    <row r="67" spans="1:34" ht="37.5" customHeight="1">
      <c r="A67" s="672"/>
      <c r="B67" s="673" t="s">
        <v>1843</v>
      </c>
      <c r="C67" s="674" t="s">
        <v>1856</v>
      </c>
      <c r="D67" s="687" t="s">
        <v>2230</v>
      </c>
      <c r="E67" s="687" t="s">
        <v>987</v>
      </c>
      <c r="F67" s="683">
        <v>3</v>
      </c>
      <c r="G67" s="683"/>
      <c r="H67" s="683"/>
      <c r="I67" s="675"/>
      <c r="J67" s="673">
        <f t="shared" si="9"/>
        <v>285.42</v>
      </c>
      <c r="K67" s="676">
        <f t="shared" si="10"/>
        <v>0</v>
      </c>
      <c r="L67" s="676"/>
      <c r="M67" s="676">
        <f t="shared" si="13"/>
        <v>0</v>
      </c>
      <c r="N67" s="676">
        <v>95.14</v>
      </c>
      <c r="O67" s="676"/>
      <c r="P67" s="670">
        <v>0.09</v>
      </c>
      <c r="Q67" s="677"/>
      <c r="R67" s="677">
        <v>0.03</v>
      </c>
      <c r="S67" s="670">
        <v>0</v>
      </c>
      <c r="X67" s="530">
        <v>0</v>
      </c>
      <c r="Z67" s="530">
        <f t="shared" si="12"/>
        <v>0</v>
      </c>
      <c r="AD67" s="673"/>
    </row>
    <row r="68" spans="1:34" ht="36" customHeight="1">
      <c r="A68" s="691"/>
      <c r="B68" s="687" t="s">
        <v>1843</v>
      </c>
      <c r="C68" s="692" t="s">
        <v>1857</v>
      </c>
      <c r="D68" s="687" t="s">
        <v>2231</v>
      </c>
      <c r="E68" s="687" t="s">
        <v>987</v>
      </c>
      <c r="F68" s="683">
        <v>2</v>
      </c>
      <c r="G68" s="683"/>
      <c r="H68" s="683"/>
      <c r="I68" s="683"/>
      <c r="J68" s="683">
        <f>I68</f>
        <v>0</v>
      </c>
      <c r="K68" s="684">
        <f t="shared" si="10"/>
        <v>0</v>
      </c>
      <c r="L68" s="684"/>
      <c r="M68" s="693">
        <f t="shared" si="13"/>
        <v>0</v>
      </c>
      <c r="N68" s="694">
        <f>H68</f>
        <v>0</v>
      </c>
      <c r="O68" s="684"/>
      <c r="P68" s="695">
        <v>9.7500000000000003E-2</v>
      </c>
      <c r="Q68" s="696"/>
      <c r="R68" s="696">
        <v>2.5999999999999999E-2</v>
      </c>
      <c r="S68" s="695">
        <v>0</v>
      </c>
      <c r="Z68" s="530">
        <f t="shared" si="12"/>
        <v>0</v>
      </c>
      <c r="AD68" s="697"/>
    </row>
    <row r="69" spans="1:34" ht="40.5" customHeight="1">
      <c r="A69" s="672"/>
      <c r="B69" s="673" t="s">
        <v>1843</v>
      </c>
      <c r="C69" s="674" t="s">
        <v>1858</v>
      </c>
      <c r="D69" s="687" t="s">
        <v>2232</v>
      </c>
      <c r="E69" s="687" t="s">
        <v>987</v>
      </c>
      <c r="F69" s="683">
        <v>3</v>
      </c>
      <c r="G69" s="683"/>
      <c r="H69" s="683"/>
      <c r="I69" s="675"/>
      <c r="J69" s="673">
        <f t="shared" si="9"/>
        <v>335.28</v>
      </c>
      <c r="K69" s="676">
        <f t="shared" si="10"/>
        <v>0</v>
      </c>
      <c r="L69" s="676"/>
      <c r="M69" s="676">
        <f t="shared" si="13"/>
        <v>0</v>
      </c>
      <c r="N69" s="676">
        <v>111.76</v>
      </c>
      <c r="O69" s="676"/>
      <c r="P69" s="670">
        <v>0.105</v>
      </c>
      <c r="Q69" s="677"/>
      <c r="R69" s="677">
        <v>3.5000000000000003E-2</v>
      </c>
      <c r="S69" s="670">
        <v>0</v>
      </c>
      <c r="X69" s="530">
        <v>0</v>
      </c>
      <c r="Z69" s="530">
        <f t="shared" si="12"/>
        <v>0</v>
      </c>
      <c r="AD69" s="673"/>
    </row>
    <row r="70" spans="1:34" ht="36" customHeight="1">
      <c r="A70" s="672"/>
      <c r="B70" s="687" t="s">
        <v>1843</v>
      </c>
      <c r="C70" s="692" t="s">
        <v>1858</v>
      </c>
      <c r="D70" s="687" t="s">
        <v>2233</v>
      </c>
      <c r="E70" s="687" t="s">
        <v>987</v>
      </c>
      <c r="F70" s="683">
        <v>2</v>
      </c>
      <c r="G70" s="683"/>
      <c r="H70" s="683"/>
      <c r="I70" s="683"/>
      <c r="J70" s="683">
        <f>I70</f>
        <v>0</v>
      </c>
      <c r="K70" s="684"/>
      <c r="L70" s="684"/>
      <c r="M70" s="693">
        <f t="shared" si="13"/>
        <v>0</v>
      </c>
      <c r="N70" s="694">
        <f>H70</f>
        <v>0</v>
      </c>
      <c r="O70" s="684"/>
      <c r="P70" s="695">
        <v>0.08</v>
      </c>
      <c r="Q70" s="696"/>
      <c r="R70" s="696">
        <v>0.03</v>
      </c>
      <c r="S70" s="695">
        <v>0</v>
      </c>
      <c r="Z70" s="530">
        <f t="shared" si="12"/>
        <v>0</v>
      </c>
      <c r="AD70" s="697"/>
    </row>
    <row r="71" spans="1:34" ht="39" customHeight="1">
      <c r="A71" s="672"/>
      <c r="B71" s="673" t="s">
        <v>1843</v>
      </c>
      <c r="C71" s="674" t="s">
        <v>1859</v>
      </c>
      <c r="D71" s="687" t="s">
        <v>2234</v>
      </c>
      <c r="E71" s="687" t="s">
        <v>987</v>
      </c>
      <c r="F71" s="683">
        <v>3</v>
      </c>
      <c r="G71" s="683"/>
      <c r="H71" s="683"/>
      <c r="I71" s="675"/>
      <c r="J71" s="673">
        <f t="shared" si="9"/>
        <v>455.52</v>
      </c>
      <c r="K71" s="676">
        <f t="shared" si="10"/>
        <v>0</v>
      </c>
      <c r="L71" s="676"/>
      <c r="M71" s="676">
        <f t="shared" si="13"/>
        <v>0</v>
      </c>
      <c r="N71" s="676">
        <v>151.84</v>
      </c>
      <c r="O71" s="676"/>
      <c r="P71" s="670">
        <v>0.14099999999999999</v>
      </c>
      <c r="Q71" s="677"/>
      <c r="R71" s="677">
        <v>4.7E-2</v>
      </c>
      <c r="S71" s="670">
        <v>0</v>
      </c>
      <c r="X71" s="530">
        <v>0</v>
      </c>
      <c r="Z71" s="530">
        <f t="shared" si="12"/>
        <v>0</v>
      </c>
      <c r="AD71" s="673"/>
      <c r="AE71" s="1044"/>
    </row>
    <row r="72" spans="1:34" ht="36.75" customHeight="1">
      <c r="A72" s="672"/>
      <c r="B72" s="673" t="s">
        <v>1843</v>
      </c>
      <c r="C72" s="674" t="s">
        <v>1860</v>
      </c>
      <c r="D72" s="687" t="s">
        <v>2235</v>
      </c>
      <c r="E72" s="687" t="s">
        <v>987</v>
      </c>
      <c r="F72" s="683">
        <v>1</v>
      </c>
      <c r="G72" s="683"/>
      <c r="H72" s="683"/>
      <c r="I72" s="675"/>
      <c r="J72" s="673">
        <f t="shared" si="9"/>
        <v>133.43</v>
      </c>
      <c r="K72" s="676">
        <f t="shared" si="10"/>
        <v>0</v>
      </c>
      <c r="L72" s="676"/>
      <c r="M72" s="676">
        <f t="shared" si="13"/>
        <v>0</v>
      </c>
      <c r="N72" s="676">
        <v>133.43</v>
      </c>
      <c r="O72" s="676"/>
      <c r="P72" s="670">
        <v>4.5999999999999999E-2</v>
      </c>
      <c r="Q72" s="677"/>
      <c r="R72" s="677">
        <v>4.5999999999999999E-2</v>
      </c>
      <c r="S72" s="670">
        <v>0</v>
      </c>
      <c r="X72" s="530">
        <v>0</v>
      </c>
      <c r="Z72" s="530">
        <f t="shared" si="12"/>
        <v>0</v>
      </c>
      <c r="AD72" s="673"/>
    </row>
    <row r="73" spans="1:34" ht="36" customHeight="1">
      <c r="A73" s="672"/>
      <c r="B73" s="673" t="s">
        <v>1843</v>
      </c>
      <c r="C73" s="674" t="s">
        <v>1861</v>
      </c>
      <c r="D73" s="687" t="s">
        <v>2236</v>
      </c>
      <c r="E73" s="687" t="s">
        <v>987</v>
      </c>
      <c r="F73" s="683">
        <v>2</v>
      </c>
      <c r="G73" s="683"/>
      <c r="H73" s="683"/>
      <c r="I73" s="675"/>
      <c r="J73" s="673">
        <f t="shared" si="9"/>
        <v>316.36</v>
      </c>
      <c r="K73" s="676">
        <f t="shared" si="10"/>
        <v>0</v>
      </c>
      <c r="L73" s="676"/>
      <c r="M73" s="676">
        <f t="shared" si="13"/>
        <v>0</v>
      </c>
      <c r="N73" s="676">
        <v>158.18</v>
      </c>
      <c r="O73" s="676"/>
      <c r="P73" s="670">
        <v>0.1</v>
      </c>
      <c r="Q73" s="677"/>
      <c r="R73" s="677">
        <v>0.05</v>
      </c>
      <c r="S73" s="670">
        <v>0</v>
      </c>
      <c r="X73" s="530">
        <v>0</v>
      </c>
      <c r="Z73" s="530">
        <f t="shared" si="12"/>
        <v>0</v>
      </c>
      <c r="AD73" s="673"/>
    </row>
    <row r="74" spans="1:34" ht="40.5" customHeight="1">
      <c r="A74" s="672"/>
      <c r="B74" s="687" t="s">
        <v>1843</v>
      </c>
      <c r="C74" s="692" t="s">
        <v>1862</v>
      </c>
      <c r="D74" s="687" t="s">
        <v>2237</v>
      </c>
      <c r="E74" s="687" t="s">
        <v>987</v>
      </c>
      <c r="F74" s="683">
        <v>2</v>
      </c>
      <c r="G74" s="683"/>
      <c r="H74" s="683"/>
      <c r="I74" s="683"/>
      <c r="J74" s="683">
        <f>I74</f>
        <v>0</v>
      </c>
      <c r="K74" s="684">
        <f t="shared" si="10"/>
        <v>0</v>
      </c>
      <c r="L74" s="684"/>
      <c r="M74" s="693">
        <f t="shared" si="13"/>
        <v>0</v>
      </c>
      <c r="N74" s="698">
        <f>H74</f>
        <v>0</v>
      </c>
      <c r="O74" s="684"/>
      <c r="P74" s="695">
        <v>0.11</v>
      </c>
      <c r="Q74" s="696"/>
      <c r="R74" s="696">
        <v>5.5E-2</v>
      </c>
      <c r="S74" s="695">
        <v>0</v>
      </c>
      <c r="Z74" s="530">
        <f t="shared" si="12"/>
        <v>0</v>
      </c>
      <c r="AD74" s="697"/>
    </row>
    <row r="75" spans="1:34" ht="39.75" customHeight="1">
      <c r="A75" s="672"/>
      <c r="B75" s="673" t="s">
        <v>1843</v>
      </c>
      <c r="C75" s="674" t="s">
        <v>1863</v>
      </c>
      <c r="D75" s="687" t="s">
        <v>2238</v>
      </c>
      <c r="E75" s="687" t="s">
        <v>987</v>
      </c>
      <c r="F75" s="683">
        <v>6</v>
      </c>
      <c r="G75" s="683"/>
      <c r="H75" s="683"/>
      <c r="I75" s="675"/>
      <c r="J75" s="673">
        <f t="shared" si="9"/>
        <v>1171.68</v>
      </c>
      <c r="K75" s="676">
        <f t="shared" si="10"/>
        <v>0</v>
      </c>
      <c r="L75" s="676"/>
      <c r="M75" s="676">
        <f t="shared" si="13"/>
        <v>0</v>
      </c>
      <c r="N75" s="676">
        <v>195.28</v>
      </c>
      <c r="O75" s="676"/>
      <c r="P75" s="670">
        <v>0.33600000000000002</v>
      </c>
      <c r="Q75" s="677"/>
      <c r="R75" s="677">
        <v>5.6000000000000001E-2</v>
      </c>
      <c r="S75" s="670">
        <v>0</v>
      </c>
      <c r="X75" s="530">
        <v>0</v>
      </c>
      <c r="Z75" s="530">
        <f t="shared" si="12"/>
        <v>0</v>
      </c>
      <c r="AD75" s="673"/>
      <c r="AG75" s="678"/>
      <c r="AH75" s="686"/>
    </row>
    <row r="76" spans="1:34" ht="35.25" customHeight="1">
      <c r="A76" s="672"/>
      <c r="B76" s="673" t="s">
        <v>1843</v>
      </c>
      <c r="C76" s="674" t="s">
        <v>1864</v>
      </c>
      <c r="D76" s="687" t="s">
        <v>2239</v>
      </c>
      <c r="E76" s="687" t="s">
        <v>987</v>
      </c>
      <c r="F76" s="683">
        <v>3</v>
      </c>
      <c r="G76" s="683"/>
      <c r="H76" s="683"/>
      <c r="I76" s="675"/>
      <c r="J76" s="673">
        <f t="shared" si="9"/>
        <v>622.95000000000005</v>
      </c>
      <c r="K76" s="676">
        <f t="shared" si="10"/>
        <v>0</v>
      </c>
      <c r="L76" s="676"/>
      <c r="M76" s="676">
        <f t="shared" si="13"/>
        <v>0</v>
      </c>
      <c r="N76" s="676">
        <v>207.65</v>
      </c>
      <c r="O76" s="676"/>
      <c r="P76" s="670">
        <v>0.17399999999999999</v>
      </c>
      <c r="Q76" s="677"/>
      <c r="R76" s="677">
        <v>5.8000000000000003E-2</v>
      </c>
      <c r="S76" s="670">
        <v>0</v>
      </c>
      <c r="X76" s="530">
        <v>0</v>
      </c>
      <c r="Z76" s="530">
        <f t="shared" si="12"/>
        <v>0</v>
      </c>
      <c r="AD76" s="673"/>
    </row>
    <row r="77" spans="1:34" ht="36" customHeight="1">
      <c r="A77" s="672"/>
      <c r="B77" s="673" t="s">
        <v>1843</v>
      </c>
      <c r="C77" s="674" t="s">
        <v>1865</v>
      </c>
      <c r="D77" s="687" t="s">
        <v>2240</v>
      </c>
      <c r="E77" s="687" t="s">
        <v>987</v>
      </c>
      <c r="F77" s="683">
        <v>2</v>
      </c>
      <c r="G77" s="683"/>
      <c r="H77" s="683"/>
      <c r="I77" s="675"/>
      <c r="J77" s="673">
        <f t="shared" si="9"/>
        <v>440.16</v>
      </c>
      <c r="K77" s="676">
        <f t="shared" si="10"/>
        <v>0</v>
      </c>
      <c r="L77" s="676"/>
      <c r="M77" s="676">
        <f t="shared" si="13"/>
        <v>0</v>
      </c>
      <c r="N77" s="676">
        <v>220.08</v>
      </c>
      <c r="O77" s="676"/>
      <c r="P77" s="670">
        <v>0.122</v>
      </c>
      <c r="Q77" s="677"/>
      <c r="R77" s="677">
        <v>6.0999999999999999E-2</v>
      </c>
      <c r="S77" s="670">
        <v>0</v>
      </c>
      <c r="X77" s="530">
        <v>0</v>
      </c>
      <c r="Z77" s="530">
        <f t="shared" si="12"/>
        <v>0</v>
      </c>
      <c r="AD77" s="673"/>
      <c r="AE77" s="1044"/>
      <c r="AF77" s="1040"/>
    </row>
    <row r="78" spans="1:34" ht="45.75" customHeight="1">
      <c r="A78" s="672"/>
      <c r="B78" s="673" t="s">
        <v>1843</v>
      </c>
      <c r="C78" s="674" t="s">
        <v>2257</v>
      </c>
      <c r="D78" s="687" t="s">
        <v>2276</v>
      </c>
      <c r="E78" s="687" t="s">
        <v>987</v>
      </c>
      <c r="F78" s="683">
        <v>10</v>
      </c>
      <c r="G78" s="683"/>
      <c r="H78" s="683"/>
      <c r="I78" s="675"/>
      <c r="J78" s="673"/>
      <c r="K78" s="676">
        <f t="shared" si="10"/>
        <v>0</v>
      </c>
      <c r="L78" s="676">
        <f t="shared" ref="L78:L82" si="14">ROUND(F78*(G78+H78),2)</f>
        <v>0</v>
      </c>
      <c r="M78" s="676"/>
      <c r="N78" s="676"/>
      <c r="O78" s="676"/>
      <c r="P78" s="670"/>
      <c r="Q78" s="677"/>
      <c r="R78" s="677"/>
      <c r="S78" s="670"/>
      <c r="AD78" s="673"/>
      <c r="AE78" s="1044"/>
      <c r="AF78" s="1040"/>
    </row>
    <row r="79" spans="1:34" ht="48" customHeight="1">
      <c r="A79" s="672"/>
      <c r="B79" s="673" t="s">
        <v>1843</v>
      </c>
      <c r="C79" s="674" t="s">
        <v>2258</v>
      </c>
      <c r="D79" s="687" t="s">
        <v>2277</v>
      </c>
      <c r="E79" s="687" t="s">
        <v>987</v>
      </c>
      <c r="F79" s="683">
        <v>42</v>
      </c>
      <c r="G79" s="683"/>
      <c r="H79" s="683"/>
      <c r="I79" s="675"/>
      <c r="J79" s="673"/>
      <c r="K79" s="676">
        <f t="shared" si="10"/>
        <v>0</v>
      </c>
      <c r="L79" s="676">
        <f t="shared" si="14"/>
        <v>0</v>
      </c>
      <c r="M79" s="676"/>
      <c r="N79" s="676"/>
      <c r="O79" s="676"/>
      <c r="P79" s="670"/>
      <c r="Q79" s="677"/>
      <c r="R79" s="677"/>
      <c r="S79" s="670"/>
      <c r="AD79" s="673"/>
      <c r="AE79" s="1044"/>
      <c r="AF79" s="1040"/>
    </row>
    <row r="80" spans="1:34" ht="49.5" customHeight="1">
      <c r="A80" s="672"/>
      <c r="B80" s="673" t="s">
        <v>1843</v>
      </c>
      <c r="C80" s="674" t="s">
        <v>2259</v>
      </c>
      <c r="D80" s="687" t="s">
        <v>2278</v>
      </c>
      <c r="E80" s="687" t="s">
        <v>987</v>
      </c>
      <c r="F80" s="683">
        <v>5</v>
      </c>
      <c r="G80" s="683"/>
      <c r="H80" s="683"/>
      <c r="I80" s="675"/>
      <c r="J80" s="673"/>
      <c r="K80" s="676">
        <f t="shared" si="10"/>
        <v>0</v>
      </c>
      <c r="L80" s="676">
        <f t="shared" si="14"/>
        <v>0</v>
      </c>
      <c r="M80" s="676"/>
      <c r="N80" s="676"/>
      <c r="O80" s="676"/>
      <c r="P80" s="670"/>
      <c r="Q80" s="677"/>
      <c r="R80" s="677"/>
      <c r="S80" s="670"/>
      <c r="AD80" s="673"/>
      <c r="AE80" s="1044"/>
      <c r="AF80" s="1040"/>
    </row>
    <row r="81" spans="1:33" ht="48.75" customHeight="1">
      <c r="A81" s="672"/>
      <c r="B81" s="673" t="s">
        <v>1843</v>
      </c>
      <c r="C81" s="674" t="s">
        <v>2260</v>
      </c>
      <c r="D81" s="687" t="s">
        <v>2279</v>
      </c>
      <c r="E81" s="687" t="s">
        <v>987</v>
      </c>
      <c r="F81" s="683">
        <v>11</v>
      </c>
      <c r="G81" s="683"/>
      <c r="H81" s="683"/>
      <c r="I81" s="675"/>
      <c r="J81" s="673"/>
      <c r="K81" s="676">
        <f t="shared" si="10"/>
        <v>0</v>
      </c>
      <c r="L81" s="676">
        <f t="shared" si="14"/>
        <v>0</v>
      </c>
      <c r="M81" s="676"/>
      <c r="N81" s="676"/>
      <c r="O81" s="676"/>
      <c r="P81" s="670"/>
      <c r="Q81" s="677"/>
      <c r="R81" s="677"/>
      <c r="S81" s="670"/>
      <c r="AD81" s="673"/>
      <c r="AE81" s="1044"/>
      <c r="AF81" s="1040"/>
    </row>
    <row r="82" spans="1:33" ht="46.5" customHeight="1">
      <c r="A82" s="672"/>
      <c r="B82" s="673" t="s">
        <v>1843</v>
      </c>
      <c r="C82" s="674" t="s">
        <v>2261</v>
      </c>
      <c r="D82" s="687" t="s">
        <v>2280</v>
      </c>
      <c r="E82" s="687" t="s">
        <v>987</v>
      </c>
      <c r="F82" s="683">
        <v>5</v>
      </c>
      <c r="G82" s="683"/>
      <c r="H82" s="683"/>
      <c r="I82" s="675"/>
      <c r="J82" s="673"/>
      <c r="K82" s="676">
        <f t="shared" si="10"/>
        <v>0</v>
      </c>
      <c r="L82" s="676">
        <f t="shared" si="14"/>
        <v>0</v>
      </c>
      <c r="M82" s="676"/>
      <c r="N82" s="676"/>
      <c r="O82" s="676"/>
      <c r="P82" s="670"/>
      <c r="Q82" s="677"/>
      <c r="R82" s="677"/>
      <c r="S82" s="670"/>
      <c r="AD82" s="673"/>
      <c r="AE82" s="1044"/>
      <c r="AF82" s="1040"/>
    </row>
    <row r="83" spans="1:33">
      <c r="A83" s="669"/>
      <c r="B83" s="669"/>
      <c r="C83" s="669"/>
      <c r="D83" s="669" t="s">
        <v>1819</v>
      </c>
      <c r="E83" s="669"/>
      <c r="F83" s="670"/>
      <c r="G83" s="679"/>
      <c r="H83" s="679"/>
      <c r="I83" s="679"/>
      <c r="J83" s="669"/>
      <c r="K83" s="669"/>
      <c r="L83" s="669">
        <f>ROUND((SUM(L44:L82))/1,2)</f>
        <v>0</v>
      </c>
      <c r="M83" s="669">
        <f>ROUND((SUM(M44:M82))/1,2)</f>
        <v>0</v>
      </c>
      <c r="N83" s="669"/>
      <c r="O83" s="669"/>
      <c r="P83" s="680">
        <f>ROUND((SUM(P44:P82))/1,2)</f>
        <v>2.2200000000000002</v>
      </c>
      <c r="S83" s="670">
        <f>ROUND((SUM(S44:S82))/1,2)</f>
        <v>0</v>
      </c>
      <c r="AE83" s="689"/>
      <c r="AF83" s="699"/>
      <c r="AG83" s="690"/>
    </row>
    <row r="84" spans="1:33">
      <c r="A84" s="676"/>
      <c r="B84" s="676"/>
      <c r="C84" s="676"/>
      <c r="D84" s="676"/>
      <c r="E84" s="676"/>
      <c r="F84" s="681"/>
      <c r="G84" s="682"/>
      <c r="H84" s="682"/>
      <c r="I84" s="682"/>
      <c r="J84" s="676"/>
      <c r="K84" s="676"/>
      <c r="L84" s="676"/>
      <c r="M84" s="676"/>
      <c r="N84" s="676"/>
      <c r="O84" s="676"/>
      <c r="P84" s="676"/>
      <c r="S84" s="676"/>
    </row>
    <row r="85" spans="1:33">
      <c r="A85" s="669"/>
      <c r="B85" s="669"/>
      <c r="C85" s="669"/>
      <c r="D85" s="700" t="s">
        <v>1651</v>
      </c>
      <c r="E85" s="669"/>
      <c r="F85" s="670"/>
      <c r="G85" s="679"/>
      <c r="H85" s="679"/>
      <c r="I85" s="679"/>
      <c r="J85" s="669"/>
      <c r="K85" s="669"/>
      <c r="L85" s="669">
        <f>ROUND((SUM(L11:L84))/2,2)</f>
        <v>0</v>
      </c>
      <c r="M85" s="669">
        <f>ROUND((SUM(M11:M84))/2,2)</f>
        <v>0</v>
      </c>
      <c r="N85" s="669"/>
      <c r="O85" s="669"/>
      <c r="P85" s="680">
        <f>ROUND((SUM(P11:P84))/2,2)</f>
        <v>7.77</v>
      </c>
      <c r="S85" s="680">
        <f>ROUND((SUM(S11:S84))/2,2)</f>
        <v>0</v>
      </c>
    </row>
    <row r="86" spans="1:33">
      <c r="A86" s="701"/>
      <c r="B86" s="701" t="s">
        <v>1866</v>
      </c>
      <c r="C86" s="701"/>
      <c r="D86" s="701"/>
      <c r="E86" s="701"/>
      <c r="F86" s="702" t="s">
        <v>1656</v>
      </c>
      <c r="G86" s="703"/>
      <c r="H86" s="703"/>
      <c r="I86" s="703"/>
      <c r="J86" s="701"/>
      <c r="K86" s="701">
        <f>ROUND((SUM(K11:K85)),2)</f>
        <v>0</v>
      </c>
      <c r="L86" s="704">
        <f>ROUND((SUM(L11:L85))/3,2)</f>
        <v>0</v>
      </c>
      <c r="M86" s="704">
        <f>ROUND((SUM(M11:M85))/3,2)</f>
        <v>0</v>
      </c>
      <c r="N86" s="701"/>
      <c r="O86" s="701"/>
      <c r="P86" s="702">
        <f>ROUND((SUM(P11:P85))/3,2)</f>
        <v>7.77</v>
      </c>
      <c r="S86" s="702">
        <f>ROUND((SUM(S11:S85))/3,2)</f>
        <v>0</v>
      </c>
      <c r="Z86" s="530">
        <f>(SUM(Z11:Z85))</f>
        <v>0</v>
      </c>
    </row>
    <row r="88" spans="1:33">
      <c r="AD88" s="689"/>
    </row>
    <row r="90" spans="1:33">
      <c r="I90" s="686"/>
      <c r="AE90" s="686"/>
    </row>
    <row r="91" spans="1:33">
      <c r="AD91" s="1045"/>
      <c r="AE91" s="1036"/>
      <c r="AF91" s="678"/>
    </row>
  </sheetData>
  <mergeCells count="1">
    <mergeCell ref="B6:C6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SO 01 - Vykurovanie</oddHeader>
    <oddFooter xml:space="preserve">&amp;L&amp;7Spracované systémom Systematic®pyramida.wsn&amp;RStrana &amp;P z &amp;N  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I17" sqref="I17"/>
    </sheetView>
  </sheetViews>
  <sheetFormatPr defaultRowHeight="15"/>
  <cols>
    <col min="1" max="1" width="2" style="530" customWidth="1"/>
    <col min="2" max="2" width="4.33203125" style="530" customWidth="1"/>
    <col min="3" max="3" width="5.5" style="530" customWidth="1"/>
    <col min="4" max="6" width="12.5" style="530" customWidth="1"/>
    <col min="7" max="7" width="4.33203125" style="530" customWidth="1"/>
    <col min="8" max="8" width="23" style="530" customWidth="1"/>
    <col min="9" max="10" width="12.5" style="530" customWidth="1"/>
    <col min="11" max="26" width="0" style="530" hidden="1" customWidth="1"/>
    <col min="27" max="16384" width="9.33203125" style="530"/>
  </cols>
  <sheetData>
    <row r="1" spans="1:23" ht="27.95" customHeight="1" thickBot="1">
      <c r="A1" s="527"/>
      <c r="B1" s="528"/>
      <c r="C1" s="528"/>
      <c r="D1" s="528"/>
      <c r="E1" s="528"/>
      <c r="F1" s="529" t="s">
        <v>2266</v>
      </c>
      <c r="G1" s="528"/>
      <c r="H1" s="528"/>
      <c r="I1" s="528"/>
      <c r="J1" s="528"/>
      <c r="W1" s="530">
        <v>30.126000000000001</v>
      </c>
    </row>
    <row r="2" spans="1:23" ht="27" customHeight="1" thickTop="1">
      <c r="A2" s="531"/>
      <c r="B2" s="1320" t="str">
        <f>'Kl ZTI'!B2:F2</f>
        <v>Stavba: SOŠ PZ KE, zateplenie bloku A a rekonštrukcia bloku E</v>
      </c>
      <c r="C2" s="1321"/>
      <c r="D2" s="1321"/>
      <c r="E2" s="1321"/>
      <c r="F2" s="1322"/>
      <c r="G2" s="532" t="s">
        <v>1605</v>
      </c>
      <c r="H2" s="533"/>
      <c r="I2" s="534"/>
      <c r="J2" s="535"/>
    </row>
    <row r="3" spans="1:23" ht="26.25" customHeight="1">
      <c r="A3" s="531"/>
      <c r="B3" s="1311" t="s">
        <v>2296</v>
      </c>
      <c r="C3" s="1312"/>
      <c r="D3" s="1312"/>
      <c r="E3" s="1312"/>
      <c r="F3" s="1313"/>
      <c r="G3" s="537"/>
      <c r="H3" s="537"/>
      <c r="I3" s="538"/>
      <c r="J3" s="539"/>
    </row>
    <row r="4" spans="1:23" ht="18" customHeight="1">
      <c r="A4" s="531"/>
      <c r="B4" s="544" t="s">
        <v>2306</v>
      </c>
      <c r="C4" s="608"/>
      <c r="D4" s="545"/>
      <c r="E4" s="545"/>
      <c r="F4" s="545"/>
      <c r="G4" s="545"/>
      <c r="H4" s="545"/>
      <c r="I4" s="705" t="s">
        <v>1867</v>
      </c>
      <c r="J4" s="539"/>
    </row>
    <row r="5" spans="1:23" ht="18" customHeight="1" thickBot="1">
      <c r="A5" s="531"/>
      <c r="B5" s="544" t="s">
        <v>1607</v>
      </c>
      <c r="C5" s="541"/>
      <c r="D5" s="537"/>
      <c r="E5" s="537"/>
      <c r="F5" s="545" t="s">
        <v>886</v>
      </c>
      <c r="G5" s="537"/>
      <c r="H5" s="537"/>
      <c r="I5" s="546" t="s">
        <v>1609</v>
      </c>
      <c r="J5" s="547">
        <v>44838</v>
      </c>
    </row>
    <row r="6" spans="1:23" ht="18" customHeight="1" thickTop="1">
      <c r="A6" s="531"/>
      <c r="B6" s="548" t="s">
        <v>1775</v>
      </c>
      <c r="C6" s="549"/>
      <c r="D6" s="550"/>
      <c r="E6" s="550"/>
      <c r="F6" s="550"/>
      <c r="G6" s="551" t="s">
        <v>1611</v>
      </c>
      <c r="H6" s="550"/>
      <c r="I6" s="552"/>
      <c r="J6" s="553"/>
    </row>
    <row r="7" spans="1:23" ht="18" customHeight="1">
      <c r="A7" s="531"/>
      <c r="B7" s="554"/>
      <c r="C7" s="555"/>
      <c r="D7" s="556"/>
      <c r="E7" s="556"/>
      <c r="F7" s="556"/>
      <c r="G7" s="557" t="s">
        <v>1612</v>
      </c>
      <c r="H7" s="556"/>
      <c r="I7" s="558"/>
      <c r="J7" s="559"/>
    </row>
    <row r="8" spans="1:23" ht="18" customHeight="1">
      <c r="A8" s="531"/>
      <c r="B8" s="544" t="s">
        <v>945</v>
      </c>
      <c r="C8" s="541"/>
      <c r="D8" s="537"/>
      <c r="E8" s="537"/>
      <c r="F8" s="537"/>
      <c r="G8" s="545" t="s">
        <v>1611</v>
      </c>
      <c r="H8" s="537"/>
      <c r="I8" s="538"/>
      <c r="J8" s="539"/>
    </row>
    <row r="9" spans="1:23" ht="18" customHeight="1">
      <c r="A9" s="531"/>
      <c r="B9" s="540"/>
      <c r="C9" s="541"/>
      <c r="D9" s="537"/>
      <c r="E9" s="537"/>
      <c r="F9" s="537"/>
      <c r="G9" s="545" t="s">
        <v>1612</v>
      </c>
      <c r="H9" s="537"/>
      <c r="I9" s="538"/>
      <c r="J9" s="539"/>
    </row>
    <row r="10" spans="1:23" ht="18" customHeight="1">
      <c r="A10" s="531"/>
      <c r="B10" s="544" t="s">
        <v>2209</v>
      </c>
      <c r="C10" s="541"/>
      <c r="D10" s="537"/>
      <c r="E10" s="537"/>
      <c r="F10" s="537"/>
      <c r="G10" s="545" t="s">
        <v>1611</v>
      </c>
      <c r="H10" s="537"/>
      <c r="I10" s="538"/>
      <c r="J10" s="539"/>
    </row>
    <row r="11" spans="1:23" ht="18" customHeight="1" thickBot="1">
      <c r="A11" s="531"/>
      <c r="B11" s="540"/>
      <c r="C11" s="541"/>
      <c r="D11" s="537"/>
      <c r="E11" s="537"/>
      <c r="F11" s="537"/>
      <c r="G11" s="545" t="s">
        <v>1612</v>
      </c>
      <c r="H11" s="537"/>
      <c r="I11" s="538"/>
      <c r="J11" s="539"/>
    </row>
    <row r="12" spans="1:23" ht="18" customHeight="1" thickTop="1">
      <c r="A12" s="531"/>
      <c r="B12" s="560"/>
      <c r="C12" s="549"/>
      <c r="D12" s="550"/>
      <c r="E12" s="550"/>
      <c r="F12" s="550"/>
      <c r="G12" s="550"/>
      <c r="H12" s="550"/>
      <c r="I12" s="552"/>
      <c r="J12" s="553"/>
    </row>
    <row r="13" spans="1:23" ht="18" customHeight="1">
      <c r="A13" s="531"/>
      <c r="B13" s="554"/>
      <c r="C13" s="555"/>
      <c r="D13" s="556"/>
      <c r="E13" s="556"/>
      <c r="F13" s="556"/>
      <c r="G13" s="556"/>
      <c r="H13" s="556"/>
      <c r="I13" s="558"/>
      <c r="J13" s="559"/>
    </row>
    <row r="14" spans="1:23" ht="18" customHeight="1" thickBot="1">
      <c r="A14" s="531"/>
      <c r="B14" s="540"/>
      <c r="C14" s="541"/>
      <c r="D14" s="537"/>
      <c r="E14" s="537"/>
      <c r="F14" s="537"/>
      <c r="G14" s="537"/>
      <c r="H14" s="537"/>
      <c r="I14" s="538"/>
      <c r="J14" s="539"/>
    </row>
    <row r="15" spans="1:23" ht="18" customHeight="1" thickTop="1">
      <c r="A15" s="531"/>
      <c r="B15" s="561" t="s">
        <v>1614</v>
      </c>
      <c r="C15" s="562" t="s">
        <v>1615</v>
      </c>
      <c r="D15" s="562" t="s">
        <v>1616</v>
      </c>
      <c r="E15" s="563" t="s">
        <v>1617</v>
      </c>
      <c r="F15" s="564" t="s">
        <v>1618</v>
      </c>
      <c r="G15" s="565" t="s">
        <v>1619</v>
      </c>
      <c r="H15" s="566" t="s">
        <v>1620</v>
      </c>
      <c r="I15" s="534"/>
      <c r="J15" s="553"/>
    </row>
    <row r="16" spans="1:23" ht="18" customHeight="1">
      <c r="A16" s="531"/>
      <c r="B16" s="567">
        <v>1</v>
      </c>
      <c r="C16" s="568" t="s">
        <v>1621</v>
      </c>
      <c r="D16" s="569"/>
      <c r="E16" s="570"/>
      <c r="F16" s="571"/>
      <c r="G16" s="572">
        <v>6</v>
      </c>
      <c r="H16" s="573" t="s">
        <v>1622</v>
      </c>
      <c r="I16" s="574"/>
      <c r="J16" s="575">
        <v>0</v>
      </c>
    </row>
    <row r="17" spans="1:26" ht="18" customHeight="1">
      <c r="A17" s="531"/>
      <c r="B17" s="576">
        <v>2</v>
      </c>
      <c r="C17" s="577" t="s">
        <v>1623</v>
      </c>
      <c r="D17" s="578"/>
      <c r="E17" s="579"/>
      <c r="F17" s="571"/>
      <c r="G17" s="581">
        <v>7</v>
      </c>
      <c r="H17" s="582" t="s">
        <v>1624</v>
      </c>
      <c r="I17" s="574"/>
      <c r="J17" s="583">
        <v>0</v>
      </c>
    </row>
    <row r="18" spans="1:26" ht="18" customHeight="1">
      <c r="A18" s="531"/>
      <c r="B18" s="584">
        <v>3</v>
      </c>
      <c r="C18" s="585" t="s">
        <v>1625</v>
      </c>
      <c r="D18" s="586"/>
      <c r="E18" s="587"/>
      <c r="F18" s="588"/>
      <c r="G18" s="581">
        <v>8</v>
      </c>
      <c r="H18" s="582" t="s">
        <v>1626</v>
      </c>
      <c r="I18" s="574"/>
      <c r="J18" s="583">
        <v>0</v>
      </c>
    </row>
    <row r="19" spans="1:26" ht="18" customHeight="1">
      <c r="A19" s="531"/>
      <c r="B19" s="584">
        <v>4</v>
      </c>
      <c r="C19" s="589"/>
      <c r="D19" s="586"/>
      <c r="E19" s="587"/>
      <c r="F19" s="588"/>
      <c r="G19" s="581">
        <v>9</v>
      </c>
      <c r="H19" s="590"/>
      <c r="I19" s="574"/>
      <c r="J19" s="591"/>
    </row>
    <row r="20" spans="1:26" ht="18" customHeight="1" thickBot="1">
      <c r="A20" s="531"/>
      <c r="B20" s="584">
        <v>5</v>
      </c>
      <c r="C20" s="592" t="s">
        <v>951</v>
      </c>
      <c r="D20" s="706"/>
      <c r="E20" s="594"/>
      <c r="F20" s="595"/>
      <c r="G20" s="581">
        <v>10</v>
      </c>
      <c r="H20" s="582" t="s">
        <v>951</v>
      </c>
      <c r="I20" s="596"/>
      <c r="J20" s="597">
        <f>SUM(J16:J19)</f>
        <v>0</v>
      </c>
    </row>
    <row r="21" spans="1:26" ht="18" customHeight="1" thickTop="1">
      <c r="A21" s="531"/>
      <c r="B21" s="598" t="s">
        <v>1627</v>
      </c>
      <c r="C21" s="599" t="s">
        <v>1628</v>
      </c>
      <c r="D21" s="707"/>
      <c r="E21" s="601"/>
      <c r="F21" s="602"/>
      <c r="G21" s="598" t="s">
        <v>1629</v>
      </c>
      <c r="H21" s="566" t="s">
        <v>1628</v>
      </c>
      <c r="I21" s="558"/>
      <c r="J21" s="603"/>
    </row>
    <row r="22" spans="1:26" ht="18" customHeight="1">
      <c r="A22" s="531"/>
      <c r="B22" s="572">
        <v>11</v>
      </c>
      <c r="C22" s="604" t="s">
        <v>1630</v>
      </c>
      <c r="D22" s="605"/>
      <c r="E22" s="606" t="s">
        <v>1631</v>
      </c>
      <c r="F22" s="580">
        <f>((F16*U22*0)+(F17*V22*0)+(F18*W22*0))/100</f>
        <v>0</v>
      </c>
      <c r="G22" s="572">
        <v>16</v>
      </c>
      <c r="H22" s="573" t="s">
        <v>1632</v>
      </c>
      <c r="I22" s="607" t="s">
        <v>1631</v>
      </c>
      <c r="J22" s="575">
        <f>((F16*X22*0)+(F17*Y22*0)+(F18*Z22*0))/100</f>
        <v>0</v>
      </c>
      <c r="U22" s="530">
        <v>1</v>
      </c>
      <c r="V22" s="530">
        <v>1</v>
      </c>
      <c r="W22" s="530">
        <v>1</v>
      </c>
      <c r="X22" s="530">
        <v>1</v>
      </c>
      <c r="Y22" s="530">
        <v>1</v>
      </c>
      <c r="Z22" s="530">
        <v>1</v>
      </c>
    </row>
    <row r="23" spans="1:26" ht="18" customHeight="1">
      <c r="A23" s="531"/>
      <c r="B23" s="581">
        <v>12</v>
      </c>
      <c r="C23" s="608" t="s">
        <v>1633</v>
      </c>
      <c r="D23" s="609"/>
      <c r="E23" s="606" t="s">
        <v>1634</v>
      </c>
      <c r="F23" s="588">
        <f>((F16*U23*0)+(F17*V23*0)+(F18*W23*0))/100</f>
        <v>0</v>
      </c>
      <c r="G23" s="581">
        <v>17</v>
      </c>
      <c r="H23" s="582" t="s">
        <v>1635</v>
      </c>
      <c r="I23" s="607" t="s">
        <v>1631</v>
      </c>
      <c r="J23" s="583">
        <f>((F16*X23*0)+(F17*Y23*0)+(F18*Z23*0))/100</f>
        <v>0</v>
      </c>
      <c r="U23" s="530">
        <v>1</v>
      </c>
      <c r="V23" s="530">
        <v>1</v>
      </c>
      <c r="W23" s="530">
        <v>0</v>
      </c>
      <c r="X23" s="530">
        <v>1</v>
      </c>
      <c r="Y23" s="530">
        <v>1</v>
      </c>
      <c r="Z23" s="530">
        <v>1</v>
      </c>
    </row>
    <row r="24" spans="1:26" ht="18" customHeight="1">
      <c r="A24" s="531"/>
      <c r="B24" s="581">
        <v>13</v>
      </c>
      <c r="C24" s="608" t="s">
        <v>1636</v>
      </c>
      <c r="D24" s="609"/>
      <c r="E24" s="606" t="s">
        <v>1631</v>
      </c>
      <c r="F24" s="588">
        <f>((F16*U24*0)+(F17*V24*0)+(F18*W24*0))/100</f>
        <v>0</v>
      </c>
      <c r="G24" s="581">
        <v>18</v>
      </c>
      <c r="H24" s="582" t="s">
        <v>1637</v>
      </c>
      <c r="I24" s="607" t="s">
        <v>1634</v>
      </c>
      <c r="J24" s="583">
        <f>((F16*X24*0)+(F17*Y24*0)+(F18*Z24*0))/100</f>
        <v>0</v>
      </c>
      <c r="U24" s="530">
        <v>1</v>
      </c>
      <c r="V24" s="530">
        <v>1</v>
      </c>
      <c r="W24" s="530">
        <v>1</v>
      </c>
      <c r="X24" s="530">
        <v>1</v>
      </c>
      <c r="Y24" s="530">
        <v>1</v>
      </c>
      <c r="Z24" s="530">
        <v>0</v>
      </c>
    </row>
    <row r="25" spans="1:26" ht="18" customHeight="1">
      <c r="A25" s="531"/>
      <c r="B25" s="581">
        <v>14</v>
      </c>
      <c r="C25" s="541"/>
      <c r="D25" s="609"/>
      <c r="E25" s="610"/>
      <c r="F25" s="611"/>
      <c r="G25" s="581">
        <v>19</v>
      </c>
      <c r="H25" s="590"/>
      <c r="I25" s="574"/>
      <c r="J25" s="591"/>
    </row>
    <row r="26" spans="1:26" ht="18" customHeight="1" thickBot="1">
      <c r="A26" s="531"/>
      <c r="B26" s="581">
        <v>15</v>
      </c>
      <c r="C26" s="608"/>
      <c r="D26" s="609"/>
      <c r="E26" s="609"/>
      <c r="F26" s="612"/>
      <c r="G26" s="581">
        <v>20</v>
      </c>
      <c r="H26" s="582" t="s">
        <v>951</v>
      </c>
      <c r="I26" s="596"/>
      <c r="J26" s="597">
        <f>SUM(J22:J25)+SUM(F22:F25)</f>
        <v>0</v>
      </c>
    </row>
    <row r="27" spans="1:26" ht="18" customHeight="1" thickTop="1">
      <c r="A27" s="531"/>
      <c r="B27" s="613"/>
      <c r="C27" s="614" t="s">
        <v>1776</v>
      </c>
      <c r="D27" s="615"/>
      <c r="E27" s="616"/>
      <c r="F27" s="617"/>
      <c r="G27" s="618" t="s">
        <v>1639</v>
      </c>
      <c r="H27" s="619" t="s">
        <v>935</v>
      </c>
      <c r="I27" s="558"/>
      <c r="J27" s="620"/>
    </row>
    <row r="28" spans="1:26" ht="18" customHeight="1">
      <c r="A28" s="531"/>
      <c r="B28" s="621"/>
      <c r="C28" s="622"/>
      <c r="D28" s="623"/>
      <c r="E28" s="624"/>
      <c r="F28" s="531"/>
      <c r="G28" s="625">
        <v>21</v>
      </c>
      <c r="H28" s="626" t="s">
        <v>1640</v>
      </c>
      <c r="I28" s="627"/>
      <c r="J28" s="628"/>
    </row>
    <row r="29" spans="1:26" ht="18" customHeight="1">
      <c r="A29" s="531"/>
      <c r="B29" s="629"/>
      <c r="C29" s="630"/>
      <c r="D29" s="631"/>
      <c r="E29" s="624"/>
      <c r="F29" s="531"/>
      <c r="G29" s="572">
        <v>22</v>
      </c>
      <c r="H29" s="573" t="s">
        <v>1641</v>
      </c>
      <c r="I29" s="632"/>
      <c r="J29" s="633"/>
    </row>
    <row r="30" spans="1:26" ht="18" customHeight="1">
      <c r="A30" s="531"/>
      <c r="B30" s="540"/>
      <c r="C30" s="590"/>
      <c r="D30" s="574"/>
      <c r="E30" s="624"/>
      <c r="F30" s="531"/>
      <c r="G30" s="581">
        <v>23</v>
      </c>
      <c r="H30" s="582" t="s">
        <v>1642</v>
      </c>
      <c r="I30" s="606"/>
      <c r="J30" s="634"/>
    </row>
    <row r="31" spans="1:26" ht="18" customHeight="1">
      <c r="A31" s="531"/>
      <c r="B31" s="635"/>
      <c r="C31" s="636"/>
      <c r="D31" s="637"/>
      <c r="E31" s="624"/>
      <c r="F31" s="531"/>
      <c r="G31" s="625">
        <v>24</v>
      </c>
      <c r="H31" s="626" t="s">
        <v>951</v>
      </c>
      <c r="I31" s="638"/>
      <c r="J31" s="639"/>
    </row>
    <row r="32" spans="1:26" ht="18" customHeight="1" thickBot="1">
      <c r="A32" s="531"/>
      <c r="B32" s="554"/>
      <c r="C32" s="640"/>
      <c r="D32" s="641"/>
      <c r="E32" s="642"/>
      <c r="F32" s="643"/>
      <c r="G32" s="572" t="s">
        <v>1643</v>
      </c>
      <c r="H32" s="640"/>
      <c r="I32" s="641"/>
      <c r="J32" s="644"/>
    </row>
    <row r="33" spans="1:10" ht="18" customHeight="1" thickTop="1">
      <c r="A33" s="531"/>
      <c r="B33" s="613"/>
      <c r="C33" s="616"/>
      <c r="D33" s="645" t="s">
        <v>1644</v>
      </c>
      <c r="E33" s="646"/>
      <c r="F33" s="647"/>
      <c r="G33" s="648">
        <v>26</v>
      </c>
      <c r="H33" s="649" t="s">
        <v>1645</v>
      </c>
      <c r="I33" s="617"/>
      <c r="J33" s="650"/>
    </row>
    <row r="34" spans="1:10" ht="18" customHeight="1">
      <c r="A34" s="531"/>
      <c r="B34" s="651"/>
      <c r="C34" s="652"/>
      <c r="D34" s="653"/>
      <c r="E34" s="653"/>
      <c r="F34" s="653"/>
      <c r="G34" s="653"/>
      <c r="H34" s="653"/>
      <c r="I34" s="617"/>
      <c r="J34" s="654"/>
    </row>
    <row r="35" spans="1:10" ht="18" customHeight="1">
      <c r="A35" s="531"/>
      <c r="B35" s="621"/>
      <c r="C35" s="624"/>
      <c r="D35" s="527"/>
      <c r="E35" s="527"/>
      <c r="F35" s="527"/>
      <c r="G35" s="527"/>
      <c r="H35" s="527"/>
      <c r="I35" s="531"/>
      <c r="J35" s="655"/>
    </row>
    <row r="36" spans="1:10" ht="18" customHeight="1">
      <c r="A36" s="531"/>
      <c r="B36" s="621"/>
      <c r="C36" s="624"/>
      <c r="D36" s="527"/>
      <c r="E36" s="527"/>
      <c r="F36" s="527"/>
      <c r="G36" s="527"/>
      <c r="H36" s="527"/>
      <c r="I36" s="531"/>
      <c r="J36" s="655"/>
    </row>
    <row r="37" spans="1:10" ht="18" customHeight="1">
      <c r="A37" s="531"/>
      <c r="B37" s="621"/>
      <c r="C37" s="624"/>
      <c r="D37" s="527"/>
      <c r="E37" s="527"/>
      <c r="F37" s="527"/>
      <c r="G37" s="527"/>
      <c r="H37" s="527"/>
      <c r="I37" s="531"/>
      <c r="J37" s="655"/>
    </row>
    <row r="38" spans="1:10" ht="18" customHeight="1">
      <c r="A38" s="531"/>
      <c r="B38" s="621"/>
      <c r="C38" s="624"/>
      <c r="D38" s="527"/>
      <c r="E38" s="527"/>
      <c r="F38" s="527"/>
      <c r="G38" s="527"/>
      <c r="H38" s="527"/>
      <c r="I38" s="531"/>
      <c r="J38" s="655"/>
    </row>
    <row r="39" spans="1:10" ht="18" customHeight="1">
      <c r="A39" s="531"/>
      <c r="B39" s="621"/>
      <c r="C39" s="624"/>
      <c r="D39" s="527"/>
      <c r="E39" s="527"/>
      <c r="F39" s="527"/>
      <c r="G39" s="527"/>
      <c r="H39" s="527"/>
      <c r="I39" s="531"/>
      <c r="J39" s="655"/>
    </row>
    <row r="40" spans="1:10" ht="18" customHeight="1" thickBot="1">
      <c r="A40" s="531"/>
      <c r="B40" s="629"/>
      <c r="C40" s="642"/>
      <c r="D40" s="528"/>
      <c r="E40" s="528"/>
      <c r="F40" s="528"/>
      <c r="G40" s="528"/>
      <c r="H40" s="528"/>
      <c r="I40" s="643"/>
      <c r="J40" s="656"/>
    </row>
    <row r="41" spans="1:10" ht="15.75" thickTop="1">
      <c r="A41" s="531"/>
      <c r="B41" s="646"/>
      <c r="C41" s="646"/>
      <c r="D41" s="646"/>
      <c r="E41" s="646"/>
      <c r="F41" s="646"/>
      <c r="G41" s="646"/>
      <c r="H41" s="646"/>
      <c r="I41" s="646"/>
      <c r="J41" s="646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opLeftCell="B1" zoomScale="120" zoomScaleNormal="120" zoomScaleSheetLayoutView="106" workbookViewId="0">
      <selection activeCell="B5" sqref="B5:D8"/>
    </sheetView>
  </sheetViews>
  <sheetFormatPr defaultRowHeight="15"/>
  <cols>
    <col min="1" max="1" width="5.5" style="530" hidden="1" customWidth="1"/>
    <col min="2" max="2" width="7.83203125" style="530" customWidth="1"/>
    <col min="3" max="3" width="14.6640625" style="530" customWidth="1"/>
    <col min="4" max="4" width="52.1640625" style="530" customWidth="1"/>
    <col min="5" max="5" width="6.6640625" style="530" customWidth="1"/>
    <col min="6" max="6" width="11.33203125" style="530" customWidth="1"/>
    <col min="7" max="7" width="12.33203125" style="530" customWidth="1"/>
    <col min="8" max="8" width="12.5" style="530" customWidth="1"/>
    <col min="9" max="9" width="13.6640625" style="530" customWidth="1"/>
    <col min="10" max="15" width="0" style="530" hidden="1" customWidth="1"/>
    <col min="16" max="16" width="9" style="530" customWidth="1"/>
    <col min="17" max="18" width="0" style="530" hidden="1" customWidth="1"/>
    <col min="19" max="19" width="9" style="530" customWidth="1"/>
    <col min="20" max="26" width="0" style="530" hidden="1" customWidth="1"/>
    <col min="27" max="29" width="9.33203125" style="530"/>
    <col min="30" max="30" width="40.6640625" style="530" customWidth="1"/>
    <col min="31" max="16384" width="9.33203125" style="530"/>
  </cols>
  <sheetData>
    <row r="1" spans="1:30">
      <c r="A1" s="527"/>
      <c r="B1" s="657" t="s">
        <v>1775</v>
      </c>
      <c r="C1" s="527"/>
      <c r="D1" s="527"/>
      <c r="E1" s="657" t="s">
        <v>886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S1" s="527"/>
      <c r="W1" s="530">
        <v>30.126000000000001</v>
      </c>
    </row>
    <row r="2" spans="1:30">
      <c r="A2" s="527"/>
      <c r="B2" s="657" t="s">
        <v>2209</v>
      </c>
      <c r="C2" s="527"/>
      <c r="D2" s="527"/>
      <c r="E2" s="658" t="s">
        <v>1868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S2" s="527"/>
    </row>
    <row r="3" spans="1:30">
      <c r="A3" s="527"/>
      <c r="B3" s="657" t="s">
        <v>945</v>
      </c>
      <c r="C3" s="527"/>
      <c r="D3" s="527"/>
      <c r="E3" s="657" t="s">
        <v>2281</v>
      </c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S3" s="527"/>
    </row>
    <row r="4" spans="1:30">
      <c r="A4" s="527"/>
      <c r="B4" s="1328" t="str">
        <f>'RZP ZTI'!A5</f>
        <v>Stavba : SOŠ PZ Košice, zateplenie bloku A a rekonštrukcia bloku E</v>
      </c>
      <c r="C4" s="1329"/>
      <c r="D4" s="1330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S4" s="527"/>
    </row>
    <row r="5" spans="1:30">
      <c r="A5" s="527"/>
      <c r="B5" s="1328" t="s">
        <v>2302</v>
      </c>
      <c r="C5" s="1329"/>
      <c r="D5" s="1330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S5" s="527"/>
    </row>
    <row r="6" spans="1:30">
      <c r="A6" s="527"/>
      <c r="B6" s="1201"/>
      <c r="C6" s="1202" t="s">
        <v>2303</v>
      </c>
      <c r="D6" s="1203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S6" s="527"/>
    </row>
    <row r="7" spans="1:30">
      <c r="A7" s="527"/>
      <c r="B7" s="657" t="s">
        <v>2304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S7" s="527"/>
    </row>
    <row r="8" spans="1:30">
      <c r="A8" s="527"/>
      <c r="B8" s="657" t="s">
        <v>2305</v>
      </c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S8" s="527"/>
    </row>
    <row r="9" spans="1:30">
      <c r="A9" s="528"/>
      <c r="B9" s="529" t="s">
        <v>1647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S9" s="528"/>
      <c r="AC9" s="330"/>
      <c r="AD9" s="331"/>
    </row>
    <row r="10" spans="1:30" ht="15.75">
      <c r="A10" s="659" t="s">
        <v>1657</v>
      </c>
      <c r="B10" s="659" t="s">
        <v>1658</v>
      </c>
      <c r="C10" s="659" t="s">
        <v>963</v>
      </c>
      <c r="D10" s="659" t="s">
        <v>1659</v>
      </c>
      <c r="E10" s="659" t="s">
        <v>1660</v>
      </c>
      <c r="F10" s="659" t="s">
        <v>105</v>
      </c>
      <c r="G10" s="659" t="s">
        <v>1616</v>
      </c>
      <c r="H10" s="659" t="s">
        <v>1617</v>
      </c>
      <c r="I10" s="659" t="s">
        <v>1661</v>
      </c>
      <c r="J10" s="659"/>
      <c r="K10" s="659"/>
      <c r="L10" s="659"/>
      <c r="M10" s="659"/>
      <c r="N10" s="659"/>
      <c r="O10" s="659"/>
      <c r="P10" s="659" t="s">
        <v>1662</v>
      </c>
      <c r="Q10" s="660"/>
      <c r="R10" s="660"/>
      <c r="S10" s="659" t="s">
        <v>1778</v>
      </c>
      <c r="T10" s="662"/>
      <c r="U10" s="662"/>
      <c r="V10" s="662"/>
      <c r="W10" s="662"/>
      <c r="X10" s="662"/>
      <c r="Y10" s="662"/>
      <c r="Z10" s="662"/>
    </row>
    <row r="11" spans="1:30">
      <c r="A11" s="663"/>
      <c r="B11" s="663"/>
      <c r="C11" s="664"/>
      <c r="D11" s="665" t="s">
        <v>1663</v>
      </c>
      <c r="E11" s="663"/>
      <c r="F11" s="666"/>
      <c r="G11" s="667"/>
      <c r="H11" s="667"/>
      <c r="I11" s="667"/>
      <c r="J11" s="663"/>
      <c r="K11" s="663"/>
      <c r="L11" s="663"/>
      <c r="M11" s="663"/>
      <c r="N11" s="663"/>
      <c r="O11" s="663"/>
      <c r="P11" s="663"/>
      <c r="Q11" s="668"/>
      <c r="R11" s="668"/>
      <c r="S11" s="663"/>
      <c r="T11" s="668"/>
      <c r="U11" s="668"/>
      <c r="V11" s="668"/>
      <c r="W11" s="668"/>
      <c r="X11" s="668"/>
      <c r="Y11" s="668"/>
      <c r="Z11" s="668"/>
    </row>
    <row r="12" spans="1:30">
      <c r="A12" s="669"/>
      <c r="B12" s="669"/>
      <c r="C12" s="669"/>
      <c r="D12" s="669" t="s">
        <v>1680</v>
      </c>
      <c r="E12" s="669"/>
      <c r="F12" s="670"/>
      <c r="G12" s="671"/>
      <c r="H12" s="671"/>
      <c r="I12" s="671"/>
      <c r="J12" s="669"/>
      <c r="K12" s="669"/>
      <c r="L12" s="669"/>
      <c r="M12" s="669"/>
      <c r="N12" s="669"/>
      <c r="O12" s="669"/>
      <c r="P12" s="669"/>
      <c r="Q12" s="668"/>
      <c r="R12" s="668"/>
      <c r="S12" s="669"/>
      <c r="T12" s="668"/>
      <c r="U12" s="668"/>
      <c r="V12" s="668"/>
      <c r="W12" s="668"/>
      <c r="X12" s="668"/>
      <c r="Y12" s="668"/>
      <c r="Z12" s="668"/>
    </row>
    <row r="13" spans="1:30" ht="24.95" customHeight="1">
      <c r="A13" s="672"/>
      <c r="B13" s="673" t="s">
        <v>1677</v>
      </c>
      <c r="C13" s="674" t="s">
        <v>1869</v>
      </c>
      <c r="D13" s="673" t="s">
        <v>1870</v>
      </c>
      <c r="E13" s="673" t="s">
        <v>987</v>
      </c>
      <c r="F13" s="675">
        <v>5</v>
      </c>
      <c r="G13" s="683"/>
      <c r="H13" s="675"/>
      <c r="I13" s="675"/>
      <c r="J13" s="673">
        <f>ROUND(F13*(N13),2)</f>
        <v>48.55</v>
      </c>
      <c r="K13" s="676">
        <f>ROUND(F13*(O13),2)</f>
        <v>0</v>
      </c>
      <c r="L13" s="676">
        <f>ROUND(F13*(G13+H13),2)</f>
        <v>0</v>
      </c>
      <c r="M13" s="676"/>
      <c r="N13" s="676">
        <v>9.7100000000000009</v>
      </c>
      <c r="O13" s="676"/>
      <c r="P13" s="670">
        <v>0.253</v>
      </c>
      <c r="Q13" s="677"/>
      <c r="R13" s="677">
        <v>5.0543183999999998E-2</v>
      </c>
      <c r="S13" s="670">
        <v>0</v>
      </c>
      <c r="X13" s="530">
        <v>0</v>
      </c>
      <c r="Z13" s="530">
        <f>0.058844*POWER(I13,0.952797)</f>
        <v>0</v>
      </c>
    </row>
    <row r="14" spans="1:30">
      <c r="A14" s="669"/>
      <c r="B14" s="669"/>
      <c r="C14" s="669"/>
      <c r="D14" s="669" t="s">
        <v>1680</v>
      </c>
      <c r="E14" s="669"/>
      <c r="F14" s="670"/>
      <c r="G14" s="679"/>
      <c r="H14" s="679"/>
      <c r="I14" s="679"/>
      <c r="J14" s="669"/>
      <c r="K14" s="669"/>
      <c r="L14" s="669">
        <f>ROUND((SUM(L12:L13))/1,2)</f>
        <v>0</v>
      </c>
      <c r="M14" s="669">
        <f>ROUND((SUM(M12:M13))/1,2)</f>
        <v>0</v>
      </c>
      <c r="N14" s="669"/>
      <c r="O14" s="669"/>
      <c r="P14" s="680">
        <f>ROUND((SUM(P12:P13))/1,2)</f>
        <v>0.25</v>
      </c>
      <c r="Q14" s="668"/>
      <c r="R14" s="668"/>
      <c r="S14" s="680">
        <f>ROUND((SUM(S12:S13))/1,2)</f>
        <v>0</v>
      </c>
      <c r="T14" s="668"/>
      <c r="U14" s="668"/>
      <c r="V14" s="668"/>
      <c r="W14" s="668"/>
      <c r="X14" s="668"/>
      <c r="Y14" s="668"/>
      <c r="Z14" s="668"/>
    </row>
    <row r="15" spans="1:30">
      <c r="A15" s="676"/>
      <c r="B15" s="676"/>
      <c r="C15" s="676"/>
      <c r="D15" s="676"/>
      <c r="E15" s="676"/>
      <c r="F15" s="681"/>
      <c r="G15" s="682"/>
      <c r="H15" s="682"/>
      <c r="I15" s="682"/>
      <c r="J15" s="676"/>
      <c r="K15" s="676"/>
      <c r="L15" s="676"/>
      <c r="M15" s="676"/>
      <c r="N15" s="676"/>
      <c r="O15" s="676"/>
      <c r="P15" s="676"/>
      <c r="S15" s="676"/>
    </row>
    <row r="16" spans="1:30">
      <c r="A16" s="669"/>
      <c r="B16" s="669"/>
      <c r="C16" s="669"/>
      <c r="D16" s="700" t="s">
        <v>1663</v>
      </c>
      <c r="E16" s="669"/>
      <c r="F16" s="670"/>
      <c r="G16" s="679"/>
      <c r="H16" s="679"/>
      <c r="I16" s="679"/>
      <c r="J16" s="671"/>
      <c r="K16" s="669"/>
      <c r="L16" s="671">
        <f>ROUND((SUM(L11:L15))/2,2)</f>
        <v>0</v>
      </c>
      <c r="M16" s="671">
        <f>ROUND((SUM(M11:M15))/2,2)</f>
        <v>0</v>
      </c>
      <c r="N16" s="669"/>
      <c r="O16" s="669"/>
      <c r="P16" s="680">
        <f>ROUND((SUM(P11:P15))/2,2)</f>
        <v>0.25</v>
      </c>
      <c r="S16" s="680">
        <f>ROUND((SUM(S11:S15))/2,2)</f>
        <v>0</v>
      </c>
    </row>
    <row r="17" spans="1:30">
      <c r="A17" s="676"/>
      <c r="B17" s="676"/>
      <c r="C17" s="676"/>
      <c r="D17" s="676"/>
      <c r="E17" s="676"/>
      <c r="F17" s="681"/>
      <c r="G17" s="682"/>
      <c r="H17" s="682"/>
      <c r="I17" s="682"/>
      <c r="J17" s="676"/>
      <c r="K17" s="676"/>
      <c r="L17" s="676"/>
      <c r="M17" s="676"/>
      <c r="N17" s="676"/>
      <c r="O17" s="676"/>
      <c r="P17" s="676"/>
      <c r="S17" s="676"/>
    </row>
    <row r="18" spans="1:30">
      <c r="A18" s="669"/>
      <c r="B18" s="669"/>
      <c r="C18" s="669"/>
      <c r="D18" s="700" t="s">
        <v>1871</v>
      </c>
      <c r="E18" s="669"/>
      <c r="F18" s="670"/>
      <c r="G18" s="671"/>
      <c r="H18" s="671"/>
      <c r="I18" s="671"/>
      <c r="J18" s="669"/>
      <c r="K18" s="669"/>
      <c r="L18" s="669"/>
      <c r="M18" s="669"/>
      <c r="N18" s="669"/>
      <c r="O18" s="669"/>
      <c r="P18" s="669"/>
      <c r="Q18" s="668"/>
      <c r="R18" s="668"/>
      <c r="S18" s="669"/>
      <c r="T18" s="668"/>
      <c r="U18" s="668"/>
      <c r="V18" s="668"/>
      <c r="W18" s="668"/>
      <c r="X18" s="668"/>
      <c r="Y18" s="668"/>
      <c r="Z18" s="668"/>
    </row>
    <row r="19" spans="1:30">
      <c r="A19" s="669"/>
      <c r="B19" s="669"/>
      <c r="C19" s="669"/>
      <c r="D19" s="669" t="s">
        <v>1872</v>
      </c>
      <c r="E19" s="669"/>
      <c r="F19" s="670"/>
      <c r="G19" s="671"/>
      <c r="H19" s="671"/>
      <c r="I19" s="671"/>
      <c r="J19" s="669"/>
      <c r="K19" s="669"/>
      <c r="L19" s="669"/>
      <c r="M19" s="669"/>
      <c r="N19" s="669"/>
      <c r="O19" s="669"/>
      <c r="P19" s="669"/>
      <c r="Q19" s="668"/>
      <c r="R19" s="668"/>
      <c r="S19" s="669"/>
      <c r="T19" s="668"/>
      <c r="U19" s="668"/>
      <c r="V19" s="668"/>
      <c r="W19" s="668"/>
      <c r="X19" s="668"/>
      <c r="Y19" s="668"/>
      <c r="Z19" s="668"/>
    </row>
    <row r="20" spans="1:30" ht="21.75" customHeight="1">
      <c r="A20" s="672"/>
      <c r="B20" s="673" t="s">
        <v>1873</v>
      </c>
      <c r="C20" s="674" t="s">
        <v>1874</v>
      </c>
      <c r="D20" s="687" t="s">
        <v>1875</v>
      </c>
      <c r="E20" s="687" t="s">
        <v>987</v>
      </c>
      <c r="F20" s="683">
        <v>1</v>
      </c>
      <c r="G20" s="683"/>
      <c r="H20" s="683"/>
      <c r="I20" s="675"/>
      <c r="J20" s="673">
        <f t="shared" ref="J20:J31" si="0">ROUND(F20*(N20),2)</f>
        <v>15.28</v>
      </c>
      <c r="K20" s="676">
        <f t="shared" ref="K20:K31" si="1">ROUND(F20*(O20),2)</f>
        <v>0</v>
      </c>
      <c r="L20" s="676">
        <f t="shared" ref="L20:L28" si="2">ROUND(F20*(G20+H20),2)</f>
        <v>0</v>
      </c>
      <c r="M20" s="676"/>
      <c r="N20" s="676">
        <v>15.28</v>
      </c>
      <c r="O20" s="676"/>
      <c r="P20" s="670">
        <v>0</v>
      </c>
      <c r="Q20" s="677"/>
      <c r="R20" s="677">
        <v>0</v>
      </c>
      <c r="S20" s="670">
        <v>0</v>
      </c>
      <c r="X20" s="530">
        <v>0</v>
      </c>
      <c r="Z20" s="530">
        <f t="shared" ref="Z20:Z31" si="3">0.058844*POWER(I20,0.952797)</f>
        <v>0</v>
      </c>
    </row>
    <row r="21" spans="1:30" ht="27" customHeight="1">
      <c r="A21" s="672"/>
      <c r="B21" s="1175" t="s">
        <v>1843</v>
      </c>
      <c r="C21" s="1176" t="s">
        <v>1876</v>
      </c>
      <c r="D21" s="1174" t="s">
        <v>1877</v>
      </c>
      <c r="E21" s="1174" t="s">
        <v>1806</v>
      </c>
      <c r="F21" s="1182">
        <v>1</v>
      </c>
      <c r="G21" s="1182"/>
      <c r="H21" s="1182"/>
      <c r="I21" s="1177"/>
      <c r="J21" s="1175">
        <f>ROUND(F21*(N21),2)</f>
        <v>100.02</v>
      </c>
      <c r="K21" s="1181">
        <f>ROUND(F21*(O21),2)</f>
        <v>0</v>
      </c>
      <c r="L21" s="1181"/>
      <c r="M21" s="1181">
        <f>ROUND(F21*(G21+H21),2)</f>
        <v>0</v>
      </c>
      <c r="N21" s="1181">
        <v>100.02</v>
      </c>
      <c r="O21" s="1181"/>
      <c r="P21" s="1180">
        <v>0</v>
      </c>
      <c r="Q21" s="1178"/>
      <c r="R21" s="1178">
        <v>0</v>
      </c>
      <c r="S21" s="1180">
        <v>0</v>
      </c>
      <c r="X21" s="530">
        <v>0</v>
      </c>
      <c r="Z21" s="530">
        <f>0.058844*POWER(I21,0.952797)</f>
        <v>0</v>
      </c>
    </row>
    <row r="22" spans="1:30" ht="24.95" customHeight="1">
      <c r="A22" s="672"/>
      <c r="B22" s="673" t="s">
        <v>1873</v>
      </c>
      <c r="C22" s="674" t="s">
        <v>1878</v>
      </c>
      <c r="D22" s="687" t="s">
        <v>1879</v>
      </c>
      <c r="E22" s="687" t="s">
        <v>987</v>
      </c>
      <c r="F22" s="683">
        <v>5</v>
      </c>
      <c r="G22" s="683"/>
      <c r="H22" s="683"/>
      <c r="I22" s="675"/>
      <c r="J22" s="673">
        <f t="shared" si="0"/>
        <v>346</v>
      </c>
      <c r="K22" s="676">
        <f t="shared" si="1"/>
        <v>0</v>
      </c>
      <c r="L22" s="676">
        <f t="shared" si="2"/>
        <v>0</v>
      </c>
      <c r="M22" s="676"/>
      <c r="N22" s="676">
        <v>69.2</v>
      </c>
      <c r="O22" s="676"/>
      <c r="P22" s="670">
        <v>0</v>
      </c>
      <c r="Q22" s="677"/>
      <c r="R22" s="677">
        <v>0</v>
      </c>
      <c r="S22" s="670">
        <v>0</v>
      </c>
      <c r="X22" s="530">
        <v>0</v>
      </c>
      <c r="Z22" s="530">
        <f t="shared" si="3"/>
        <v>0</v>
      </c>
      <c r="AD22" s="1033"/>
    </row>
    <row r="23" spans="1:30" ht="24.95" customHeight="1">
      <c r="A23" s="672"/>
      <c r="B23" s="1175" t="s">
        <v>1843</v>
      </c>
      <c r="C23" s="1176" t="s">
        <v>1880</v>
      </c>
      <c r="D23" s="1174" t="s">
        <v>1881</v>
      </c>
      <c r="E23" s="1174" t="s">
        <v>1806</v>
      </c>
      <c r="F23" s="1182">
        <v>5</v>
      </c>
      <c r="G23" s="1182"/>
      <c r="H23" s="1182"/>
      <c r="I23" s="1177"/>
      <c r="J23" s="1175">
        <f>ROUND(F23*(N23),2)</f>
        <v>723.2</v>
      </c>
      <c r="K23" s="1181">
        <f>ROUND(F23*(O23),2)</f>
        <v>0</v>
      </c>
      <c r="L23" s="1181"/>
      <c r="M23" s="1181">
        <f>ROUND(F23*(G23+H23),2)</f>
        <v>0</v>
      </c>
      <c r="N23" s="1181">
        <v>144.63999999999999</v>
      </c>
      <c r="O23" s="1181"/>
      <c r="P23" s="1180">
        <v>0</v>
      </c>
      <c r="Q23" s="1178"/>
      <c r="R23" s="1178">
        <v>0</v>
      </c>
      <c r="S23" s="1180">
        <v>0</v>
      </c>
      <c r="X23" s="530">
        <v>0</v>
      </c>
      <c r="Z23" s="530">
        <f>0.058844*POWER(I23,0.952797)</f>
        <v>0</v>
      </c>
      <c r="AD23" s="708"/>
    </row>
    <row r="24" spans="1:30" ht="17.25" customHeight="1">
      <c r="A24" s="672"/>
      <c r="B24" s="673" t="s">
        <v>1873</v>
      </c>
      <c r="C24" s="674" t="s">
        <v>1882</v>
      </c>
      <c r="D24" s="687" t="s">
        <v>1883</v>
      </c>
      <c r="E24" s="687" t="s">
        <v>987</v>
      </c>
      <c r="F24" s="683">
        <v>5</v>
      </c>
      <c r="G24" s="683"/>
      <c r="H24" s="683"/>
      <c r="I24" s="675"/>
      <c r="J24" s="673">
        <f t="shared" si="0"/>
        <v>76.650000000000006</v>
      </c>
      <c r="K24" s="676">
        <f t="shared" si="1"/>
        <v>0</v>
      </c>
      <c r="L24" s="676">
        <f t="shared" si="2"/>
        <v>0</v>
      </c>
      <c r="M24" s="676"/>
      <c r="N24" s="676">
        <v>15.33</v>
      </c>
      <c r="O24" s="676"/>
      <c r="P24" s="670">
        <v>0</v>
      </c>
      <c r="Q24" s="677"/>
      <c r="R24" s="677">
        <v>0</v>
      </c>
      <c r="S24" s="670">
        <v>0</v>
      </c>
      <c r="X24" s="530">
        <v>0</v>
      </c>
      <c r="Z24" s="530">
        <f t="shared" si="3"/>
        <v>0</v>
      </c>
    </row>
    <row r="25" spans="1:30" ht="18.75" customHeight="1">
      <c r="A25" s="672"/>
      <c r="B25" s="673" t="s">
        <v>1873</v>
      </c>
      <c r="C25" s="674" t="s">
        <v>1884</v>
      </c>
      <c r="D25" s="687" t="s">
        <v>1885</v>
      </c>
      <c r="E25" s="687" t="s">
        <v>987</v>
      </c>
      <c r="F25" s="683">
        <v>5</v>
      </c>
      <c r="G25" s="683"/>
      <c r="H25" s="683"/>
      <c r="I25" s="675"/>
      <c r="J25" s="673">
        <f t="shared" si="0"/>
        <v>128.19999999999999</v>
      </c>
      <c r="K25" s="676">
        <f t="shared" si="1"/>
        <v>0</v>
      </c>
      <c r="L25" s="676">
        <f t="shared" si="2"/>
        <v>0</v>
      </c>
      <c r="M25" s="676"/>
      <c r="N25" s="676">
        <v>25.64</v>
      </c>
      <c r="O25" s="676"/>
      <c r="P25" s="670">
        <v>0</v>
      </c>
      <c r="Q25" s="677"/>
      <c r="R25" s="677">
        <v>0</v>
      </c>
      <c r="S25" s="670">
        <v>0</v>
      </c>
      <c r="X25" s="530">
        <v>0</v>
      </c>
      <c r="Z25" s="530">
        <f t="shared" si="3"/>
        <v>0</v>
      </c>
    </row>
    <row r="26" spans="1:30" ht="24.95" customHeight="1">
      <c r="A26" s="672"/>
      <c r="B26" s="673" t="s">
        <v>1873</v>
      </c>
      <c r="C26" s="674" t="s">
        <v>1886</v>
      </c>
      <c r="D26" s="687" t="s">
        <v>1887</v>
      </c>
      <c r="E26" s="687" t="s">
        <v>987</v>
      </c>
      <c r="F26" s="683">
        <v>5</v>
      </c>
      <c r="G26" s="683"/>
      <c r="H26" s="683"/>
      <c r="I26" s="675"/>
      <c r="J26" s="673">
        <f t="shared" si="0"/>
        <v>39.299999999999997</v>
      </c>
      <c r="K26" s="676">
        <f t="shared" si="1"/>
        <v>0</v>
      </c>
      <c r="L26" s="676">
        <f t="shared" si="2"/>
        <v>0</v>
      </c>
      <c r="M26" s="676"/>
      <c r="N26" s="676">
        <v>7.86</v>
      </c>
      <c r="O26" s="676"/>
      <c r="P26" s="670">
        <v>0</v>
      </c>
      <c r="Q26" s="677"/>
      <c r="R26" s="677">
        <v>0</v>
      </c>
      <c r="S26" s="670">
        <v>0</v>
      </c>
      <c r="X26" s="530">
        <v>0</v>
      </c>
      <c r="Z26" s="530">
        <f t="shared" si="3"/>
        <v>0</v>
      </c>
    </row>
    <row r="27" spans="1:30" ht="19.5" customHeight="1">
      <c r="A27" s="672"/>
      <c r="B27" s="673" t="s">
        <v>1873</v>
      </c>
      <c r="C27" s="674" t="s">
        <v>1888</v>
      </c>
      <c r="D27" s="687" t="s">
        <v>1889</v>
      </c>
      <c r="E27" s="687" t="s">
        <v>159</v>
      </c>
      <c r="F27" s="683">
        <v>5</v>
      </c>
      <c r="G27" s="683"/>
      <c r="H27" s="683"/>
      <c r="I27" s="675"/>
      <c r="J27" s="673">
        <f t="shared" si="0"/>
        <v>61.7</v>
      </c>
      <c r="K27" s="676">
        <f t="shared" si="1"/>
        <v>0</v>
      </c>
      <c r="L27" s="676">
        <f t="shared" si="2"/>
        <v>0</v>
      </c>
      <c r="M27" s="676"/>
      <c r="N27" s="676">
        <v>12.34</v>
      </c>
      <c r="O27" s="676"/>
      <c r="P27" s="670">
        <v>0</v>
      </c>
      <c r="Q27" s="677"/>
      <c r="R27" s="677">
        <v>0</v>
      </c>
      <c r="S27" s="670">
        <v>0</v>
      </c>
      <c r="X27" s="530">
        <v>0</v>
      </c>
      <c r="Z27" s="530">
        <f t="shared" si="3"/>
        <v>0</v>
      </c>
    </row>
    <row r="28" spans="1:30" ht="19.5" customHeight="1">
      <c r="A28" s="672"/>
      <c r="B28" s="673" t="s">
        <v>1873</v>
      </c>
      <c r="C28" s="674" t="s">
        <v>1890</v>
      </c>
      <c r="D28" s="687" t="s">
        <v>1891</v>
      </c>
      <c r="E28" s="687" t="s">
        <v>987</v>
      </c>
      <c r="F28" s="683">
        <v>5</v>
      </c>
      <c r="G28" s="683"/>
      <c r="H28" s="683"/>
      <c r="I28" s="675"/>
      <c r="J28" s="673">
        <f t="shared" si="0"/>
        <v>99.1</v>
      </c>
      <c r="K28" s="676">
        <f t="shared" si="1"/>
        <v>0</v>
      </c>
      <c r="L28" s="676">
        <f t="shared" si="2"/>
        <v>0</v>
      </c>
      <c r="M28" s="676"/>
      <c r="N28" s="676">
        <v>19.82</v>
      </c>
      <c r="O28" s="676"/>
      <c r="P28" s="670">
        <v>0</v>
      </c>
      <c r="Q28" s="677"/>
      <c r="R28" s="677">
        <v>0</v>
      </c>
      <c r="S28" s="670">
        <v>0</v>
      </c>
      <c r="X28" s="530">
        <v>0</v>
      </c>
      <c r="Z28" s="530">
        <f t="shared" si="3"/>
        <v>0</v>
      </c>
    </row>
    <row r="29" spans="1:30" ht="28.5" customHeight="1">
      <c r="A29" s="672"/>
      <c r="B29" s="1175" t="s">
        <v>1892</v>
      </c>
      <c r="C29" s="1176" t="s">
        <v>1893</v>
      </c>
      <c r="D29" s="1179" t="s">
        <v>1894</v>
      </c>
      <c r="E29" s="1174" t="s">
        <v>159</v>
      </c>
      <c r="F29" s="1182">
        <v>36</v>
      </c>
      <c r="G29" s="1182"/>
      <c r="H29" s="1182"/>
      <c r="I29" s="1177"/>
      <c r="J29" s="1175">
        <f t="shared" si="0"/>
        <v>737.64</v>
      </c>
      <c r="K29" s="1181">
        <f t="shared" si="1"/>
        <v>0</v>
      </c>
      <c r="L29" s="1181"/>
      <c r="M29" s="1181">
        <f>ROUND(F29*(G29+H29),2)</f>
        <v>0</v>
      </c>
      <c r="N29" s="1181">
        <v>20.49</v>
      </c>
      <c r="O29" s="1181"/>
      <c r="P29" s="1180">
        <v>0</v>
      </c>
      <c r="Q29" s="1178"/>
      <c r="R29" s="1178">
        <v>0</v>
      </c>
      <c r="S29" s="1180">
        <v>0</v>
      </c>
      <c r="X29" s="530">
        <v>0</v>
      </c>
      <c r="Z29" s="530">
        <f t="shared" si="3"/>
        <v>0</v>
      </c>
      <c r="AD29" s="673"/>
    </row>
    <row r="30" spans="1:30" ht="33" customHeight="1">
      <c r="A30" s="672"/>
      <c r="B30" s="1175" t="s">
        <v>1895</v>
      </c>
      <c r="C30" s="1176" t="s">
        <v>1896</v>
      </c>
      <c r="D30" s="1174" t="s">
        <v>1897</v>
      </c>
      <c r="E30" s="1174" t="s">
        <v>1806</v>
      </c>
      <c r="F30" s="1182">
        <v>12</v>
      </c>
      <c r="G30" s="1182"/>
      <c r="H30" s="1182"/>
      <c r="I30" s="1177"/>
      <c r="J30" s="1175">
        <f t="shared" si="0"/>
        <v>47.4</v>
      </c>
      <c r="K30" s="1181">
        <f t="shared" si="1"/>
        <v>0</v>
      </c>
      <c r="L30" s="1181"/>
      <c r="M30" s="1181">
        <f>ROUND(F30*(G30+H30),2)</f>
        <v>0</v>
      </c>
      <c r="N30" s="1181">
        <v>3.95</v>
      </c>
      <c r="O30" s="1181"/>
      <c r="P30" s="1180">
        <v>0</v>
      </c>
      <c r="Q30" s="1178"/>
      <c r="R30" s="1178">
        <v>0</v>
      </c>
      <c r="S30" s="1180">
        <v>0</v>
      </c>
      <c r="X30" s="530">
        <v>0</v>
      </c>
      <c r="Z30" s="530">
        <f t="shared" si="3"/>
        <v>0</v>
      </c>
      <c r="AD30" s="1034"/>
    </row>
    <row r="31" spans="1:30" ht="29.25" customHeight="1">
      <c r="A31" s="672"/>
      <c r="B31" s="1175" t="s">
        <v>1895</v>
      </c>
      <c r="C31" s="1176" t="s">
        <v>1898</v>
      </c>
      <c r="D31" s="1174" t="s">
        <v>1899</v>
      </c>
      <c r="E31" s="1174" t="s">
        <v>1806</v>
      </c>
      <c r="F31" s="1182">
        <v>8</v>
      </c>
      <c r="G31" s="1182"/>
      <c r="H31" s="1182"/>
      <c r="I31" s="1177"/>
      <c r="J31" s="1175">
        <f t="shared" si="0"/>
        <v>34.24</v>
      </c>
      <c r="K31" s="1181">
        <f t="shared" si="1"/>
        <v>0</v>
      </c>
      <c r="L31" s="1181"/>
      <c r="M31" s="1181">
        <f>ROUND(F31*(G31+H31),2)</f>
        <v>0</v>
      </c>
      <c r="N31" s="1181">
        <v>4.28</v>
      </c>
      <c r="O31" s="1181"/>
      <c r="P31" s="1180">
        <v>0</v>
      </c>
      <c r="Q31" s="1178"/>
      <c r="R31" s="1178">
        <v>0</v>
      </c>
      <c r="S31" s="1180">
        <v>0</v>
      </c>
      <c r="X31" s="530">
        <v>0</v>
      </c>
      <c r="Z31" s="530">
        <f t="shared" si="3"/>
        <v>0</v>
      </c>
      <c r="AD31" s="1034"/>
    </row>
    <row r="32" spans="1:30">
      <c r="A32" s="669"/>
      <c r="B32" s="669"/>
      <c r="C32" s="669"/>
      <c r="D32" s="669" t="s">
        <v>1872</v>
      </c>
      <c r="E32" s="669"/>
      <c r="F32" s="670"/>
      <c r="G32" s="679"/>
      <c r="H32" s="679"/>
      <c r="I32" s="679"/>
      <c r="J32" s="669"/>
      <c r="K32" s="669"/>
      <c r="L32" s="669">
        <f>ROUND((SUM(L19:L31))/1,2)</f>
        <v>0</v>
      </c>
      <c r="M32" s="669">
        <f>ROUND((SUM(M19:M31))/1,2)</f>
        <v>0</v>
      </c>
      <c r="N32" s="669"/>
      <c r="O32" s="669"/>
      <c r="P32" s="680">
        <f>ROUND((SUM(P19:P31))/1,2)</f>
        <v>0</v>
      </c>
      <c r="S32" s="680">
        <f>ROUND((SUM(S19:S31))/1,2)</f>
        <v>0</v>
      </c>
    </row>
    <row r="33" spans="1:30">
      <c r="A33" s="676"/>
      <c r="B33" s="676"/>
      <c r="C33" s="676"/>
      <c r="D33" s="676"/>
      <c r="E33" s="676"/>
      <c r="F33" s="681"/>
      <c r="G33" s="682"/>
      <c r="H33" s="682"/>
      <c r="I33" s="682"/>
      <c r="J33" s="676"/>
      <c r="K33" s="676"/>
      <c r="L33" s="676"/>
      <c r="M33" s="676"/>
      <c r="N33" s="676"/>
      <c r="O33" s="676"/>
      <c r="P33" s="676"/>
      <c r="S33" s="676"/>
    </row>
    <row r="34" spans="1:30">
      <c r="A34" s="669"/>
      <c r="B34" s="669"/>
      <c r="C34" s="669"/>
      <c r="D34" s="700" t="s">
        <v>1871</v>
      </c>
      <c r="E34" s="669"/>
      <c r="F34" s="670"/>
      <c r="G34" s="679"/>
      <c r="H34" s="679"/>
      <c r="I34" s="679"/>
      <c r="J34" s="669"/>
      <c r="K34" s="669"/>
      <c r="L34" s="669">
        <f>ROUND((SUM(L18:L33))/2,2)</f>
        <v>0</v>
      </c>
      <c r="M34" s="669">
        <f>ROUND((SUM(M18:M33))/2,2)</f>
        <v>0</v>
      </c>
      <c r="N34" s="669"/>
      <c r="O34" s="669"/>
      <c r="P34" s="680">
        <f>ROUND((SUM(P18:P33))/2,2)</f>
        <v>0</v>
      </c>
      <c r="S34" s="680">
        <f>ROUND((SUM(S18:S33))/2,2)</f>
        <v>0</v>
      </c>
    </row>
    <row r="35" spans="1:30">
      <c r="A35" s="701"/>
      <c r="B35" s="701" t="s">
        <v>1900</v>
      </c>
      <c r="C35" s="701"/>
      <c r="D35" s="701"/>
      <c r="E35" s="701"/>
      <c r="F35" s="702" t="s">
        <v>1656</v>
      </c>
      <c r="G35" s="703"/>
      <c r="H35" s="703"/>
      <c r="I35" s="703"/>
      <c r="J35" s="701"/>
      <c r="K35" s="701">
        <f>ROUND((SUM(K11:K34)),2)</f>
        <v>0</v>
      </c>
      <c r="L35" s="701">
        <f>ROUND((SUM(L11:L34))/3,2)</f>
        <v>0</v>
      </c>
      <c r="M35" s="701">
        <f>ROUND((SUM(M11:M34))/3,2)</f>
        <v>0</v>
      </c>
      <c r="N35" s="701"/>
      <c r="O35" s="701"/>
      <c r="P35" s="702">
        <f>ROUND((SUM(P11:P34))/3,2)</f>
        <v>0.25</v>
      </c>
      <c r="S35" s="702">
        <f>ROUND((SUM(S11:S34))/3,2)</f>
        <v>0</v>
      </c>
      <c r="Z35" s="530">
        <f>(SUM(Z11:Z34))</f>
        <v>0</v>
      </c>
    </row>
    <row r="36" spans="1:30">
      <c r="AD36" s="678"/>
    </row>
    <row r="39" spans="1:30">
      <c r="AC39" s="1035"/>
      <c r="AD39" s="1036"/>
    </row>
  </sheetData>
  <mergeCells count="2">
    <mergeCell ref="B4:D4"/>
    <mergeCell ref="B5:D5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Zariadenie č. 5:  Vetranie WC, spŕch na 1.NP a 2 NP</oddHeader>
    <oddFooter xml:space="preserve">&amp;L&amp;7Spracované systémom Systematic®pyramida.wsn&amp;RStrana &amp;P z &amp;N   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E9" sqref="E9"/>
    </sheetView>
  </sheetViews>
  <sheetFormatPr defaultRowHeight="15"/>
  <cols>
    <col min="1" max="1" width="2" style="530" customWidth="1"/>
    <col min="2" max="2" width="4.33203125" style="530" customWidth="1"/>
    <col min="3" max="3" width="5.5" style="530" customWidth="1"/>
    <col min="4" max="6" width="12.5" style="530" customWidth="1"/>
    <col min="7" max="7" width="4.33203125" style="530" customWidth="1"/>
    <col min="8" max="8" width="23" style="530" customWidth="1"/>
    <col min="9" max="10" width="12.5" style="530" customWidth="1"/>
    <col min="11" max="26" width="0" style="530" hidden="1" customWidth="1"/>
    <col min="27" max="16384" width="9.33203125" style="530"/>
  </cols>
  <sheetData>
    <row r="1" spans="1:23" ht="27.95" customHeight="1" thickBot="1">
      <c r="A1" s="527"/>
      <c r="B1" s="528"/>
      <c r="C1" s="528"/>
      <c r="D1" s="528"/>
      <c r="E1" s="528"/>
      <c r="F1" s="529" t="s">
        <v>1604</v>
      </c>
      <c r="G1" s="528"/>
      <c r="H1" s="528"/>
      <c r="I1" s="528"/>
      <c r="J1" s="528"/>
      <c r="W1" s="530">
        <v>30.126000000000001</v>
      </c>
    </row>
    <row r="2" spans="1:23" ht="18" customHeight="1" thickTop="1">
      <c r="A2" s="531"/>
      <c r="B2" s="1331" t="str">
        <f>'Kl ZTI'!B2:F2</f>
        <v>Stavba: SOŠ PZ KE, zateplenie bloku A a rekonštrukcia bloku E</v>
      </c>
      <c r="C2" s="1332"/>
      <c r="D2" s="1332"/>
      <c r="E2" s="1332"/>
      <c r="F2" s="1333"/>
      <c r="G2" s="532" t="s">
        <v>1605</v>
      </c>
      <c r="H2" s="533"/>
      <c r="I2" s="534"/>
      <c r="J2" s="535"/>
    </row>
    <row r="3" spans="1:23" ht="26.25" customHeight="1">
      <c r="A3" s="531"/>
      <c r="B3" s="1311" t="s">
        <v>2295</v>
      </c>
      <c r="C3" s="1312"/>
      <c r="D3" s="1312"/>
      <c r="E3" s="1312"/>
      <c r="F3" s="1313"/>
      <c r="G3" s="537"/>
      <c r="H3" s="537"/>
      <c r="I3" s="538"/>
      <c r="J3" s="539"/>
    </row>
    <row r="4" spans="1:23" ht="18" customHeight="1">
      <c r="A4" s="531"/>
      <c r="B4" s="1323" t="s">
        <v>2301</v>
      </c>
      <c r="C4" s="1324"/>
      <c r="D4" s="1324"/>
      <c r="E4" s="1324"/>
      <c r="F4" s="1324"/>
      <c r="G4" s="1324"/>
      <c r="H4" s="1325"/>
      <c r="I4" s="705" t="s">
        <v>1777</v>
      </c>
      <c r="J4" s="539"/>
    </row>
    <row r="5" spans="1:23" ht="18" customHeight="1" thickBot="1">
      <c r="A5" s="531"/>
      <c r="B5" s="544" t="s">
        <v>1607</v>
      </c>
      <c r="C5" s="541"/>
      <c r="D5" s="537"/>
      <c r="E5" s="537"/>
      <c r="F5" s="545" t="s">
        <v>886</v>
      </c>
      <c r="G5" s="537"/>
      <c r="H5" s="537"/>
      <c r="I5" s="546" t="s">
        <v>1609</v>
      </c>
      <c r="J5" s="547">
        <v>44838</v>
      </c>
    </row>
    <row r="6" spans="1:23" ht="18" customHeight="1" thickTop="1">
      <c r="A6" s="531"/>
      <c r="B6" s="548" t="s">
        <v>1775</v>
      </c>
      <c r="C6" s="549"/>
      <c r="D6" s="550"/>
      <c r="E6" s="550"/>
      <c r="F6" s="550"/>
      <c r="G6" s="551" t="s">
        <v>1611</v>
      </c>
      <c r="H6" s="550"/>
      <c r="I6" s="552"/>
      <c r="J6" s="553"/>
    </row>
    <row r="7" spans="1:23" ht="18" customHeight="1">
      <c r="A7" s="531"/>
      <c r="B7" s="554"/>
      <c r="C7" s="555"/>
      <c r="D7" s="556"/>
      <c r="E7" s="556"/>
      <c r="F7" s="556"/>
      <c r="G7" s="557" t="s">
        <v>1612</v>
      </c>
      <c r="H7" s="556"/>
      <c r="I7" s="558"/>
      <c r="J7" s="559"/>
    </row>
    <row r="8" spans="1:23" ht="18" customHeight="1">
      <c r="A8" s="531"/>
      <c r="B8" s="544" t="s">
        <v>945</v>
      </c>
      <c r="C8" s="541"/>
      <c r="D8" s="537"/>
      <c r="E8" s="537"/>
      <c r="F8" s="537"/>
      <c r="G8" s="545" t="s">
        <v>1611</v>
      </c>
      <c r="H8" s="537"/>
      <c r="I8" s="538"/>
      <c r="J8" s="539"/>
    </row>
    <row r="9" spans="1:23" ht="18" customHeight="1">
      <c r="A9" s="531"/>
      <c r="B9" s="540"/>
      <c r="C9" s="541"/>
      <c r="D9" s="537"/>
      <c r="E9" s="537"/>
      <c r="F9" s="537"/>
      <c r="G9" s="545" t="s">
        <v>1612</v>
      </c>
      <c r="H9" s="537"/>
      <c r="I9" s="538"/>
      <c r="J9" s="539"/>
    </row>
    <row r="10" spans="1:23" ht="18" customHeight="1">
      <c r="A10" s="531"/>
      <c r="B10" s="544" t="s">
        <v>2209</v>
      </c>
      <c r="C10" s="541"/>
      <c r="D10" s="537"/>
      <c r="E10" s="537"/>
      <c r="F10" s="537"/>
      <c r="G10" s="545" t="s">
        <v>1611</v>
      </c>
      <c r="H10" s="537"/>
      <c r="I10" s="538"/>
      <c r="J10" s="539"/>
    </row>
    <row r="11" spans="1:23" ht="18" customHeight="1" thickBot="1">
      <c r="A11" s="531"/>
      <c r="B11" s="540"/>
      <c r="C11" s="541"/>
      <c r="D11" s="537"/>
      <c r="E11" s="537"/>
      <c r="F11" s="537"/>
      <c r="G11" s="545" t="s">
        <v>1612</v>
      </c>
      <c r="H11" s="537"/>
      <c r="I11" s="538"/>
      <c r="J11" s="539"/>
    </row>
    <row r="12" spans="1:23" ht="18" customHeight="1" thickTop="1">
      <c r="A12" s="531"/>
      <c r="B12" s="560"/>
      <c r="C12" s="549"/>
      <c r="D12" s="550"/>
      <c r="E12" s="550"/>
      <c r="F12" s="550"/>
      <c r="G12" s="550"/>
      <c r="H12" s="550"/>
      <c r="I12" s="552"/>
      <c r="J12" s="553"/>
    </row>
    <row r="13" spans="1:23" ht="18" customHeight="1">
      <c r="A13" s="531"/>
      <c r="B13" s="554"/>
      <c r="C13" s="555"/>
      <c r="D13" s="556"/>
      <c r="E13" s="556"/>
      <c r="F13" s="556"/>
      <c r="G13" s="556"/>
      <c r="H13" s="556"/>
      <c r="I13" s="558"/>
      <c r="J13" s="559"/>
    </row>
    <row r="14" spans="1:23" ht="18" customHeight="1" thickBot="1">
      <c r="A14" s="531"/>
      <c r="B14" s="540"/>
      <c r="C14" s="541"/>
      <c r="D14" s="537"/>
      <c r="E14" s="537"/>
      <c r="F14" s="537"/>
      <c r="G14" s="537"/>
      <c r="H14" s="537"/>
      <c r="I14" s="538"/>
      <c r="J14" s="539"/>
    </row>
    <row r="15" spans="1:23" ht="18" customHeight="1" thickTop="1">
      <c r="A15" s="531"/>
      <c r="B15" s="561" t="s">
        <v>1614</v>
      </c>
      <c r="C15" s="562" t="s">
        <v>1615</v>
      </c>
      <c r="D15" s="562" t="s">
        <v>1616</v>
      </c>
      <c r="E15" s="563" t="s">
        <v>1617</v>
      </c>
      <c r="F15" s="564" t="s">
        <v>1618</v>
      </c>
      <c r="G15" s="565" t="s">
        <v>1619</v>
      </c>
      <c r="H15" s="566" t="s">
        <v>1620</v>
      </c>
      <c r="I15" s="534"/>
      <c r="J15" s="553"/>
    </row>
    <row r="16" spans="1:23" ht="18" customHeight="1">
      <c r="A16" s="531"/>
      <c r="B16" s="567">
        <v>1</v>
      </c>
      <c r="C16" s="568" t="s">
        <v>1621</v>
      </c>
      <c r="D16" s="569"/>
      <c r="E16" s="570"/>
      <c r="F16" s="571"/>
      <c r="G16" s="572">
        <v>6</v>
      </c>
      <c r="H16" s="573" t="s">
        <v>1622</v>
      </c>
      <c r="I16" s="574"/>
      <c r="J16" s="575">
        <v>0</v>
      </c>
    </row>
    <row r="17" spans="1:26" ht="18" customHeight="1">
      <c r="A17" s="531"/>
      <c r="B17" s="576">
        <v>2</v>
      </c>
      <c r="C17" s="577" t="s">
        <v>1623</v>
      </c>
      <c r="D17" s="578"/>
      <c r="E17" s="579"/>
      <c r="F17" s="571"/>
      <c r="G17" s="581">
        <v>7</v>
      </c>
      <c r="H17" s="582" t="s">
        <v>1624</v>
      </c>
      <c r="I17" s="574"/>
      <c r="J17" s="583">
        <v>0</v>
      </c>
    </row>
    <row r="18" spans="1:26" ht="18" customHeight="1">
      <c r="A18" s="531"/>
      <c r="B18" s="584">
        <v>3</v>
      </c>
      <c r="C18" s="585" t="s">
        <v>1625</v>
      </c>
      <c r="D18" s="586"/>
      <c r="E18" s="587"/>
      <c r="F18" s="588"/>
      <c r="G18" s="581">
        <v>8</v>
      </c>
      <c r="H18" s="582" t="s">
        <v>1626</v>
      </c>
      <c r="I18" s="574"/>
      <c r="J18" s="583">
        <v>0</v>
      </c>
    </row>
    <row r="19" spans="1:26" ht="18" customHeight="1">
      <c r="A19" s="531"/>
      <c r="B19" s="584">
        <v>4</v>
      </c>
      <c r="C19" s="589"/>
      <c r="D19" s="586"/>
      <c r="E19" s="587"/>
      <c r="F19" s="588"/>
      <c r="G19" s="581">
        <v>9</v>
      </c>
      <c r="H19" s="590"/>
      <c r="I19" s="574"/>
      <c r="J19" s="591"/>
    </row>
    <row r="20" spans="1:26" ht="18" customHeight="1" thickBot="1">
      <c r="A20" s="531"/>
      <c r="B20" s="584">
        <v>5</v>
      </c>
      <c r="C20" s="592" t="s">
        <v>951</v>
      </c>
      <c r="D20" s="706"/>
      <c r="E20" s="594"/>
      <c r="F20" s="595"/>
      <c r="G20" s="581">
        <v>10</v>
      </c>
      <c r="H20" s="582" t="s">
        <v>951</v>
      </c>
      <c r="I20" s="596"/>
      <c r="J20" s="597">
        <f>SUM(J16:J19)</f>
        <v>0</v>
      </c>
    </row>
    <row r="21" spans="1:26" ht="18" customHeight="1" thickTop="1">
      <c r="A21" s="531"/>
      <c r="B21" s="598" t="s">
        <v>1627</v>
      </c>
      <c r="C21" s="599" t="s">
        <v>1628</v>
      </c>
      <c r="D21" s="707"/>
      <c r="E21" s="601"/>
      <c r="F21" s="602"/>
      <c r="G21" s="598" t="s">
        <v>1629</v>
      </c>
      <c r="H21" s="566" t="s">
        <v>1628</v>
      </c>
      <c r="I21" s="558"/>
      <c r="J21" s="603"/>
    </row>
    <row r="22" spans="1:26" ht="18" customHeight="1">
      <c r="A22" s="531"/>
      <c r="B22" s="572">
        <v>11</v>
      </c>
      <c r="C22" s="604" t="s">
        <v>1630</v>
      </c>
      <c r="D22" s="605"/>
      <c r="E22" s="606" t="s">
        <v>1631</v>
      </c>
      <c r="F22" s="580">
        <f>((F16*U22*0)+(F17*V22*0)+(F18*W22*0))/100</f>
        <v>0</v>
      </c>
      <c r="G22" s="572">
        <v>16</v>
      </c>
      <c r="H22" s="573" t="s">
        <v>1632</v>
      </c>
      <c r="I22" s="607" t="s">
        <v>1631</v>
      </c>
      <c r="J22" s="575">
        <f>((F16*X22*0)+(F17*Y22*0)+(F18*Z22*0))/100</f>
        <v>0</v>
      </c>
      <c r="U22" s="530">
        <v>1</v>
      </c>
      <c r="V22" s="530">
        <v>1</v>
      </c>
      <c r="W22" s="530">
        <v>1</v>
      </c>
      <c r="X22" s="530">
        <v>1</v>
      </c>
      <c r="Y22" s="530">
        <v>1</v>
      </c>
      <c r="Z22" s="530">
        <v>1</v>
      </c>
    </row>
    <row r="23" spans="1:26" ht="18" customHeight="1">
      <c r="A23" s="531"/>
      <c r="B23" s="581">
        <v>12</v>
      </c>
      <c r="C23" s="608" t="s">
        <v>1633</v>
      </c>
      <c r="D23" s="609"/>
      <c r="E23" s="606" t="s">
        <v>1634</v>
      </c>
      <c r="F23" s="588">
        <f>((F16*U23*0)+(F17*V23*0)+(F18*W23*0))/100</f>
        <v>0</v>
      </c>
      <c r="G23" s="581">
        <v>17</v>
      </c>
      <c r="H23" s="582" t="s">
        <v>1635</v>
      </c>
      <c r="I23" s="607" t="s">
        <v>1631</v>
      </c>
      <c r="J23" s="583">
        <f>((F16*X23*0)+(F17*Y23*0)+(F18*Z23*0))/100</f>
        <v>0</v>
      </c>
      <c r="U23" s="530">
        <v>1</v>
      </c>
      <c r="V23" s="530">
        <v>1</v>
      </c>
      <c r="W23" s="530">
        <v>0</v>
      </c>
      <c r="X23" s="530">
        <v>1</v>
      </c>
      <c r="Y23" s="530">
        <v>1</v>
      </c>
      <c r="Z23" s="530">
        <v>1</v>
      </c>
    </row>
    <row r="24" spans="1:26" ht="18" customHeight="1">
      <c r="A24" s="531"/>
      <c r="B24" s="581">
        <v>13</v>
      </c>
      <c r="C24" s="608" t="s">
        <v>1636</v>
      </c>
      <c r="D24" s="609"/>
      <c r="E24" s="606" t="s">
        <v>1631</v>
      </c>
      <c r="F24" s="588">
        <f>((F16*U24*0)+(F17*V24*0)+(F18*W24*0))/100</f>
        <v>0</v>
      </c>
      <c r="G24" s="581">
        <v>18</v>
      </c>
      <c r="H24" s="582" t="s">
        <v>1637</v>
      </c>
      <c r="I24" s="607" t="s">
        <v>1634</v>
      </c>
      <c r="J24" s="583">
        <f>((F16*X24*0)+(F17*Y24*0)+(F18*Z24*0))/100</f>
        <v>0</v>
      </c>
      <c r="U24" s="530">
        <v>1</v>
      </c>
      <c r="V24" s="530">
        <v>1</v>
      </c>
      <c r="W24" s="530">
        <v>1</v>
      </c>
      <c r="X24" s="530">
        <v>1</v>
      </c>
      <c r="Y24" s="530">
        <v>1</v>
      </c>
      <c r="Z24" s="530">
        <v>0</v>
      </c>
    </row>
    <row r="25" spans="1:26" ht="18" customHeight="1">
      <c r="A25" s="531"/>
      <c r="B25" s="581">
        <v>14</v>
      </c>
      <c r="C25" s="541"/>
      <c r="D25" s="609"/>
      <c r="E25" s="610"/>
      <c r="F25" s="611"/>
      <c r="G25" s="581">
        <v>19</v>
      </c>
      <c r="H25" s="590"/>
      <c r="I25" s="574"/>
      <c r="J25" s="591"/>
    </row>
    <row r="26" spans="1:26" ht="18" customHeight="1" thickBot="1">
      <c r="A26" s="531"/>
      <c r="B26" s="581">
        <v>15</v>
      </c>
      <c r="C26" s="608"/>
      <c r="D26" s="609"/>
      <c r="E26" s="609"/>
      <c r="F26" s="612"/>
      <c r="G26" s="581">
        <v>20</v>
      </c>
      <c r="H26" s="582" t="s">
        <v>951</v>
      </c>
      <c r="I26" s="596"/>
      <c r="J26" s="597">
        <f>SUM(J22:J25)+SUM(F22:F25)</f>
        <v>0</v>
      </c>
    </row>
    <row r="27" spans="1:26" ht="18" customHeight="1" thickTop="1">
      <c r="A27" s="531"/>
      <c r="B27" s="613"/>
      <c r="C27" s="614" t="s">
        <v>1776</v>
      </c>
      <c r="D27" s="615"/>
      <c r="E27" s="616"/>
      <c r="F27" s="617"/>
      <c r="G27" s="618" t="s">
        <v>1639</v>
      </c>
      <c r="H27" s="619" t="s">
        <v>935</v>
      </c>
      <c r="I27" s="558"/>
      <c r="J27" s="620"/>
    </row>
    <row r="28" spans="1:26" ht="18" customHeight="1">
      <c r="A28" s="531"/>
      <c r="B28" s="621"/>
      <c r="C28" s="622"/>
      <c r="D28" s="623"/>
      <c r="E28" s="624"/>
      <c r="F28" s="531"/>
      <c r="G28" s="625">
        <v>21</v>
      </c>
      <c r="H28" s="626" t="s">
        <v>1640</v>
      </c>
      <c r="I28" s="627"/>
      <c r="J28" s="628"/>
    </row>
    <row r="29" spans="1:26" ht="18" customHeight="1">
      <c r="A29" s="531"/>
      <c r="B29" s="629"/>
      <c r="C29" s="630"/>
      <c r="D29" s="631"/>
      <c r="E29" s="624"/>
      <c r="F29" s="531"/>
      <c r="G29" s="572">
        <v>22</v>
      </c>
      <c r="H29" s="573" t="s">
        <v>1641</v>
      </c>
      <c r="I29" s="632"/>
      <c r="J29" s="633"/>
    </row>
    <row r="30" spans="1:26" ht="18" customHeight="1">
      <c r="A30" s="531"/>
      <c r="B30" s="540"/>
      <c r="C30" s="590"/>
      <c r="D30" s="574"/>
      <c r="E30" s="624"/>
      <c r="F30" s="531"/>
      <c r="G30" s="581">
        <v>23</v>
      </c>
      <c r="H30" s="582" t="s">
        <v>1642</v>
      </c>
      <c r="I30" s="606"/>
      <c r="J30" s="634"/>
    </row>
    <row r="31" spans="1:26" ht="18" customHeight="1">
      <c r="A31" s="531"/>
      <c r="B31" s="635"/>
      <c r="C31" s="636"/>
      <c r="D31" s="637"/>
      <c r="E31" s="624"/>
      <c r="F31" s="531"/>
      <c r="G31" s="625">
        <v>24</v>
      </c>
      <c r="H31" s="626" t="s">
        <v>951</v>
      </c>
      <c r="I31" s="638"/>
      <c r="J31" s="639"/>
    </row>
    <row r="32" spans="1:26" ht="18" customHeight="1" thickBot="1">
      <c r="A32" s="531"/>
      <c r="B32" s="554"/>
      <c r="C32" s="640"/>
      <c r="D32" s="641"/>
      <c r="E32" s="642"/>
      <c r="F32" s="643"/>
      <c r="G32" s="572" t="s">
        <v>1643</v>
      </c>
      <c r="H32" s="640"/>
      <c r="I32" s="641"/>
      <c r="J32" s="644"/>
    </row>
    <row r="33" spans="1:10" ht="18" customHeight="1" thickTop="1">
      <c r="A33" s="531"/>
      <c r="B33" s="613"/>
      <c r="C33" s="616"/>
      <c r="D33" s="645" t="s">
        <v>1644</v>
      </c>
      <c r="E33" s="646"/>
      <c r="F33" s="647"/>
      <c r="G33" s="648">
        <v>26</v>
      </c>
      <c r="H33" s="649" t="s">
        <v>1645</v>
      </c>
      <c r="I33" s="617"/>
      <c r="J33" s="650"/>
    </row>
    <row r="34" spans="1:10" ht="18" customHeight="1">
      <c r="A34" s="531"/>
      <c r="B34" s="651"/>
      <c r="C34" s="652"/>
      <c r="D34" s="653"/>
      <c r="E34" s="653"/>
      <c r="F34" s="653"/>
      <c r="G34" s="653"/>
      <c r="H34" s="653"/>
      <c r="I34" s="617"/>
      <c r="J34" s="654"/>
    </row>
    <row r="35" spans="1:10" ht="18" customHeight="1">
      <c r="A35" s="531"/>
      <c r="B35" s="621"/>
      <c r="C35" s="624"/>
      <c r="D35" s="527"/>
      <c r="E35" s="527"/>
      <c r="F35" s="527"/>
      <c r="G35" s="527"/>
      <c r="H35" s="527"/>
      <c r="I35" s="531"/>
      <c r="J35" s="655"/>
    </row>
    <row r="36" spans="1:10" ht="18" customHeight="1">
      <c r="A36" s="531"/>
      <c r="B36" s="621"/>
      <c r="C36" s="624"/>
      <c r="D36" s="527"/>
      <c r="E36" s="527"/>
      <c r="F36" s="527"/>
      <c r="G36" s="527"/>
      <c r="H36" s="527"/>
      <c r="I36" s="531"/>
      <c r="J36" s="655"/>
    </row>
    <row r="37" spans="1:10" ht="18" customHeight="1">
      <c r="A37" s="531"/>
      <c r="B37" s="621"/>
      <c r="C37" s="624"/>
      <c r="D37" s="527"/>
      <c r="E37" s="527"/>
      <c r="F37" s="527"/>
      <c r="G37" s="527"/>
      <c r="H37" s="527"/>
      <c r="I37" s="531"/>
      <c r="J37" s="655"/>
    </row>
    <row r="38" spans="1:10" ht="18" customHeight="1">
      <c r="A38" s="531"/>
      <c r="B38" s="621"/>
      <c r="C38" s="624"/>
      <c r="D38" s="527"/>
      <c r="E38" s="527"/>
      <c r="F38" s="527"/>
      <c r="G38" s="527"/>
      <c r="H38" s="527"/>
      <c r="I38" s="531"/>
      <c r="J38" s="655"/>
    </row>
    <row r="39" spans="1:10" ht="18" customHeight="1">
      <c r="A39" s="531"/>
      <c r="B39" s="621"/>
      <c r="C39" s="624"/>
      <c r="D39" s="527"/>
      <c r="E39" s="527"/>
      <c r="F39" s="527"/>
      <c r="G39" s="527"/>
      <c r="H39" s="527"/>
      <c r="I39" s="531"/>
      <c r="J39" s="655"/>
    </row>
    <row r="40" spans="1:10" ht="18" customHeight="1" thickBot="1">
      <c r="A40" s="531"/>
      <c r="B40" s="629"/>
      <c r="C40" s="642"/>
      <c r="D40" s="528"/>
      <c r="E40" s="528"/>
      <c r="F40" s="528"/>
      <c r="G40" s="528"/>
      <c r="H40" s="528"/>
      <c r="I40" s="643"/>
      <c r="J40" s="656"/>
    </row>
    <row r="41" spans="1:10" ht="15.75" thickTop="1">
      <c r="A41" s="531"/>
      <c r="B41" s="646"/>
      <c r="C41" s="646"/>
      <c r="D41" s="646"/>
      <c r="E41" s="646"/>
      <c r="F41" s="646"/>
      <c r="G41" s="646"/>
      <c r="H41" s="646"/>
      <c r="I41" s="646"/>
      <c r="J41" s="646"/>
    </row>
  </sheetData>
  <mergeCells count="3">
    <mergeCell ref="B2:F2"/>
    <mergeCell ref="B4:H4"/>
    <mergeCell ref="B3:F3"/>
  </mergeCells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opLeftCell="B1" zoomScaleNormal="100" zoomScaleSheetLayoutView="112" workbookViewId="0">
      <selection activeCell="F17" sqref="F17"/>
    </sheetView>
  </sheetViews>
  <sheetFormatPr defaultRowHeight="15"/>
  <cols>
    <col min="1" max="1" width="5.5" style="530" hidden="1" customWidth="1"/>
    <col min="2" max="2" width="7.83203125" style="530" customWidth="1"/>
    <col min="3" max="3" width="12.5" style="530" customWidth="1"/>
    <col min="4" max="4" width="52.1640625" style="530" customWidth="1"/>
    <col min="5" max="5" width="6.6640625" style="530" customWidth="1"/>
    <col min="6" max="6" width="11.33203125" style="530" customWidth="1"/>
    <col min="7" max="9" width="13.6640625" style="530" customWidth="1"/>
    <col min="10" max="15" width="0" style="530" hidden="1" customWidth="1"/>
    <col min="16" max="16" width="9" style="530" customWidth="1"/>
    <col min="17" max="18" width="0" style="530" hidden="1" customWidth="1"/>
    <col min="19" max="19" width="9" style="530" customWidth="1"/>
    <col min="20" max="26" width="0" style="530" hidden="1" customWidth="1"/>
    <col min="27" max="29" width="9.33203125" style="530"/>
    <col min="30" max="30" width="25.33203125" style="530" customWidth="1"/>
    <col min="31" max="31" width="15.5" style="530" customWidth="1"/>
    <col min="32" max="16384" width="9.33203125" style="530"/>
  </cols>
  <sheetData>
    <row r="1" spans="1:30">
      <c r="A1" s="527"/>
      <c r="B1" s="657" t="s">
        <v>1775</v>
      </c>
      <c r="C1" s="527"/>
      <c r="D1" s="527"/>
      <c r="E1" s="657" t="s">
        <v>886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S1" s="527"/>
      <c r="W1" s="530">
        <v>30.126000000000001</v>
      </c>
    </row>
    <row r="2" spans="1:30">
      <c r="A2" s="527"/>
      <c r="B2" s="657" t="s">
        <v>2209</v>
      </c>
      <c r="C2" s="527"/>
      <c r="D2" s="527"/>
      <c r="E2" s="658" t="s">
        <v>1901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S2" s="527"/>
    </row>
    <row r="3" spans="1:30">
      <c r="A3" s="527"/>
      <c r="B3" s="657" t="s">
        <v>945</v>
      </c>
      <c r="C3" s="527"/>
      <c r="D3" s="527"/>
      <c r="E3" s="657" t="s">
        <v>2281</v>
      </c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S3" s="527"/>
    </row>
    <row r="4" spans="1:30">
      <c r="A4" s="527"/>
      <c r="B4" s="1328" t="str">
        <f>'RZP ZTI'!A5</f>
        <v>Stavba : SOŠ PZ Košice, zateplenie bloku A a rekonštrukcia bloku E</v>
      </c>
      <c r="C4" s="1329"/>
      <c r="D4" s="1330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S4" s="527"/>
    </row>
    <row r="5" spans="1:30">
      <c r="A5" s="527"/>
      <c r="B5" s="1328" t="str">
        <f>'[2]RZP VZT č.5'!B5:D5</f>
        <v>Objekt : Objekt č. 2 - SOŠ PZ Košice, rekonštrukcia bloku E</v>
      </c>
      <c r="C5" s="1329"/>
      <c r="D5" s="1330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S5" s="527"/>
    </row>
    <row r="6" spans="1:30">
      <c r="A6" s="527"/>
      <c r="B6" s="1328" t="s">
        <v>2290</v>
      </c>
      <c r="C6" s="1329"/>
      <c r="D6" s="1330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S6" s="527"/>
    </row>
    <row r="7" spans="1:30">
      <c r="A7" s="527"/>
      <c r="B7" s="657" t="s">
        <v>2288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S7" s="527"/>
    </row>
    <row r="8" spans="1:30">
      <c r="A8" s="527"/>
      <c r="B8" s="1328" t="s">
        <v>2300</v>
      </c>
      <c r="C8" s="1329"/>
      <c r="D8" s="1330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S8" s="527"/>
    </row>
    <row r="9" spans="1:30">
      <c r="A9" s="528"/>
      <c r="B9" s="529" t="s">
        <v>1647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S9" s="528"/>
      <c r="AC9" s="330"/>
      <c r="AD9" s="331"/>
    </row>
    <row r="10" spans="1:30" ht="15.75">
      <c r="A10" s="659" t="s">
        <v>1657</v>
      </c>
      <c r="B10" s="659" t="s">
        <v>1658</v>
      </c>
      <c r="C10" s="659" t="s">
        <v>963</v>
      </c>
      <c r="D10" s="659" t="s">
        <v>1659</v>
      </c>
      <c r="E10" s="659" t="s">
        <v>1660</v>
      </c>
      <c r="F10" s="659" t="s">
        <v>105</v>
      </c>
      <c r="G10" s="659" t="s">
        <v>1616</v>
      </c>
      <c r="H10" s="659" t="s">
        <v>1617</v>
      </c>
      <c r="I10" s="659" t="s">
        <v>1661</v>
      </c>
      <c r="J10" s="659"/>
      <c r="K10" s="659"/>
      <c r="L10" s="659"/>
      <c r="M10" s="659"/>
      <c r="N10" s="659"/>
      <c r="O10" s="659"/>
      <c r="P10" s="659" t="s">
        <v>1662</v>
      </c>
      <c r="Q10" s="660"/>
      <c r="R10" s="660"/>
      <c r="S10" s="659" t="s">
        <v>1778</v>
      </c>
      <c r="T10" s="662"/>
      <c r="U10" s="662"/>
      <c r="V10" s="662"/>
      <c r="W10" s="662"/>
      <c r="X10" s="662"/>
      <c r="Y10" s="662"/>
      <c r="Z10" s="662"/>
    </row>
    <row r="11" spans="1:30">
      <c r="A11" s="663"/>
      <c r="B11" s="663"/>
      <c r="C11" s="664"/>
      <c r="D11" s="665" t="s">
        <v>1871</v>
      </c>
      <c r="E11" s="663"/>
      <c r="F11" s="666"/>
      <c r="G11" s="667"/>
      <c r="H11" s="667"/>
      <c r="I11" s="667"/>
      <c r="J11" s="663"/>
      <c r="K11" s="663"/>
      <c r="L11" s="663"/>
      <c r="M11" s="663"/>
      <c r="N11" s="663"/>
      <c r="O11" s="663"/>
      <c r="P11" s="663"/>
      <c r="Q11" s="668"/>
      <c r="R11" s="668"/>
      <c r="S11" s="663"/>
      <c r="T11" s="668"/>
      <c r="U11" s="668"/>
      <c r="V11" s="668"/>
      <c r="W11" s="668"/>
      <c r="X11" s="668"/>
      <c r="Y11" s="668"/>
      <c r="Z11" s="668"/>
    </row>
    <row r="12" spans="1:30">
      <c r="A12" s="669"/>
      <c r="B12" s="669"/>
      <c r="C12" s="669"/>
      <c r="D12" s="669" t="s">
        <v>1872</v>
      </c>
      <c r="E12" s="669"/>
      <c r="F12" s="670"/>
      <c r="G12" s="671"/>
      <c r="H12" s="671"/>
      <c r="I12" s="671"/>
      <c r="J12" s="669"/>
      <c r="K12" s="669"/>
      <c r="L12" s="669"/>
      <c r="M12" s="669"/>
      <c r="N12" s="669"/>
      <c r="O12" s="669"/>
      <c r="P12" s="669"/>
      <c r="Q12" s="668"/>
      <c r="R12" s="668"/>
      <c r="S12" s="669"/>
      <c r="T12" s="668"/>
      <c r="U12" s="668"/>
      <c r="V12" s="668"/>
      <c r="W12" s="668"/>
      <c r="X12" s="668"/>
      <c r="Y12" s="668"/>
      <c r="Z12" s="668"/>
    </row>
    <row r="13" spans="1:30" ht="28.5" customHeight="1">
      <c r="A13" s="672"/>
      <c r="B13" s="673" t="s">
        <v>1873</v>
      </c>
      <c r="C13" s="674" t="s">
        <v>1902</v>
      </c>
      <c r="D13" s="673" t="s">
        <v>1903</v>
      </c>
      <c r="E13" s="673" t="s">
        <v>987</v>
      </c>
      <c r="F13" s="675">
        <v>2</v>
      </c>
      <c r="G13" s="683"/>
      <c r="H13" s="683"/>
      <c r="I13" s="675"/>
      <c r="J13" s="673"/>
      <c r="K13" s="676"/>
      <c r="L13" s="676"/>
      <c r="M13" s="676"/>
      <c r="N13" s="676"/>
      <c r="O13" s="676"/>
      <c r="P13" s="670"/>
      <c r="Q13" s="677"/>
      <c r="R13" s="677"/>
      <c r="S13" s="670"/>
      <c r="X13" s="530">
        <v>0</v>
      </c>
      <c r="Z13" s="530">
        <f t="shared" ref="Z13:Z18" si="0">0.058844*POWER(I13,0.952797)</f>
        <v>0</v>
      </c>
    </row>
    <row r="14" spans="1:30" ht="28.5" customHeight="1">
      <c r="A14" s="672"/>
      <c r="B14" s="673" t="s">
        <v>1873</v>
      </c>
      <c r="C14" s="674" t="s">
        <v>1904</v>
      </c>
      <c r="D14" s="673" t="s">
        <v>1905</v>
      </c>
      <c r="E14" s="673" t="s">
        <v>987</v>
      </c>
      <c r="F14" s="675">
        <v>2</v>
      </c>
      <c r="G14" s="683"/>
      <c r="H14" s="683"/>
      <c r="I14" s="675"/>
      <c r="J14" s="673"/>
      <c r="K14" s="676"/>
      <c r="L14" s="676"/>
      <c r="M14" s="676"/>
      <c r="N14" s="676"/>
      <c r="O14" s="676"/>
      <c r="P14" s="670"/>
      <c r="Q14" s="677"/>
      <c r="R14" s="677"/>
      <c r="S14" s="670"/>
      <c r="X14" s="530">
        <v>0</v>
      </c>
      <c r="Z14" s="530">
        <f t="shared" si="0"/>
        <v>0</v>
      </c>
    </row>
    <row r="15" spans="1:30" ht="28.5" customHeight="1">
      <c r="A15" s="672"/>
      <c r="B15" s="673" t="s">
        <v>1873</v>
      </c>
      <c r="C15" s="674" t="s">
        <v>1906</v>
      </c>
      <c r="D15" s="673" t="s">
        <v>1907</v>
      </c>
      <c r="E15" s="673" t="s">
        <v>987</v>
      </c>
      <c r="F15" s="675">
        <v>2</v>
      </c>
      <c r="G15" s="683"/>
      <c r="H15" s="683"/>
      <c r="I15" s="675"/>
      <c r="J15" s="673"/>
      <c r="K15" s="676"/>
      <c r="L15" s="676"/>
      <c r="M15" s="676"/>
      <c r="N15" s="676"/>
      <c r="O15" s="676"/>
      <c r="P15" s="670"/>
      <c r="Q15" s="677"/>
      <c r="R15" s="677"/>
      <c r="S15" s="670"/>
      <c r="X15" s="530">
        <v>0</v>
      </c>
      <c r="Z15" s="530">
        <f t="shared" si="0"/>
        <v>0</v>
      </c>
    </row>
    <row r="16" spans="1:30" ht="27.75" customHeight="1">
      <c r="A16" s="672"/>
      <c r="B16" s="1175" t="s">
        <v>1843</v>
      </c>
      <c r="C16" s="1176" t="s">
        <v>1908</v>
      </c>
      <c r="D16" s="1175" t="s">
        <v>1909</v>
      </c>
      <c r="E16" s="1175" t="s">
        <v>987</v>
      </c>
      <c r="F16" s="1177">
        <v>2</v>
      </c>
      <c r="G16" s="1182"/>
      <c r="H16" s="1182"/>
      <c r="I16" s="1177"/>
      <c r="J16" s="1175"/>
      <c r="K16" s="1181"/>
      <c r="L16" s="1181"/>
      <c r="M16" s="1181"/>
      <c r="N16" s="1181"/>
      <c r="O16" s="1181"/>
      <c r="P16" s="1180"/>
      <c r="Q16" s="1178"/>
      <c r="R16" s="1178"/>
      <c r="S16" s="1180"/>
      <c r="X16" s="530">
        <v>0</v>
      </c>
      <c r="Z16" s="530">
        <f t="shared" si="0"/>
        <v>0</v>
      </c>
    </row>
    <row r="17" spans="1:31" ht="21" customHeight="1">
      <c r="A17" s="672"/>
      <c r="B17" s="1175" t="s">
        <v>1843</v>
      </c>
      <c r="C17" s="1176" t="s">
        <v>1910</v>
      </c>
      <c r="D17" s="1175" t="s">
        <v>1911</v>
      </c>
      <c r="E17" s="1175" t="s">
        <v>987</v>
      </c>
      <c r="F17" s="1177">
        <v>2</v>
      </c>
      <c r="G17" s="1182"/>
      <c r="H17" s="1182"/>
      <c r="I17" s="1177"/>
      <c r="J17" s="1175"/>
      <c r="K17" s="1181"/>
      <c r="L17" s="1181"/>
      <c r="M17" s="1181"/>
      <c r="N17" s="1181"/>
      <c r="O17" s="1181"/>
      <c r="P17" s="1180"/>
      <c r="Q17" s="1178"/>
      <c r="R17" s="1178"/>
      <c r="S17" s="1180"/>
      <c r="X17" s="530">
        <v>0</v>
      </c>
      <c r="Z17" s="530">
        <f t="shared" si="0"/>
        <v>0</v>
      </c>
    </row>
    <row r="18" spans="1:31" ht="21.75" customHeight="1">
      <c r="A18" s="672"/>
      <c r="B18" s="1175" t="s">
        <v>1843</v>
      </c>
      <c r="C18" s="1176" t="s">
        <v>1912</v>
      </c>
      <c r="D18" s="1175" t="s">
        <v>1913</v>
      </c>
      <c r="E18" s="1175" t="s">
        <v>987</v>
      </c>
      <c r="F18" s="1177">
        <v>2</v>
      </c>
      <c r="G18" s="1182"/>
      <c r="H18" s="1182"/>
      <c r="I18" s="1177"/>
      <c r="J18" s="1175"/>
      <c r="K18" s="1181"/>
      <c r="L18" s="1181"/>
      <c r="M18" s="1181"/>
      <c r="N18" s="1181"/>
      <c r="O18" s="1181"/>
      <c r="P18" s="1180"/>
      <c r="Q18" s="1178"/>
      <c r="R18" s="1178"/>
      <c r="S18" s="1180"/>
      <c r="X18" s="530">
        <v>0</v>
      </c>
      <c r="Z18" s="530">
        <f t="shared" si="0"/>
        <v>0</v>
      </c>
    </row>
    <row r="19" spans="1:31" ht="15.75" customHeight="1">
      <c r="A19" s="672"/>
      <c r="B19" s="673" t="s">
        <v>1873</v>
      </c>
      <c r="C19" s="674"/>
      <c r="D19" s="673" t="s">
        <v>2072</v>
      </c>
      <c r="E19" s="673" t="s">
        <v>673</v>
      </c>
      <c r="F19" s="675">
        <v>24</v>
      </c>
      <c r="G19" s="675"/>
      <c r="H19" s="675"/>
      <c r="I19" s="675"/>
      <c r="J19" s="673"/>
      <c r="K19" s="676"/>
      <c r="L19" s="676"/>
      <c r="M19" s="676"/>
      <c r="N19" s="676"/>
      <c r="O19" s="676"/>
      <c r="P19" s="670"/>
      <c r="Q19" s="677"/>
      <c r="R19" s="677"/>
      <c r="S19" s="670"/>
    </row>
    <row r="20" spans="1:31" ht="16.5" customHeight="1">
      <c r="A20" s="672"/>
      <c r="B20" s="673" t="s">
        <v>1873</v>
      </c>
      <c r="C20" s="674"/>
      <c r="D20" s="673" t="s">
        <v>2074</v>
      </c>
      <c r="E20" s="673" t="s">
        <v>673</v>
      </c>
      <c r="F20" s="675">
        <v>4</v>
      </c>
      <c r="G20" s="675"/>
      <c r="H20" s="675"/>
      <c r="I20" s="675"/>
      <c r="J20" s="673"/>
      <c r="K20" s="676"/>
      <c r="L20" s="676"/>
      <c r="M20" s="676"/>
      <c r="N20" s="676"/>
      <c r="O20" s="676"/>
      <c r="P20" s="670"/>
      <c r="Q20" s="677"/>
      <c r="R20" s="677"/>
      <c r="S20" s="670"/>
    </row>
    <row r="21" spans="1:31">
      <c r="A21" s="669"/>
      <c r="B21" s="669"/>
      <c r="C21" s="669"/>
      <c r="D21" s="669" t="s">
        <v>1872</v>
      </c>
      <c r="E21" s="669"/>
      <c r="F21" s="670"/>
      <c r="G21" s="679"/>
      <c r="H21" s="679"/>
      <c r="I21" s="679"/>
      <c r="J21" s="669"/>
      <c r="K21" s="669"/>
      <c r="L21" s="669"/>
      <c r="M21" s="669"/>
      <c r="N21" s="669"/>
      <c r="O21" s="669"/>
      <c r="P21" s="680"/>
      <c r="S21" s="670"/>
    </row>
    <row r="22" spans="1:31">
      <c r="A22" s="676"/>
      <c r="B22" s="676"/>
      <c r="C22" s="676"/>
      <c r="D22" s="676"/>
      <c r="E22" s="676"/>
      <c r="F22" s="681"/>
      <c r="G22" s="682"/>
      <c r="H22" s="682"/>
      <c r="I22" s="682"/>
      <c r="J22" s="676"/>
      <c r="K22" s="676"/>
      <c r="L22" s="676"/>
      <c r="M22" s="676"/>
      <c r="N22" s="676"/>
      <c r="O22" s="676"/>
      <c r="P22" s="676"/>
      <c r="S22" s="676"/>
    </row>
    <row r="23" spans="1:31">
      <c r="A23" s="669"/>
      <c r="B23" s="669"/>
      <c r="C23" s="669"/>
      <c r="D23" s="700" t="s">
        <v>1871</v>
      </c>
      <c r="E23" s="669"/>
      <c r="F23" s="670"/>
      <c r="G23" s="679"/>
      <c r="H23" s="679"/>
      <c r="I23" s="679"/>
      <c r="J23" s="669"/>
      <c r="K23" s="669"/>
      <c r="L23" s="669"/>
      <c r="M23" s="669"/>
      <c r="N23" s="669"/>
      <c r="O23" s="669"/>
      <c r="P23" s="680"/>
      <c r="S23" s="680"/>
    </row>
    <row r="24" spans="1:31">
      <c r="A24" s="701"/>
      <c r="B24" s="701" t="s">
        <v>1914</v>
      </c>
      <c r="C24" s="701"/>
      <c r="D24" s="701"/>
      <c r="E24" s="701"/>
      <c r="F24" s="702" t="s">
        <v>1656</v>
      </c>
      <c r="G24" s="703"/>
      <c r="H24" s="703"/>
      <c r="I24" s="703"/>
      <c r="J24" s="701"/>
      <c r="K24" s="701"/>
      <c r="L24" s="701"/>
      <c r="M24" s="701"/>
      <c r="N24" s="701"/>
      <c r="O24" s="701"/>
      <c r="P24" s="702"/>
      <c r="S24" s="702"/>
      <c r="Z24" s="530">
        <f>(SUM(Z11:Z23))</f>
        <v>0</v>
      </c>
    </row>
    <row r="25" spans="1:31">
      <c r="AD25" s="678"/>
      <c r="AE25" s="686"/>
    </row>
  </sheetData>
  <mergeCells count="4">
    <mergeCell ref="B4:D4"/>
    <mergeCell ref="B5:D5"/>
    <mergeCell ref="B6:D6"/>
    <mergeCell ref="B8:D8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 Zariadenie č. 3- Vetranie garáži autobusu a osobných automobilov</oddHeader>
    <oddFooter xml:space="preserve">&amp;L&amp;7Spracované systémom Systematic®pyramida.wsn&amp;RStrana &amp;P z &amp;N  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Normal="100" workbookViewId="0">
      <selection activeCell="I3" sqref="I3"/>
    </sheetView>
  </sheetViews>
  <sheetFormatPr defaultRowHeight="15"/>
  <cols>
    <col min="1" max="1" width="2" style="530" customWidth="1"/>
    <col min="2" max="2" width="4.33203125" style="530" customWidth="1"/>
    <col min="3" max="3" width="5.5" style="530" customWidth="1"/>
    <col min="4" max="6" width="12.5" style="530" customWidth="1"/>
    <col min="7" max="7" width="4.33203125" style="530" customWidth="1"/>
    <col min="8" max="8" width="23" style="530" customWidth="1"/>
    <col min="9" max="10" width="12.5" style="530" customWidth="1"/>
    <col min="11" max="26" width="0" style="530" hidden="1" customWidth="1"/>
    <col min="27" max="16384" width="9.33203125" style="530"/>
  </cols>
  <sheetData>
    <row r="1" spans="1:23" ht="27.95" customHeight="1" thickBot="1">
      <c r="A1" s="527"/>
      <c r="B1" s="528"/>
      <c r="C1" s="528"/>
      <c r="D1" s="528"/>
      <c r="E1" s="528"/>
      <c r="F1" s="529" t="s">
        <v>2265</v>
      </c>
      <c r="G1" s="528"/>
      <c r="H1" s="528"/>
      <c r="I1" s="528"/>
      <c r="J1" s="528"/>
      <c r="W1" s="530">
        <v>30.126000000000001</v>
      </c>
    </row>
    <row r="2" spans="1:23" ht="27.75" customHeight="1" thickTop="1">
      <c r="A2" s="531"/>
      <c r="B2" s="1320" t="str">
        <f>'Kl ZTI'!B2:F2</f>
        <v>Stavba: SOŠ PZ KE, zateplenie bloku A a rekonštrukcia bloku E</v>
      </c>
      <c r="C2" s="1321"/>
      <c r="D2" s="1321"/>
      <c r="E2" s="1321"/>
      <c r="F2" s="1322"/>
      <c r="G2" s="532" t="s">
        <v>1605</v>
      </c>
      <c r="H2" s="533"/>
      <c r="I2" s="534"/>
      <c r="J2" s="535"/>
    </row>
    <row r="3" spans="1:23" ht="26.25" customHeight="1">
      <c r="A3" s="531"/>
      <c r="B3" s="1311" t="s">
        <v>2295</v>
      </c>
      <c r="C3" s="1312"/>
      <c r="D3" s="1312"/>
      <c r="E3" s="1312"/>
      <c r="F3" s="1313"/>
      <c r="G3" s="537"/>
      <c r="H3" s="537"/>
      <c r="I3" s="538"/>
      <c r="J3" s="539"/>
    </row>
    <row r="4" spans="1:23" ht="18" customHeight="1">
      <c r="A4" s="531"/>
      <c r="B4" s="1210" t="s">
        <v>2299</v>
      </c>
      <c r="C4" s="1211"/>
      <c r="D4" s="1211"/>
      <c r="E4" s="1211"/>
      <c r="F4" s="1212"/>
      <c r="G4" s="537"/>
      <c r="H4" s="709"/>
      <c r="I4" s="710" t="s">
        <v>1915</v>
      </c>
      <c r="J4" s="539"/>
    </row>
    <row r="5" spans="1:23" ht="18" customHeight="1" thickBot="1">
      <c r="A5" s="531"/>
      <c r="B5" s="544" t="s">
        <v>1607</v>
      </c>
      <c r="C5" s="541"/>
      <c r="D5" s="537"/>
      <c r="E5" s="537"/>
      <c r="F5" s="545" t="s">
        <v>886</v>
      </c>
      <c r="G5" s="537"/>
      <c r="H5" s="537"/>
      <c r="I5" s="546" t="s">
        <v>1609</v>
      </c>
      <c r="J5" s="547">
        <v>44838</v>
      </c>
    </row>
    <row r="6" spans="1:23" ht="18" customHeight="1" thickTop="1">
      <c r="A6" s="531"/>
      <c r="B6" s="548" t="s">
        <v>1775</v>
      </c>
      <c r="C6" s="549"/>
      <c r="D6" s="550"/>
      <c r="E6" s="550"/>
      <c r="F6" s="550"/>
      <c r="G6" s="551" t="s">
        <v>1611</v>
      </c>
      <c r="H6" s="550"/>
      <c r="I6" s="552"/>
      <c r="J6" s="553"/>
    </row>
    <row r="7" spans="1:23" ht="18" customHeight="1">
      <c r="A7" s="531"/>
      <c r="B7" s="554"/>
      <c r="C7" s="555"/>
      <c r="D7" s="556"/>
      <c r="E7" s="556"/>
      <c r="F7" s="556"/>
      <c r="G7" s="557" t="s">
        <v>1612</v>
      </c>
      <c r="H7" s="556"/>
      <c r="I7" s="558"/>
      <c r="J7" s="559"/>
    </row>
    <row r="8" spans="1:23" ht="18" customHeight="1">
      <c r="A8" s="531"/>
      <c r="B8" s="544" t="s">
        <v>945</v>
      </c>
      <c r="C8" s="541"/>
      <c r="D8" s="537"/>
      <c r="E8" s="537"/>
      <c r="F8" s="537"/>
      <c r="G8" s="545" t="s">
        <v>1611</v>
      </c>
      <c r="H8" s="537"/>
      <c r="I8" s="538"/>
      <c r="J8" s="539"/>
    </row>
    <row r="9" spans="1:23" ht="18" customHeight="1">
      <c r="A9" s="531"/>
      <c r="B9" s="540"/>
      <c r="C9" s="541"/>
      <c r="D9" s="537"/>
      <c r="E9" s="537"/>
      <c r="F9" s="537"/>
      <c r="G9" s="545" t="s">
        <v>1612</v>
      </c>
      <c r="H9" s="537"/>
      <c r="I9" s="538"/>
      <c r="J9" s="539"/>
    </row>
    <row r="10" spans="1:23" ht="18" customHeight="1">
      <c r="A10" s="531"/>
      <c r="B10" s="544" t="s">
        <v>2209</v>
      </c>
      <c r="C10" s="541"/>
      <c r="D10" s="537"/>
      <c r="E10" s="537"/>
      <c r="F10" s="537"/>
      <c r="G10" s="545" t="s">
        <v>1611</v>
      </c>
      <c r="H10" s="537"/>
      <c r="I10" s="538"/>
      <c r="J10" s="539"/>
    </row>
    <row r="11" spans="1:23" ht="18" customHeight="1" thickBot="1">
      <c r="A11" s="531"/>
      <c r="B11" s="540"/>
      <c r="C11" s="541"/>
      <c r="D11" s="537"/>
      <c r="E11" s="537"/>
      <c r="F11" s="537"/>
      <c r="G11" s="545" t="s">
        <v>1612</v>
      </c>
      <c r="H11" s="537"/>
      <c r="I11" s="538"/>
      <c r="J11" s="539"/>
    </row>
    <row r="12" spans="1:23" ht="18" customHeight="1" thickTop="1">
      <c r="A12" s="531"/>
      <c r="B12" s="560"/>
      <c r="C12" s="549"/>
      <c r="D12" s="550"/>
      <c r="E12" s="550"/>
      <c r="F12" s="550"/>
      <c r="G12" s="550"/>
      <c r="H12" s="550"/>
      <c r="I12" s="552"/>
      <c r="J12" s="553"/>
    </row>
    <row r="13" spans="1:23" ht="18" customHeight="1">
      <c r="A13" s="531"/>
      <c r="B13" s="554"/>
      <c r="C13" s="555"/>
      <c r="D13" s="556"/>
      <c r="E13" s="556"/>
      <c r="F13" s="556"/>
      <c r="G13" s="556"/>
      <c r="H13" s="556"/>
      <c r="I13" s="558"/>
      <c r="J13" s="559"/>
    </row>
    <row r="14" spans="1:23" ht="18" customHeight="1" thickBot="1">
      <c r="A14" s="531"/>
      <c r="B14" s="540"/>
      <c r="C14" s="541"/>
      <c r="D14" s="537"/>
      <c r="E14" s="537"/>
      <c r="F14" s="537"/>
      <c r="G14" s="537"/>
      <c r="H14" s="537"/>
      <c r="I14" s="538"/>
      <c r="J14" s="539"/>
    </row>
    <row r="15" spans="1:23" ht="18" customHeight="1" thickTop="1">
      <c r="A15" s="531"/>
      <c r="B15" s="561" t="s">
        <v>1614</v>
      </c>
      <c r="C15" s="562" t="s">
        <v>1615</v>
      </c>
      <c r="D15" s="562" t="s">
        <v>1616</v>
      </c>
      <c r="E15" s="563" t="s">
        <v>1617</v>
      </c>
      <c r="F15" s="564" t="s">
        <v>1618</v>
      </c>
      <c r="G15" s="565" t="s">
        <v>1619</v>
      </c>
      <c r="H15" s="566" t="s">
        <v>1620</v>
      </c>
      <c r="I15" s="534"/>
      <c r="J15" s="553"/>
    </row>
    <row r="16" spans="1:23" ht="18" customHeight="1">
      <c r="A16" s="531"/>
      <c r="B16" s="567">
        <v>1</v>
      </c>
      <c r="C16" s="568" t="s">
        <v>1621</v>
      </c>
      <c r="D16" s="569"/>
      <c r="E16" s="570"/>
      <c r="F16" s="571"/>
      <c r="G16" s="572">
        <v>6</v>
      </c>
      <c r="H16" s="573" t="s">
        <v>1622</v>
      </c>
      <c r="I16" s="574"/>
      <c r="J16" s="575">
        <v>0</v>
      </c>
    </row>
    <row r="17" spans="1:26" ht="18" customHeight="1">
      <c r="A17" s="531"/>
      <c r="B17" s="576">
        <v>2</v>
      </c>
      <c r="C17" s="577" t="s">
        <v>1623</v>
      </c>
      <c r="D17" s="578"/>
      <c r="E17" s="579"/>
      <c r="F17" s="571"/>
      <c r="G17" s="581">
        <v>7</v>
      </c>
      <c r="H17" s="582" t="s">
        <v>1624</v>
      </c>
      <c r="I17" s="574"/>
      <c r="J17" s="583">
        <v>0</v>
      </c>
    </row>
    <row r="18" spans="1:26" ht="18" customHeight="1">
      <c r="A18" s="531"/>
      <c r="B18" s="584">
        <v>3</v>
      </c>
      <c r="C18" s="585" t="s">
        <v>1625</v>
      </c>
      <c r="D18" s="586"/>
      <c r="E18" s="587"/>
      <c r="F18" s="588"/>
      <c r="G18" s="581">
        <v>8</v>
      </c>
      <c r="H18" s="582" t="s">
        <v>1626</v>
      </c>
      <c r="I18" s="574"/>
      <c r="J18" s="583">
        <v>0</v>
      </c>
    </row>
    <row r="19" spans="1:26" ht="18" customHeight="1">
      <c r="A19" s="531"/>
      <c r="B19" s="584">
        <v>4</v>
      </c>
      <c r="C19" s="589"/>
      <c r="D19" s="586"/>
      <c r="E19" s="587"/>
      <c r="F19" s="588"/>
      <c r="G19" s="581">
        <v>9</v>
      </c>
      <c r="H19" s="590"/>
      <c r="I19" s="574"/>
      <c r="J19" s="591"/>
    </row>
    <row r="20" spans="1:26" ht="18" customHeight="1" thickBot="1">
      <c r="A20" s="531"/>
      <c r="B20" s="584">
        <v>5</v>
      </c>
      <c r="C20" s="592" t="s">
        <v>951</v>
      </c>
      <c r="D20" s="706"/>
      <c r="E20" s="594"/>
      <c r="F20" s="595"/>
      <c r="G20" s="581">
        <v>10</v>
      </c>
      <c r="H20" s="582" t="s">
        <v>951</v>
      </c>
      <c r="I20" s="596"/>
      <c r="J20" s="597">
        <f>SUM(J16:J19)</f>
        <v>0</v>
      </c>
    </row>
    <row r="21" spans="1:26" ht="18" customHeight="1" thickTop="1">
      <c r="A21" s="531"/>
      <c r="B21" s="598" t="s">
        <v>1627</v>
      </c>
      <c r="C21" s="599" t="s">
        <v>1628</v>
      </c>
      <c r="D21" s="707"/>
      <c r="E21" s="601"/>
      <c r="F21" s="602"/>
      <c r="G21" s="598" t="s">
        <v>1629</v>
      </c>
      <c r="H21" s="566" t="s">
        <v>1628</v>
      </c>
      <c r="I21" s="558"/>
      <c r="J21" s="603"/>
    </row>
    <row r="22" spans="1:26" ht="18" customHeight="1">
      <c r="A22" s="531"/>
      <c r="B22" s="572">
        <v>11</v>
      </c>
      <c r="C22" s="604" t="s">
        <v>1630</v>
      </c>
      <c r="D22" s="605"/>
      <c r="E22" s="606" t="s">
        <v>1631</v>
      </c>
      <c r="F22" s="580">
        <f>((F16*U22*0)+(F17*V22*0)+(F18*W22*0))/100</f>
        <v>0</v>
      </c>
      <c r="G22" s="572">
        <v>16</v>
      </c>
      <c r="H22" s="573" t="s">
        <v>1632</v>
      </c>
      <c r="I22" s="607" t="s">
        <v>1631</v>
      </c>
      <c r="J22" s="575">
        <f>((F16*X22*0)+(F17*Y22*0)+(F18*Z22*0))/100</f>
        <v>0</v>
      </c>
      <c r="U22" s="530">
        <v>1</v>
      </c>
      <c r="V22" s="530">
        <v>1</v>
      </c>
      <c r="W22" s="530">
        <v>1</v>
      </c>
      <c r="X22" s="530">
        <v>1</v>
      </c>
      <c r="Y22" s="530">
        <v>1</v>
      </c>
      <c r="Z22" s="530">
        <v>1</v>
      </c>
    </row>
    <row r="23" spans="1:26" ht="18" customHeight="1">
      <c r="A23" s="531"/>
      <c r="B23" s="581">
        <v>12</v>
      </c>
      <c r="C23" s="608" t="s">
        <v>1633</v>
      </c>
      <c r="D23" s="609"/>
      <c r="E23" s="606" t="s">
        <v>1634</v>
      </c>
      <c r="F23" s="588">
        <f>((F16*U23*0)+(F17*V23*0)+(F18*W23*0))/100</f>
        <v>0</v>
      </c>
      <c r="G23" s="581">
        <v>17</v>
      </c>
      <c r="H23" s="582" t="s">
        <v>1635</v>
      </c>
      <c r="I23" s="607" t="s">
        <v>1631</v>
      </c>
      <c r="J23" s="583">
        <f>((F16*X23*0)+(F17*Y23*0)+(F18*Z23*0))/100</f>
        <v>0</v>
      </c>
      <c r="U23" s="530">
        <v>1</v>
      </c>
      <c r="V23" s="530">
        <v>1</v>
      </c>
      <c r="W23" s="530">
        <v>0</v>
      </c>
      <c r="X23" s="530">
        <v>1</v>
      </c>
      <c r="Y23" s="530">
        <v>1</v>
      </c>
      <c r="Z23" s="530">
        <v>1</v>
      </c>
    </row>
    <row r="24" spans="1:26" ht="18" customHeight="1">
      <c r="A24" s="531"/>
      <c r="B24" s="581">
        <v>13</v>
      </c>
      <c r="C24" s="608" t="s">
        <v>1636</v>
      </c>
      <c r="D24" s="609"/>
      <c r="E24" s="606" t="s">
        <v>1631</v>
      </c>
      <c r="F24" s="588">
        <f>((F16*U24*0)+(F17*V24*0)+(F18*W24*0))/100</f>
        <v>0</v>
      </c>
      <c r="G24" s="581">
        <v>18</v>
      </c>
      <c r="H24" s="582" t="s">
        <v>1637</v>
      </c>
      <c r="I24" s="607" t="s">
        <v>1634</v>
      </c>
      <c r="J24" s="583">
        <f>((F16*X24*0)+(F17*Y24*0)+(F18*Z24*0))/100</f>
        <v>0</v>
      </c>
      <c r="U24" s="530">
        <v>1</v>
      </c>
      <c r="V24" s="530">
        <v>1</v>
      </c>
      <c r="W24" s="530">
        <v>1</v>
      </c>
      <c r="X24" s="530">
        <v>1</v>
      </c>
      <c r="Y24" s="530">
        <v>1</v>
      </c>
      <c r="Z24" s="530">
        <v>0</v>
      </c>
    </row>
    <row r="25" spans="1:26" ht="18" customHeight="1">
      <c r="A25" s="531"/>
      <c r="B25" s="581">
        <v>14</v>
      </c>
      <c r="C25" s="541"/>
      <c r="D25" s="609"/>
      <c r="E25" s="610"/>
      <c r="F25" s="611"/>
      <c r="G25" s="581">
        <v>19</v>
      </c>
      <c r="H25" s="590"/>
      <c r="I25" s="574"/>
      <c r="J25" s="591"/>
    </row>
    <row r="26" spans="1:26" ht="18" customHeight="1" thickBot="1">
      <c r="A26" s="531"/>
      <c r="B26" s="581">
        <v>15</v>
      </c>
      <c r="C26" s="608"/>
      <c r="D26" s="609"/>
      <c r="E26" s="609"/>
      <c r="F26" s="612"/>
      <c r="G26" s="581">
        <v>20</v>
      </c>
      <c r="H26" s="582" t="s">
        <v>951</v>
      </c>
      <c r="I26" s="596"/>
      <c r="J26" s="597">
        <f>SUM(J22:J25)+SUM(F22:F25)</f>
        <v>0</v>
      </c>
    </row>
    <row r="27" spans="1:26" ht="18" customHeight="1" thickTop="1">
      <c r="A27" s="531"/>
      <c r="B27" s="613"/>
      <c r="C27" s="614" t="s">
        <v>1776</v>
      </c>
      <c r="D27" s="615"/>
      <c r="E27" s="616"/>
      <c r="F27" s="617"/>
      <c r="G27" s="618" t="s">
        <v>1639</v>
      </c>
      <c r="H27" s="619" t="s">
        <v>935</v>
      </c>
      <c r="I27" s="558"/>
      <c r="J27" s="620"/>
    </row>
    <row r="28" spans="1:26" ht="18" customHeight="1">
      <c r="A28" s="531"/>
      <c r="B28" s="621"/>
      <c r="C28" s="622"/>
      <c r="D28" s="623"/>
      <c r="E28" s="624"/>
      <c r="F28" s="531"/>
      <c r="G28" s="625">
        <v>21</v>
      </c>
      <c r="H28" s="626" t="s">
        <v>1640</v>
      </c>
      <c r="I28" s="627"/>
      <c r="J28" s="628"/>
    </row>
    <row r="29" spans="1:26" ht="18" customHeight="1">
      <c r="A29" s="531"/>
      <c r="B29" s="629"/>
      <c r="C29" s="630"/>
      <c r="D29" s="631"/>
      <c r="E29" s="624"/>
      <c r="F29" s="531"/>
      <c r="G29" s="572">
        <v>22</v>
      </c>
      <c r="H29" s="573" t="s">
        <v>1641</v>
      </c>
      <c r="I29" s="632"/>
      <c r="J29" s="633"/>
    </row>
    <row r="30" spans="1:26" ht="18" customHeight="1">
      <c r="A30" s="531"/>
      <c r="B30" s="540"/>
      <c r="C30" s="590"/>
      <c r="D30" s="574"/>
      <c r="E30" s="624"/>
      <c r="F30" s="531"/>
      <c r="G30" s="581">
        <v>23</v>
      </c>
      <c r="H30" s="582" t="s">
        <v>1642</v>
      </c>
      <c r="I30" s="606"/>
      <c r="J30" s="634"/>
    </row>
    <row r="31" spans="1:26" ht="18" customHeight="1">
      <c r="A31" s="531"/>
      <c r="B31" s="635"/>
      <c r="C31" s="636"/>
      <c r="D31" s="637"/>
      <c r="E31" s="624"/>
      <c r="F31" s="531"/>
      <c r="G31" s="625">
        <v>24</v>
      </c>
      <c r="H31" s="626" t="s">
        <v>951</v>
      </c>
      <c r="I31" s="638"/>
      <c r="J31" s="639"/>
    </row>
    <row r="32" spans="1:26" ht="18" customHeight="1" thickBot="1">
      <c r="A32" s="531"/>
      <c r="B32" s="554"/>
      <c r="C32" s="640"/>
      <c r="D32" s="641"/>
      <c r="E32" s="642"/>
      <c r="F32" s="643"/>
      <c r="G32" s="572" t="s">
        <v>1643</v>
      </c>
      <c r="H32" s="640"/>
      <c r="I32" s="641"/>
      <c r="J32" s="644"/>
    </row>
    <row r="33" spans="1:10" ht="18" customHeight="1" thickTop="1">
      <c r="A33" s="531"/>
      <c r="B33" s="613"/>
      <c r="C33" s="616"/>
      <c r="D33" s="645" t="s">
        <v>1644</v>
      </c>
      <c r="E33" s="646"/>
      <c r="F33" s="647"/>
      <c r="G33" s="648">
        <v>26</v>
      </c>
      <c r="H33" s="649" t="s">
        <v>1645</v>
      </c>
      <c r="I33" s="617"/>
      <c r="J33" s="650"/>
    </row>
    <row r="34" spans="1:10" ht="18" customHeight="1">
      <c r="A34" s="531"/>
      <c r="B34" s="651"/>
      <c r="C34" s="652"/>
      <c r="D34" s="653"/>
      <c r="E34" s="653"/>
      <c r="F34" s="653"/>
      <c r="G34" s="653"/>
      <c r="H34" s="653"/>
      <c r="I34" s="617"/>
      <c r="J34" s="654"/>
    </row>
    <row r="35" spans="1:10" ht="18" customHeight="1">
      <c r="A35" s="531"/>
      <c r="B35" s="621"/>
      <c r="C35" s="624"/>
      <c r="D35" s="527"/>
      <c r="E35" s="527"/>
      <c r="F35" s="527"/>
      <c r="G35" s="527"/>
      <c r="H35" s="527"/>
      <c r="I35" s="531"/>
      <c r="J35" s="655"/>
    </row>
    <row r="36" spans="1:10" ht="18" customHeight="1">
      <c r="A36" s="531"/>
      <c r="B36" s="621"/>
      <c r="C36" s="624"/>
      <c r="D36" s="527"/>
      <c r="E36" s="527"/>
      <c r="F36" s="527"/>
      <c r="G36" s="527"/>
      <c r="H36" s="527"/>
      <c r="I36" s="531"/>
      <c r="J36" s="655"/>
    </row>
    <row r="37" spans="1:10" ht="18" customHeight="1">
      <c r="A37" s="531"/>
      <c r="B37" s="621"/>
      <c r="C37" s="624"/>
      <c r="D37" s="527"/>
      <c r="E37" s="527"/>
      <c r="F37" s="527"/>
      <c r="G37" s="527"/>
      <c r="H37" s="527"/>
      <c r="I37" s="531"/>
      <c r="J37" s="655"/>
    </row>
    <row r="38" spans="1:10" ht="18" customHeight="1">
      <c r="A38" s="531"/>
      <c r="B38" s="621"/>
      <c r="C38" s="624"/>
      <c r="D38" s="527"/>
      <c r="E38" s="527"/>
      <c r="F38" s="527"/>
      <c r="G38" s="527"/>
      <c r="H38" s="527"/>
      <c r="I38" s="531"/>
      <c r="J38" s="655"/>
    </row>
    <row r="39" spans="1:10" ht="18" customHeight="1">
      <c r="A39" s="531"/>
      <c r="B39" s="621"/>
      <c r="C39" s="624"/>
      <c r="D39" s="527"/>
      <c r="E39" s="527"/>
      <c r="F39" s="527"/>
      <c r="G39" s="527"/>
      <c r="H39" s="527"/>
      <c r="I39" s="531"/>
      <c r="J39" s="655"/>
    </row>
    <row r="40" spans="1:10" ht="18" customHeight="1" thickBot="1">
      <c r="A40" s="531"/>
      <c r="B40" s="629"/>
      <c r="C40" s="642"/>
      <c r="D40" s="528"/>
      <c r="E40" s="528"/>
      <c r="F40" s="528"/>
      <c r="G40" s="528"/>
      <c r="H40" s="528"/>
      <c r="I40" s="643"/>
      <c r="J40" s="656"/>
    </row>
    <row r="41" spans="1:10" ht="15.75" thickTop="1">
      <c r="A41" s="531"/>
      <c r="B41" s="646"/>
      <c r="C41" s="646"/>
      <c r="D41" s="646"/>
      <c r="E41" s="646"/>
      <c r="F41" s="646"/>
      <c r="G41" s="646"/>
      <c r="H41" s="646"/>
      <c r="I41" s="646"/>
      <c r="J41" s="646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B1" zoomScaleNormal="100" zoomScaleSheetLayoutView="100" workbookViewId="0">
      <selection activeCell="F5" sqref="F5"/>
    </sheetView>
  </sheetViews>
  <sheetFormatPr defaultRowHeight="15"/>
  <cols>
    <col min="1" max="1" width="5.5" style="530" hidden="1" customWidth="1"/>
    <col min="2" max="2" width="9.33203125" style="530" customWidth="1"/>
    <col min="3" max="3" width="14" style="530" customWidth="1"/>
    <col min="4" max="4" width="52.1640625" style="530" customWidth="1"/>
    <col min="5" max="5" width="8.33203125" style="530" customWidth="1"/>
    <col min="6" max="6" width="11.33203125" style="530" customWidth="1"/>
    <col min="7" max="7" width="13" style="530" customWidth="1"/>
    <col min="8" max="8" width="11.83203125" style="530" customWidth="1"/>
    <col min="9" max="9" width="13.6640625" style="530" customWidth="1"/>
    <col min="10" max="15" width="0" style="530" hidden="1" customWidth="1"/>
    <col min="16" max="16" width="10" style="530" customWidth="1"/>
    <col min="17" max="18" width="0" style="530" hidden="1" customWidth="1"/>
    <col min="19" max="19" width="10" style="530" customWidth="1"/>
    <col min="20" max="26" width="0" style="530" hidden="1" customWidth="1"/>
    <col min="27" max="27" width="9.33203125" style="530"/>
    <col min="28" max="28" width="10.83203125" style="530" customWidth="1"/>
    <col min="29" max="29" width="9.33203125" style="530"/>
    <col min="30" max="30" width="35.1640625" style="530" bestFit="1" customWidth="1"/>
    <col min="31" max="31" width="12.33203125" style="530" customWidth="1"/>
    <col min="32" max="16384" width="9.33203125" style="530"/>
  </cols>
  <sheetData>
    <row r="1" spans="1:30">
      <c r="A1" s="527"/>
      <c r="B1" s="657" t="s">
        <v>1775</v>
      </c>
      <c r="C1" s="527"/>
      <c r="D1" s="527"/>
      <c r="E1" s="657" t="s">
        <v>886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S1" s="527"/>
      <c r="W1" s="530">
        <v>30.126000000000001</v>
      </c>
    </row>
    <row r="2" spans="1:30">
      <c r="A2" s="527"/>
      <c r="B2" s="657" t="s">
        <v>2209</v>
      </c>
      <c r="C2" s="527"/>
      <c r="D2" s="527"/>
      <c r="E2" s="658" t="s">
        <v>1916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S2" s="527"/>
    </row>
    <row r="3" spans="1:30">
      <c r="A3" s="527"/>
      <c r="B3" s="657" t="s">
        <v>945</v>
      </c>
      <c r="C3" s="527"/>
      <c r="D3" s="527"/>
      <c r="E3" s="657" t="s">
        <v>2281</v>
      </c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S3" s="527"/>
    </row>
    <row r="4" spans="1:30">
      <c r="A4" s="527"/>
      <c r="B4" s="1328" t="str">
        <f>'RZP ZTI'!A5</f>
        <v>Stavba : SOŠ PZ Košice, zateplenie bloku A a rekonštrukcia bloku E</v>
      </c>
      <c r="C4" s="1329"/>
      <c r="D4" s="1330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S4" s="527"/>
    </row>
    <row r="5" spans="1:30">
      <c r="A5" s="527"/>
      <c r="B5" s="1328" t="str">
        <f>'[2]RZP VZT č.5'!B5:D5</f>
        <v>Objekt : Objekt č. 2 - SOŠ PZ Košice, rekonštrukcia bloku E</v>
      </c>
      <c r="C5" s="1329"/>
      <c r="D5" s="1330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S5" s="527"/>
    </row>
    <row r="6" spans="1:30">
      <c r="A6" s="527"/>
      <c r="B6" s="1328" t="s">
        <v>2292</v>
      </c>
      <c r="C6" s="1329"/>
      <c r="D6" s="1203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S6" s="527"/>
    </row>
    <row r="7" spans="1:30">
      <c r="A7" s="527"/>
      <c r="B7" s="657" t="s">
        <v>2297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S7" s="527"/>
    </row>
    <row r="8" spans="1:30">
      <c r="A8" s="527"/>
      <c r="B8" s="657" t="s">
        <v>2298</v>
      </c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S8" s="527"/>
      <c r="AC8" s="330"/>
      <c r="AD8" s="331"/>
    </row>
    <row r="9" spans="1:30">
      <c r="A9" s="528"/>
      <c r="B9" s="529" t="s">
        <v>1647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S9" s="528"/>
    </row>
    <row r="10" spans="1:30" ht="15.75">
      <c r="A10" s="659" t="s">
        <v>1657</v>
      </c>
      <c r="B10" s="659" t="s">
        <v>1658</v>
      </c>
      <c r="C10" s="659" t="s">
        <v>963</v>
      </c>
      <c r="D10" s="659" t="s">
        <v>1659</v>
      </c>
      <c r="E10" s="659" t="s">
        <v>1660</v>
      </c>
      <c r="F10" s="659" t="s">
        <v>105</v>
      </c>
      <c r="G10" s="659" t="s">
        <v>1616</v>
      </c>
      <c r="H10" s="659" t="s">
        <v>1617</v>
      </c>
      <c r="I10" s="659" t="s">
        <v>1661</v>
      </c>
      <c r="J10" s="659"/>
      <c r="K10" s="659"/>
      <c r="L10" s="659"/>
      <c r="M10" s="659"/>
      <c r="N10" s="659"/>
      <c r="O10" s="659"/>
      <c r="P10" s="659" t="s">
        <v>1662</v>
      </c>
      <c r="Q10" s="660"/>
      <c r="R10" s="660"/>
      <c r="S10" s="659" t="s">
        <v>1778</v>
      </c>
      <c r="T10" s="662"/>
      <c r="U10" s="662"/>
      <c r="V10" s="662"/>
      <c r="W10" s="662"/>
      <c r="X10" s="662"/>
      <c r="Y10" s="662"/>
      <c r="Z10" s="662"/>
    </row>
    <row r="11" spans="1:30">
      <c r="A11" s="663"/>
      <c r="B11" s="663"/>
      <c r="C11" s="664"/>
      <c r="D11" s="665" t="s">
        <v>1871</v>
      </c>
      <c r="E11" s="663"/>
      <c r="F11" s="666"/>
      <c r="G11" s="667"/>
      <c r="H11" s="667"/>
      <c r="I11" s="667"/>
      <c r="J11" s="663"/>
      <c r="K11" s="663"/>
      <c r="L11" s="663"/>
      <c r="M11" s="663"/>
      <c r="N11" s="663"/>
      <c r="O11" s="663"/>
      <c r="P11" s="663"/>
      <c r="Q11" s="668"/>
      <c r="R11" s="668"/>
      <c r="S11" s="663"/>
      <c r="T11" s="668"/>
      <c r="U11" s="668"/>
      <c r="V11" s="668"/>
      <c r="W11" s="668"/>
      <c r="X11" s="668"/>
      <c r="Y11" s="668"/>
      <c r="Z11" s="668"/>
    </row>
    <row r="12" spans="1:30">
      <c r="A12" s="669"/>
      <c r="B12" s="669"/>
      <c r="C12" s="669"/>
      <c r="D12" s="669" t="s">
        <v>1872</v>
      </c>
      <c r="E12" s="669"/>
      <c r="F12" s="670"/>
      <c r="G12" s="671"/>
      <c r="H12" s="671"/>
      <c r="I12" s="671"/>
      <c r="J12" s="669"/>
      <c r="K12" s="669"/>
      <c r="L12" s="669"/>
      <c r="M12" s="669"/>
      <c r="N12" s="669"/>
      <c r="O12" s="669"/>
      <c r="P12" s="669"/>
      <c r="Q12" s="668"/>
      <c r="R12" s="668"/>
      <c r="S12" s="669"/>
      <c r="T12" s="668"/>
      <c r="U12" s="668"/>
      <c r="V12" s="668"/>
      <c r="W12" s="668"/>
      <c r="X12" s="668"/>
      <c r="Y12" s="668"/>
      <c r="Z12" s="668"/>
    </row>
    <row r="13" spans="1:30" ht="73.5" customHeight="1">
      <c r="A13" s="672"/>
      <c r="B13" s="673" t="s">
        <v>1873</v>
      </c>
      <c r="C13" s="674" t="s">
        <v>1917</v>
      </c>
      <c r="D13" s="673" t="s">
        <v>1918</v>
      </c>
      <c r="E13" s="673" t="s">
        <v>1041</v>
      </c>
      <c r="F13" s="675">
        <v>1</v>
      </c>
      <c r="G13" s="675"/>
      <c r="H13" s="675"/>
      <c r="I13" s="675"/>
      <c r="J13" s="673"/>
      <c r="K13" s="676"/>
      <c r="L13" s="676"/>
      <c r="M13" s="676"/>
      <c r="N13" s="676"/>
      <c r="O13" s="676"/>
      <c r="P13" s="670"/>
      <c r="Q13" s="677"/>
      <c r="R13" s="677"/>
      <c r="S13" s="670"/>
      <c r="X13" s="530">
        <v>0</v>
      </c>
      <c r="Z13" s="530">
        <f t="shared" ref="Z13:Z30" si="0">0.058844*POWER(I13,0.952797)</f>
        <v>0</v>
      </c>
    </row>
    <row r="14" spans="1:30" ht="71.25" customHeight="1">
      <c r="A14" s="672"/>
      <c r="B14" s="673" t="s">
        <v>1873</v>
      </c>
      <c r="C14" s="674" t="s">
        <v>1919</v>
      </c>
      <c r="D14" s="673" t="s">
        <v>1920</v>
      </c>
      <c r="E14" s="673" t="s">
        <v>1041</v>
      </c>
      <c r="F14" s="675">
        <v>1</v>
      </c>
      <c r="G14" s="683"/>
      <c r="H14" s="675"/>
      <c r="I14" s="675"/>
      <c r="J14" s="673"/>
      <c r="K14" s="676"/>
      <c r="L14" s="676"/>
      <c r="M14" s="676"/>
      <c r="N14" s="676"/>
      <c r="O14" s="676"/>
      <c r="P14" s="670"/>
      <c r="Q14" s="677"/>
      <c r="R14" s="677"/>
      <c r="S14" s="670"/>
      <c r="X14" s="530">
        <v>0</v>
      </c>
      <c r="Z14" s="530">
        <f t="shared" si="0"/>
        <v>0</v>
      </c>
    </row>
    <row r="15" spans="1:30">
      <c r="A15" s="672"/>
      <c r="B15" s="673" t="s">
        <v>1873</v>
      </c>
      <c r="C15" s="674" t="s">
        <v>1921</v>
      </c>
      <c r="D15" s="673" t="s">
        <v>1922</v>
      </c>
      <c r="E15" s="673" t="s">
        <v>987</v>
      </c>
      <c r="F15" s="675">
        <v>1</v>
      </c>
      <c r="G15" s="683"/>
      <c r="H15" s="675"/>
      <c r="I15" s="675"/>
      <c r="J15" s="673"/>
      <c r="K15" s="676"/>
      <c r="L15" s="676"/>
      <c r="M15" s="676"/>
      <c r="N15" s="676"/>
      <c r="O15" s="676"/>
      <c r="P15" s="670"/>
      <c r="Q15" s="677"/>
      <c r="R15" s="677"/>
      <c r="S15" s="670"/>
      <c r="X15" s="530">
        <v>0</v>
      </c>
      <c r="Z15" s="530">
        <f t="shared" si="0"/>
        <v>0</v>
      </c>
    </row>
    <row r="16" spans="1:30" ht="18.75" customHeight="1">
      <c r="A16" s="672"/>
      <c r="B16" s="673" t="s">
        <v>1873</v>
      </c>
      <c r="C16" s="674" t="s">
        <v>1923</v>
      </c>
      <c r="D16" s="673" t="s">
        <v>1924</v>
      </c>
      <c r="E16" s="673" t="s">
        <v>987</v>
      </c>
      <c r="F16" s="675">
        <v>1</v>
      </c>
      <c r="G16" s="683"/>
      <c r="H16" s="675"/>
      <c r="I16" s="675"/>
      <c r="J16" s="673"/>
      <c r="K16" s="676"/>
      <c r="L16" s="676"/>
      <c r="M16" s="676"/>
      <c r="N16" s="676"/>
      <c r="O16" s="676"/>
      <c r="P16" s="670"/>
      <c r="Q16" s="677"/>
      <c r="R16" s="677"/>
      <c r="S16" s="670"/>
      <c r="X16" s="530">
        <v>0</v>
      </c>
      <c r="Z16" s="530">
        <f t="shared" si="0"/>
        <v>0</v>
      </c>
    </row>
    <row r="17" spans="1:30" ht="25.5" customHeight="1">
      <c r="A17" s="672"/>
      <c r="B17" s="673" t="s">
        <v>1873</v>
      </c>
      <c r="C17" s="674" t="s">
        <v>1925</v>
      </c>
      <c r="D17" s="673" t="s">
        <v>1926</v>
      </c>
      <c r="E17" s="673" t="s">
        <v>987</v>
      </c>
      <c r="F17" s="675">
        <v>1</v>
      </c>
      <c r="G17" s="683"/>
      <c r="H17" s="675"/>
      <c r="I17" s="675"/>
      <c r="J17" s="673"/>
      <c r="K17" s="676"/>
      <c r="L17" s="676"/>
      <c r="M17" s="676"/>
      <c r="N17" s="676"/>
      <c r="O17" s="676"/>
      <c r="P17" s="670"/>
      <c r="Q17" s="677"/>
      <c r="R17" s="677"/>
      <c r="S17" s="670"/>
      <c r="X17" s="530">
        <v>0</v>
      </c>
      <c r="Z17" s="530">
        <f t="shared" si="0"/>
        <v>0</v>
      </c>
    </row>
    <row r="18" spans="1:30" ht="29.25" customHeight="1">
      <c r="A18" s="672"/>
      <c r="B18" s="673" t="s">
        <v>1873</v>
      </c>
      <c r="C18" s="674" t="s">
        <v>1927</v>
      </c>
      <c r="D18" s="673" t="s">
        <v>1928</v>
      </c>
      <c r="E18" s="673" t="s">
        <v>987</v>
      </c>
      <c r="F18" s="675">
        <v>1</v>
      </c>
      <c r="G18" s="683"/>
      <c r="H18" s="675"/>
      <c r="I18" s="675"/>
      <c r="J18" s="673"/>
      <c r="K18" s="676"/>
      <c r="L18" s="676"/>
      <c r="M18" s="676"/>
      <c r="N18" s="676"/>
      <c r="O18" s="676"/>
      <c r="P18" s="670"/>
      <c r="Q18" s="677"/>
      <c r="R18" s="677"/>
      <c r="S18" s="670"/>
      <c r="X18" s="530">
        <v>0</v>
      </c>
      <c r="Z18" s="530">
        <f t="shared" si="0"/>
        <v>0</v>
      </c>
    </row>
    <row r="19" spans="1:30" ht="18" customHeight="1">
      <c r="A19" s="672"/>
      <c r="B19" s="673" t="s">
        <v>1873</v>
      </c>
      <c r="C19" s="674" t="s">
        <v>1929</v>
      </c>
      <c r="D19" s="673" t="s">
        <v>1930</v>
      </c>
      <c r="E19" s="673" t="s">
        <v>159</v>
      </c>
      <c r="F19" s="675">
        <v>52</v>
      </c>
      <c r="G19" s="683"/>
      <c r="H19" s="675"/>
      <c r="I19" s="675"/>
      <c r="J19" s="673"/>
      <c r="K19" s="676"/>
      <c r="L19" s="676"/>
      <c r="M19" s="676"/>
      <c r="N19" s="676"/>
      <c r="O19" s="676"/>
      <c r="P19" s="670"/>
      <c r="Q19" s="677"/>
      <c r="R19" s="677"/>
      <c r="S19" s="670"/>
      <c r="X19" s="530">
        <v>0</v>
      </c>
      <c r="Z19" s="530">
        <f t="shared" si="0"/>
        <v>0</v>
      </c>
    </row>
    <row r="20" spans="1:30" ht="15.75" customHeight="1">
      <c r="A20" s="672"/>
      <c r="B20" s="673" t="s">
        <v>1873</v>
      </c>
      <c r="C20" s="674" t="s">
        <v>1888</v>
      </c>
      <c r="D20" s="673" t="s">
        <v>1889</v>
      </c>
      <c r="E20" s="673" t="s">
        <v>159</v>
      </c>
      <c r="F20" s="675">
        <v>15</v>
      </c>
      <c r="G20" s="683"/>
      <c r="H20" s="675"/>
      <c r="I20" s="675"/>
      <c r="J20" s="673"/>
      <c r="K20" s="676"/>
      <c r="L20" s="676"/>
      <c r="M20" s="676"/>
      <c r="N20" s="676"/>
      <c r="O20" s="676"/>
      <c r="P20" s="670"/>
      <c r="Q20" s="677"/>
      <c r="R20" s="677"/>
      <c r="S20" s="670"/>
      <c r="X20" s="530">
        <v>0</v>
      </c>
      <c r="Z20" s="530">
        <f t="shared" si="0"/>
        <v>0</v>
      </c>
    </row>
    <row r="21" spans="1:30" ht="18.75" customHeight="1">
      <c r="A21" s="672"/>
      <c r="B21" s="673" t="s">
        <v>1873</v>
      </c>
      <c r="C21" s="674" t="s">
        <v>1890</v>
      </c>
      <c r="D21" s="673" t="s">
        <v>1891</v>
      </c>
      <c r="E21" s="673" t="s">
        <v>987</v>
      </c>
      <c r="F21" s="675">
        <v>15</v>
      </c>
      <c r="G21" s="683"/>
      <c r="H21" s="675"/>
      <c r="I21" s="675"/>
      <c r="J21" s="673"/>
      <c r="K21" s="676"/>
      <c r="L21" s="676"/>
      <c r="M21" s="676"/>
      <c r="N21" s="676"/>
      <c r="O21" s="676"/>
      <c r="P21" s="670"/>
      <c r="Q21" s="677"/>
      <c r="R21" s="677"/>
      <c r="S21" s="670"/>
      <c r="X21" s="530">
        <v>0</v>
      </c>
      <c r="Z21" s="530">
        <f t="shared" si="0"/>
        <v>0</v>
      </c>
    </row>
    <row r="22" spans="1:30" ht="24.95" customHeight="1">
      <c r="A22" s="672"/>
      <c r="B22" s="1175" t="s">
        <v>1895</v>
      </c>
      <c r="C22" s="1176" t="s">
        <v>1931</v>
      </c>
      <c r="D22" s="1175" t="s">
        <v>1932</v>
      </c>
      <c r="E22" s="1175" t="s">
        <v>1933</v>
      </c>
      <c r="F22" s="1177">
        <v>9</v>
      </c>
      <c r="G22" s="1177"/>
      <c r="H22" s="1182"/>
      <c r="I22" s="1177"/>
      <c r="J22" s="1175"/>
      <c r="K22" s="1181"/>
      <c r="L22" s="1181"/>
      <c r="M22" s="1181"/>
      <c r="N22" s="1181"/>
      <c r="O22" s="1181"/>
      <c r="P22" s="1180"/>
      <c r="Q22" s="1178"/>
      <c r="R22" s="1178"/>
      <c r="S22" s="1180"/>
      <c r="X22" s="530">
        <v>0</v>
      </c>
      <c r="Z22" s="530">
        <f t="shared" si="0"/>
        <v>0</v>
      </c>
    </row>
    <row r="23" spans="1:30" ht="20.25" customHeight="1">
      <c r="A23" s="672"/>
      <c r="B23" s="1175" t="s">
        <v>1843</v>
      </c>
      <c r="C23" s="1176" t="s">
        <v>1934</v>
      </c>
      <c r="D23" s="1175" t="s">
        <v>1935</v>
      </c>
      <c r="E23" s="1175" t="s">
        <v>987</v>
      </c>
      <c r="F23" s="1177">
        <v>39</v>
      </c>
      <c r="G23" s="1177"/>
      <c r="H23" s="1182"/>
      <c r="I23" s="1177"/>
      <c r="J23" s="1175"/>
      <c r="K23" s="1181"/>
      <c r="L23" s="1181"/>
      <c r="M23" s="1181"/>
      <c r="N23" s="1181"/>
      <c r="O23" s="1181"/>
      <c r="P23" s="1180"/>
      <c r="Q23" s="1178"/>
      <c r="R23" s="1178"/>
      <c r="S23" s="1180"/>
      <c r="X23" s="530">
        <v>0</v>
      </c>
      <c r="Z23" s="530">
        <f t="shared" si="0"/>
        <v>0</v>
      </c>
    </row>
    <row r="24" spans="1:30" ht="21" customHeight="1">
      <c r="A24" s="672"/>
      <c r="B24" s="1175" t="s">
        <v>1843</v>
      </c>
      <c r="C24" s="1176" t="s">
        <v>1936</v>
      </c>
      <c r="D24" s="1175" t="s">
        <v>1937</v>
      </c>
      <c r="E24" s="1175" t="s">
        <v>987</v>
      </c>
      <c r="F24" s="1177">
        <v>1</v>
      </c>
      <c r="G24" s="1177"/>
      <c r="H24" s="1182"/>
      <c r="I24" s="1177"/>
      <c r="J24" s="1175"/>
      <c r="K24" s="1181"/>
      <c r="L24" s="1181"/>
      <c r="M24" s="1181"/>
      <c r="N24" s="1181"/>
      <c r="O24" s="1181"/>
      <c r="P24" s="1180"/>
      <c r="Q24" s="1178"/>
      <c r="R24" s="1178"/>
      <c r="S24" s="1180"/>
      <c r="X24" s="530">
        <v>0</v>
      </c>
      <c r="Z24" s="530">
        <f t="shared" si="0"/>
        <v>0</v>
      </c>
    </row>
    <row r="25" spans="1:30" ht="27.75" customHeight="1">
      <c r="A25" s="672"/>
      <c r="B25" s="1175" t="s">
        <v>1843</v>
      </c>
      <c r="C25" s="1176" t="s">
        <v>1938</v>
      </c>
      <c r="D25" s="1175" t="s">
        <v>1939</v>
      </c>
      <c r="E25" s="1175" t="s">
        <v>154</v>
      </c>
      <c r="F25" s="1177">
        <v>52.92</v>
      </c>
      <c r="G25" s="1177"/>
      <c r="H25" s="1182"/>
      <c r="I25" s="1177"/>
      <c r="J25" s="1175"/>
      <c r="K25" s="1181"/>
      <c r="L25" s="1181"/>
      <c r="M25" s="1181"/>
      <c r="N25" s="1181"/>
      <c r="O25" s="1181"/>
      <c r="P25" s="1180"/>
      <c r="Q25" s="1178"/>
      <c r="R25" s="1178"/>
      <c r="S25" s="1180"/>
      <c r="X25" s="530">
        <v>0</v>
      </c>
      <c r="Z25" s="530">
        <f t="shared" si="0"/>
        <v>0</v>
      </c>
    </row>
    <row r="26" spans="1:30" ht="27.75" customHeight="1">
      <c r="A26" s="672"/>
      <c r="B26" s="1175" t="s">
        <v>1843</v>
      </c>
      <c r="C26" s="1176" t="s">
        <v>1940</v>
      </c>
      <c r="D26" s="1175" t="s">
        <v>1941</v>
      </c>
      <c r="E26" s="1175" t="s">
        <v>154</v>
      </c>
      <c r="F26" s="1177">
        <v>18.899999999999999</v>
      </c>
      <c r="G26" s="1177"/>
      <c r="H26" s="1182"/>
      <c r="I26" s="1177"/>
      <c r="J26" s="1175"/>
      <c r="K26" s="1181"/>
      <c r="L26" s="1181"/>
      <c r="M26" s="1181"/>
      <c r="N26" s="1181"/>
      <c r="O26" s="1181"/>
      <c r="P26" s="1180"/>
      <c r="Q26" s="1178"/>
      <c r="R26" s="1178"/>
      <c r="S26" s="1180"/>
      <c r="X26" s="530">
        <v>0</v>
      </c>
      <c r="Z26" s="530">
        <f t="shared" si="0"/>
        <v>0</v>
      </c>
    </row>
    <row r="27" spans="1:30" ht="38.25" customHeight="1">
      <c r="A27" s="672"/>
      <c r="B27" s="1175" t="s">
        <v>1843</v>
      </c>
      <c r="C27" s="1176" t="s">
        <v>1942</v>
      </c>
      <c r="D27" s="1174" t="s">
        <v>1943</v>
      </c>
      <c r="E27" s="1175" t="s">
        <v>1806</v>
      </c>
      <c r="F27" s="1177">
        <v>15</v>
      </c>
      <c r="G27" s="1177"/>
      <c r="H27" s="1182"/>
      <c r="I27" s="1177"/>
      <c r="J27" s="1175"/>
      <c r="K27" s="1181"/>
      <c r="L27" s="1181"/>
      <c r="M27" s="1181"/>
      <c r="N27" s="1181"/>
      <c r="O27" s="1181"/>
      <c r="P27" s="1180"/>
      <c r="Q27" s="1178"/>
      <c r="R27" s="1178"/>
      <c r="S27" s="1180"/>
      <c r="X27" s="530">
        <v>0</v>
      </c>
      <c r="Z27" s="530">
        <f t="shared" si="0"/>
        <v>0</v>
      </c>
      <c r="AD27" s="673"/>
    </row>
    <row r="28" spans="1:30" ht="28.5" customHeight="1">
      <c r="A28" s="672"/>
      <c r="B28" s="1175" t="s">
        <v>1803</v>
      </c>
      <c r="C28" s="1176" t="s">
        <v>1944</v>
      </c>
      <c r="D28" s="1174" t="s">
        <v>1945</v>
      </c>
      <c r="E28" s="1175" t="s">
        <v>1806</v>
      </c>
      <c r="F28" s="1177">
        <v>2</v>
      </c>
      <c r="G28" s="1177"/>
      <c r="H28" s="1182"/>
      <c r="I28" s="1177"/>
      <c r="J28" s="1175"/>
      <c r="K28" s="1181"/>
      <c r="L28" s="1181"/>
      <c r="M28" s="1181"/>
      <c r="N28" s="1181"/>
      <c r="O28" s="1181"/>
      <c r="P28" s="1180"/>
      <c r="Q28" s="1178"/>
      <c r="R28" s="1178"/>
      <c r="S28" s="1180"/>
      <c r="X28" s="530">
        <v>0</v>
      </c>
      <c r="Z28" s="530">
        <f t="shared" si="0"/>
        <v>0</v>
      </c>
      <c r="AD28" s="673"/>
    </row>
    <row r="29" spans="1:30" ht="28.5" customHeight="1">
      <c r="A29" s="672"/>
      <c r="B29" s="1175" t="s">
        <v>1803</v>
      </c>
      <c r="C29" s="1176" t="s">
        <v>1946</v>
      </c>
      <c r="D29" s="1175" t="s">
        <v>1947</v>
      </c>
      <c r="E29" s="1175" t="s">
        <v>1806</v>
      </c>
      <c r="F29" s="1177">
        <v>5</v>
      </c>
      <c r="G29" s="1177"/>
      <c r="H29" s="1182"/>
      <c r="I29" s="1177"/>
      <c r="J29" s="1175"/>
      <c r="K29" s="1181"/>
      <c r="L29" s="1181"/>
      <c r="M29" s="1181"/>
      <c r="N29" s="1181"/>
      <c r="O29" s="1181"/>
      <c r="P29" s="1180"/>
      <c r="Q29" s="1178"/>
      <c r="R29" s="1178"/>
      <c r="S29" s="1180"/>
      <c r="X29" s="530">
        <v>0</v>
      </c>
      <c r="Z29" s="530">
        <f t="shared" si="0"/>
        <v>0</v>
      </c>
    </row>
    <row r="30" spans="1:30" ht="28.5" customHeight="1">
      <c r="A30" s="672"/>
      <c r="B30" s="1175" t="s">
        <v>1803</v>
      </c>
      <c r="C30" s="1176" t="s">
        <v>1948</v>
      </c>
      <c r="D30" s="1175" t="s">
        <v>1949</v>
      </c>
      <c r="E30" s="1175" t="s">
        <v>1806</v>
      </c>
      <c r="F30" s="1177">
        <v>10</v>
      </c>
      <c r="G30" s="1177"/>
      <c r="H30" s="1182"/>
      <c r="I30" s="1177"/>
      <c r="J30" s="1175"/>
      <c r="K30" s="1181"/>
      <c r="L30" s="1181"/>
      <c r="M30" s="1181"/>
      <c r="N30" s="1181"/>
      <c r="O30" s="1181"/>
      <c r="P30" s="1180"/>
      <c r="Q30" s="1178"/>
      <c r="R30" s="1178"/>
      <c r="S30" s="1180"/>
      <c r="X30" s="530">
        <v>0</v>
      </c>
      <c r="Z30" s="530">
        <f t="shared" si="0"/>
        <v>0</v>
      </c>
    </row>
    <row r="31" spans="1:30" ht="15.75" customHeight="1">
      <c r="A31" s="672"/>
      <c r="B31" s="1175" t="s">
        <v>1873</v>
      </c>
      <c r="C31" s="1176"/>
      <c r="D31" s="1175" t="s">
        <v>2072</v>
      </c>
      <c r="E31" s="1175" t="s">
        <v>673</v>
      </c>
      <c r="F31" s="1177">
        <v>24</v>
      </c>
      <c r="G31" s="1177"/>
      <c r="H31" s="1177"/>
      <c r="I31" s="1177"/>
      <c r="J31" s="1175"/>
      <c r="K31" s="1181"/>
      <c r="L31" s="1181"/>
      <c r="M31" s="1181"/>
      <c r="N31" s="1181"/>
      <c r="O31" s="1181"/>
      <c r="P31" s="1180"/>
      <c r="Q31" s="1178"/>
      <c r="R31" s="1178"/>
      <c r="S31" s="1180"/>
    </row>
    <row r="32" spans="1:30" ht="16.5" customHeight="1">
      <c r="A32" s="672"/>
      <c r="B32" s="673" t="s">
        <v>1873</v>
      </c>
      <c r="C32" s="674"/>
      <c r="D32" s="673" t="s">
        <v>2074</v>
      </c>
      <c r="E32" s="673" t="s">
        <v>673</v>
      </c>
      <c r="F32" s="675">
        <v>4</v>
      </c>
      <c r="G32" s="675"/>
      <c r="H32" s="675"/>
      <c r="I32" s="675"/>
      <c r="J32" s="673"/>
      <c r="K32" s="676"/>
      <c r="L32" s="676"/>
      <c r="M32" s="676"/>
      <c r="N32" s="676"/>
      <c r="O32" s="676"/>
      <c r="P32" s="670"/>
      <c r="Q32" s="677"/>
      <c r="R32" s="677"/>
      <c r="S32" s="670"/>
    </row>
    <row r="33" spans="1:31">
      <c r="A33" s="669"/>
      <c r="B33" s="669"/>
      <c r="C33" s="669"/>
      <c r="D33" s="669" t="s">
        <v>1872</v>
      </c>
      <c r="E33" s="669"/>
      <c r="F33" s="670"/>
      <c r="G33" s="679"/>
      <c r="H33" s="679"/>
      <c r="I33" s="679"/>
      <c r="J33" s="669"/>
      <c r="K33" s="669"/>
      <c r="L33" s="669"/>
      <c r="M33" s="669"/>
      <c r="N33" s="669"/>
      <c r="O33" s="669"/>
      <c r="P33" s="680"/>
      <c r="S33" s="670"/>
    </row>
    <row r="34" spans="1:31">
      <c r="A34" s="676"/>
      <c r="B34" s="676"/>
      <c r="C34" s="676"/>
      <c r="D34" s="676"/>
      <c r="E34" s="676"/>
      <c r="F34" s="681"/>
      <c r="G34" s="682"/>
      <c r="H34" s="682"/>
      <c r="I34" s="682"/>
      <c r="J34" s="676"/>
      <c r="K34" s="676"/>
      <c r="L34" s="676"/>
      <c r="M34" s="676"/>
      <c r="N34" s="676"/>
      <c r="O34" s="676"/>
      <c r="P34" s="676"/>
      <c r="S34" s="676"/>
    </row>
    <row r="35" spans="1:31">
      <c r="A35" s="669"/>
      <c r="B35" s="669"/>
      <c r="C35" s="669"/>
      <c r="D35" s="700" t="s">
        <v>1871</v>
      </c>
      <c r="E35" s="669"/>
      <c r="F35" s="670"/>
      <c r="G35" s="679"/>
      <c r="H35" s="679"/>
      <c r="I35" s="679"/>
      <c r="J35" s="669"/>
      <c r="K35" s="669"/>
      <c r="L35" s="669"/>
      <c r="M35" s="669"/>
      <c r="N35" s="669"/>
      <c r="O35" s="669"/>
      <c r="P35" s="680"/>
      <c r="S35" s="680"/>
    </row>
    <row r="36" spans="1:31">
      <c r="A36" s="701"/>
      <c r="B36" s="701" t="s">
        <v>1950</v>
      </c>
      <c r="C36" s="701"/>
      <c r="D36" s="701"/>
      <c r="E36" s="701"/>
      <c r="F36" s="702" t="s">
        <v>1656</v>
      </c>
      <c r="G36" s="703"/>
      <c r="H36" s="703"/>
      <c r="I36" s="703"/>
      <c r="J36" s="701"/>
      <c r="K36" s="701"/>
      <c r="L36" s="701"/>
      <c r="M36" s="701"/>
      <c r="N36" s="701"/>
      <c r="O36" s="701"/>
      <c r="P36" s="702"/>
      <c r="S36" s="702"/>
      <c r="Z36" s="530">
        <f>(SUM(Z11:Z35))</f>
        <v>0</v>
      </c>
    </row>
    <row r="40" spans="1:31">
      <c r="AE40" s="686"/>
    </row>
    <row r="41" spans="1:31">
      <c r="AD41" s="678"/>
      <c r="AE41" s="686"/>
    </row>
  </sheetData>
  <mergeCells count="3">
    <mergeCell ref="B4:D4"/>
    <mergeCell ref="B5:D5"/>
    <mergeCell ref="B6:C6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Zariadenie č. 2 - Vetranie Polygon  PsDS</oddHeader>
    <oddFooter xml:space="preserve">&amp;L&amp;7Spracované systémom Systematic®pyramida.wsn&amp;RStrana &amp;P z &amp;N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1"/>
  <sheetViews>
    <sheetView showGridLines="0" topLeftCell="C59" workbookViewId="0">
      <selection activeCell="L87" sqref="L87:AI87"/>
    </sheetView>
  </sheetViews>
  <sheetFormatPr defaultRowHeight="11.25"/>
  <cols>
    <col min="1" max="1" width="8.33203125" style="1102" customWidth="1"/>
    <col min="2" max="2" width="1.6640625" style="1102" customWidth="1"/>
    <col min="3" max="3" width="4.1640625" style="1102" customWidth="1"/>
    <col min="4" max="33" width="2.6640625" style="1102" customWidth="1"/>
    <col min="34" max="34" width="3.33203125" style="1102" customWidth="1"/>
    <col min="35" max="35" width="31.6640625" style="1102" customWidth="1"/>
    <col min="36" max="37" width="2.5" style="1102" customWidth="1"/>
    <col min="38" max="38" width="8.33203125" style="1102" customWidth="1"/>
    <col min="39" max="39" width="3.33203125" style="1102" customWidth="1"/>
    <col min="40" max="40" width="13.33203125" style="1102" customWidth="1"/>
    <col min="41" max="41" width="7.5" style="1102" customWidth="1"/>
    <col min="42" max="42" width="4.1640625" style="1102" customWidth="1"/>
    <col min="43" max="43" width="15.6640625" style="1102" hidden="1" customWidth="1"/>
    <col min="44" max="44" width="13.6640625" style="1102" customWidth="1"/>
    <col min="45" max="45" width="25.83203125" style="1102" hidden="1" customWidth="1"/>
    <col min="46" max="46" width="15.33203125" style="1102" hidden="1" customWidth="1"/>
    <col min="47" max="47" width="7.33203125" style="1102" hidden="1" customWidth="1"/>
    <col min="48" max="48" width="10" style="1102" hidden="1" customWidth="1"/>
    <col min="49" max="49" width="14.6640625" style="1102" hidden="1" customWidth="1"/>
    <col min="50" max="50" width="7.5" style="1102" hidden="1" customWidth="1"/>
    <col min="51" max="51" width="7" style="1102" hidden="1" customWidth="1"/>
    <col min="52" max="52" width="6.6640625" style="1102" hidden="1" customWidth="1"/>
    <col min="53" max="53" width="14.5" style="1102" hidden="1" customWidth="1"/>
    <col min="54" max="54" width="7" style="1102" hidden="1" customWidth="1"/>
    <col min="55" max="55" width="6.6640625" style="1102" hidden="1" customWidth="1"/>
    <col min="56" max="56" width="8.33203125" style="1102" hidden="1" customWidth="1"/>
    <col min="57" max="57" width="66.5" style="1102" customWidth="1"/>
    <col min="58" max="16384" width="9.33203125" style="1102"/>
  </cols>
  <sheetData>
    <row r="1" spans="1:73">
      <c r="A1" s="1109" t="s">
        <v>0</v>
      </c>
      <c r="AZ1" s="1109" t="s">
        <v>1</v>
      </c>
      <c r="BA1" s="1109" t="s">
        <v>2</v>
      </c>
      <c r="BB1" s="1109" t="s">
        <v>1</v>
      </c>
      <c r="BS1" s="1109" t="s">
        <v>3</v>
      </c>
      <c r="BT1" s="1109" t="s">
        <v>3</v>
      </c>
      <c r="BU1" s="1109" t="s">
        <v>4</v>
      </c>
    </row>
    <row r="2" spans="1:73" ht="36.950000000000003" customHeight="1">
      <c r="AR2" s="1294" t="s">
        <v>5</v>
      </c>
      <c r="AS2" s="1250"/>
      <c r="AT2" s="1250"/>
      <c r="AU2" s="1250"/>
      <c r="AV2" s="1250"/>
      <c r="AW2" s="1250"/>
      <c r="AX2" s="1250"/>
      <c r="AY2" s="1250"/>
      <c r="AZ2" s="1250"/>
      <c r="BA2" s="1250"/>
      <c r="BB2" s="1250"/>
      <c r="BC2" s="1250"/>
      <c r="BD2" s="1250"/>
      <c r="BE2" s="1250"/>
      <c r="BR2" s="1110" t="s">
        <v>6</v>
      </c>
      <c r="BS2" s="1110" t="s">
        <v>7</v>
      </c>
    </row>
    <row r="3" spans="1:73" ht="6.95" customHeight="1">
      <c r="B3" s="1111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2"/>
      <c r="V3" s="1112"/>
      <c r="W3" s="1112"/>
      <c r="X3" s="1112"/>
      <c r="Y3" s="1112"/>
      <c r="Z3" s="1112"/>
      <c r="AA3" s="1112"/>
      <c r="AB3" s="1112"/>
      <c r="AC3" s="1112"/>
      <c r="AD3" s="1112"/>
      <c r="AE3" s="1112"/>
      <c r="AF3" s="1112"/>
      <c r="AG3" s="1112"/>
      <c r="AH3" s="1112"/>
      <c r="AI3" s="1112"/>
      <c r="AJ3" s="1112"/>
      <c r="AK3" s="1112"/>
      <c r="AL3" s="1112"/>
      <c r="AM3" s="1112"/>
      <c r="AN3" s="1112"/>
      <c r="AO3" s="1112"/>
      <c r="AP3" s="1112"/>
      <c r="AQ3" s="1112"/>
      <c r="AR3" s="1113"/>
      <c r="BR3" s="1110" t="s">
        <v>6</v>
      </c>
      <c r="BS3" s="1110" t="s">
        <v>7</v>
      </c>
    </row>
    <row r="4" spans="1:73" ht="24.95" customHeight="1">
      <c r="B4" s="1113"/>
      <c r="D4" s="1114" t="s">
        <v>8</v>
      </c>
      <c r="AR4" s="1113"/>
      <c r="AS4" s="1115" t="s">
        <v>9</v>
      </c>
      <c r="BR4" s="1110" t="s">
        <v>6</v>
      </c>
    </row>
    <row r="5" spans="1:73" ht="12" customHeight="1">
      <c r="B5" s="1113"/>
      <c r="D5" s="1116" t="s">
        <v>10</v>
      </c>
      <c r="K5" s="1295" t="s">
        <v>11</v>
      </c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0"/>
      <c r="Z5" s="1250"/>
      <c r="AA5" s="1250"/>
      <c r="AB5" s="1250"/>
      <c r="AC5" s="1250"/>
      <c r="AD5" s="1250"/>
      <c r="AE5" s="1250"/>
      <c r="AF5" s="1250"/>
      <c r="AG5" s="1250"/>
      <c r="AH5" s="1250"/>
      <c r="AI5" s="1250"/>
      <c r="AJ5" s="1250"/>
      <c r="AK5" s="1250"/>
      <c r="AL5" s="1250"/>
      <c r="AM5" s="1250"/>
      <c r="AN5" s="1250"/>
      <c r="AO5" s="1250"/>
      <c r="AR5" s="1113"/>
      <c r="BR5" s="1110" t="s">
        <v>6</v>
      </c>
    </row>
    <row r="6" spans="1:73" ht="18" customHeight="1">
      <c r="B6" s="1113"/>
      <c r="D6" s="1118" t="s">
        <v>12</v>
      </c>
      <c r="K6" s="1256" t="str">
        <f>'Rekapitulácia stavby'!K6:AO6</f>
        <v>SOŠ PZ Košice, zateplenie bloku A a rekonštrukcia bloku E</v>
      </c>
      <c r="L6" s="1250"/>
      <c r="M6" s="1250"/>
      <c r="N6" s="1250"/>
      <c r="O6" s="1250"/>
      <c r="P6" s="1250"/>
      <c r="Q6" s="1250"/>
      <c r="R6" s="1250"/>
      <c r="S6" s="1250"/>
      <c r="T6" s="1250"/>
      <c r="U6" s="1250"/>
      <c r="V6" s="1250"/>
      <c r="W6" s="1250"/>
      <c r="X6" s="1250"/>
      <c r="Y6" s="1250"/>
      <c r="Z6" s="1250"/>
      <c r="AA6" s="1250"/>
      <c r="AB6" s="1250"/>
      <c r="AC6" s="1250"/>
      <c r="AD6" s="1250"/>
      <c r="AE6" s="1250"/>
      <c r="AF6" s="1250"/>
      <c r="AG6" s="1250"/>
      <c r="AH6" s="1250"/>
      <c r="AI6" s="1250"/>
      <c r="AJ6" s="1250"/>
      <c r="AK6" s="1250"/>
      <c r="AL6" s="1250"/>
      <c r="AM6" s="1250"/>
      <c r="AN6" s="1250"/>
      <c r="AO6" s="1250"/>
      <c r="AR6" s="1113"/>
      <c r="BR6" s="1110" t="s">
        <v>6</v>
      </c>
    </row>
    <row r="7" spans="1:73" s="1197" customFormat="1" ht="18" customHeight="1">
      <c r="B7" s="1113"/>
      <c r="D7" s="1118"/>
      <c r="K7" s="1256" t="s">
        <v>2329</v>
      </c>
      <c r="L7" s="1256"/>
      <c r="M7" s="1256"/>
      <c r="N7" s="1256"/>
      <c r="O7" s="1256"/>
      <c r="P7" s="1256"/>
      <c r="Q7" s="1256"/>
      <c r="R7" s="1256"/>
      <c r="S7" s="1256"/>
      <c r="T7" s="1256"/>
      <c r="U7" s="1256"/>
      <c r="V7" s="1256"/>
      <c r="W7" s="1256"/>
      <c r="X7" s="1256"/>
      <c r="Y7" s="1256"/>
      <c r="Z7" s="1256"/>
      <c r="AA7" s="1256"/>
      <c r="AB7" s="1256"/>
      <c r="AC7" s="1256"/>
      <c r="AD7" s="1256"/>
      <c r="AE7" s="1256"/>
      <c r="AF7" s="1256"/>
      <c r="AG7" s="1256"/>
      <c r="AH7" s="1256"/>
      <c r="AI7" s="1256"/>
      <c r="AR7" s="1113"/>
      <c r="BR7" s="1110"/>
    </row>
    <row r="8" spans="1:73" ht="12" customHeight="1">
      <c r="B8" s="1113"/>
      <c r="D8" s="1119" t="s">
        <v>13</v>
      </c>
      <c r="K8" s="1117" t="s">
        <v>1</v>
      </c>
      <c r="AK8" s="1119" t="s">
        <v>14</v>
      </c>
      <c r="AN8" s="1117" t="s">
        <v>1</v>
      </c>
      <c r="AR8" s="1113"/>
      <c r="BR8" s="1110" t="s">
        <v>6</v>
      </c>
    </row>
    <row r="9" spans="1:73" ht="12" customHeight="1">
      <c r="B9" s="1113"/>
      <c r="D9" s="1119" t="s">
        <v>15</v>
      </c>
      <c r="K9" s="1117" t="s">
        <v>16</v>
      </c>
      <c r="AK9" s="1119" t="s">
        <v>17</v>
      </c>
      <c r="AN9" s="1167">
        <v>44838</v>
      </c>
      <c r="AR9" s="1113"/>
      <c r="BR9" s="1110" t="s">
        <v>6</v>
      </c>
    </row>
    <row r="10" spans="1:73" ht="14.45" customHeight="1">
      <c r="B10" s="1113"/>
      <c r="AR10" s="1113"/>
      <c r="BR10" s="1110" t="s">
        <v>6</v>
      </c>
    </row>
    <row r="11" spans="1:73" ht="12" customHeight="1">
      <c r="B11" s="1113"/>
      <c r="D11" s="1119" t="s">
        <v>18</v>
      </c>
      <c r="AK11" s="1119" t="s">
        <v>19</v>
      </c>
      <c r="AN11" s="1117" t="s">
        <v>1</v>
      </c>
      <c r="AR11" s="1113"/>
      <c r="BR11" s="1110" t="s">
        <v>6</v>
      </c>
    </row>
    <row r="12" spans="1:73" ht="18.399999999999999" customHeight="1">
      <c r="B12" s="1113"/>
      <c r="E12" s="1117" t="s">
        <v>20</v>
      </c>
      <c r="AK12" s="1119" t="s">
        <v>21</v>
      </c>
      <c r="AN12" s="1117" t="s">
        <v>1</v>
      </c>
      <c r="AR12" s="1113"/>
      <c r="BR12" s="1110" t="s">
        <v>6</v>
      </c>
    </row>
    <row r="13" spans="1:73" ht="6.95" customHeight="1">
      <c r="B13" s="1113"/>
      <c r="AR13" s="1113"/>
      <c r="BR13" s="1110" t="s">
        <v>6</v>
      </c>
    </row>
    <row r="14" spans="1:73" ht="12" customHeight="1">
      <c r="B14" s="1113"/>
      <c r="D14" s="1119" t="s">
        <v>22</v>
      </c>
      <c r="AK14" s="1119" t="s">
        <v>19</v>
      </c>
      <c r="AN14" s="1117" t="s">
        <v>1</v>
      </c>
      <c r="AR14" s="1113"/>
      <c r="BR14" s="1110" t="s">
        <v>6</v>
      </c>
    </row>
    <row r="15" spans="1:73" ht="12.75">
      <c r="B15" s="1113"/>
      <c r="E15" s="1117" t="s">
        <v>20</v>
      </c>
      <c r="AK15" s="1119" t="s">
        <v>21</v>
      </c>
      <c r="AN15" s="1117" t="s">
        <v>1</v>
      </c>
      <c r="AR15" s="1113"/>
      <c r="BR15" s="1110" t="s">
        <v>6</v>
      </c>
    </row>
    <row r="16" spans="1:73" ht="6.95" customHeight="1">
      <c r="B16" s="1113"/>
      <c r="AR16" s="1113"/>
      <c r="BR16" s="1110" t="s">
        <v>3</v>
      </c>
    </row>
    <row r="17" spans="2:70" ht="12" customHeight="1">
      <c r="B17" s="1113"/>
      <c r="D17" s="1119" t="s">
        <v>23</v>
      </c>
      <c r="AK17" s="1119" t="s">
        <v>19</v>
      </c>
      <c r="AN17" s="1117" t="s">
        <v>1</v>
      </c>
      <c r="AR17" s="1113"/>
      <c r="BR17" s="1110" t="s">
        <v>3</v>
      </c>
    </row>
    <row r="18" spans="2:70" ht="18.399999999999999" customHeight="1">
      <c r="B18" s="1113"/>
      <c r="E18" s="1117"/>
      <c r="AK18" s="1119" t="s">
        <v>21</v>
      </c>
      <c r="AN18" s="1117" t="s">
        <v>1</v>
      </c>
      <c r="AR18" s="1113"/>
      <c r="BR18" s="1110" t="s">
        <v>24</v>
      </c>
    </row>
    <row r="19" spans="2:70" ht="6.95" customHeight="1">
      <c r="B19" s="1113"/>
      <c r="AR19" s="1113"/>
      <c r="BR19" s="1110" t="s">
        <v>25</v>
      </c>
    </row>
    <row r="20" spans="2:70" ht="12" customHeight="1">
      <c r="B20" s="1113"/>
      <c r="D20" s="1119" t="s">
        <v>26</v>
      </c>
      <c r="AK20" s="1119" t="s">
        <v>19</v>
      </c>
      <c r="AN20" s="1117" t="s">
        <v>1</v>
      </c>
      <c r="AR20" s="1113"/>
      <c r="BR20" s="1110" t="s">
        <v>25</v>
      </c>
    </row>
    <row r="21" spans="2:70" ht="18.399999999999999" customHeight="1">
      <c r="B21" s="1113"/>
      <c r="E21" s="1117" t="s">
        <v>20</v>
      </c>
      <c r="AK21" s="1119" t="s">
        <v>21</v>
      </c>
      <c r="AN21" s="1117" t="s">
        <v>1</v>
      </c>
      <c r="AR21" s="1113"/>
      <c r="BR21" s="1110" t="s">
        <v>24</v>
      </c>
    </row>
    <row r="22" spans="2:70" ht="6.95" customHeight="1">
      <c r="B22" s="1113"/>
      <c r="AR22" s="1113"/>
    </row>
    <row r="23" spans="2:70" ht="12" customHeight="1">
      <c r="B23" s="1113"/>
      <c r="D23" s="1119" t="s">
        <v>27</v>
      </c>
      <c r="AR23" s="1113"/>
    </row>
    <row r="24" spans="2:70" ht="16.5" customHeight="1">
      <c r="B24" s="1113"/>
      <c r="E24" s="1296" t="s">
        <v>1</v>
      </c>
      <c r="F24" s="1296"/>
      <c r="G24" s="1296"/>
      <c r="H24" s="1296"/>
      <c r="I24" s="1296"/>
      <c r="J24" s="1296"/>
      <c r="K24" s="1296"/>
      <c r="L24" s="1296"/>
      <c r="M24" s="1296"/>
      <c r="N24" s="1296"/>
      <c r="O24" s="1296"/>
      <c r="P24" s="1296"/>
      <c r="Q24" s="1296"/>
      <c r="R24" s="1296"/>
      <c r="S24" s="1296"/>
      <c r="T24" s="1296"/>
      <c r="U24" s="1296"/>
      <c r="V24" s="1296"/>
      <c r="W24" s="1296"/>
      <c r="X24" s="1296"/>
      <c r="Y24" s="1296"/>
      <c r="Z24" s="1296"/>
      <c r="AA24" s="1296"/>
      <c r="AB24" s="1296"/>
      <c r="AC24" s="1296"/>
      <c r="AD24" s="1296"/>
      <c r="AE24" s="1296"/>
      <c r="AF24" s="1296"/>
      <c r="AG24" s="1296"/>
      <c r="AH24" s="1296"/>
      <c r="AI24" s="1296"/>
      <c r="AJ24" s="1296"/>
      <c r="AK24" s="1296"/>
      <c r="AL24" s="1296"/>
      <c r="AM24" s="1296"/>
      <c r="AN24" s="1296"/>
      <c r="AR24" s="1113"/>
    </row>
    <row r="25" spans="2:70" ht="6.95" customHeight="1">
      <c r="B25" s="1113"/>
      <c r="AR25" s="1113"/>
    </row>
    <row r="26" spans="2:70" ht="6.95" customHeight="1">
      <c r="B26" s="1113"/>
      <c r="D26" s="1120"/>
      <c r="E26" s="1120"/>
      <c r="F26" s="1120"/>
      <c r="G26" s="1120"/>
      <c r="H26" s="1120"/>
      <c r="I26" s="1120"/>
      <c r="J26" s="1120"/>
      <c r="K26" s="1120"/>
      <c r="L26" s="1120"/>
      <c r="M26" s="1120"/>
      <c r="N26" s="1120"/>
      <c r="O26" s="1120"/>
      <c r="P26" s="1120"/>
      <c r="Q26" s="1120"/>
      <c r="R26" s="1120"/>
      <c r="S26" s="1120"/>
      <c r="T26" s="1120"/>
      <c r="U26" s="1120"/>
      <c r="V26" s="1120"/>
      <c r="W26" s="1120"/>
      <c r="X26" s="1120"/>
      <c r="Y26" s="1120"/>
      <c r="Z26" s="1120"/>
      <c r="AA26" s="1120"/>
      <c r="AB26" s="1120"/>
      <c r="AC26" s="1120"/>
      <c r="AD26" s="1120"/>
      <c r="AE26" s="1120"/>
      <c r="AF26" s="1120"/>
      <c r="AG26" s="1120"/>
      <c r="AH26" s="1120"/>
      <c r="AI26" s="1120"/>
      <c r="AJ26" s="1120"/>
      <c r="AK26" s="1120"/>
      <c r="AL26" s="1120"/>
      <c r="AM26" s="1120"/>
      <c r="AN26" s="1120"/>
      <c r="AO26" s="1120"/>
      <c r="AR26" s="1113"/>
    </row>
    <row r="27" spans="2:70" s="1103" customFormat="1" ht="25.9" customHeight="1">
      <c r="B27" s="1121"/>
      <c r="D27" s="1122" t="s">
        <v>28</v>
      </c>
      <c r="E27" s="1123"/>
      <c r="F27" s="1123"/>
      <c r="G27" s="1123"/>
      <c r="H27" s="1123"/>
      <c r="I27" s="1123"/>
      <c r="J27" s="1123"/>
      <c r="K27" s="1123"/>
      <c r="L27" s="1123"/>
      <c r="M27" s="1123"/>
      <c r="N27" s="1123"/>
      <c r="O27" s="1123"/>
      <c r="P27" s="1123"/>
      <c r="Q27" s="1123"/>
      <c r="R27" s="1123"/>
      <c r="S27" s="1123"/>
      <c r="T27" s="1123"/>
      <c r="U27" s="1123"/>
      <c r="V27" s="1123"/>
      <c r="W27" s="1123"/>
      <c r="X27" s="1123"/>
      <c r="Y27" s="1123"/>
      <c r="Z27" s="1123"/>
      <c r="AA27" s="1123"/>
      <c r="AB27" s="1123"/>
      <c r="AC27" s="1123"/>
      <c r="AD27" s="1123"/>
      <c r="AE27" s="1123"/>
      <c r="AF27" s="1123"/>
      <c r="AG27" s="1123"/>
      <c r="AH27" s="1123"/>
      <c r="AI27" s="1123"/>
      <c r="AJ27" s="1123"/>
      <c r="AK27" s="1297"/>
      <c r="AL27" s="1253"/>
      <c r="AM27" s="1253"/>
      <c r="AN27" s="1253"/>
      <c r="AO27" s="1253"/>
      <c r="AR27" s="1121"/>
    </row>
    <row r="28" spans="2:70" s="1103" customFormat="1" ht="6.95" customHeight="1">
      <c r="B28" s="1121"/>
      <c r="AR28" s="1121"/>
    </row>
    <row r="29" spans="2:70" s="1103" customFormat="1" ht="12.75">
      <c r="B29" s="1121"/>
      <c r="L29" s="1293" t="s">
        <v>29</v>
      </c>
      <c r="M29" s="1293"/>
      <c r="N29" s="1293"/>
      <c r="O29" s="1293"/>
      <c r="P29" s="1293"/>
      <c r="W29" s="1293" t="s">
        <v>30</v>
      </c>
      <c r="X29" s="1293"/>
      <c r="Y29" s="1293"/>
      <c r="Z29" s="1293"/>
      <c r="AA29" s="1293"/>
      <c r="AB29" s="1293"/>
      <c r="AC29" s="1293"/>
      <c r="AD29" s="1293"/>
      <c r="AE29" s="1293"/>
      <c r="AK29" s="1293" t="s">
        <v>31</v>
      </c>
      <c r="AL29" s="1293"/>
      <c r="AM29" s="1293"/>
      <c r="AN29" s="1293"/>
      <c r="AO29" s="1293"/>
      <c r="AR29" s="1121"/>
    </row>
    <row r="30" spans="2:70" s="1104" customFormat="1" ht="14.45" customHeight="1">
      <c r="B30" s="1124"/>
      <c r="D30" s="1119" t="s">
        <v>32</v>
      </c>
      <c r="F30" s="1119" t="s">
        <v>33</v>
      </c>
      <c r="L30" s="1287">
        <v>0.2</v>
      </c>
      <c r="M30" s="1288"/>
      <c r="N30" s="1288"/>
      <c r="O30" s="1288"/>
      <c r="P30" s="1288"/>
      <c r="W30" s="1289"/>
      <c r="X30" s="1288"/>
      <c r="Y30" s="1288"/>
      <c r="Z30" s="1288"/>
      <c r="AA30" s="1288"/>
      <c r="AB30" s="1288"/>
      <c r="AC30" s="1288"/>
      <c r="AD30" s="1288"/>
      <c r="AE30" s="1288"/>
      <c r="AK30" s="1289"/>
      <c r="AL30" s="1288"/>
      <c r="AM30" s="1288"/>
      <c r="AN30" s="1288"/>
      <c r="AO30" s="1288"/>
      <c r="AR30" s="1124"/>
    </row>
    <row r="31" spans="2:70" s="1104" customFormat="1" ht="14.45" customHeight="1">
      <c r="B31" s="1124"/>
      <c r="F31" s="1119" t="s">
        <v>34</v>
      </c>
      <c r="L31" s="1287">
        <v>0.2</v>
      </c>
      <c r="M31" s="1288"/>
      <c r="N31" s="1288"/>
      <c r="O31" s="1288"/>
      <c r="P31" s="1288"/>
      <c r="W31" s="1289"/>
      <c r="X31" s="1288"/>
      <c r="Y31" s="1288"/>
      <c r="Z31" s="1288"/>
      <c r="AA31" s="1288"/>
      <c r="AB31" s="1288"/>
      <c r="AC31" s="1288"/>
      <c r="AD31" s="1288"/>
      <c r="AE31" s="1288"/>
      <c r="AK31" s="1289"/>
      <c r="AL31" s="1288"/>
      <c r="AM31" s="1288"/>
      <c r="AN31" s="1288"/>
      <c r="AO31" s="1288"/>
      <c r="AR31" s="1124"/>
    </row>
    <row r="32" spans="2:70" s="1104" customFormat="1" ht="14.45" hidden="1" customHeight="1">
      <c r="B32" s="1124"/>
      <c r="F32" s="1119" t="s">
        <v>35</v>
      </c>
      <c r="L32" s="1287">
        <v>0.2</v>
      </c>
      <c r="M32" s="1288"/>
      <c r="N32" s="1288"/>
      <c r="O32" s="1288"/>
      <c r="P32" s="1288"/>
      <c r="W32" s="1289">
        <f>ROUND(BB96, 2)</f>
        <v>0</v>
      </c>
      <c r="X32" s="1288"/>
      <c r="Y32" s="1288"/>
      <c r="Z32" s="1288"/>
      <c r="AA32" s="1288"/>
      <c r="AB32" s="1288"/>
      <c r="AC32" s="1288"/>
      <c r="AD32" s="1288"/>
      <c r="AE32" s="1288"/>
      <c r="AK32" s="1289"/>
      <c r="AL32" s="1288"/>
      <c r="AM32" s="1288"/>
      <c r="AN32" s="1288"/>
      <c r="AO32" s="1288"/>
      <c r="AR32" s="1124"/>
    </row>
    <row r="33" spans="2:44" s="1104" customFormat="1" ht="14.45" hidden="1" customHeight="1">
      <c r="B33" s="1124"/>
      <c r="F33" s="1119" t="s">
        <v>36</v>
      </c>
      <c r="L33" s="1287">
        <v>0.2</v>
      </c>
      <c r="M33" s="1288"/>
      <c r="N33" s="1288"/>
      <c r="O33" s="1288"/>
      <c r="P33" s="1288"/>
      <c r="W33" s="1289">
        <f>ROUND(BC96, 2)</f>
        <v>0</v>
      </c>
      <c r="X33" s="1288"/>
      <c r="Y33" s="1288"/>
      <c r="Z33" s="1288"/>
      <c r="AA33" s="1288"/>
      <c r="AB33" s="1288"/>
      <c r="AC33" s="1288"/>
      <c r="AD33" s="1288"/>
      <c r="AE33" s="1288"/>
      <c r="AK33" s="1289"/>
      <c r="AL33" s="1288"/>
      <c r="AM33" s="1288"/>
      <c r="AN33" s="1288"/>
      <c r="AO33" s="1288"/>
      <c r="AR33" s="1124"/>
    </row>
    <row r="34" spans="2:44" s="1104" customFormat="1" ht="14.45" hidden="1" customHeight="1">
      <c r="B34" s="1124"/>
      <c r="F34" s="1119" t="s">
        <v>37</v>
      </c>
      <c r="L34" s="1287">
        <v>0</v>
      </c>
      <c r="M34" s="1288"/>
      <c r="N34" s="1288"/>
      <c r="O34" s="1288"/>
      <c r="P34" s="1288"/>
      <c r="W34" s="1289">
        <f>ROUND(BD96, 2)</f>
        <v>0</v>
      </c>
      <c r="X34" s="1288"/>
      <c r="Y34" s="1288"/>
      <c r="Z34" s="1288"/>
      <c r="AA34" s="1288"/>
      <c r="AB34" s="1288"/>
      <c r="AC34" s="1288"/>
      <c r="AD34" s="1288"/>
      <c r="AE34" s="1288"/>
      <c r="AK34" s="1289"/>
      <c r="AL34" s="1288"/>
      <c r="AM34" s="1288"/>
      <c r="AN34" s="1288"/>
      <c r="AO34" s="1288"/>
      <c r="AR34" s="1124"/>
    </row>
    <row r="35" spans="2:44" s="1103" customFormat="1" ht="6.95" customHeight="1">
      <c r="B35" s="1121"/>
      <c r="AR35" s="1121"/>
    </row>
    <row r="36" spans="2:44" s="1103" customFormat="1" ht="25.9" customHeight="1">
      <c r="B36" s="1121"/>
      <c r="C36" s="1125"/>
      <c r="D36" s="1126" t="s">
        <v>38</v>
      </c>
      <c r="E36" s="1127"/>
      <c r="F36" s="1127"/>
      <c r="G36" s="1127"/>
      <c r="H36" s="1127"/>
      <c r="I36" s="1127"/>
      <c r="J36" s="1127"/>
      <c r="K36" s="1127"/>
      <c r="L36" s="1127"/>
      <c r="M36" s="1127"/>
      <c r="N36" s="1127"/>
      <c r="O36" s="1127"/>
      <c r="P36" s="1127"/>
      <c r="Q36" s="1127"/>
      <c r="R36" s="1127"/>
      <c r="S36" s="1127"/>
      <c r="T36" s="1128" t="s">
        <v>39</v>
      </c>
      <c r="U36" s="1127"/>
      <c r="V36" s="1127"/>
      <c r="W36" s="1127"/>
      <c r="X36" s="1290" t="s">
        <v>40</v>
      </c>
      <c r="Y36" s="1239"/>
      <c r="Z36" s="1239"/>
      <c r="AA36" s="1239"/>
      <c r="AB36" s="1239"/>
      <c r="AC36" s="1127"/>
      <c r="AD36" s="1127"/>
      <c r="AE36" s="1127"/>
      <c r="AF36" s="1127"/>
      <c r="AG36" s="1127"/>
      <c r="AH36" s="1127"/>
      <c r="AI36" s="1127"/>
      <c r="AJ36" s="1127"/>
      <c r="AK36" s="1291"/>
      <c r="AL36" s="1239"/>
      <c r="AM36" s="1239"/>
      <c r="AN36" s="1239"/>
      <c r="AO36" s="1241"/>
      <c r="AP36" s="1125"/>
      <c r="AQ36" s="1125"/>
      <c r="AR36" s="1121"/>
    </row>
    <row r="37" spans="2:44" s="1103" customFormat="1" ht="6.95" customHeight="1">
      <c r="B37" s="1121"/>
      <c r="AR37" s="1121"/>
    </row>
    <row r="38" spans="2:44" s="1103" customFormat="1" ht="14.45" customHeight="1">
      <c r="B38" s="1121"/>
      <c r="AR38" s="1121"/>
    </row>
    <row r="39" spans="2:44" ht="14.45" customHeight="1">
      <c r="B39" s="1113"/>
      <c r="AR39" s="1113"/>
    </row>
    <row r="40" spans="2:44" ht="14.45" customHeight="1">
      <c r="B40" s="1113"/>
      <c r="AR40" s="1113"/>
    </row>
    <row r="41" spans="2:44" ht="14.45" customHeight="1">
      <c r="B41" s="1113"/>
      <c r="AR41" s="1113"/>
    </row>
    <row r="42" spans="2:44" ht="14.45" customHeight="1">
      <c r="B42" s="1113"/>
      <c r="AR42" s="1113"/>
    </row>
    <row r="43" spans="2:44" ht="14.45" customHeight="1">
      <c r="B43" s="1113"/>
      <c r="AR43" s="1113"/>
    </row>
    <row r="44" spans="2:44" ht="14.45" customHeight="1">
      <c r="B44" s="1113"/>
      <c r="AR44" s="1113"/>
    </row>
    <row r="45" spans="2:44" ht="14.45" customHeight="1">
      <c r="B45" s="1113"/>
      <c r="AR45" s="1113"/>
    </row>
    <row r="46" spans="2:44" ht="14.45" customHeight="1">
      <c r="B46" s="1113"/>
      <c r="AR46" s="1113"/>
    </row>
    <row r="47" spans="2:44" ht="14.45" customHeight="1">
      <c r="B47" s="1113"/>
      <c r="AR47" s="1113"/>
    </row>
    <row r="48" spans="2:44" ht="14.45" customHeight="1">
      <c r="B48" s="1113"/>
      <c r="AR48" s="1113"/>
    </row>
    <row r="49" spans="2:44" ht="14.45" customHeight="1">
      <c r="B49" s="1113"/>
      <c r="AR49" s="1113"/>
    </row>
    <row r="50" spans="2:44" s="1103" customFormat="1" ht="14.45" customHeight="1">
      <c r="B50" s="1121"/>
      <c r="D50" s="1129" t="s">
        <v>41</v>
      </c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  <c r="O50" s="1130"/>
      <c r="P50" s="1130"/>
      <c r="Q50" s="1130"/>
      <c r="R50" s="1130"/>
      <c r="S50" s="1130"/>
      <c r="T50" s="1130"/>
      <c r="U50" s="1130"/>
      <c r="V50" s="1130"/>
      <c r="W50" s="1130"/>
      <c r="X50" s="1130"/>
      <c r="Y50" s="1130"/>
      <c r="Z50" s="1130"/>
      <c r="AA50" s="1130"/>
      <c r="AB50" s="1130"/>
      <c r="AC50" s="1130"/>
      <c r="AD50" s="1130"/>
      <c r="AE50" s="1130"/>
      <c r="AF50" s="1130"/>
      <c r="AG50" s="1130"/>
      <c r="AH50" s="1129" t="s">
        <v>42</v>
      </c>
      <c r="AI50" s="1130"/>
      <c r="AJ50" s="1130"/>
      <c r="AK50" s="1130"/>
      <c r="AL50" s="1130"/>
      <c r="AM50" s="1130"/>
      <c r="AN50" s="1130"/>
      <c r="AO50" s="1130"/>
      <c r="AR50" s="1121"/>
    </row>
    <row r="51" spans="2:44">
      <c r="B51" s="1113"/>
      <c r="AR51" s="1113"/>
    </row>
    <row r="52" spans="2:44">
      <c r="B52" s="1113"/>
      <c r="AR52" s="1113"/>
    </row>
    <row r="53" spans="2:44">
      <c r="B53" s="1113"/>
      <c r="AR53" s="1113"/>
    </row>
    <row r="54" spans="2:44">
      <c r="B54" s="1113"/>
      <c r="AR54" s="1113"/>
    </row>
    <row r="55" spans="2:44">
      <c r="B55" s="1113"/>
      <c r="AR55" s="1113"/>
    </row>
    <row r="56" spans="2:44">
      <c r="B56" s="1113"/>
      <c r="AR56" s="1113"/>
    </row>
    <row r="57" spans="2:44">
      <c r="B57" s="1113"/>
      <c r="AR57" s="1113"/>
    </row>
    <row r="58" spans="2:44">
      <c r="B58" s="1113"/>
      <c r="AR58" s="1113"/>
    </row>
    <row r="59" spans="2:44">
      <c r="B59" s="1113"/>
      <c r="AR59" s="1113"/>
    </row>
    <row r="60" spans="2:44">
      <c r="B60" s="1113"/>
      <c r="AR60" s="1113"/>
    </row>
    <row r="61" spans="2:44" s="1103" customFormat="1" ht="12.75">
      <c r="B61" s="1121"/>
      <c r="D61" s="1131" t="s">
        <v>43</v>
      </c>
      <c r="E61" s="1123"/>
      <c r="F61" s="1123"/>
      <c r="G61" s="1123"/>
      <c r="H61" s="1123"/>
      <c r="I61" s="1123"/>
      <c r="J61" s="1123"/>
      <c r="K61" s="1123"/>
      <c r="L61" s="1123"/>
      <c r="M61" s="1123"/>
      <c r="N61" s="1123"/>
      <c r="O61" s="1123"/>
      <c r="P61" s="1123"/>
      <c r="Q61" s="1123"/>
      <c r="R61" s="1123"/>
      <c r="S61" s="1123"/>
      <c r="T61" s="1123"/>
      <c r="U61" s="1123"/>
      <c r="V61" s="1131" t="s">
        <v>44</v>
      </c>
      <c r="W61" s="1123"/>
      <c r="X61" s="1123"/>
      <c r="Y61" s="1123"/>
      <c r="Z61" s="1123"/>
      <c r="AA61" s="1123"/>
      <c r="AB61" s="1123"/>
      <c r="AC61" s="1123"/>
      <c r="AD61" s="1123"/>
      <c r="AE61" s="1123"/>
      <c r="AF61" s="1123"/>
      <c r="AG61" s="1123"/>
      <c r="AH61" s="1131" t="s">
        <v>43</v>
      </c>
      <c r="AI61" s="1123"/>
      <c r="AJ61" s="1123"/>
      <c r="AK61" s="1123"/>
      <c r="AL61" s="1123"/>
      <c r="AM61" s="1131" t="s">
        <v>44</v>
      </c>
      <c r="AN61" s="1123"/>
      <c r="AO61" s="1123"/>
      <c r="AR61" s="1121"/>
    </row>
    <row r="62" spans="2:44">
      <c r="B62" s="1113"/>
      <c r="AR62" s="1113"/>
    </row>
    <row r="63" spans="2:44">
      <c r="B63" s="1113"/>
      <c r="AR63" s="1113"/>
    </row>
    <row r="64" spans="2:44">
      <c r="B64" s="1113"/>
      <c r="AR64" s="1113"/>
    </row>
    <row r="65" spans="2:44" s="1103" customFormat="1" ht="12.75">
      <c r="B65" s="1121"/>
      <c r="D65" s="1129" t="s">
        <v>45</v>
      </c>
      <c r="E65" s="1130"/>
      <c r="F65" s="1130"/>
      <c r="G65" s="1130"/>
      <c r="H65" s="1130"/>
      <c r="I65" s="1130"/>
      <c r="J65" s="1130"/>
      <c r="K65" s="1130"/>
      <c r="L65" s="1130"/>
      <c r="M65" s="1130"/>
      <c r="N65" s="1130"/>
      <c r="O65" s="1130"/>
      <c r="P65" s="1130"/>
      <c r="Q65" s="1130"/>
      <c r="R65" s="1130"/>
      <c r="S65" s="1130"/>
      <c r="T65" s="1130"/>
      <c r="U65" s="1130"/>
      <c r="V65" s="1130"/>
      <c r="W65" s="1130"/>
      <c r="X65" s="1130"/>
      <c r="Y65" s="1130"/>
      <c r="Z65" s="1130"/>
      <c r="AA65" s="1130"/>
      <c r="AB65" s="1130"/>
      <c r="AC65" s="1130"/>
      <c r="AD65" s="1130"/>
      <c r="AE65" s="1130"/>
      <c r="AF65" s="1130"/>
      <c r="AG65" s="1130"/>
      <c r="AH65" s="1129" t="s">
        <v>46</v>
      </c>
      <c r="AI65" s="1130"/>
      <c r="AJ65" s="1130"/>
      <c r="AK65" s="1130"/>
      <c r="AL65" s="1130"/>
      <c r="AM65" s="1130"/>
      <c r="AN65" s="1130"/>
      <c r="AO65" s="1130"/>
      <c r="AR65" s="1121"/>
    </row>
    <row r="66" spans="2:44">
      <c r="B66" s="1113"/>
      <c r="AR66" s="1113"/>
    </row>
    <row r="67" spans="2:44">
      <c r="B67" s="1113"/>
      <c r="AR67" s="1113"/>
    </row>
    <row r="68" spans="2:44">
      <c r="B68" s="1113"/>
      <c r="AR68" s="1113"/>
    </row>
    <row r="69" spans="2:44">
      <c r="B69" s="1113"/>
      <c r="AR69" s="1113"/>
    </row>
    <row r="70" spans="2:44">
      <c r="B70" s="1113"/>
      <c r="AR70" s="1113"/>
    </row>
    <row r="71" spans="2:44">
      <c r="B71" s="1113"/>
      <c r="AR71" s="1113"/>
    </row>
    <row r="72" spans="2:44">
      <c r="B72" s="1113"/>
      <c r="AR72" s="1113"/>
    </row>
    <row r="73" spans="2:44">
      <c r="B73" s="1113"/>
      <c r="AR73" s="1113"/>
    </row>
    <row r="74" spans="2:44">
      <c r="B74" s="1113"/>
      <c r="AR74" s="1113"/>
    </row>
    <row r="75" spans="2:44">
      <c r="B75" s="1113"/>
      <c r="AR75" s="1113"/>
    </row>
    <row r="76" spans="2:44" s="1103" customFormat="1" ht="12.75">
      <c r="B76" s="1121"/>
      <c r="D76" s="1131" t="s">
        <v>43</v>
      </c>
      <c r="E76" s="1123"/>
      <c r="F76" s="1123"/>
      <c r="G76" s="1123"/>
      <c r="H76" s="1123"/>
      <c r="I76" s="1123"/>
      <c r="J76" s="1123"/>
      <c r="K76" s="1123"/>
      <c r="L76" s="1123"/>
      <c r="M76" s="1123"/>
      <c r="N76" s="1123"/>
      <c r="O76" s="1123"/>
      <c r="P76" s="1123"/>
      <c r="Q76" s="1123"/>
      <c r="R76" s="1123"/>
      <c r="S76" s="1123"/>
      <c r="T76" s="1123"/>
      <c r="U76" s="1123"/>
      <c r="V76" s="1131" t="s">
        <v>44</v>
      </c>
      <c r="W76" s="1123"/>
      <c r="X76" s="1123"/>
      <c r="Y76" s="1123"/>
      <c r="Z76" s="1123"/>
      <c r="AA76" s="1123"/>
      <c r="AB76" s="1123"/>
      <c r="AC76" s="1123"/>
      <c r="AD76" s="1123"/>
      <c r="AE76" s="1123"/>
      <c r="AF76" s="1123"/>
      <c r="AG76" s="1123"/>
      <c r="AH76" s="1131" t="s">
        <v>43</v>
      </c>
      <c r="AI76" s="1123"/>
      <c r="AJ76" s="1123"/>
      <c r="AK76" s="1123"/>
      <c r="AL76" s="1123"/>
      <c r="AM76" s="1131" t="s">
        <v>44</v>
      </c>
      <c r="AN76" s="1123"/>
      <c r="AO76" s="1123"/>
      <c r="AR76" s="1121"/>
    </row>
    <row r="77" spans="2:44" s="1103" customFormat="1">
      <c r="B77" s="1121"/>
      <c r="AR77" s="1121"/>
    </row>
    <row r="78" spans="2:44" s="1103" customFormat="1" ht="6.95" customHeight="1">
      <c r="B78" s="1132"/>
      <c r="C78" s="1133"/>
      <c r="D78" s="1133"/>
      <c r="E78" s="1133"/>
      <c r="F78" s="1133"/>
      <c r="G78" s="1133"/>
      <c r="H78" s="1133"/>
      <c r="I78" s="1133"/>
      <c r="J78" s="1133"/>
      <c r="K78" s="1133"/>
      <c r="L78" s="1133"/>
      <c r="M78" s="1133"/>
      <c r="N78" s="1133"/>
      <c r="O78" s="1133"/>
      <c r="P78" s="1133"/>
      <c r="Q78" s="1133"/>
      <c r="R78" s="1133"/>
      <c r="S78" s="1133"/>
      <c r="T78" s="1133"/>
      <c r="U78" s="1133"/>
      <c r="V78" s="1133"/>
      <c r="W78" s="1133"/>
      <c r="X78" s="1133"/>
      <c r="Y78" s="1133"/>
      <c r="Z78" s="1133"/>
      <c r="AA78" s="1133"/>
      <c r="AB78" s="1133"/>
      <c r="AC78" s="1133"/>
      <c r="AD78" s="1133"/>
      <c r="AE78" s="1133"/>
      <c r="AF78" s="1133"/>
      <c r="AG78" s="1133"/>
      <c r="AH78" s="1133"/>
      <c r="AI78" s="1133"/>
      <c r="AJ78" s="1133"/>
      <c r="AK78" s="1133"/>
      <c r="AL78" s="1133"/>
      <c r="AM78" s="1133"/>
      <c r="AN78" s="1133"/>
      <c r="AO78" s="1133"/>
      <c r="AP78" s="1133"/>
      <c r="AQ78" s="1133"/>
      <c r="AR78" s="1121"/>
    </row>
    <row r="82" spans="2:89" s="1103" customFormat="1" ht="6.95" customHeight="1">
      <c r="B82" s="1134"/>
      <c r="C82" s="1135"/>
      <c r="D82" s="1135"/>
      <c r="E82" s="1135"/>
      <c r="F82" s="1135"/>
      <c r="G82" s="1135"/>
      <c r="H82" s="1135"/>
      <c r="I82" s="1135"/>
      <c r="J82" s="1135"/>
      <c r="K82" s="1135"/>
      <c r="L82" s="1135"/>
      <c r="M82" s="1135"/>
      <c r="N82" s="1135"/>
      <c r="O82" s="1135"/>
      <c r="P82" s="1135"/>
      <c r="Q82" s="1135"/>
      <c r="R82" s="1135"/>
      <c r="S82" s="1135"/>
      <c r="T82" s="1135"/>
      <c r="U82" s="1135"/>
      <c r="V82" s="1135"/>
      <c r="W82" s="1135"/>
      <c r="X82" s="1135"/>
      <c r="Y82" s="1135"/>
      <c r="Z82" s="1135"/>
      <c r="AA82" s="1135"/>
      <c r="AB82" s="1135"/>
      <c r="AC82" s="1135"/>
      <c r="AD82" s="1135"/>
      <c r="AE82" s="1135"/>
      <c r="AF82" s="1135"/>
      <c r="AG82" s="1135"/>
      <c r="AH82" s="1135"/>
      <c r="AI82" s="1135"/>
      <c r="AJ82" s="1135"/>
      <c r="AK82" s="1135"/>
      <c r="AL82" s="1135"/>
      <c r="AM82" s="1135"/>
      <c r="AN82" s="1135"/>
      <c r="AO82" s="1135"/>
      <c r="AP82" s="1135"/>
      <c r="AQ82" s="1135"/>
      <c r="AR82" s="1121"/>
    </row>
    <row r="83" spans="2:89" s="1103" customFormat="1" ht="24.95" customHeight="1">
      <c r="B83" s="1121"/>
      <c r="C83" s="1114" t="s">
        <v>47</v>
      </c>
      <c r="AR83" s="1121"/>
    </row>
    <row r="84" spans="2:89" s="1103" customFormat="1" ht="6.95" customHeight="1">
      <c r="B84" s="1121"/>
      <c r="AR84" s="1121"/>
    </row>
    <row r="85" spans="2:89" s="1105" customFormat="1" ht="12" customHeight="1">
      <c r="B85" s="1136"/>
      <c r="C85" s="1119" t="s">
        <v>10</v>
      </c>
      <c r="L85" s="1105" t="str">
        <f>K5</f>
        <v>11941</v>
      </c>
      <c r="AR85" s="1136"/>
    </row>
    <row r="86" spans="2:89" s="1106" customFormat="1" ht="18" customHeight="1">
      <c r="B86" s="1137"/>
      <c r="C86" s="1138" t="s">
        <v>12</v>
      </c>
      <c r="L86" s="1285" t="str">
        <f>K6</f>
        <v>SOŠ PZ Košice, zateplenie bloku A a rekonštrukcia bloku E</v>
      </c>
      <c r="M86" s="1286"/>
      <c r="N86" s="1286"/>
      <c r="O86" s="1286"/>
      <c r="P86" s="1286"/>
      <c r="Q86" s="1286"/>
      <c r="R86" s="1286"/>
      <c r="S86" s="1286"/>
      <c r="T86" s="1286"/>
      <c r="U86" s="1286"/>
      <c r="V86" s="1286"/>
      <c r="W86" s="1286"/>
      <c r="X86" s="1286"/>
      <c r="Y86" s="1286"/>
      <c r="Z86" s="1286"/>
      <c r="AA86" s="1286"/>
      <c r="AB86" s="1286"/>
      <c r="AC86" s="1286"/>
      <c r="AD86" s="1286"/>
      <c r="AE86" s="1286"/>
      <c r="AF86" s="1286"/>
      <c r="AG86" s="1286"/>
      <c r="AH86" s="1286"/>
      <c r="AI86" s="1286"/>
      <c r="AJ86" s="1286"/>
      <c r="AK86" s="1286"/>
      <c r="AL86" s="1286"/>
      <c r="AM86" s="1286"/>
      <c r="AN86" s="1286"/>
      <c r="AO86" s="1286"/>
      <c r="AR86" s="1137"/>
    </row>
    <row r="87" spans="2:89" s="1198" customFormat="1" ht="18" customHeight="1">
      <c r="B87" s="1137"/>
      <c r="C87" s="1138"/>
      <c r="L87" s="1292" t="s">
        <v>2329</v>
      </c>
      <c r="M87" s="1292"/>
      <c r="N87" s="1292"/>
      <c r="O87" s="1292"/>
      <c r="P87" s="1292"/>
      <c r="Q87" s="1292"/>
      <c r="R87" s="1292"/>
      <c r="S87" s="1292"/>
      <c r="T87" s="1292"/>
      <c r="U87" s="1292"/>
      <c r="V87" s="1292"/>
      <c r="W87" s="1292"/>
      <c r="X87" s="1292"/>
      <c r="Y87" s="1292"/>
      <c r="Z87" s="1292"/>
      <c r="AA87" s="1292"/>
      <c r="AB87" s="1292"/>
      <c r="AC87" s="1292"/>
      <c r="AD87" s="1292"/>
      <c r="AE87" s="1292"/>
      <c r="AF87" s="1292"/>
      <c r="AG87" s="1292"/>
      <c r="AH87" s="1292"/>
      <c r="AI87" s="1292"/>
      <c r="AR87" s="1137"/>
    </row>
    <row r="88" spans="2:89" s="1103" customFormat="1" ht="6.95" customHeight="1">
      <c r="B88" s="1121"/>
      <c r="AR88" s="1121"/>
    </row>
    <row r="89" spans="2:89" s="1103" customFormat="1" ht="12" customHeight="1">
      <c r="B89" s="1121"/>
      <c r="C89" s="1119" t="s">
        <v>15</v>
      </c>
      <c r="L89" s="1139" t="str">
        <f>IF(K9="","",K9)</f>
        <v>Košice</v>
      </c>
      <c r="AI89" s="1119" t="s">
        <v>17</v>
      </c>
      <c r="AM89" s="1273">
        <f>IF(AN9= "","",AN9)</f>
        <v>44838</v>
      </c>
      <c r="AN89" s="1273"/>
      <c r="AR89" s="1121"/>
    </row>
    <row r="90" spans="2:89" s="1103" customFormat="1" ht="6.95" customHeight="1">
      <c r="B90" s="1121"/>
      <c r="AR90" s="1121"/>
    </row>
    <row r="91" spans="2:89" s="1103" customFormat="1" ht="15.2" customHeight="1">
      <c r="B91" s="1121"/>
      <c r="C91" s="1119" t="s">
        <v>18</v>
      </c>
      <c r="L91" s="1105" t="str">
        <f>IF(E12= "","",E12)</f>
        <v xml:space="preserve"> </v>
      </c>
      <c r="AI91" s="1119" t="s">
        <v>23</v>
      </c>
      <c r="AM91" s="1274" t="str">
        <f>IF(E18="","",E18)</f>
        <v/>
      </c>
      <c r="AN91" s="1275"/>
      <c r="AO91" s="1275"/>
      <c r="AP91" s="1275"/>
      <c r="AR91" s="1121"/>
      <c r="AS91" s="1276" t="s">
        <v>48</v>
      </c>
      <c r="AT91" s="1277"/>
      <c r="AU91" s="1140"/>
      <c r="AV91" s="1140"/>
      <c r="AW91" s="1140"/>
      <c r="AX91" s="1140"/>
      <c r="AY91" s="1140"/>
      <c r="AZ91" s="1140"/>
      <c r="BA91" s="1140"/>
      <c r="BB91" s="1140"/>
      <c r="BC91" s="1140"/>
      <c r="BD91" s="1141"/>
    </row>
    <row r="92" spans="2:89" s="1103" customFormat="1" ht="15.2" customHeight="1">
      <c r="B92" s="1121"/>
      <c r="C92" s="1119" t="s">
        <v>22</v>
      </c>
      <c r="L92" s="1105" t="str">
        <f>IF(E15="","",E15)</f>
        <v xml:space="preserve"> </v>
      </c>
      <c r="AI92" s="1119" t="s">
        <v>26</v>
      </c>
      <c r="AM92" s="1274" t="str">
        <f>IF(E21="","",E21)</f>
        <v xml:space="preserve"> </v>
      </c>
      <c r="AN92" s="1275"/>
      <c r="AO92" s="1275"/>
      <c r="AP92" s="1275"/>
      <c r="AR92" s="1121"/>
      <c r="AS92" s="1278"/>
      <c r="AT92" s="1279"/>
      <c r="AU92" s="1142"/>
      <c r="AV92" s="1142"/>
      <c r="AW92" s="1142"/>
      <c r="AX92" s="1142"/>
      <c r="AY92" s="1142"/>
      <c r="AZ92" s="1142"/>
      <c r="BA92" s="1142"/>
      <c r="BB92" s="1142"/>
      <c r="BC92" s="1142"/>
      <c r="BD92" s="1143"/>
    </row>
    <row r="93" spans="2:89" s="1103" customFormat="1" ht="10.9" customHeight="1">
      <c r="B93" s="1121"/>
      <c r="AR93" s="1121"/>
      <c r="AS93" s="1278"/>
      <c r="AT93" s="1279"/>
      <c r="AU93" s="1142"/>
      <c r="AV93" s="1142"/>
      <c r="AW93" s="1142"/>
      <c r="AX93" s="1142"/>
      <c r="AY93" s="1142"/>
      <c r="AZ93" s="1142"/>
      <c r="BA93" s="1142"/>
      <c r="BB93" s="1142"/>
      <c r="BC93" s="1142"/>
      <c r="BD93" s="1143"/>
    </row>
    <row r="94" spans="2:89" s="1103" customFormat="1" ht="29.25" customHeight="1">
      <c r="B94" s="1121"/>
      <c r="C94" s="1280" t="s">
        <v>49</v>
      </c>
      <c r="D94" s="1281"/>
      <c r="E94" s="1281"/>
      <c r="F94" s="1281"/>
      <c r="G94" s="1281"/>
      <c r="H94" s="1144"/>
      <c r="I94" s="1282" t="s">
        <v>50</v>
      </c>
      <c r="J94" s="1281"/>
      <c r="K94" s="1281"/>
      <c r="L94" s="1281"/>
      <c r="M94" s="1281"/>
      <c r="N94" s="1281"/>
      <c r="O94" s="1281"/>
      <c r="P94" s="1281"/>
      <c r="Q94" s="1281"/>
      <c r="R94" s="1281"/>
      <c r="S94" s="1281"/>
      <c r="T94" s="1281"/>
      <c r="U94" s="1281"/>
      <c r="V94" s="1281"/>
      <c r="W94" s="1281"/>
      <c r="X94" s="1281"/>
      <c r="Y94" s="1281"/>
      <c r="Z94" s="1281"/>
      <c r="AA94" s="1281"/>
      <c r="AB94" s="1281"/>
      <c r="AC94" s="1281"/>
      <c r="AD94" s="1281"/>
      <c r="AE94" s="1281"/>
      <c r="AF94" s="1281"/>
      <c r="AG94" s="1283" t="s">
        <v>51</v>
      </c>
      <c r="AH94" s="1281"/>
      <c r="AI94" s="1281"/>
      <c r="AJ94" s="1281"/>
      <c r="AK94" s="1281"/>
      <c r="AL94" s="1281"/>
      <c r="AM94" s="1281"/>
      <c r="AN94" s="1282" t="s">
        <v>52</v>
      </c>
      <c r="AO94" s="1281"/>
      <c r="AP94" s="1284"/>
      <c r="AQ94" s="1145" t="s">
        <v>53</v>
      </c>
      <c r="AR94" s="1121"/>
      <c r="AS94" s="1146" t="s">
        <v>54</v>
      </c>
      <c r="AT94" s="1147" t="s">
        <v>55</v>
      </c>
      <c r="AU94" s="1147" t="s">
        <v>56</v>
      </c>
      <c r="AV94" s="1147" t="s">
        <v>57</v>
      </c>
      <c r="AW94" s="1147" t="s">
        <v>58</v>
      </c>
      <c r="AX94" s="1147" t="s">
        <v>59</v>
      </c>
      <c r="AY94" s="1147" t="s">
        <v>60</v>
      </c>
      <c r="AZ94" s="1147" t="s">
        <v>61</v>
      </c>
      <c r="BA94" s="1147" t="s">
        <v>62</v>
      </c>
      <c r="BB94" s="1147" t="s">
        <v>63</v>
      </c>
      <c r="BC94" s="1147" t="s">
        <v>64</v>
      </c>
      <c r="BD94" s="1148" t="s">
        <v>65</v>
      </c>
    </row>
    <row r="95" spans="2:89" s="1103" customFormat="1" ht="10.9" customHeight="1">
      <c r="B95" s="1121"/>
      <c r="AR95" s="1121"/>
      <c r="AS95" s="1149"/>
      <c r="AT95" s="1140"/>
      <c r="AU95" s="1140"/>
      <c r="AV95" s="1140"/>
      <c r="AW95" s="1140"/>
      <c r="AX95" s="1140"/>
      <c r="AY95" s="1140"/>
      <c r="AZ95" s="1140"/>
      <c r="BA95" s="1140"/>
      <c r="BB95" s="1140"/>
      <c r="BC95" s="1140"/>
      <c r="BD95" s="1141"/>
    </row>
    <row r="96" spans="2:89" s="1107" customFormat="1" ht="32.450000000000003" customHeight="1">
      <c r="B96" s="1150"/>
      <c r="C96" s="1151" t="s">
        <v>66</v>
      </c>
      <c r="D96" s="1152"/>
      <c r="E96" s="1152"/>
      <c r="F96" s="1152"/>
      <c r="G96" s="1152"/>
      <c r="H96" s="1152"/>
      <c r="I96" s="1152"/>
      <c r="J96" s="1152"/>
      <c r="K96" s="1152"/>
      <c r="L96" s="1152"/>
      <c r="M96" s="1152"/>
      <c r="N96" s="1152"/>
      <c r="O96" s="1152"/>
      <c r="P96" s="1152"/>
      <c r="Q96" s="1152"/>
      <c r="R96" s="1152"/>
      <c r="S96" s="1152"/>
      <c r="T96" s="1152"/>
      <c r="U96" s="1152"/>
      <c r="V96" s="1152"/>
      <c r="W96" s="1152"/>
      <c r="X96" s="1152"/>
      <c r="Y96" s="1152"/>
      <c r="Z96" s="1152"/>
      <c r="AA96" s="1152"/>
      <c r="AB96" s="1152"/>
      <c r="AC96" s="1152"/>
      <c r="AD96" s="1152"/>
      <c r="AE96" s="1152"/>
      <c r="AF96" s="1152"/>
      <c r="AG96" s="1271"/>
      <c r="AH96" s="1271"/>
      <c r="AI96" s="1271"/>
      <c r="AJ96" s="1271"/>
      <c r="AK96" s="1271"/>
      <c r="AL96" s="1271"/>
      <c r="AM96" s="1271"/>
      <c r="AN96" s="1272"/>
      <c r="AO96" s="1272"/>
      <c r="AP96" s="1272"/>
      <c r="AQ96" s="1153" t="s">
        <v>1</v>
      </c>
      <c r="AR96" s="1150"/>
      <c r="AS96" s="1168">
        <f>ROUND(SUM(AS97:AS98),2)</f>
        <v>0</v>
      </c>
      <c r="AT96" s="1154">
        <f>ROUND(SUM(AV96:AW96),2)</f>
        <v>141931.64000000001</v>
      </c>
      <c r="AU96" s="1155" t="e">
        <f>ROUND(SUM(AU97:AU98),5)</f>
        <v>#REF!</v>
      </c>
      <c r="AV96" s="1154">
        <f>ROUND(AZ96*L30,2)</f>
        <v>0</v>
      </c>
      <c r="AW96" s="1154">
        <f>ROUND(BA96*L31,2)</f>
        <v>141931.64000000001</v>
      </c>
      <c r="AX96" s="1154">
        <f>ROUND(BB96*L30,2)</f>
        <v>0</v>
      </c>
      <c r="AY96" s="1154">
        <f>ROUND(BC96*L31,2)</f>
        <v>0</v>
      </c>
      <c r="AZ96" s="1154">
        <f>ROUND(SUM(AZ97:AZ98),2)</f>
        <v>0</v>
      </c>
      <c r="BA96" s="1154">
        <f>ROUND(SUM(BA97:BA99),2)</f>
        <v>709658.22</v>
      </c>
      <c r="BB96" s="1154">
        <f>ROUND(SUM(BB97:BB98),2)</f>
        <v>0</v>
      </c>
      <c r="BC96" s="1154">
        <f>ROUND(SUM(BC97:BC98),2)</f>
        <v>0</v>
      </c>
      <c r="BD96" s="1156">
        <f>ROUND(SUM(BD97:BD98),2)</f>
        <v>0</v>
      </c>
      <c r="BR96" s="1157" t="s">
        <v>67</v>
      </c>
      <c r="BS96" s="1157" t="s">
        <v>68</v>
      </c>
      <c r="BT96" s="1158" t="s">
        <v>69</v>
      </c>
      <c r="BU96" s="1157" t="s">
        <v>70</v>
      </c>
      <c r="BV96" s="1157" t="s">
        <v>4</v>
      </c>
      <c r="BW96" s="1157" t="s">
        <v>71</v>
      </c>
      <c r="CK96" s="1157" t="s">
        <v>1</v>
      </c>
    </row>
    <row r="97" spans="1:90" s="1108" customFormat="1" ht="16.5" customHeight="1">
      <c r="A97" s="1166" t="s">
        <v>72</v>
      </c>
      <c r="B97" s="1159"/>
      <c r="C97" s="1160"/>
      <c r="D97" s="1231" t="s">
        <v>73</v>
      </c>
      <c r="E97" s="1231"/>
      <c r="F97" s="1231"/>
      <c r="G97" s="1231"/>
      <c r="H97" s="1231"/>
      <c r="I97" s="1199"/>
      <c r="J97" s="1231" t="s">
        <v>2330</v>
      </c>
      <c r="K97" s="1231"/>
      <c r="L97" s="1231"/>
      <c r="M97" s="1231"/>
      <c r="N97" s="1231"/>
      <c r="O97" s="1231"/>
      <c r="P97" s="1231"/>
      <c r="Q97" s="1231"/>
      <c r="R97" s="1231"/>
      <c r="S97" s="1231"/>
      <c r="T97" s="1231"/>
      <c r="U97" s="1231"/>
      <c r="V97" s="1231"/>
      <c r="W97" s="1231"/>
      <c r="X97" s="1231"/>
      <c r="Y97" s="1231"/>
      <c r="Z97" s="1231"/>
      <c r="AA97" s="1231"/>
      <c r="AB97" s="1231"/>
      <c r="AC97" s="1231"/>
      <c r="AD97" s="1231"/>
      <c r="AE97" s="1231"/>
      <c r="AF97" s="1231"/>
      <c r="AG97" s="1269"/>
      <c r="AH97" s="1270"/>
      <c r="AI97" s="1270"/>
      <c r="AJ97" s="1270"/>
      <c r="AK97" s="1270"/>
      <c r="AL97" s="1270"/>
      <c r="AM97" s="1270"/>
      <c r="AN97" s="1269"/>
      <c r="AO97" s="1270"/>
      <c r="AP97" s="1270"/>
      <c r="AQ97" s="1161" t="s">
        <v>74</v>
      </c>
      <c r="AR97" s="1159"/>
      <c r="AS97" s="1169">
        <v>0</v>
      </c>
      <c r="AT97" s="1162">
        <f>ROUND(SUM(AV97:AW97),2)</f>
        <v>109545.47</v>
      </c>
      <c r="AU97" s="1163" t="e">
        <f>'[1]SO 101 - Zateplenie blok A'!P135</f>
        <v>#REF!</v>
      </c>
      <c r="AV97" s="1162">
        <f>'[1]SO 101 - Zateplenie blok A'!J33</f>
        <v>0</v>
      </c>
      <c r="AW97" s="1162">
        <f>'[1]SO 101 - Zateplenie blok A'!J34</f>
        <v>109545.47</v>
      </c>
      <c r="AX97" s="1162">
        <f>'[1]SO 101 - Zateplenie blok A'!J35</f>
        <v>0</v>
      </c>
      <c r="AY97" s="1162">
        <f>'[1]SO 101 - Zateplenie blok A'!J36</f>
        <v>0</v>
      </c>
      <c r="AZ97" s="1162">
        <f>'[1]SO 101 - Zateplenie blok A'!F33</f>
        <v>0</v>
      </c>
      <c r="BA97" s="1162">
        <f>'[1]SO 101 - Zateplenie blok A'!F34</f>
        <v>547727.34</v>
      </c>
      <c r="BB97" s="1162">
        <f>'[1]SO 101 - Zateplenie blok A'!F35</f>
        <v>0</v>
      </c>
      <c r="BC97" s="1162">
        <f>'[1]SO 101 - Zateplenie blok A'!F36</f>
        <v>0</v>
      </c>
      <c r="BD97" s="1164">
        <f>'[1]SO 101 - Zateplenie blok A'!F37</f>
        <v>0</v>
      </c>
      <c r="BS97" s="1165" t="s">
        <v>75</v>
      </c>
      <c r="BU97" s="1165" t="s">
        <v>70</v>
      </c>
      <c r="BV97" s="1165" t="s">
        <v>76</v>
      </c>
      <c r="BW97" s="1165" t="s">
        <v>4</v>
      </c>
      <c r="CK97" s="1165" t="s">
        <v>1</v>
      </c>
      <c r="CL97" s="1165" t="s">
        <v>68</v>
      </c>
    </row>
    <row r="98" spans="1:90" s="1108" customFormat="1" ht="16.5" customHeight="1">
      <c r="A98" s="1166" t="s">
        <v>72</v>
      </c>
      <c r="B98" s="1159"/>
      <c r="C98" s="1160"/>
      <c r="D98" s="1231" t="s">
        <v>77</v>
      </c>
      <c r="E98" s="1231"/>
      <c r="F98" s="1231"/>
      <c r="G98" s="1231"/>
      <c r="H98" s="1231"/>
      <c r="I98" s="1199"/>
      <c r="J98" s="1231" t="s">
        <v>2331</v>
      </c>
      <c r="K98" s="1231"/>
      <c r="L98" s="1231"/>
      <c r="M98" s="1231"/>
      <c r="N98" s="1231"/>
      <c r="O98" s="1231"/>
      <c r="P98" s="1231"/>
      <c r="Q98" s="1231"/>
      <c r="R98" s="1231"/>
      <c r="S98" s="1231"/>
      <c r="T98" s="1231"/>
      <c r="U98" s="1231"/>
      <c r="V98" s="1231"/>
      <c r="W98" s="1231"/>
      <c r="X98" s="1231"/>
      <c r="Y98" s="1231"/>
      <c r="Z98" s="1231"/>
      <c r="AA98" s="1231"/>
      <c r="AB98" s="1231"/>
      <c r="AC98" s="1231"/>
      <c r="AD98" s="1231"/>
      <c r="AE98" s="1231"/>
      <c r="AF98" s="1231"/>
      <c r="AG98" s="1269"/>
      <c r="AH98" s="1270"/>
      <c r="AI98" s="1270"/>
      <c r="AJ98" s="1270"/>
      <c r="AK98" s="1270"/>
      <c r="AL98" s="1270"/>
      <c r="AM98" s="1270"/>
      <c r="AN98" s="1269"/>
      <c r="AO98" s="1270"/>
      <c r="AP98" s="1270"/>
      <c r="AQ98" s="1161" t="s">
        <v>74</v>
      </c>
      <c r="AR98" s="1159"/>
      <c r="AS98" s="1170">
        <v>0</v>
      </c>
      <c r="AT98" s="1171">
        <f>ROUND(SUM(AV98:AW98),2)</f>
        <v>28819.99</v>
      </c>
      <c r="AU98" s="1172" t="e">
        <f>'[1]SO 102 - Zateplenie blok B'!P136</f>
        <v>#REF!</v>
      </c>
      <c r="AV98" s="1171">
        <f>'[1]SO 102 - Zateplenie blok B'!J33</f>
        <v>0</v>
      </c>
      <c r="AW98" s="1171">
        <f>'[1]SO 102 - Zateplenie blok B'!J34</f>
        <v>28819.99</v>
      </c>
      <c r="AX98" s="1171">
        <f>'[1]SO 102 - Zateplenie blok B'!J35</f>
        <v>0</v>
      </c>
      <c r="AY98" s="1171">
        <f>'[1]SO 102 - Zateplenie blok B'!J36</f>
        <v>0</v>
      </c>
      <c r="AZ98" s="1171">
        <f>'[1]SO 102 - Zateplenie blok B'!F33</f>
        <v>0</v>
      </c>
      <c r="BA98" s="1171">
        <f>'[1]SO 102 - Zateplenie blok B'!F34</f>
        <v>144099.95000000001</v>
      </c>
      <c r="BB98" s="1171">
        <f>'[1]SO 102 - Zateplenie blok B'!F35</f>
        <v>0</v>
      </c>
      <c r="BC98" s="1171">
        <f>'[1]SO 102 - Zateplenie blok B'!F36</f>
        <v>0</v>
      </c>
      <c r="BD98" s="1173">
        <f>'[1]SO 102 - Zateplenie blok B'!F37</f>
        <v>0</v>
      </c>
      <c r="BS98" s="1165" t="s">
        <v>75</v>
      </c>
      <c r="BU98" s="1165" t="s">
        <v>70</v>
      </c>
      <c r="BV98" s="1165" t="s">
        <v>78</v>
      </c>
      <c r="BW98" s="1165" t="s">
        <v>4</v>
      </c>
      <c r="CK98" s="1165" t="s">
        <v>1</v>
      </c>
      <c r="CL98" s="1165" t="s">
        <v>68</v>
      </c>
    </row>
    <row r="99" spans="1:90" s="1108" customFormat="1" ht="16.5" customHeight="1">
      <c r="A99" s="1166" t="s">
        <v>72</v>
      </c>
      <c r="B99" s="1159"/>
      <c r="C99" s="1160"/>
      <c r="D99" s="1231" t="s">
        <v>73</v>
      </c>
      <c r="E99" s="1231"/>
      <c r="F99" s="1231"/>
      <c r="G99" s="1231"/>
      <c r="H99" s="1231"/>
      <c r="I99" s="1199"/>
      <c r="J99" s="1231" t="s">
        <v>2332</v>
      </c>
      <c r="K99" s="1231"/>
      <c r="L99" s="1231"/>
      <c r="M99" s="1231"/>
      <c r="N99" s="1231"/>
      <c r="O99" s="1231"/>
      <c r="P99" s="1231"/>
      <c r="Q99" s="1231"/>
      <c r="R99" s="1231"/>
      <c r="S99" s="1231"/>
      <c r="T99" s="1231"/>
      <c r="U99" s="1231"/>
      <c r="V99" s="1231"/>
      <c r="W99" s="1231"/>
      <c r="X99" s="1231"/>
      <c r="Y99" s="1231"/>
      <c r="Z99" s="1231"/>
      <c r="AA99" s="1231"/>
      <c r="AB99" s="1231"/>
      <c r="AC99" s="1231"/>
      <c r="AD99" s="1231"/>
      <c r="AE99" s="1231"/>
      <c r="AF99" s="1231"/>
      <c r="AG99" s="1269"/>
      <c r="AH99" s="1270"/>
      <c r="AI99" s="1270"/>
      <c r="AJ99" s="1270"/>
      <c r="AK99" s="1270"/>
      <c r="AL99" s="1270"/>
      <c r="AM99" s="1270"/>
      <c r="AN99" s="1269"/>
      <c r="AO99" s="1270"/>
      <c r="AP99" s="1270"/>
      <c r="AQ99" s="1161" t="s">
        <v>74</v>
      </c>
      <c r="AR99" s="1159"/>
      <c r="AS99" s="1169">
        <v>0</v>
      </c>
      <c r="AT99" s="1171">
        <f>ROUND(SUM(AV99:AW99),2)</f>
        <v>3566.19</v>
      </c>
      <c r="AU99" s="1163">
        <f>'[1]SO 101 - Zateplenie blok A'!P137</f>
        <v>224.36642999999998</v>
      </c>
      <c r="AV99" s="1162">
        <f>'[1]SO 101 - Zateplenie blok A'!J35</f>
        <v>0</v>
      </c>
      <c r="AW99" s="1162">
        <f>'[1]Kryci list'!M24</f>
        <v>3566.19</v>
      </c>
      <c r="AX99" s="1162">
        <f>'[1]SO 101 - Zateplenie blok A'!J37</f>
        <v>0</v>
      </c>
      <c r="AY99" s="1162">
        <f>'[1]SO 101 - Zateplenie blok A'!J38</f>
        <v>0</v>
      </c>
      <c r="AZ99" s="1162">
        <f>'[1]SO 101 - Zateplenie blok A'!F35</f>
        <v>0</v>
      </c>
      <c r="BA99" s="1162">
        <f>'[1]Kryci list'!M23</f>
        <v>17830.93</v>
      </c>
      <c r="BB99" s="1162">
        <f>'[1]SO 101 - Zateplenie blok A'!F37</f>
        <v>0</v>
      </c>
      <c r="BC99" s="1162">
        <f>'[1]SO 101 - Zateplenie blok A'!F38</f>
        <v>0</v>
      </c>
      <c r="BD99" s="1164">
        <f>'[1]SO 101 - Zateplenie blok A'!F39</f>
        <v>0</v>
      </c>
      <c r="BS99" s="1165" t="s">
        <v>75</v>
      </c>
      <c r="BU99" s="1165" t="s">
        <v>70</v>
      </c>
      <c r="BV99" s="1165" t="s">
        <v>76</v>
      </c>
      <c r="BW99" s="1165" t="s">
        <v>4</v>
      </c>
      <c r="CK99" s="1165" t="s">
        <v>1</v>
      </c>
      <c r="CL99" s="1165" t="s">
        <v>68</v>
      </c>
    </row>
    <row r="100" spans="1:90" s="1103" customFormat="1" ht="30" customHeight="1">
      <c r="B100" s="1121"/>
      <c r="AR100" s="1121"/>
    </row>
    <row r="101" spans="1:90" s="1103" customFormat="1" ht="6.95" customHeight="1">
      <c r="B101" s="1132"/>
      <c r="C101" s="1133"/>
      <c r="D101" s="1133"/>
      <c r="E101" s="1133"/>
      <c r="F101" s="1133"/>
      <c r="G101" s="1133"/>
      <c r="H101" s="1133"/>
      <c r="I101" s="1133"/>
      <c r="J101" s="1133"/>
      <c r="K101" s="1133"/>
      <c r="L101" s="1133"/>
      <c r="M101" s="1133"/>
      <c r="N101" s="1133"/>
      <c r="O101" s="1133"/>
      <c r="P101" s="1133"/>
      <c r="Q101" s="1133"/>
      <c r="R101" s="1133"/>
      <c r="S101" s="1133"/>
      <c r="T101" s="1133"/>
      <c r="U101" s="1133"/>
      <c r="V101" s="1133"/>
      <c r="W101" s="1133"/>
      <c r="X101" s="1133"/>
      <c r="Y101" s="1133"/>
      <c r="Z101" s="1133"/>
      <c r="AA101" s="1133"/>
      <c r="AB101" s="1133"/>
      <c r="AC101" s="1133"/>
      <c r="AD101" s="1133"/>
      <c r="AE101" s="1133"/>
      <c r="AF101" s="1133"/>
      <c r="AG101" s="1133"/>
      <c r="AH101" s="1133"/>
      <c r="AI101" s="1133"/>
      <c r="AJ101" s="1133"/>
      <c r="AK101" s="1133"/>
      <c r="AL101" s="1133"/>
      <c r="AM101" s="1133"/>
      <c r="AN101" s="1133"/>
      <c r="AO101" s="1133"/>
      <c r="AP101" s="1133"/>
      <c r="AQ101" s="1133"/>
      <c r="AR101" s="1121"/>
    </row>
  </sheetData>
  <mergeCells count="50">
    <mergeCell ref="L87:AI87"/>
    <mergeCell ref="L29:P29"/>
    <mergeCell ref="W29:AE29"/>
    <mergeCell ref="AK29:AO29"/>
    <mergeCell ref="AR2:BE2"/>
    <mergeCell ref="K5:AO5"/>
    <mergeCell ref="K6:AO6"/>
    <mergeCell ref="E24:AN24"/>
    <mergeCell ref="AK27:AO27"/>
    <mergeCell ref="K7:AI7"/>
    <mergeCell ref="L30:P30"/>
    <mergeCell ref="W30:AE30"/>
    <mergeCell ref="AK30:AO30"/>
    <mergeCell ref="L31:P31"/>
    <mergeCell ref="W31:AE31"/>
    <mergeCell ref="AK31:AO31"/>
    <mergeCell ref="L86:AO86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X36:AB36"/>
    <mergeCell ref="AK36:AO36"/>
    <mergeCell ref="AM89:AN89"/>
    <mergeCell ref="AM91:AP91"/>
    <mergeCell ref="AS91:AT93"/>
    <mergeCell ref="AM92:AP92"/>
    <mergeCell ref="C94:G94"/>
    <mergeCell ref="I94:AF94"/>
    <mergeCell ref="AG94:AM94"/>
    <mergeCell ref="AN94:AP94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</mergeCells>
  <hyperlinks>
    <hyperlink ref="A97" location="'SO 101 - Zateplenie blok A'!C2" display="/"/>
    <hyperlink ref="A98" location="'SO 102 - Zateplenie blok B'!C2" display="/"/>
    <hyperlink ref="A99" location="'SO 101 - Zateplenie blok A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zoomScaleNormal="100" zoomScaleSheetLayoutView="136" workbookViewId="0">
      <selection activeCell="AD9" sqref="AD9"/>
    </sheetView>
  </sheetViews>
  <sheetFormatPr defaultRowHeight="15"/>
  <cols>
    <col min="1" max="1" width="2" style="530" customWidth="1"/>
    <col min="2" max="2" width="4.33203125" style="530" customWidth="1"/>
    <col min="3" max="3" width="5.5" style="530" customWidth="1"/>
    <col min="4" max="6" width="12.5" style="530" customWidth="1"/>
    <col min="7" max="7" width="4.33203125" style="530" customWidth="1"/>
    <col min="8" max="8" width="23" style="530" customWidth="1"/>
    <col min="9" max="10" width="12.5" style="530" customWidth="1"/>
    <col min="11" max="26" width="0" style="530" hidden="1" customWidth="1"/>
    <col min="27" max="16384" width="9.33203125" style="530"/>
  </cols>
  <sheetData>
    <row r="1" spans="1:31" ht="27.95" customHeight="1" thickBot="1">
      <c r="A1" s="527"/>
      <c r="B1" s="528"/>
      <c r="C1" s="528"/>
      <c r="D1" s="528"/>
      <c r="E1" s="528"/>
      <c r="F1" s="529" t="s">
        <v>2265</v>
      </c>
      <c r="G1" s="528"/>
      <c r="H1" s="528"/>
      <c r="I1" s="528"/>
      <c r="J1" s="528"/>
      <c r="W1" s="530">
        <v>30.126000000000001</v>
      </c>
    </row>
    <row r="2" spans="1:31" ht="29.25" customHeight="1" thickTop="1">
      <c r="A2" s="531"/>
      <c r="B2" s="1320" t="str">
        <f>'Kl ZTI'!B2:F2</f>
        <v>Stavba: SOŠ PZ KE, zateplenie bloku A a rekonštrukcia bloku E</v>
      </c>
      <c r="C2" s="1321"/>
      <c r="D2" s="1321"/>
      <c r="E2" s="1321"/>
      <c r="F2" s="1322"/>
      <c r="G2" s="532" t="s">
        <v>1605</v>
      </c>
      <c r="H2" s="533"/>
      <c r="I2" s="534"/>
      <c r="J2" s="535"/>
    </row>
    <row r="3" spans="1:31" ht="26.25" customHeight="1">
      <c r="A3" s="531"/>
      <c r="B3" s="1311" t="s">
        <v>2296</v>
      </c>
      <c r="C3" s="1312"/>
      <c r="D3" s="1312"/>
      <c r="E3" s="1312"/>
      <c r="F3" s="1313"/>
      <c r="G3" s="537"/>
      <c r="H3" s="537"/>
      <c r="I3" s="538"/>
      <c r="J3" s="539"/>
    </row>
    <row r="4" spans="1:31" ht="18" customHeight="1">
      <c r="A4" s="531"/>
      <c r="B4" s="1210" t="s">
        <v>2294</v>
      </c>
      <c r="C4" s="1211"/>
      <c r="D4" s="1211"/>
      <c r="E4" s="1211"/>
      <c r="F4" s="1212"/>
      <c r="G4" s="537"/>
      <c r="H4" s="537"/>
      <c r="I4" s="705" t="s">
        <v>1951</v>
      </c>
      <c r="J4" s="539"/>
    </row>
    <row r="5" spans="1:31" ht="18" customHeight="1" thickBot="1">
      <c r="A5" s="531"/>
      <c r="B5" s="544" t="s">
        <v>1607</v>
      </c>
      <c r="C5" s="541"/>
      <c r="D5" s="537"/>
      <c r="E5" s="537"/>
      <c r="F5" s="545" t="s">
        <v>886</v>
      </c>
      <c r="G5" s="537"/>
      <c r="H5" s="537"/>
      <c r="I5" s="546" t="s">
        <v>1609</v>
      </c>
      <c r="J5" s="547">
        <v>44838</v>
      </c>
      <c r="AE5" s="678"/>
    </row>
    <row r="6" spans="1:31" ht="18" customHeight="1" thickTop="1">
      <c r="A6" s="531"/>
      <c r="B6" s="548" t="s">
        <v>1775</v>
      </c>
      <c r="C6" s="549"/>
      <c r="D6" s="550"/>
      <c r="E6" s="550"/>
      <c r="F6" s="550"/>
      <c r="G6" s="551" t="s">
        <v>1611</v>
      </c>
      <c r="H6" s="550"/>
      <c r="I6" s="552"/>
      <c r="J6" s="553"/>
    </row>
    <row r="7" spans="1:31" ht="18" customHeight="1">
      <c r="A7" s="531"/>
      <c r="B7" s="554"/>
      <c r="C7" s="555"/>
      <c r="D7" s="556"/>
      <c r="E7" s="556"/>
      <c r="F7" s="556"/>
      <c r="G7" s="557" t="s">
        <v>1612</v>
      </c>
      <c r="H7" s="556"/>
      <c r="I7" s="558"/>
      <c r="J7" s="559"/>
    </row>
    <row r="8" spans="1:31" ht="18" customHeight="1">
      <c r="A8" s="531"/>
      <c r="B8" s="544" t="s">
        <v>945</v>
      </c>
      <c r="C8" s="541"/>
      <c r="D8" s="537"/>
      <c r="E8" s="537"/>
      <c r="F8" s="537"/>
      <c r="G8" s="545" t="s">
        <v>1611</v>
      </c>
      <c r="H8" s="537"/>
      <c r="I8" s="538"/>
      <c r="J8" s="539"/>
    </row>
    <row r="9" spans="1:31" ht="18" customHeight="1">
      <c r="A9" s="531"/>
      <c r="B9" s="540"/>
      <c r="C9" s="541"/>
      <c r="D9" s="537"/>
      <c r="E9" s="537"/>
      <c r="F9" s="537"/>
      <c r="G9" s="545" t="s">
        <v>1612</v>
      </c>
      <c r="H9" s="537"/>
      <c r="I9" s="538"/>
      <c r="J9" s="539"/>
    </row>
    <row r="10" spans="1:31" ht="18" customHeight="1">
      <c r="A10" s="531"/>
      <c r="B10" s="544" t="s">
        <v>2209</v>
      </c>
      <c r="C10" s="541"/>
      <c r="D10" s="537"/>
      <c r="E10" s="537"/>
      <c r="F10" s="537"/>
      <c r="G10" s="545" t="s">
        <v>1611</v>
      </c>
      <c r="H10" s="537"/>
      <c r="I10" s="538"/>
      <c r="J10" s="539"/>
    </row>
    <row r="11" spans="1:31" ht="18" customHeight="1" thickBot="1">
      <c r="A11" s="531"/>
      <c r="B11" s="540"/>
      <c r="C11" s="541"/>
      <c r="D11" s="537"/>
      <c r="E11" s="537"/>
      <c r="F11" s="537"/>
      <c r="G11" s="545" t="s">
        <v>1612</v>
      </c>
      <c r="H11" s="537"/>
      <c r="I11" s="538"/>
      <c r="J11" s="539"/>
    </row>
    <row r="12" spans="1:31" ht="18" customHeight="1" thickTop="1">
      <c r="A12" s="531"/>
      <c r="B12" s="560"/>
      <c r="C12" s="549"/>
      <c r="D12" s="550"/>
      <c r="E12" s="550"/>
      <c r="F12" s="550"/>
      <c r="G12" s="550"/>
      <c r="H12" s="550"/>
      <c r="I12" s="552"/>
      <c r="J12" s="553"/>
    </row>
    <row r="13" spans="1:31" ht="18" customHeight="1">
      <c r="A13" s="531"/>
      <c r="B13" s="554"/>
      <c r="C13" s="555"/>
      <c r="D13" s="556"/>
      <c r="E13" s="556"/>
      <c r="F13" s="556"/>
      <c r="G13" s="556"/>
      <c r="H13" s="556"/>
      <c r="I13" s="558"/>
      <c r="J13" s="559"/>
    </row>
    <row r="14" spans="1:31" ht="18" customHeight="1" thickBot="1">
      <c r="A14" s="531"/>
      <c r="B14" s="540"/>
      <c r="C14" s="541"/>
      <c r="D14" s="537"/>
      <c r="E14" s="537"/>
      <c r="F14" s="537"/>
      <c r="G14" s="537"/>
      <c r="H14" s="537"/>
      <c r="I14" s="538"/>
      <c r="J14" s="539"/>
    </row>
    <row r="15" spans="1:31" ht="18" customHeight="1" thickTop="1">
      <c r="A15" s="531"/>
      <c r="B15" s="561" t="s">
        <v>1614</v>
      </c>
      <c r="C15" s="562" t="s">
        <v>1615</v>
      </c>
      <c r="D15" s="562" t="s">
        <v>1616</v>
      </c>
      <c r="E15" s="563" t="s">
        <v>1617</v>
      </c>
      <c r="F15" s="564" t="s">
        <v>1618</v>
      </c>
      <c r="G15" s="565" t="s">
        <v>1619</v>
      </c>
      <c r="H15" s="566" t="s">
        <v>1620</v>
      </c>
      <c r="I15" s="534"/>
      <c r="J15" s="553"/>
    </row>
    <row r="16" spans="1:31" ht="18" customHeight="1">
      <c r="A16" s="531"/>
      <c r="B16" s="567">
        <v>1</v>
      </c>
      <c r="C16" s="568" t="s">
        <v>1621</v>
      </c>
      <c r="D16" s="569"/>
      <c r="E16" s="570"/>
      <c r="F16" s="571"/>
      <c r="G16" s="572">
        <v>6</v>
      </c>
      <c r="H16" s="573" t="s">
        <v>1622</v>
      </c>
      <c r="I16" s="574"/>
      <c r="J16" s="575">
        <v>0</v>
      </c>
    </row>
    <row r="17" spans="1:26" ht="18" customHeight="1">
      <c r="A17" s="531"/>
      <c r="B17" s="576">
        <v>2</v>
      </c>
      <c r="C17" s="577" t="s">
        <v>1623</v>
      </c>
      <c r="D17" s="578"/>
      <c r="E17" s="579"/>
      <c r="F17" s="571"/>
      <c r="G17" s="581">
        <v>7</v>
      </c>
      <c r="H17" s="582" t="s">
        <v>1624</v>
      </c>
      <c r="I17" s="574"/>
      <c r="J17" s="583">
        <v>0</v>
      </c>
    </row>
    <row r="18" spans="1:26" ht="18" customHeight="1">
      <c r="A18" s="531"/>
      <c r="B18" s="584">
        <v>3</v>
      </c>
      <c r="C18" s="585" t="s">
        <v>1625</v>
      </c>
      <c r="D18" s="586"/>
      <c r="E18" s="587"/>
      <c r="F18" s="588"/>
      <c r="G18" s="581">
        <v>8</v>
      </c>
      <c r="H18" s="582" t="s">
        <v>1626</v>
      </c>
      <c r="I18" s="574"/>
      <c r="J18" s="583">
        <v>0</v>
      </c>
    </row>
    <row r="19" spans="1:26" ht="18" customHeight="1">
      <c r="A19" s="531"/>
      <c r="B19" s="584">
        <v>4</v>
      </c>
      <c r="C19" s="589"/>
      <c r="D19" s="586"/>
      <c r="E19" s="587"/>
      <c r="F19" s="588"/>
      <c r="G19" s="581">
        <v>9</v>
      </c>
      <c r="H19" s="590"/>
      <c r="I19" s="574"/>
      <c r="J19" s="591"/>
    </row>
    <row r="20" spans="1:26" ht="18" customHeight="1" thickBot="1">
      <c r="A20" s="531"/>
      <c r="B20" s="584">
        <v>5</v>
      </c>
      <c r="C20" s="592" t="s">
        <v>951</v>
      </c>
      <c r="D20" s="706"/>
      <c r="E20" s="594"/>
      <c r="F20" s="595"/>
      <c r="G20" s="581">
        <v>10</v>
      </c>
      <c r="H20" s="582" t="s">
        <v>951</v>
      </c>
      <c r="I20" s="596"/>
      <c r="J20" s="597">
        <f>SUM(J16:J19)</f>
        <v>0</v>
      </c>
    </row>
    <row r="21" spans="1:26" ht="18" customHeight="1" thickTop="1">
      <c r="A21" s="531"/>
      <c r="B21" s="598" t="s">
        <v>1627</v>
      </c>
      <c r="C21" s="599" t="s">
        <v>1628</v>
      </c>
      <c r="D21" s="707"/>
      <c r="E21" s="601"/>
      <c r="F21" s="602"/>
      <c r="G21" s="598" t="s">
        <v>1629</v>
      </c>
      <c r="H21" s="566" t="s">
        <v>1628</v>
      </c>
      <c r="I21" s="558"/>
      <c r="J21" s="603"/>
    </row>
    <row r="22" spans="1:26" ht="18" customHeight="1">
      <c r="A22" s="531"/>
      <c r="B22" s="572">
        <v>11</v>
      </c>
      <c r="C22" s="604" t="s">
        <v>1630</v>
      </c>
      <c r="D22" s="605"/>
      <c r="E22" s="606" t="s">
        <v>1631</v>
      </c>
      <c r="F22" s="580">
        <f>((F16*U22*0)+(F17*V22*0)+(F18*W22*0))/100</f>
        <v>0</v>
      </c>
      <c r="G22" s="572">
        <v>16</v>
      </c>
      <c r="H22" s="573" t="s">
        <v>1632</v>
      </c>
      <c r="I22" s="607" t="s">
        <v>1631</v>
      </c>
      <c r="J22" s="575">
        <f>((F16*X22*0)+(F17*Y22*0)+(F18*Z22*0))/100</f>
        <v>0</v>
      </c>
      <c r="U22" s="530">
        <v>1</v>
      </c>
      <c r="V22" s="530">
        <v>1</v>
      </c>
      <c r="W22" s="530">
        <v>1</v>
      </c>
      <c r="X22" s="530">
        <v>1</v>
      </c>
      <c r="Y22" s="530">
        <v>1</v>
      </c>
      <c r="Z22" s="530">
        <v>1</v>
      </c>
    </row>
    <row r="23" spans="1:26" ht="18" customHeight="1">
      <c r="A23" s="531"/>
      <c r="B23" s="581">
        <v>12</v>
      </c>
      <c r="C23" s="608" t="s">
        <v>1633</v>
      </c>
      <c r="D23" s="609"/>
      <c r="E23" s="606" t="s">
        <v>1634</v>
      </c>
      <c r="F23" s="588">
        <f>((F16*U23*0)+(F17*V23*0)+(F18*W23*0))/100</f>
        <v>0</v>
      </c>
      <c r="G23" s="581">
        <v>17</v>
      </c>
      <c r="H23" s="582" t="s">
        <v>1635</v>
      </c>
      <c r="I23" s="607" t="s">
        <v>1631</v>
      </c>
      <c r="J23" s="583">
        <f>((F16*X23*0)+(F17*Y23*0)+(F18*Z23*0))/100</f>
        <v>0</v>
      </c>
      <c r="U23" s="530">
        <v>1</v>
      </c>
      <c r="V23" s="530">
        <v>1</v>
      </c>
      <c r="W23" s="530">
        <v>0</v>
      </c>
      <c r="X23" s="530">
        <v>1</v>
      </c>
      <c r="Y23" s="530">
        <v>1</v>
      </c>
      <c r="Z23" s="530">
        <v>1</v>
      </c>
    </row>
    <row r="24" spans="1:26" ht="18" customHeight="1">
      <c r="A24" s="531"/>
      <c r="B24" s="581">
        <v>13</v>
      </c>
      <c r="C24" s="608" t="s">
        <v>1636</v>
      </c>
      <c r="D24" s="609"/>
      <c r="E24" s="606" t="s">
        <v>1631</v>
      </c>
      <c r="F24" s="588">
        <f>((F16*U24*0)+(F17*V24*0)+(F18*W24*0))/100</f>
        <v>0</v>
      </c>
      <c r="G24" s="581">
        <v>18</v>
      </c>
      <c r="H24" s="582" t="s">
        <v>1637</v>
      </c>
      <c r="I24" s="607" t="s">
        <v>1634</v>
      </c>
      <c r="J24" s="583">
        <f>((F16*X24*0)+(F17*Y24*0)+(F18*Z24*0))/100</f>
        <v>0</v>
      </c>
      <c r="U24" s="530">
        <v>1</v>
      </c>
      <c r="V24" s="530">
        <v>1</v>
      </c>
      <c r="W24" s="530">
        <v>1</v>
      </c>
      <c r="X24" s="530">
        <v>1</v>
      </c>
      <c r="Y24" s="530">
        <v>1</v>
      </c>
      <c r="Z24" s="530">
        <v>0</v>
      </c>
    </row>
    <row r="25" spans="1:26" ht="18" customHeight="1">
      <c r="A25" s="531"/>
      <c r="B25" s="581">
        <v>14</v>
      </c>
      <c r="C25" s="541"/>
      <c r="D25" s="609"/>
      <c r="E25" s="610"/>
      <c r="F25" s="611"/>
      <c r="G25" s="581">
        <v>19</v>
      </c>
      <c r="H25" s="590"/>
      <c r="I25" s="574"/>
      <c r="J25" s="591"/>
    </row>
    <row r="26" spans="1:26" ht="18" customHeight="1" thickBot="1">
      <c r="A26" s="531"/>
      <c r="B26" s="581">
        <v>15</v>
      </c>
      <c r="C26" s="608"/>
      <c r="D26" s="609"/>
      <c r="E26" s="609"/>
      <c r="F26" s="612"/>
      <c r="G26" s="581">
        <v>20</v>
      </c>
      <c r="H26" s="582" t="s">
        <v>951</v>
      </c>
      <c r="I26" s="596"/>
      <c r="J26" s="597">
        <f>SUM(J22:J25)+SUM(F22:F25)</f>
        <v>0</v>
      </c>
    </row>
    <row r="27" spans="1:26" ht="18" customHeight="1" thickTop="1">
      <c r="A27" s="531"/>
      <c r="B27" s="613"/>
      <c r="C27" s="614" t="s">
        <v>1776</v>
      </c>
      <c r="D27" s="615"/>
      <c r="E27" s="616"/>
      <c r="F27" s="617"/>
      <c r="G27" s="618" t="s">
        <v>1639</v>
      </c>
      <c r="H27" s="619" t="s">
        <v>935</v>
      </c>
      <c r="I27" s="558"/>
      <c r="J27" s="620"/>
    </row>
    <row r="28" spans="1:26" ht="18" customHeight="1">
      <c r="A28" s="531"/>
      <c r="B28" s="621"/>
      <c r="C28" s="622"/>
      <c r="D28" s="623"/>
      <c r="E28" s="624"/>
      <c r="F28" s="531"/>
      <c r="G28" s="625">
        <v>21</v>
      </c>
      <c r="H28" s="626" t="s">
        <v>1640</v>
      </c>
      <c r="I28" s="627"/>
      <c r="J28" s="628"/>
    </row>
    <row r="29" spans="1:26" ht="18" customHeight="1">
      <c r="A29" s="531"/>
      <c r="B29" s="629"/>
      <c r="C29" s="630"/>
      <c r="D29" s="631"/>
      <c r="E29" s="624"/>
      <c r="F29" s="531"/>
      <c r="G29" s="572">
        <v>22</v>
      </c>
      <c r="H29" s="573" t="s">
        <v>1641</v>
      </c>
      <c r="I29" s="632"/>
      <c r="J29" s="633"/>
    </row>
    <row r="30" spans="1:26" ht="18" customHeight="1">
      <c r="A30" s="531"/>
      <c r="B30" s="540"/>
      <c r="C30" s="590"/>
      <c r="D30" s="574"/>
      <c r="E30" s="624"/>
      <c r="F30" s="531"/>
      <c r="G30" s="581">
        <v>23</v>
      </c>
      <c r="H30" s="582" t="s">
        <v>1642</v>
      </c>
      <c r="I30" s="606"/>
      <c r="J30" s="634"/>
    </row>
    <row r="31" spans="1:26" ht="18" customHeight="1">
      <c r="A31" s="531"/>
      <c r="B31" s="635"/>
      <c r="C31" s="636"/>
      <c r="D31" s="637"/>
      <c r="E31" s="624"/>
      <c r="F31" s="531"/>
      <c r="G31" s="625">
        <v>24</v>
      </c>
      <c r="H31" s="626" t="s">
        <v>951</v>
      </c>
      <c r="I31" s="638"/>
      <c r="J31" s="639"/>
    </row>
    <row r="32" spans="1:26" ht="18" customHeight="1" thickBot="1">
      <c r="A32" s="531"/>
      <c r="B32" s="554"/>
      <c r="C32" s="640"/>
      <c r="D32" s="641"/>
      <c r="E32" s="642"/>
      <c r="F32" s="643"/>
      <c r="G32" s="572" t="s">
        <v>1643</v>
      </c>
      <c r="H32" s="640"/>
      <c r="I32" s="641"/>
      <c r="J32" s="644"/>
    </row>
    <row r="33" spans="1:10" ht="18" customHeight="1" thickTop="1">
      <c r="A33" s="531"/>
      <c r="B33" s="613"/>
      <c r="C33" s="616"/>
      <c r="D33" s="645" t="s">
        <v>1644</v>
      </c>
      <c r="E33" s="646"/>
      <c r="F33" s="647"/>
      <c r="G33" s="648">
        <v>26</v>
      </c>
      <c r="H33" s="649" t="s">
        <v>1645</v>
      </c>
      <c r="I33" s="617"/>
      <c r="J33" s="650"/>
    </row>
    <row r="34" spans="1:10" ht="18" customHeight="1">
      <c r="A34" s="531"/>
      <c r="B34" s="651"/>
      <c r="C34" s="652"/>
      <c r="D34" s="653"/>
      <c r="E34" s="653"/>
      <c r="F34" s="653"/>
      <c r="G34" s="653"/>
      <c r="H34" s="653"/>
      <c r="I34" s="617"/>
      <c r="J34" s="654"/>
    </row>
    <row r="35" spans="1:10" ht="18" customHeight="1">
      <c r="A35" s="531"/>
      <c r="B35" s="621"/>
      <c r="C35" s="624"/>
      <c r="D35" s="527"/>
      <c r="E35" s="527"/>
      <c r="F35" s="527"/>
      <c r="G35" s="527"/>
      <c r="H35" s="527"/>
      <c r="I35" s="531"/>
      <c r="J35" s="655"/>
    </row>
    <row r="36" spans="1:10" ht="18" customHeight="1">
      <c r="A36" s="531"/>
      <c r="B36" s="621"/>
      <c r="C36" s="624"/>
      <c r="D36" s="527"/>
      <c r="E36" s="527"/>
      <c r="F36" s="527"/>
      <c r="G36" s="527"/>
      <c r="H36" s="527"/>
      <c r="I36" s="531"/>
      <c r="J36" s="655"/>
    </row>
    <row r="37" spans="1:10" ht="18" customHeight="1">
      <c r="A37" s="531"/>
      <c r="B37" s="621"/>
      <c r="C37" s="624"/>
      <c r="D37" s="527"/>
      <c r="E37" s="527"/>
      <c r="F37" s="527"/>
      <c r="G37" s="527"/>
      <c r="H37" s="527"/>
      <c r="I37" s="531"/>
      <c r="J37" s="655"/>
    </row>
    <row r="38" spans="1:10" ht="18" customHeight="1">
      <c r="A38" s="531"/>
      <c r="B38" s="621"/>
      <c r="C38" s="624"/>
      <c r="D38" s="527"/>
      <c r="E38" s="527"/>
      <c r="F38" s="527"/>
      <c r="G38" s="527"/>
      <c r="H38" s="527"/>
      <c r="I38" s="531"/>
      <c r="J38" s="655"/>
    </row>
    <row r="39" spans="1:10" ht="18" customHeight="1">
      <c r="A39" s="531"/>
      <c r="B39" s="621"/>
      <c r="C39" s="624"/>
      <c r="D39" s="527"/>
      <c r="E39" s="527"/>
      <c r="F39" s="527"/>
      <c r="G39" s="527"/>
      <c r="H39" s="527"/>
      <c r="I39" s="531"/>
      <c r="J39" s="655"/>
    </row>
    <row r="40" spans="1:10" ht="18" customHeight="1" thickBot="1">
      <c r="A40" s="531"/>
      <c r="B40" s="629"/>
      <c r="C40" s="642"/>
      <c r="D40" s="528"/>
      <c r="E40" s="528"/>
      <c r="F40" s="528"/>
      <c r="G40" s="528"/>
      <c r="H40" s="528"/>
      <c r="I40" s="643"/>
      <c r="J40" s="656"/>
    </row>
    <row r="41" spans="1:10" ht="15.75" thickTop="1">
      <c r="A41" s="531"/>
      <c r="B41" s="646"/>
      <c r="C41" s="646"/>
      <c r="D41" s="646"/>
      <c r="E41" s="646"/>
      <c r="F41" s="646"/>
      <c r="G41" s="646"/>
      <c r="H41" s="646"/>
      <c r="I41" s="646"/>
      <c r="J41" s="646"/>
    </row>
  </sheetData>
  <mergeCells count="2">
    <mergeCell ref="B2:F2"/>
    <mergeCell ref="B3:F3"/>
  </mergeCell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opLeftCell="B1" zoomScaleNormal="100" zoomScaleSheetLayoutView="100" workbookViewId="0">
      <selection activeCell="H6" sqref="H6"/>
    </sheetView>
  </sheetViews>
  <sheetFormatPr defaultRowHeight="15"/>
  <cols>
    <col min="1" max="1" width="5.5" style="530" hidden="1" customWidth="1"/>
    <col min="2" max="2" width="7.83203125" style="530" customWidth="1"/>
    <col min="3" max="3" width="15" style="530" customWidth="1"/>
    <col min="4" max="4" width="52.1640625" style="530" customWidth="1"/>
    <col min="5" max="5" width="8.1640625" style="530" customWidth="1"/>
    <col min="6" max="6" width="11.33203125" style="530" customWidth="1"/>
    <col min="7" max="7" width="13.1640625" style="530" customWidth="1"/>
    <col min="8" max="8" width="12.6640625" style="530" customWidth="1"/>
    <col min="9" max="9" width="13.6640625" style="530" customWidth="1"/>
    <col min="10" max="15" width="0" style="530" hidden="1" customWidth="1"/>
    <col min="16" max="16" width="9" style="530" customWidth="1"/>
    <col min="17" max="18" width="0" style="530" hidden="1" customWidth="1"/>
    <col min="19" max="19" width="9" style="530" customWidth="1"/>
    <col min="20" max="26" width="0" style="530" hidden="1" customWidth="1"/>
    <col min="27" max="29" width="9.33203125" style="530"/>
    <col min="30" max="30" width="35.1640625" style="530" bestFit="1" customWidth="1"/>
    <col min="31" max="31" width="16.83203125" style="530" customWidth="1"/>
    <col min="32" max="16384" width="9.33203125" style="530"/>
  </cols>
  <sheetData>
    <row r="1" spans="1:30">
      <c r="A1" s="527"/>
      <c r="B1" s="657" t="s">
        <v>1775</v>
      </c>
      <c r="C1" s="527"/>
      <c r="D1" s="527"/>
      <c r="E1" s="657" t="s">
        <v>886</v>
      </c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S1" s="527"/>
      <c r="W1" s="530">
        <v>30.126000000000001</v>
      </c>
    </row>
    <row r="2" spans="1:30">
      <c r="A2" s="527"/>
      <c r="B2" s="657" t="s">
        <v>2209</v>
      </c>
      <c r="C2" s="527"/>
      <c r="D2" s="527"/>
      <c r="E2" s="658" t="s">
        <v>1952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S2" s="527"/>
    </row>
    <row r="3" spans="1:30">
      <c r="A3" s="527"/>
      <c r="B3" s="657" t="s">
        <v>945</v>
      </c>
      <c r="C3" s="527"/>
      <c r="D3" s="527"/>
      <c r="E3" s="657" t="s">
        <v>2281</v>
      </c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S3" s="527"/>
    </row>
    <row r="4" spans="1:30">
      <c r="A4" s="527"/>
      <c r="B4" s="1328" t="str">
        <f>'RZP ZTI'!A5</f>
        <v>Stavba : SOŠ PZ Košice, zateplenie bloku A a rekonštrukcia bloku E</v>
      </c>
      <c r="C4" s="1329"/>
      <c r="D4" s="1330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S4" s="527"/>
    </row>
    <row r="5" spans="1:30">
      <c r="A5" s="527"/>
      <c r="B5" s="1328" t="str">
        <f>'[2]RZP VZT č.5'!B5:D5</f>
        <v>Objekt : Objekt č. 2 - SOŠ PZ Košice, rekonštrukcia bloku E</v>
      </c>
      <c r="C5" s="1329"/>
      <c r="D5" s="1330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S5" s="527"/>
    </row>
    <row r="6" spans="1:30">
      <c r="A6" s="527"/>
      <c r="B6" s="1328" t="s">
        <v>2290</v>
      </c>
      <c r="C6" s="1329"/>
      <c r="D6" s="1330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S6" s="527"/>
    </row>
    <row r="7" spans="1:30">
      <c r="A7" s="527"/>
      <c r="B7" s="1328" t="s">
        <v>2288</v>
      </c>
      <c r="C7" s="1329"/>
      <c r="D7" s="1330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S7" s="527"/>
    </row>
    <row r="8" spans="1:30">
      <c r="A8" s="527"/>
      <c r="B8" s="1328" t="s">
        <v>2289</v>
      </c>
      <c r="C8" s="1329"/>
      <c r="D8" s="1330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S8" s="527"/>
    </row>
    <row r="9" spans="1:30">
      <c r="A9" s="528"/>
      <c r="B9" s="529" t="s">
        <v>1647</v>
      </c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S9" s="528"/>
      <c r="AC9" s="330"/>
      <c r="AD9" s="331"/>
    </row>
    <row r="10" spans="1:30" ht="15.75">
      <c r="A10" s="659" t="s">
        <v>1657</v>
      </c>
      <c r="B10" s="659" t="s">
        <v>1658</v>
      </c>
      <c r="C10" s="659" t="s">
        <v>963</v>
      </c>
      <c r="D10" s="659" t="s">
        <v>1659</v>
      </c>
      <c r="E10" s="659" t="s">
        <v>1660</v>
      </c>
      <c r="F10" s="659" t="s">
        <v>105</v>
      </c>
      <c r="G10" s="659" t="s">
        <v>1616</v>
      </c>
      <c r="H10" s="659" t="s">
        <v>1617</v>
      </c>
      <c r="I10" s="659" t="s">
        <v>1661</v>
      </c>
      <c r="J10" s="659"/>
      <c r="K10" s="659"/>
      <c r="L10" s="659"/>
      <c r="M10" s="659"/>
      <c r="N10" s="659"/>
      <c r="O10" s="659"/>
      <c r="P10" s="659" t="s">
        <v>1662</v>
      </c>
      <c r="Q10" s="660"/>
      <c r="R10" s="660"/>
      <c r="S10" s="659" t="s">
        <v>1778</v>
      </c>
      <c r="T10" s="662"/>
      <c r="U10" s="662"/>
      <c r="V10" s="662"/>
      <c r="W10" s="662"/>
      <c r="X10" s="662"/>
      <c r="Y10" s="662"/>
      <c r="Z10" s="662"/>
    </row>
    <row r="11" spans="1:30">
      <c r="A11" s="663"/>
      <c r="B11" s="663"/>
      <c r="C11" s="664"/>
      <c r="D11" s="665" t="s">
        <v>1871</v>
      </c>
      <c r="E11" s="663"/>
      <c r="F11" s="666"/>
      <c r="G11" s="667"/>
      <c r="H11" s="667"/>
      <c r="I11" s="667"/>
      <c r="J11" s="663"/>
      <c r="K11" s="663"/>
      <c r="L11" s="663"/>
      <c r="M11" s="663"/>
      <c r="N11" s="663"/>
      <c r="O11" s="663"/>
      <c r="P11" s="663"/>
      <c r="Q11" s="668"/>
      <c r="R11" s="668"/>
      <c r="S11" s="663"/>
      <c r="T11" s="668"/>
      <c r="U11" s="668"/>
      <c r="V11" s="668"/>
      <c r="W11" s="668"/>
      <c r="X11" s="668"/>
      <c r="Y11" s="668"/>
      <c r="Z11" s="668"/>
    </row>
    <row r="12" spans="1:30">
      <c r="A12" s="669"/>
      <c r="B12" s="669"/>
      <c r="C12" s="669"/>
      <c r="D12" s="669" t="s">
        <v>1872</v>
      </c>
      <c r="E12" s="669"/>
      <c r="F12" s="670"/>
      <c r="G12" s="671"/>
      <c r="H12" s="671"/>
      <c r="I12" s="671"/>
      <c r="J12" s="669"/>
      <c r="K12" s="669"/>
      <c r="L12" s="669"/>
      <c r="M12" s="669"/>
      <c r="N12" s="669"/>
      <c r="O12" s="669"/>
      <c r="P12" s="669"/>
      <c r="Q12" s="668"/>
      <c r="R12" s="668"/>
      <c r="S12" s="669"/>
      <c r="T12" s="668"/>
      <c r="U12" s="668"/>
      <c r="V12" s="668"/>
      <c r="W12" s="668"/>
      <c r="X12" s="668"/>
      <c r="Y12" s="668"/>
      <c r="Z12" s="668"/>
    </row>
    <row r="13" spans="1:30" ht="73.5" customHeight="1">
      <c r="A13" s="672"/>
      <c r="B13" s="673" t="s">
        <v>1873</v>
      </c>
      <c r="C13" s="674" t="s">
        <v>1953</v>
      </c>
      <c r="D13" s="673" t="s">
        <v>1954</v>
      </c>
      <c r="E13" s="673" t="s">
        <v>1955</v>
      </c>
      <c r="F13" s="675">
        <v>1</v>
      </c>
      <c r="G13" s="683"/>
      <c r="H13" s="675"/>
      <c r="I13" s="675"/>
      <c r="J13" s="673"/>
      <c r="K13" s="676"/>
      <c r="L13" s="676"/>
      <c r="M13" s="676"/>
      <c r="N13" s="676"/>
      <c r="O13" s="676"/>
      <c r="P13" s="670"/>
      <c r="Q13" s="677"/>
      <c r="R13" s="677"/>
      <c r="S13" s="670"/>
      <c r="X13" s="530">
        <v>0</v>
      </c>
      <c r="Z13" s="530">
        <f t="shared" ref="Z13:Z38" si="0">0.058844*POWER(I13,0.952797)</f>
        <v>0</v>
      </c>
    </row>
    <row r="14" spans="1:30" ht="75" customHeight="1">
      <c r="A14" s="672"/>
      <c r="B14" s="673" t="s">
        <v>1873</v>
      </c>
      <c r="C14" s="674" t="s">
        <v>1956</v>
      </c>
      <c r="D14" s="673" t="s">
        <v>1957</v>
      </c>
      <c r="E14" s="673" t="s">
        <v>1955</v>
      </c>
      <c r="F14" s="675">
        <v>1</v>
      </c>
      <c r="G14" s="683"/>
      <c r="H14" s="675"/>
      <c r="I14" s="675"/>
      <c r="J14" s="673"/>
      <c r="K14" s="676"/>
      <c r="L14" s="676"/>
      <c r="M14" s="676"/>
      <c r="N14" s="676"/>
      <c r="O14" s="676"/>
      <c r="P14" s="670"/>
      <c r="Q14" s="677"/>
      <c r="R14" s="677"/>
      <c r="S14" s="670"/>
      <c r="X14" s="530">
        <v>0</v>
      </c>
      <c r="Z14" s="530">
        <f t="shared" si="0"/>
        <v>0</v>
      </c>
    </row>
    <row r="15" spans="1:30" ht="18" customHeight="1">
      <c r="A15" s="672"/>
      <c r="B15" s="673" t="s">
        <v>1873</v>
      </c>
      <c r="C15" s="674" t="s">
        <v>1958</v>
      </c>
      <c r="D15" s="673" t="s">
        <v>1959</v>
      </c>
      <c r="E15" s="673" t="s">
        <v>987</v>
      </c>
      <c r="F15" s="675">
        <v>1</v>
      </c>
      <c r="G15" s="683"/>
      <c r="H15" s="675"/>
      <c r="I15" s="675"/>
      <c r="J15" s="673"/>
      <c r="K15" s="676"/>
      <c r="L15" s="676"/>
      <c r="M15" s="676"/>
      <c r="N15" s="676"/>
      <c r="O15" s="676"/>
      <c r="P15" s="670"/>
      <c r="Q15" s="677"/>
      <c r="R15" s="677"/>
      <c r="S15" s="670"/>
      <c r="X15" s="530">
        <v>0</v>
      </c>
      <c r="Z15" s="530">
        <f t="shared" si="0"/>
        <v>0</v>
      </c>
    </row>
    <row r="16" spans="1:30" ht="24.95" customHeight="1">
      <c r="A16" s="672"/>
      <c r="B16" s="673" t="s">
        <v>1873</v>
      </c>
      <c r="C16" s="674" t="s">
        <v>1960</v>
      </c>
      <c r="D16" s="673" t="s">
        <v>1961</v>
      </c>
      <c r="E16" s="673" t="s">
        <v>987</v>
      </c>
      <c r="F16" s="675">
        <v>1</v>
      </c>
      <c r="G16" s="675"/>
      <c r="H16" s="675"/>
      <c r="I16" s="675"/>
      <c r="J16" s="673"/>
      <c r="K16" s="676"/>
      <c r="L16" s="676"/>
      <c r="M16" s="676"/>
      <c r="N16" s="676"/>
      <c r="O16" s="676"/>
      <c r="P16" s="670"/>
      <c r="Q16" s="677"/>
      <c r="R16" s="677"/>
      <c r="S16" s="670"/>
      <c r="X16" s="530">
        <v>0</v>
      </c>
      <c r="Z16" s="530">
        <f t="shared" si="0"/>
        <v>0</v>
      </c>
    </row>
    <row r="17" spans="1:30" ht="24.95" customHeight="1">
      <c r="A17" s="672"/>
      <c r="B17" s="673" t="s">
        <v>1873</v>
      </c>
      <c r="C17" s="674" t="s">
        <v>1962</v>
      </c>
      <c r="D17" s="673" t="s">
        <v>1963</v>
      </c>
      <c r="E17" s="673" t="s">
        <v>987</v>
      </c>
      <c r="F17" s="675">
        <v>1</v>
      </c>
      <c r="G17" s="675"/>
      <c r="H17" s="675"/>
      <c r="I17" s="675"/>
      <c r="J17" s="673"/>
      <c r="K17" s="676"/>
      <c r="L17" s="676"/>
      <c r="M17" s="676"/>
      <c r="N17" s="676"/>
      <c r="O17" s="676"/>
      <c r="P17" s="670"/>
      <c r="Q17" s="677"/>
      <c r="R17" s="677"/>
      <c r="S17" s="670"/>
      <c r="X17" s="530">
        <v>0</v>
      </c>
      <c r="Z17" s="530">
        <f t="shared" si="0"/>
        <v>0</v>
      </c>
    </row>
    <row r="18" spans="1:30" ht="18.75" customHeight="1">
      <c r="A18" s="672"/>
      <c r="B18" s="673" t="s">
        <v>1873</v>
      </c>
      <c r="C18" s="674" t="s">
        <v>1964</v>
      </c>
      <c r="D18" s="673" t="s">
        <v>1965</v>
      </c>
      <c r="E18" s="673" t="s">
        <v>987</v>
      </c>
      <c r="F18" s="675">
        <v>1</v>
      </c>
      <c r="G18" s="675"/>
      <c r="H18" s="675"/>
      <c r="I18" s="675"/>
      <c r="J18" s="673"/>
      <c r="K18" s="676"/>
      <c r="L18" s="676"/>
      <c r="M18" s="676"/>
      <c r="N18" s="676"/>
      <c r="O18" s="676"/>
      <c r="P18" s="670"/>
      <c r="Q18" s="677"/>
      <c r="R18" s="677"/>
      <c r="S18" s="670"/>
      <c r="X18" s="530">
        <v>0</v>
      </c>
      <c r="Z18" s="530">
        <f t="shared" si="0"/>
        <v>0</v>
      </c>
    </row>
    <row r="19" spans="1:30" ht="21.75" customHeight="1">
      <c r="A19" s="672"/>
      <c r="B19" s="673" t="s">
        <v>1873</v>
      </c>
      <c r="C19" s="674" t="s">
        <v>1966</v>
      </c>
      <c r="D19" s="673" t="s">
        <v>1967</v>
      </c>
      <c r="E19" s="673" t="s">
        <v>987</v>
      </c>
      <c r="F19" s="675">
        <v>9</v>
      </c>
      <c r="G19" s="675"/>
      <c r="H19" s="675"/>
      <c r="I19" s="675"/>
      <c r="J19" s="673"/>
      <c r="K19" s="676"/>
      <c r="L19" s="676"/>
      <c r="M19" s="676"/>
      <c r="N19" s="676"/>
      <c r="O19" s="676"/>
      <c r="P19" s="670"/>
      <c r="Q19" s="677"/>
      <c r="R19" s="677"/>
      <c r="S19" s="670"/>
      <c r="X19" s="530">
        <v>0</v>
      </c>
      <c r="Z19" s="530">
        <f t="shared" si="0"/>
        <v>0</v>
      </c>
    </row>
    <row r="20" spans="1:30" ht="21" customHeight="1">
      <c r="A20" s="672"/>
      <c r="B20" s="673" t="s">
        <v>1873</v>
      </c>
      <c r="C20" s="674" t="s">
        <v>1968</v>
      </c>
      <c r="D20" s="673" t="s">
        <v>1969</v>
      </c>
      <c r="E20" s="673" t="s">
        <v>159</v>
      </c>
      <c r="F20" s="675">
        <v>6</v>
      </c>
      <c r="G20" s="675"/>
      <c r="H20" s="675"/>
      <c r="I20" s="675"/>
      <c r="J20" s="673"/>
      <c r="K20" s="676"/>
      <c r="L20" s="676"/>
      <c r="M20" s="676"/>
      <c r="N20" s="676"/>
      <c r="O20" s="676"/>
      <c r="P20" s="670"/>
      <c r="Q20" s="677"/>
      <c r="R20" s="677"/>
      <c r="S20" s="670"/>
      <c r="X20" s="530">
        <v>0</v>
      </c>
      <c r="Z20" s="530">
        <f t="shared" si="0"/>
        <v>0</v>
      </c>
    </row>
    <row r="21" spans="1:30" ht="19.5" customHeight="1">
      <c r="A21" s="672"/>
      <c r="B21" s="673" t="s">
        <v>1873</v>
      </c>
      <c r="C21" s="674" t="s">
        <v>1888</v>
      </c>
      <c r="D21" s="673" t="s">
        <v>1889</v>
      </c>
      <c r="E21" s="673" t="s">
        <v>159</v>
      </c>
      <c r="F21" s="675">
        <v>9</v>
      </c>
      <c r="G21" s="683"/>
      <c r="H21" s="683"/>
      <c r="I21" s="675"/>
      <c r="J21" s="673"/>
      <c r="K21" s="676"/>
      <c r="L21" s="676"/>
      <c r="M21" s="676"/>
      <c r="N21" s="676"/>
      <c r="O21" s="676"/>
      <c r="P21" s="670"/>
      <c r="Q21" s="677"/>
      <c r="R21" s="677"/>
      <c r="S21" s="670"/>
      <c r="X21" s="530">
        <v>0</v>
      </c>
      <c r="Z21" s="530">
        <f t="shared" si="0"/>
        <v>0</v>
      </c>
    </row>
    <row r="22" spans="1:30" ht="20.25" customHeight="1">
      <c r="A22" s="672"/>
      <c r="B22" s="673" t="s">
        <v>1873</v>
      </c>
      <c r="C22" s="674" t="s">
        <v>1890</v>
      </c>
      <c r="D22" s="673" t="s">
        <v>1891</v>
      </c>
      <c r="E22" s="673" t="s">
        <v>987</v>
      </c>
      <c r="F22" s="675">
        <v>9</v>
      </c>
      <c r="G22" s="683"/>
      <c r="H22" s="683"/>
      <c r="I22" s="675"/>
      <c r="J22" s="673"/>
      <c r="K22" s="676"/>
      <c r="L22" s="676"/>
      <c r="M22" s="676"/>
      <c r="N22" s="676"/>
      <c r="O22" s="676"/>
      <c r="P22" s="670"/>
      <c r="Q22" s="677"/>
      <c r="R22" s="677"/>
      <c r="S22" s="670"/>
      <c r="X22" s="530">
        <v>0</v>
      </c>
      <c r="Z22" s="530">
        <f t="shared" si="0"/>
        <v>0</v>
      </c>
    </row>
    <row r="23" spans="1:30" ht="30" customHeight="1">
      <c r="A23" s="672"/>
      <c r="B23" s="1175" t="s">
        <v>1895</v>
      </c>
      <c r="C23" s="1176" t="s">
        <v>1931</v>
      </c>
      <c r="D23" s="1175" t="s">
        <v>1932</v>
      </c>
      <c r="E23" s="1175" t="s">
        <v>1933</v>
      </c>
      <c r="F23" s="1177">
        <v>4</v>
      </c>
      <c r="G23" s="1182"/>
      <c r="H23" s="1182"/>
      <c r="I23" s="1177"/>
      <c r="J23" s="1175"/>
      <c r="K23" s="1181"/>
      <c r="L23" s="1181"/>
      <c r="M23" s="1181"/>
      <c r="N23" s="1181"/>
      <c r="O23" s="1181"/>
      <c r="P23" s="1180"/>
      <c r="Q23" s="1178"/>
      <c r="R23" s="1178"/>
      <c r="S23" s="1180"/>
      <c r="X23" s="530">
        <v>0</v>
      </c>
      <c r="Z23" s="530">
        <f t="shared" si="0"/>
        <v>0</v>
      </c>
    </row>
    <row r="24" spans="1:30">
      <c r="A24" s="672"/>
      <c r="B24" s="1175" t="s">
        <v>1843</v>
      </c>
      <c r="C24" s="1176" t="s">
        <v>1934</v>
      </c>
      <c r="D24" s="1175" t="s">
        <v>1935</v>
      </c>
      <c r="E24" s="1175" t="s">
        <v>987</v>
      </c>
      <c r="F24" s="1177">
        <v>22</v>
      </c>
      <c r="G24" s="1182"/>
      <c r="H24" s="1182"/>
      <c r="I24" s="1177"/>
      <c r="J24" s="1175"/>
      <c r="K24" s="1181"/>
      <c r="L24" s="1181"/>
      <c r="M24" s="1181"/>
      <c r="N24" s="1181"/>
      <c r="O24" s="1181"/>
      <c r="P24" s="1180"/>
      <c r="Q24" s="1178"/>
      <c r="R24" s="1178"/>
      <c r="S24" s="1180"/>
      <c r="X24" s="530">
        <v>0</v>
      </c>
      <c r="Z24" s="530">
        <f t="shared" si="0"/>
        <v>0</v>
      </c>
    </row>
    <row r="25" spans="1:30" ht="23.25">
      <c r="A25" s="672"/>
      <c r="B25" s="1175" t="s">
        <v>1843</v>
      </c>
      <c r="C25" s="1176" t="s">
        <v>1970</v>
      </c>
      <c r="D25" s="1175" t="s">
        <v>1971</v>
      </c>
      <c r="E25" s="1175" t="s">
        <v>987</v>
      </c>
      <c r="F25" s="1177">
        <v>1</v>
      </c>
      <c r="G25" s="1177"/>
      <c r="H25" s="1177"/>
      <c r="I25" s="1177"/>
      <c r="J25" s="1175"/>
      <c r="K25" s="1181"/>
      <c r="L25" s="1181"/>
      <c r="M25" s="1181"/>
      <c r="N25" s="1181"/>
      <c r="O25" s="1181"/>
      <c r="P25" s="1180"/>
      <c r="Q25" s="1178"/>
      <c r="R25" s="1178"/>
      <c r="S25" s="1180"/>
      <c r="X25" s="530">
        <v>0</v>
      </c>
      <c r="Z25" s="530">
        <f t="shared" si="0"/>
        <v>0</v>
      </c>
    </row>
    <row r="26" spans="1:30" ht="27.75" customHeight="1">
      <c r="A26" s="672"/>
      <c r="B26" s="1175" t="s">
        <v>1843</v>
      </c>
      <c r="C26" s="1176" t="s">
        <v>1972</v>
      </c>
      <c r="D26" s="1175" t="s">
        <v>1973</v>
      </c>
      <c r="E26" s="1175" t="s">
        <v>154</v>
      </c>
      <c r="F26" s="1177">
        <v>24</v>
      </c>
      <c r="G26" s="1177"/>
      <c r="H26" s="1177"/>
      <c r="I26" s="1177"/>
      <c r="J26" s="1175"/>
      <c r="K26" s="1181"/>
      <c r="L26" s="1181"/>
      <c r="M26" s="1181"/>
      <c r="N26" s="1181"/>
      <c r="O26" s="1181"/>
      <c r="P26" s="1180"/>
      <c r="Q26" s="1178"/>
      <c r="R26" s="1178"/>
      <c r="S26" s="1180"/>
      <c r="X26" s="530">
        <v>0</v>
      </c>
      <c r="Z26" s="530">
        <f t="shared" si="0"/>
        <v>0</v>
      </c>
    </row>
    <row r="27" spans="1:30" ht="27.75" customHeight="1">
      <c r="A27" s="672"/>
      <c r="B27" s="1175" t="s">
        <v>1843</v>
      </c>
      <c r="C27" s="1176" t="s">
        <v>1938</v>
      </c>
      <c r="D27" s="1175" t="s">
        <v>1939</v>
      </c>
      <c r="E27" s="1175" t="s">
        <v>154</v>
      </c>
      <c r="F27" s="1177">
        <v>16.8</v>
      </c>
      <c r="G27" s="1177"/>
      <c r="H27" s="1177"/>
      <c r="I27" s="1177"/>
      <c r="J27" s="1175"/>
      <c r="K27" s="1181"/>
      <c r="L27" s="1181"/>
      <c r="M27" s="1181"/>
      <c r="N27" s="1181"/>
      <c r="O27" s="1181"/>
      <c r="P27" s="1180"/>
      <c r="Q27" s="1178"/>
      <c r="R27" s="1178"/>
      <c r="S27" s="1180"/>
      <c r="X27" s="530">
        <v>0</v>
      </c>
      <c r="Z27" s="530">
        <f t="shared" si="0"/>
        <v>0</v>
      </c>
    </row>
    <row r="28" spans="1:30" ht="27.75" customHeight="1">
      <c r="A28" s="672"/>
      <c r="B28" s="1175" t="s">
        <v>1843</v>
      </c>
      <c r="C28" s="1176" t="s">
        <v>1938</v>
      </c>
      <c r="D28" s="1175" t="s">
        <v>1939</v>
      </c>
      <c r="E28" s="1175" t="s">
        <v>154</v>
      </c>
      <c r="F28" s="1177">
        <v>27.75</v>
      </c>
      <c r="G28" s="1177"/>
      <c r="H28" s="1177"/>
      <c r="I28" s="1177"/>
      <c r="J28" s="1175"/>
      <c r="K28" s="1181"/>
      <c r="L28" s="1181"/>
      <c r="M28" s="1181"/>
      <c r="N28" s="1181"/>
      <c r="O28" s="1181"/>
      <c r="P28" s="1180"/>
      <c r="Q28" s="1178"/>
      <c r="R28" s="1178"/>
      <c r="S28" s="1180"/>
      <c r="X28" s="530">
        <v>0</v>
      </c>
      <c r="Z28" s="530">
        <f t="shared" si="0"/>
        <v>0</v>
      </c>
    </row>
    <row r="29" spans="1:30" ht="27.75" customHeight="1">
      <c r="A29" s="672"/>
      <c r="B29" s="1175" t="s">
        <v>1843</v>
      </c>
      <c r="C29" s="1176" t="s">
        <v>1974</v>
      </c>
      <c r="D29" s="1175" t="s">
        <v>1975</v>
      </c>
      <c r="E29" s="1175" t="s">
        <v>154</v>
      </c>
      <c r="F29" s="1177">
        <v>9</v>
      </c>
      <c r="G29" s="1177"/>
      <c r="H29" s="1177"/>
      <c r="I29" s="1177"/>
      <c r="J29" s="1175"/>
      <c r="K29" s="1181"/>
      <c r="L29" s="1181"/>
      <c r="M29" s="1181"/>
      <c r="N29" s="1181"/>
      <c r="O29" s="1181"/>
      <c r="P29" s="1180"/>
      <c r="Q29" s="1178"/>
      <c r="R29" s="1178"/>
      <c r="S29" s="1180"/>
      <c r="X29" s="530">
        <v>0</v>
      </c>
      <c r="Z29" s="530">
        <f t="shared" si="0"/>
        <v>0</v>
      </c>
    </row>
    <row r="30" spans="1:30" ht="27.75" customHeight="1">
      <c r="A30" s="672"/>
      <c r="B30" s="1175" t="s">
        <v>1843</v>
      </c>
      <c r="C30" s="1176" t="s">
        <v>1940</v>
      </c>
      <c r="D30" s="1175" t="s">
        <v>1941</v>
      </c>
      <c r="E30" s="1175" t="s">
        <v>154</v>
      </c>
      <c r="F30" s="1177">
        <v>8.6</v>
      </c>
      <c r="G30" s="1177"/>
      <c r="H30" s="1177"/>
      <c r="I30" s="1177"/>
      <c r="J30" s="1175"/>
      <c r="K30" s="1181"/>
      <c r="L30" s="1181"/>
      <c r="M30" s="1181"/>
      <c r="N30" s="1181"/>
      <c r="O30" s="1181"/>
      <c r="P30" s="1180"/>
      <c r="Q30" s="1178"/>
      <c r="R30" s="1178"/>
      <c r="S30" s="1180"/>
      <c r="X30" s="530">
        <v>0</v>
      </c>
      <c r="Z30" s="530">
        <f t="shared" si="0"/>
        <v>0</v>
      </c>
    </row>
    <row r="31" spans="1:30" ht="27.75" customHeight="1">
      <c r="A31" s="672"/>
      <c r="B31" s="1175" t="s">
        <v>1843</v>
      </c>
      <c r="C31" s="1176" t="s">
        <v>1940</v>
      </c>
      <c r="D31" s="1175" t="s">
        <v>1941</v>
      </c>
      <c r="E31" s="1175" t="s">
        <v>154</v>
      </c>
      <c r="F31" s="1177">
        <v>6.3</v>
      </c>
      <c r="G31" s="1177"/>
      <c r="H31" s="1177"/>
      <c r="I31" s="1177"/>
      <c r="J31" s="1175"/>
      <c r="K31" s="1181"/>
      <c r="L31" s="1181"/>
      <c r="M31" s="1181"/>
      <c r="N31" s="1181"/>
      <c r="O31" s="1181"/>
      <c r="P31" s="1180"/>
      <c r="Q31" s="1178"/>
      <c r="R31" s="1178"/>
      <c r="S31" s="1180"/>
      <c r="X31" s="530">
        <v>0</v>
      </c>
      <c r="Z31" s="530">
        <f t="shared" si="0"/>
        <v>0</v>
      </c>
    </row>
    <row r="32" spans="1:30" ht="40.5" customHeight="1">
      <c r="A32" s="672"/>
      <c r="B32" s="1175" t="s">
        <v>1843</v>
      </c>
      <c r="C32" s="1176" t="s">
        <v>1942</v>
      </c>
      <c r="D32" s="1174" t="s">
        <v>1943</v>
      </c>
      <c r="E32" s="1175" t="s">
        <v>1806</v>
      </c>
      <c r="F32" s="1177">
        <v>9</v>
      </c>
      <c r="G32" s="1177"/>
      <c r="H32" s="1182"/>
      <c r="I32" s="1177"/>
      <c r="J32" s="1175"/>
      <c r="K32" s="1181"/>
      <c r="L32" s="1181"/>
      <c r="M32" s="1181"/>
      <c r="N32" s="1181"/>
      <c r="O32" s="1181"/>
      <c r="P32" s="1180"/>
      <c r="Q32" s="1178"/>
      <c r="R32" s="1178"/>
      <c r="S32" s="1180"/>
      <c r="X32" s="530">
        <v>0</v>
      </c>
      <c r="Z32" s="530">
        <f t="shared" si="0"/>
        <v>0</v>
      </c>
      <c r="AD32" s="711"/>
    </row>
    <row r="33" spans="1:31" ht="27" customHeight="1">
      <c r="A33" s="672"/>
      <c r="B33" s="1175" t="s">
        <v>1803</v>
      </c>
      <c r="C33" s="1176" t="s">
        <v>1944</v>
      </c>
      <c r="D33" s="1174" t="s">
        <v>1945</v>
      </c>
      <c r="E33" s="1175" t="s">
        <v>1806</v>
      </c>
      <c r="F33" s="1177">
        <v>1</v>
      </c>
      <c r="G33" s="1177"/>
      <c r="H33" s="1177"/>
      <c r="I33" s="1177"/>
      <c r="J33" s="1175"/>
      <c r="K33" s="1181"/>
      <c r="L33" s="1181"/>
      <c r="M33" s="1181"/>
      <c r="N33" s="1181"/>
      <c r="O33" s="1181"/>
      <c r="P33" s="1180"/>
      <c r="Q33" s="1178"/>
      <c r="R33" s="1178"/>
      <c r="S33" s="1180"/>
      <c r="X33" s="530">
        <v>0</v>
      </c>
      <c r="Z33" s="530">
        <f t="shared" si="0"/>
        <v>0</v>
      </c>
      <c r="AD33" s="673"/>
    </row>
    <row r="34" spans="1:31" ht="27" customHeight="1">
      <c r="A34" s="672"/>
      <c r="B34" s="1175" t="s">
        <v>1803</v>
      </c>
      <c r="C34" s="1176" t="s">
        <v>1976</v>
      </c>
      <c r="D34" s="1175" t="s">
        <v>1977</v>
      </c>
      <c r="E34" s="1175" t="s">
        <v>1806</v>
      </c>
      <c r="F34" s="1177">
        <v>1</v>
      </c>
      <c r="G34" s="1177"/>
      <c r="H34" s="1177"/>
      <c r="I34" s="1177"/>
      <c r="J34" s="1175"/>
      <c r="K34" s="1181"/>
      <c r="L34" s="1181"/>
      <c r="M34" s="1181"/>
      <c r="N34" s="1181"/>
      <c r="O34" s="1181"/>
      <c r="P34" s="1180"/>
      <c r="Q34" s="1178"/>
      <c r="R34" s="1178"/>
      <c r="S34" s="1180"/>
      <c r="X34" s="530">
        <v>0</v>
      </c>
      <c r="Z34" s="530">
        <f t="shared" si="0"/>
        <v>0</v>
      </c>
    </row>
    <row r="35" spans="1:31" ht="27" customHeight="1">
      <c r="A35" s="672"/>
      <c r="B35" s="1175" t="s">
        <v>1803</v>
      </c>
      <c r="C35" s="1176" t="s">
        <v>1978</v>
      </c>
      <c r="D35" s="1175" t="s">
        <v>1979</v>
      </c>
      <c r="E35" s="1175" t="s">
        <v>1806</v>
      </c>
      <c r="F35" s="1177">
        <v>2</v>
      </c>
      <c r="G35" s="1177"/>
      <c r="H35" s="1177"/>
      <c r="I35" s="1177"/>
      <c r="J35" s="1175"/>
      <c r="K35" s="1181"/>
      <c r="L35" s="1181"/>
      <c r="M35" s="1181"/>
      <c r="N35" s="1181"/>
      <c r="O35" s="1181"/>
      <c r="P35" s="1180"/>
      <c r="Q35" s="1178"/>
      <c r="R35" s="1178"/>
      <c r="S35" s="1180"/>
      <c r="X35" s="530">
        <v>0</v>
      </c>
      <c r="Z35" s="530">
        <f t="shared" si="0"/>
        <v>0</v>
      </c>
    </row>
    <row r="36" spans="1:31" ht="27" customHeight="1">
      <c r="A36" s="672"/>
      <c r="B36" s="1175" t="s">
        <v>1803</v>
      </c>
      <c r="C36" s="1176" t="s">
        <v>1980</v>
      </c>
      <c r="D36" s="1175" t="s">
        <v>1981</v>
      </c>
      <c r="E36" s="1175" t="s">
        <v>1806</v>
      </c>
      <c r="F36" s="1177">
        <v>2</v>
      </c>
      <c r="G36" s="1177"/>
      <c r="H36" s="1177"/>
      <c r="I36" s="1177"/>
      <c r="J36" s="1175"/>
      <c r="K36" s="1181"/>
      <c r="L36" s="1181"/>
      <c r="M36" s="1181"/>
      <c r="N36" s="1181"/>
      <c r="O36" s="1181"/>
      <c r="P36" s="1180"/>
      <c r="Q36" s="1178"/>
      <c r="R36" s="1178"/>
      <c r="S36" s="1180"/>
      <c r="X36" s="530">
        <v>0</v>
      </c>
      <c r="Z36" s="530">
        <f t="shared" si="0"/>
        <v>0</v>
      </c>
    </row>
    <row r="37" spans="1:31" ht="27" customHeight="1">
      <c r="A37" s="672"/>
      <c r="B37" s="1175" t="s">
        <v>1803</v>
      </c>
      <c r="C37" s="1176" t="s">
        <v>1946</v>
      </c>
      <c r="D37" s="1175" t="s">
        <v>1947</v>
      </c>
      <c r="E37" s="1175" t="s">
        <v>1806</v>
      </c>
      <c r="F37" s="1177">
        <v>3</v>
      </c>
      <c r="G37" s="1177"/>
      <c r="H37" s="1177"/>
      <c r="I37" s="1177"/>
      <c r="J37" s="1175"/>
      <c r="K37" s="1181"/>
      <c r="L37" s="1181"/>
      <c r="M37" s="1181"/>
      <c r="N37" s="1181"/>
      <c r="O37" s="1181"/>
      <c r="P37" s="1180"/>
      <c r="Q37" s="1178"/>
      <c r="R37" s="1178"/>
      <c r="S37" s="1180"/>
      <c r="X37" s="530">
        <v>0</v>
      </c>
      <c r="Z37" s="530">
        <f t="shared" si="0"/>
        <v>0</v>
      </c>
    </row>
    <row r="38" spans="1:31" ht="27" customHeight="1">
      <c r="A38" s="672"/>
      <c r="B38" s="1175" t="s">
        <v>1803</v>
      </c>
      <c r="C38" s="1176" t="s">
        <v>1948</v>
      </c>
      <c r="D38" s="1175" t="s">
        <v>1949</v>
      </c>
      <c r="E38" s="1175" t="s">
        <v>1806</v>
      </c>
      <c r="F38" s="1177">
        <v>6</v>
      </c>
      <c r="G38" s="1177"/>
      <c r="H38" s="1177"/>
      <c r="I38" s="1177"/>
      <c r="J38" s="1175"/>
      <c r="K38" s="1181"/>
      <c r="L38" s="1181"/>
      <c r="M38" s="1181"/>
      <c r="N38" s="1181"/>
      <c r="O38" s="1181"/>
      <c r="P38" s="1180"/>
      <c r="Q38" s="1178"/>
      <c r="R38" s="1178"/>
      <c r="S38" s="1180"/>
      <c r="X38" s="530">
        <v>0</v>
      </c>
      <c r="Z38" s="530">
        <f t="shared" si="0"/>
        <v>0</v>
      </c>
    </row>
    <row r="39" spans="1:31" ht="15.75" customHeight="1">
      <c r="A39" s="672"/>
      <c r="B39" s="673" t="s">
        <v>1873</v>
      </c>
      <c r="C39" s="674"/>
      <c r="D39" s="673" t="s">
        <v>2072</v>
      </c>
      <c r="E39" s="673" t="s">
        <v>673</v>
      </c>
      <c r="F39" s="675">
        <v>24</v>
      </c>
      <c r="G39" s="675"/>
      <c r="H39" s="675"/>
      <c r="I39" s="675"/>
      <c r="J39" s="673"/>
      <c r="K39" s="676"/>
      <c r="L39" s="676"/>
      <c r="M39" s="676"/>
      <c r="N39" s="676"/>
      <c r="O39" s="676"/>
      <c r="P39" s="670"/>
      <c r="Q39" s="677"/>
      <c r="R39" s="677"/>
      <c r="S39" s="670"/>
    </row>
    <row r="40" spans="1:31" ht="15" customHeight="1">
      <c r="A40" s="672"/>
      <c r="B40" s="673" t="s">
        <v>1873</v>
      </c>
      <c r="C40" s="674"/>
      <c r="D40" s="673" t="s">
        <v>2074</v>
      </c>
      <c r="E40" s="673" t="s">
        <v>673</v>
      </c>
      <c r="F40" s="675">
        <v>4</v>
      </c>
      <c r="G40" s="675"/>
      <c r="H40" s="675"/>
      <c r="I40" s="675"/>
      <c r="J40" s="673"/>
      <c r="K40" s="676"/>
      <c r="L40" s="676"/>
      <c r="M40" s="676"/>
      <c r="N40" s="676"/>
      <c r="O40" s="676"/>
      <c r="P40" s="670"/>
      <c r="Q40" s="677"/>
      <c r="R40" s="677"/>
      <c r="S40" s="670"/>
    </row>
    <row r="41" spans="1:31">
      <c r="A41" s="669"/>
      <c r="B41" s="669"/>
      <c r="C41" s="669"/>
      <c r="D41" s="669" t="s">
        <v>1872</v>
      </c>
      <c r="E41" s="669"/>
      <c r="F41" s="670"/>
      <c r="G41" s="679"/>
      <c r="H41" s="679"/>
      <c r="I41" s="679"/>
      <c r="J41" s="669"/>
      <c r="K41" s="669"/>
      <c r="L41" s="669"/>
      <c r="M41" s="669"/>
      <c r="N41" s="669"/>
      <c r="O41" s="669"/>
      <c r="P41" s="680"/>
      <c r="S41" s="670"/>
    </row>
    <row r="42" spans="1:31">
      <c r="A42" s="676"/>
      <c r="B42" s="676"/>
      <c r="C42" s="676"/>
      <c r="D42" s="676"/>
      <c r="E42" s="676"/>
      <c r="F42" s="681"/>
      <c r="G42" s="682"/>
      <c r="H42" s="682"/>
      <c r="I42" s="682"/>
      <c r="J42" s="676"/>
      <c r="K42" s="676"/>
      <c r="L42" s="676"/>
      <c r="M42" s="676"/>
      <c r="N42" s="676"/>
      <c r="O42" s="676"/>
      <c r="P42" s="676"/>
      <c r="S42" s="676"/>
    </row>
    <row r="43" spans="1:31">
      <c r="A43" s="669"/>
      <c r="B43" s="669"/>
      <c r="C43" s="669"/>
      <c r="D43" s="700" t="s">
        <v>1871</v>
      </c>
      <c r="E43" s="669"/>
      <c r="F43" s="670"/>
      <c r="G43" s="679"/>
      <c r="H43" s="679"/>
      <c r="I43" s="679"/>
      <c r="J43" s="669"/>
      <c r="K43" s="669"/>
      <c r="L43" s="669"/>
      <c r="M43" s="669"/>
      <c r="N43" s="669"/>
      <c r="O43" s="669"/>
      <c r="P43" s="680"/>
      <c r="S43" s="680"/>
    </row>
    <row r="44" spans="1:31">
      <c r="A44" s="701"/>
      <c r="B44" s="701" t="s">
        <v>1982</v>
      </c>
      <c r="C44" s="701"/>
      <c r="D44" s="701"/>
      <c r="E44" s="701"/>
      <c r="F44" s="702" t="s">
        <v>1656</v>
      </c>
      <c r="G44" s="703"/>
      <c r="H44" s="703"/>
      <c r="I44" s="703"/>
      <c r="J44" s="701"/>
      <c r="K44" s="701"/>
      <c r="L44" s="701"/>
      <c r="M44" s="701"/>
      <c r="N44" s="701"/>
      <c r="O44" s="701"/>
      <c r="P44" s="702"/>
      <c r="S44" s="702"/>
      <c r="Z44" s="530">
        <f>(SUM(Z11:Z43))</f>
        <v>0</v>
      </c>
    </row>
    <row r="46" spans="1:31">
      <c r="AD46" s="678"/>
      <c r="AE46" s="686"/>
    </row>
  </sheetData>
  <mergeCells count="5">
    <mergeCell ref="B4:D4"/>
    <mergeCell ref="B5:D5"/>
    <mergeCell ref="B8:D8"/>
    <mergeCell ref="B6:D6"/>
    <mergeCell ref="B7:D7"/>
  </mergeCells>
  <printOptions horizontalCentered="1" gridLines="1"/>
  <pageMargins left="0.7" right="6.9444444444444441E-3" top="0.75" bottom="0.75" header="0.3" footer="0.3"/>
  <pageSetup paperSize="9" orientation="landscape" r:id="rId1"/>
  <headerFooter>
    <oddHeader>&amp;C&amp;"Arial CE,Tučné"&amp; Rozpočet SOŠ Košice, Rekonštrukcia bloku  E /  Zariadenie č. 1 - Vetranie Telocvičňa Upolová</oddHeader>
    <oddFooter xml:space="preserve">&amp;L&amp;7Spracované systémom Systematic®pyramida.wsn&amp;RStrana &amp;P z &amp;N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Normal="100" zoomScaleSheetLayoutView="98" workbookViewId="0">
      <selection activeCell="W15" sqref="W15"/>
    </sheetView>
  </sheetViews>
  <sheetFormatPr defaultRowHeight="10.5"/>
  <cols>
    <col min="1" max="1" width="2.6640625" style="716" customWidth="1"/>
    <col min="2" max="2" width="3.1640625" style="716" customWidth="1"/>
    <col min="3" max="3" width="3" style="716" customWidth="1"/>
    <col min="4" max="4" width="7.6640625" style="716" customWidth="1"/>
    <col min="5" max="5" width="13.33203125" style="716" customWidth="1"/>
    <col min="6" max="6" width="1" style="716" customWidth="1"/>
    <col min="7" max="7" width="2.5" style="716" customWidth="1"/>
    <col min="8" max="8" width="3.33203125" style="716" customWidth="1"/>
    <col min="9" max="9" width="12.83203125" style="716" customWidth="1"/>
    <col min="10" max="10" width="6.6640625" style="716" customWidth="1"/>
    <col min="11" max="11" width="0.83203125" style="716" customWidth="1"/>
    <col min="12" max="12" width="2.83203125" style="716" customWidth="1"/>
    <col min="13" max="13" width="5.5" style="716" customWidth="1"/>
    <col min="14" max="14" width="15" style="716" customWidth="1"/>
    <col min="15" max="15" width="11.1640625" style="716" customWidth="1"/>
    <col min="16" max="16" width="15.5" style="716" customWidth="1"/>
    <col min="17" max="17" width="1.33203125" style="716" customWidth="1"/>
    <col min="18" max="256" width="9.33203125" style="716"/>
    <col min="257" max="257" width="2.6640625" style="716" customWidth="1"/>
    <col min="258" max="258" width="3.1640625" style="716" customWidth="1"/>
    <col min="259" max="259" width="3" style="716" customWidth="1"/>
    <col min="260" max="260" width="7.6640625" style="716" customWidth="1"/>
    <col min="261" max="261" width="13.33203125" style="716" customWidth="1"/>
    <col min="262" max="262" width="1" style="716" customWidth="1"/>
    <col min="263" max="263" width="2.5" style="716" customWidth="1"/>
    <col min="264" max="264" width="3.33203125" style="716" customWidth="1"/>
    <col min="265" max="265" width="12.83203125" style="716" customWidth="1"/>
    <col min="266" max="266" width="4.1640625" style="716" customWidth="1"/>
    <col min="267" max="267" width="0.83203125" style="716" customWidth="1"/>
    <col min="268" max="268" width="2.83203125" style="716" customWidth="1"/>
    <col min="269" max="269" width="5.5" style="716" customWidth="1"/>
    <col min="270" max="270" width="15" style="716" customWidth="1"/>
    <col min="271" max="271" width="7" style="716" customWidth="1"/>
    <col min="272" max="272" width="15.5" style="716" customWidth="1"/>
    <col min="273" max="273" width="1.83203125" style="716" customWidth="1"/>
    <col min="274" max="512" width="9.33203125" style="716"/>
    <col min="513" max="513" width="2.6640625" style="716" customWidth="1"/>
    <col min="514" max="514" width="3.1640625" style="716" customWidth="1"/>
    <col min="515" max="515" width="3" style="716" customWidth="1"/>
    <col min="516" max="516" width="7.6640625" style="716" customWidth="1"/>
    <col min="517" max="517" width="13.33203125" style="716" customWidth="1"/>
    <col min="518" max="518" width="1" style="716" customWidth="1"/>
    <col min="519" max="519" width="2.5" style="716" customWidth="1"/>
    <col min="520" max="520" width="3.33203125" style="716" customWidth="1"/>
    <col min="521" max="521" width="12.83203125" style="716" customWidth="1"/>
    <col min="522" max="522" width="4.1640625" style="716" customWidth="1"/>
    <col min="523" max="523" width="0.83203125" style="716" customWidth="1"/>
    <col min="524" max="524" width="2.83203125" style="716" customWidth="1"/>
    <col min="525" max="525" width="5.5" style="716" customWidth="1"/>
    <col min="526" max="526" width="15" style="716" customWidth="1"/>
    <col min="527" max="527" width="7" style="716" customWidth="1"/>
    <col min="528" max="528" width="15.5" style="716" customWidth="1"/>
    <col min="529" max="529" width="1.83203125" style="716" customWidth="1"/>
    <col min="530" max="768" width="9.33203125" style="716"/>
    <col min="769" max="769" width="2.6640625" style="716" customWidth="1"/>
    <col min="770" max="770" width="3.1640625" style="716" customWidth="1"/>
    <col min="771" max="771" width="3" style="716" customWidth="1"/>
    <col min="772" max="772" width="7.6640625" style="716" customWidth="1"/>
    <col min="773" max="773" width="13.33203125" style="716" customWidth="1"/>
    <col min="774" max="774" width="1" style="716" customWidth="1"/>
    <col min="775" max="775" width="2.5" style="716" customWidth="1"/>
    <col min="776" max="776" width="3.33203125" style="716" customWidth="1"/>
    <col min="777" max="777" width="12.83203125" style="716" customWidth="1"/>
    <col min="778" max="778" width="4.1640625" style="716" customWidth="1"/>
    <col min="779" max="779" width="0.83203125" style="716" customWidth="1"/>
    <col min="780" max="780" width="2.83203125" style="716" customWidth="1"/>
    <col min="781" max="781" width="5.5" style="716" customWidth="1"/>
    <col min="782" max="782" width="15" style="716" customWidth="1"/>
    <col min="783" max="783" width="7" style="716" customWidth="1"/>
    <col min="784" max="784" width="15.5" style="716" customWidth="1"/>
    <col min="785" max="785" width="1.83203125" style="716" customWidth="1"/>
    <col min="786" max="1024" width="9.33203125" style="716"/>
    <col min="1025" max="1025" width="2.6640625" style="716" customWidth="1"/>
    <col min="1026" max="1026" width="3.1640625" style="716" customWidth="1"/>
    <col min="1027" max="1027" width="3" style="716" customWidth="1"/>
    <col min="1028" max="1028" width="7.6640625" style="716" customWidth="1"/>
    <col min="1029" max="1029" width="13.33203125" style="716" customWidth="1"/>
    <col min="1030" max="1030" width="1" style="716" customWidth="1"/>
    <col min="1031" max="1031" width="2.5" style="716" customWidth="1"/>
    <col min="1032" max="1032" width="3.33203125" style="716" customWidth="1"/>
    <col min="1033" max="1033" width="12.83203125" style="716" customWidth="1"/>
    <col min="1034" max="1034" width="4.1640625" style="716" customWidth="1"/>
    <col min="1035" max="1035" width="0.83203125" style="716" customWidth="1"/>
    <col min="1036" max="1036" width="2.83203125" style="716" customWidth="1"/>
    <col min="1037" max="1037" width="5.5" style="716" customWidth="1"/>
    <col min="1038" max="1038" width="15" style="716" customWidth="1"/>
    <col min="1039" max="1039" width="7" style="716" customWidth="1"/>
    <col min="1040" max="1040" width="15.5" style="716" customWidth="1"/>
    <col min="1041" max="1041" width="1.83203125" style="716" customWidth="1"/>
    <col min="1042" max="1280" width="9.33203125" style="716"/>
    <col min="1281" max="1281" width="2.6640625" style="716" customWidth="1"/>
    <col min="1282" max="1282" width="3.1640625" style="716" customWidth="1"/>
    <col min="1283" max="1283" width="3" style="716" customWidth="1"/>
    <col min="1284" max="1284" width="7.6640625" style="716" customWidth="1"/>
    <col min="1285" max="1285" width="13.33203125" style="716" customWidth="1"/>
    <col min="1286" max="1286" width="1" style="716" customWidth="1"/>
    <col min="1287" max="1287" width="2.5" style="716" customWidth="1"/>
    <col min="1288" max="1288" width="3.33203125" style="716" customWidth="1"/>
    <col min="1289" max="1289" width="12.83203125" style="716" customWidth="1"/>
    <col min="1290" max="1290" width="4.1640625" style="716" customWidth="1"/>
    <col min="1291" max="1291" width="0.83203125" style="716" customWidth="1"/>
    <col min="1292" max="1292" width="2.83203125" style="716" customWidth="1"/>
    <col min="1293" max="1293" width="5.5" style="716" customWidth="1"/>
    <col min="1294" max="1294" width="15" style="716" customWidth="1"/>
    <col min="1295" max="1295" width="7" style="716" customWidth="1"/>
    <col min="1296" max="1296" width="15.5" style="716" customWidth="1"/>
    <col min="1297" max="1297" width="1.83203125" style="716" customWidth="1"/>
    <col min="1298" max="1536" width="9.33203125" style="716"/>
    <col min="1537" max="1537" width="2.6640625" style="716" customWidth="1"/>
    <col min="1538" max="1538" width="3.1640625" style="716" customWidth="1"/>
    <col min="1539" max="1539" width="3" style="716" customWidth="1"/>
    <col min="1540" max="1540" width="7.6640625" style="716" customWidth="1"/>
    <col min="1541" max="1541" width="13.33203125" style="716" customWidth="1"/>
    <col min="1542" max="1542" width="1" style="716" customWidth="1"/>
    <col min="1543" max="1543" width="2.5" style="716" customWidth="1"/>
    <col min="1544" max="1544" width="3.33203125" style="716" customWidth="1"/>
    <col min="1545" max="1545" width="12.83203125" style="716" customWidth="1"/>
    <col min="1546" max="1546" width="4.1640625" style="716" customWidth="1"/>
    <col min="1547" max="1547" width="0.83203125" style="716" customWidth="1"/>
    <col min="1548" max="1548" width="2.83203125" style="716" customWidth="1"/>
    <col min="1549" max="1549" width="5.5" style="716" customWidth="1"/>
    <col min="1550" max="1550" width="15" style="716" customWidth="1"/>
    <col min="1551" max="1551" width="7" style="716" customWidth="1"/>
    <col min="1552" max="1552" width="15.5" style="716" customWidth="1"/>
    <col min="1553" max="1553" width="1.83203125" style="716" customWidth="1"/>
    <col min="1554" max="1792" width="9.33203125" style="716"/>
    <col min="1793" max="1793" width="2.6640625" style="716" customWidth="1"/>
    <col min="1794" max="1794" width="3.1640625" style="716" customWidth="1"/>
    <col min="1795" max="1795" width="3" style="716" customWidth="1"/>
    <col min="1796" max="1796" width="7.6640625" style="716" customWidth="1"/>
    <col min="1797" max="1797" width="13.33203125" style="716" customWidth="1"/>
    <col min="1798" max="1798" width="1" style="716" customWidth="1"/>
    <col min="1799" max="1799" width="2.5" style="716" customWidth="1"/>
    <col min="1800" max="1800" width="3.33203125" style="716" customWidth="1"/>
    <col min="1801" max="1801" width="12.83203125" style="716" customWidth="1"/>
    <col min="1802" max="1802" width="4.1640625" style="716" customWidth="1"/>
    <col min="1803" max="1803" width="0.83203125" style="716" customWidth="1"/>
    <col min="1804" max="1804" width="2.83203125" style="716" customWidth="1"/>
    <col min="1805" max="1805" width="5.5" style="716" customWidth="1"/>
    <col min="1806" max="1806" width="15" style="716" customWidth="1"/>
    <col min="1807" max="1807" width="7" style="716" customWidth="1"/>
    <col min="1808" max="1808" width="15.5" style="716" customWidth="1"/>
    <col min="1809" max="1809" width="1.83203125" style="716" customWidth="1"/>
    <col min="1810" max="2048" width="9.33203125" style="716"/>
    <col min="2049" max="2049" width="2.6640625" style="716" customWidth="1"/>
    <col min="2050" max="2050" width="3.1640625" style="716" customWidth="1"/>
    <col min="2051" max="2051" width="3" style="716" customWidth="1"/>
    <col min="2052" max="2052" width="7.6640625" style="716" customWidth="1"/>
    <col min="2053" max="2053" width="13.33203125" style="716" customWidth="1"/>
    <col min="2054" max="2054" width="1" style="716" customWidth="1"/>
    <col min="2055" max="2055" width="2.5" style="716" customWidth="1"/>
    <col min="2056" max="2056" width="3.33203125" style="716" customWidth="1"/>
    <col min="2057" max="2057" width="12.83203125" style="716" customWidth="1"/>
    <col min="2058" max="2058" width="4.1640625" style="716" customWidth="1"/>
    <col min="2059" max="2059" width="0.83203125" style="716" customWidth="1"/>
    <col min="2060" max="2060" width="2.83203125" style="716" customWidth="1"/>
    <col min="2061" max="2061" width="5.5" style="716" customWidth="1"/>
    <col min="2062" max="2062" width="15" style="716" customWidth="1"/>
    <col min="2063" max="2063" width="7" style="716" customWidth="1"/>
    <col min="2064" max="2064" width="15.5" style="716" customWidth="1"/>
    <col min="2065" max="2065" width="1.83203125" style="716" customWidth="1"/>
    <col min="2066" max="2304" width="9.33203125" style="716"/>
    <col min="2305" max="2305" width="2.6640625" style="716" customWidth="1"/>
    <col min="2306" max="2306" width="3.1640625" style="716" customWidth="1"/>
    <col min="2307" max="2307" width="3" style="716" customWidth="1"/>
    <col min="2308" max="2308" width="7.6640625" style="716" customWidth="1"/>
    <col min="2309" max="2309" width="13.33203125" style="716" customWidth="1"/>
    <col min="2310" max="2310" width="1" style="716" customWidth="1"/>
    <col min="2311" max="2311" width="2.5" style="716" customWidth="1"/>
    <col min="2312" max="2312" width="3.33203125" style="716" customWidth="1"/>
    <col min="2313" max="2313" width="12.83203125" style="716" customWidth="1"/>
    <col min="2314" max="2314" width="4.1640625" style="716" customWidth="1"/>
    <col min="2315" max="2315" width="0.83203125" style="716" customWidth="1"/>
    <col min="2316" max="2316" width="2.83203125" style="716" customWidth="1"/>
    <col min="2317" max="2317" width="5.5" style="716" customWidth="1"/>
    <col min="2318" max="2318" width="15" style="716" customWidth="1"/>
    <col min="2319" max="2319" width="7" style="716" customWidth="1"/>
    <col min="2320" max="2320" width="15.5" style="716" customWidth="1"/>
    <col min="2321" max="2321" width="1.83203125" style="716" customWidth="1"/>
    <col min="2322" max="2560" width="9.33203125" style="716"/>
    <col min="2561" max="2561" width="2.6640625" style="716" customWidth="1"/>
    <col min="2562" max="2562" width="3.1640625" style="716" customWidth="1"/>
    <col min="2563" max="2563" width="3" style="716" customWidth="1"/>
    <col min="2564" max="2564" width="7.6640625" style="716" customWidth="1"/>
    <col min="2565" max="2565" width="13.33203125" style="716" customWidth="1"/>
    <col min="2566" max="2566" width="1" style="716" customWidth="1"/>
    <col min="2567" max="2567" width="2.5" style="716" customWidth="1"/>
    <col min="2568" max="2568" width="3.33203125" style="716" customWidth="1"/>
    <col min="2569" max="2569" width="12.83203125" style="716" customWidth="1"/>
    <col min="2570" max="2570" width="4.1640625" style="716" customWidth="1"/>
    <col min="2571" max="2571" width="0.83203125" style="716" customWidth="1"/>
    <col min="2572" max="2572" width="2.83203125" style="716" customWidth="1"/>
    <col min="2573" max="2573" width="5.5" style="716" customWidth="1"/>
    <col min="2574" max="2574" width="15" style="716" customWidth="1"/>
    <col min="2575" max="2575" width="7" style="716" customWidth="1"/>
    <col min="2576" max="2576" width="15.5" style="716" customWidth="1"/>
    <col min="2577" max="2577" width="1.83203125" style="716" customWidth="1"/>
    <col min="2578" max="2816" width="9.33203125" style="716"/>
    <col min="2817" max="2817" width="2.6640625" style="716" customWidth="1"/>
    <col min="2818" max="2818" width="3.1640625" style="716" customWidth="1"/>
    <col min="2819" max="2819" width="3" style="716" customWidth="1"/>
    <col min="2820" max="2820" width="7.6640625" style="716" customWidth="1"/>
    <col min="2821" max="2821" width="13.33203125" style="716" customWidth="1"/>
    <col min="2822" max="2822" width="1" style="716" customWidth="1"/>
    <col min="2823" max="2823" width="2.5" style="716" customWidth="1"/>
    <col min="2824" max="2824" width="3.33203125" style="716" customWidth="1"/>
    <col min="2825" max="2825" width="12.83203125" style="716" customWidth="1"/>
    <col min="2826" max="2826" width="4.1640625" style="716" customWidth="1"/>
    <col min="2827" max="2827" width="0.83203125" style="716" customWidth="1"/>
    <col min="2828" max="2828" width="2.83203125" style="716" customWidth="1"/>
    <col min="2829" max="2829" width="5.5" style="716" customWidth="1"/>
    <col min="2830" max="2830" width="15" style="716" customWidth="1"/>
    <col min="2831" max="2831" width="7" style="716" customWidth="1"/>
    <col min="2832" max="2832" width="15.5" style="716" customWidth="1"/>
    <col min="2833" max="2833" width="1.83203125" style="716" customWidth="1"/>
    <col min="2834" max="3072" width="9.33203125" style="716"/>
    <col min="3073" max="3073" width="2.6640625" style="716" customWidth="1"/>
    <col min="3074" max="3074" width="3.1640625" style="716" customWidth="1"/>
    <col min="3075" max="3075" width="3" style="716" customWidth="1"/>
    <col min="3076" max="3076" width="7.6640625" style="716" customWidth="1"/>
    <col min="3077" max="3077" width="13.33203125" style="716" customWidth="1"/>
    <col min="3078" max="3078" width="1" style="716" customWidth="1"/>
    <col min="3079" max="3079" width="2.5" style="716" customWidth="1"/>
    <col min="3080" max="3080" width="3.33203125" style="716" customWidth="1"/>
    <col min="3081" max="3081" width="12.83203125" style="716" customWidth="1"/>
    <col min="3082" max="3082" width="4.1640625" style="716" customWidth="1"/>
    <col min="3083" max="3083" width="0.83203125" style="716" customWidth="1"/>
    <col min="3084" max="3084" width="2.83203125" style="716" customWidth="1"/>
    <col min="3085" max="3085" width="5.5" style="716" customWidth="1"/>
    <col min="3086" max="3086" width="15" style="716" customWidth="1"/>
    <col min="3087" max="3087" width="7" style="716" customWidth="1"/>
    <col min="3088" max="3088" width="15.5" style="716" customWidth="1"/>
    <col min="3089" max="3089" width="1.83203125" style="716" customWidth="1"/>
    <col min="3090" max="3328" width="9.33203125" style="716"/>
    <col min="3329" max="3329" width="2.6640625" style="716" customWidth="1"/>
    <col min="3330" max="3330" width="3.1640625" style="716" customWidth="1"/>
    <col min="3331" max="3331" width="3" style="716" customWidth="1"/>
    <col min="3332" max="3332" width="7.6640625" style="716" customWidth="1"/>
    <col min="3333" max="3333" width="13.33203125" style="716" customWidth="1"/>
    <col min="3334" max="3334" width="1" style="716" customWidth="1"/>
    <col min="3335" max="3335" width="2.5" style="716" customWidth="1"/>
    <col min="3336" max="3336" width="3.33203125" style="716" customWidth="1"/>
    <col min="3337" max="3337" width="12.83203125" style="716" customWidth="1"/>
    <col min="3338" max="3338" width="4.1640625" style="716" customWidth="1"/>
    <col min="3339" max="3339" width="0.83203125" style="716" customWidth="1"/>
    <col min="3340" max="3340" width="2.83203125" style="716" customWidth="1"/>
    <col min="3341" max="3341" width="5.5" style="716" customWidth="1"/>
    <col min="3342" max="3342" width="15" style="716" customWidth="1"/>
    <col min="3343" max="3343" width="7" style="716" customWidth="1"/>
    <col min="3344" max="3344" width="15.5" style="716" customWidth="1"/>
    <col min="3345" max="3345" width="1.83203125" style="716" customWidth="1"/>
    <col min="3346" max="3584" width="9.33203125" style="716"/>
    <col min="3585" max="3585" width="2.6640625" style="716" customWidth="1"/>
    <col min="3586" max="3586" width="3.1640625" style="716" customWidth="1"/>
    <col min="3587" max="3587" width="3" style="716" customWidth="1"/>
    <col min="3588" max="3588" width="7.6640625" style="716" customWidth="1"/>
    <col min="3589" max="3589" width="13.33203125" style="716" customWidth="1"/>
    <col min="3590" max="3590" width="1" style="716" customWidth="1"/>
    <col min="3591" max="3591" width="2.5" style="716" customWidth="1"/>
    <col min="3592" max="3592" width="3.33203125" style="716" customWidth="1"/>
    <col min="3593" max="3593" width="12.83203125" style="716" customWidth="1"/>
    <col min="3594" max="3594" width="4.1640625" style="716" customWidth="1"/>
    <col min="3595" max="3595" width="0.83203125" style="716" customWidth="1"/>
    <col min="3596" max="3596" width="2.83203125" style="716" customWidth="1"/>
    <col min="3597" max="3597" width="5.5" style="716" customWidth="1"/>
    <col min="3598" max="3598" width="15" style="716" customWidth="1"/>
    <col min="3599" max="3599" width="7" style="716" customWidth="1"/>
    <col min="3600" max="3600" width="15.5" style="716" customWidth="1"/>
    <col min="3601" max="3601" width="1.83203125" style="716" customWidth="1"/>
    <col min="3602" max="3840" width="9.33203125" style="716"/>
    <col min="3841" max="3841" width="2.6640625" style="716" customWidth="1"/>
    <col min="3842" max="3842" width="3.1640625" style="716" customWidth="1"/>
    <col min="3843" max="3843" width="3" style="716" customWidth="1"/>
    <col min="3844" max="3844" width="7.6640625" style="716" customWidth="1"/>
    <col min="3845" max="3845" width="13.33203125" style="716" customWidth="1"/>
    <col min="3846" max="3846" width="1" style="716" customWidth="1"/>
    <col min="3847" max="3847" width="2.5" style="716" customWidth="1"/>
    <col min="3848" max="3848" width="3.33203125" style="716" customWidth="1"/>
    <col min="3849" max="3849" width="12.83203125" style="716" customWidth="1"/>
    <col min="3850" max="3850" width="4.1640625" style="716" customWidth="1"/>
    <col min="3851" max="3851" width="0.83203125" style="716" customWidth="1"/>
    <col min="3852" max="3852" width="2.83203125" style="716" customWidth="1"/>
    <col min="3853" max="3853" width="5.5" style="716" customWidth="1"/>
    <col min="3854" max="3854" width="15" style="716" customWidth="1"/>
    <col min="3855" max="3855" width="7" style="716" customWidth="1"/>
    <col min="3856" max="3856" width="15.5" style="716" customWidth="1"/>
    <col min="3857" max="3857" width="1.83203125" style="716" customWidth="1"/>
    <col min="3858" max="4096" width="9.33203125" style="716"/>
    <col min="4097" max="4097" width="2.6640625" style="716" customWidth="1"/>
    <col min="4098" max="4098" width="3.1640625" style="716" customWidth="1"/>
    <col min="4099" max="4099" width="3" style="716" customWidth="1"/>
    <col min="4100" max="4100" width="7.6640625" style="716" customWidth="1"/>
    <col min="4101" max="4101" width="13.33203125" style="716" customWidth="1"/>
    <col min="4102" max="4102" width="1" style="716" customWidth="1"/>
    <col min="4103" max="4103" width="2.5" style="716" customWidth="1"/>
    <col min="4104" max="4104" width="3.33203125" style="716" customWidth="1"/>
    <col min="4105" max="4105" width="12.83203125" style="716" customWidth="1"/>
    <col min="4106" max="4106" width="4.1640625" style="716" customWidth="1"/>
    <col min="4107" max="4107" width="0.83203125" style="716" customWidth="1"/>
    <col min="4108" max="4108" width="2.83203125" style="716" customWidth="1"/>
    <col min="4109" max="4109" width="5.5" style="716" customWidth="1"/>
    <col min="4110" max="4110" width="15" style="716" customWidth="1"/>
    <col min="4111" max="4111" width="7" style="716" customWidth="1"/>
    <col min="4112" max="4112" width="15.5" style="716" customWidth="1"/>
    <col min="4113" max="4113" width="1.83203125" style="716" customWidth="1"/>
    <col min="4114" max="4352" width="9.33203125" style="716"/>
    <col min="4353" max="4353" width="2.6640625" style="716" customWidth="1"/>
    <col min="4354" max="4354" width="3.1640625" style="716" customWidth="1"/>
    <col min="4355" max="4355" width="3" style="716" customWidth="1"/>
    <col min="4356" max="4356" width="7.6640625" style="716" customWidth="1"/>
    <col min="4357" max="4357" width="13.33203125" style="716" customWidth="1"/>
    <col min="4358" max="4358" width="1" style="716" customWidth="1"/>
    <col min="4359" max="4359" width="2.5" style="716" customWidth="1"/>
    <col min="4360" max="4360" width="3.33203125" style="716" customWidth="1"/>
    <col min="4361" max="4361" width="12.83203125" style="716" customWidth="1"/>
    <col min="4362" max="4362" width="4.1640625" style="716" customWidth="1"/>
    <col min="4363" max="4363" width="0.83203125" style="716" customWidth="1"/>
    <col min="4364" max="4364" width="2.83203125" style="716" customWidth="1"/>
    <col min="4365" max="4365" width="5.5" style="716" customWidth="1"/>
    <col min="4366" max="4366" width="15" style="716" customWidth="1"/>
    <col min="4367" max="4367" width="7" style="716" customWidth="1"/>
    <col min="4368" max="4368" width="15.5" style="716" customWidth="1"/>
    <col min="4369" max="4369" width="1.83203125" style="716" customWidth="1"/>
    <col min="4370" max="4608" width="9.33203125" style="716"/>
    <col min="4609" max="4609" width="2.6640625" style="716" customWidth="1"/>
    <col min="4610" max="4610" width="3.1640625" style="716" customWidth="1"/>
    <col min="4611" max="4611" width="3" style="716" customWidth="1"/>
    <col min="4612" max="4612" width="7.6640625" style="716" customWidth="1"/>
    <col min="4613" max="4613" width="13.33203125" style="716" customWidth="1"/>
    <col min="4614" max="4614" width="1" style="716" customWidth="1"/>
    <col min="4615" max="4615" width="2.5" style="716" customWidth="1"/>
    <col min="4616" max="4616" width="3.33203125" style="716" customWidth="1"/>
    <col min="4617" max="4617" width="12.83203125" style="716" customWidth="1"/>
    <col min="4618" max="4618" width="4.1640625" style="716" customWidth="1"/>
    <col min="4619" max="4619" width="0.83203125" style="716" customWidth="1"/>
    <col min="4620" max="4620" width="2.83203125" style="716" customWidth="1"/>
    <col min="4621" max="4621" width="5.5" style="716" customWidth="1"/>
    <col min="4622" max="4622" width="15" style="716" customWidth="1"/>
    <col min="4623" max="4623" width="7" style="716" customWidth="1"/>
    <col min="4624" max="4624" width="15.5" style="716" customWidth="1"/>
    <col min="4625" max="4625" width="1.83203125" style="716" customWidth="1"/>
    <col min="4626" max="4864" width="9.33203125" style="716"/>
    <col min="4865" max="4865" width="2.6640625" style="716" customWidth="1"/>
    <col min="4866" max="4866" width="3.1640625" style="716" customWidth="1"/>
    <col min="4867" max="4867" width="3" style="716" customWidth="1"/>
    <col min="4868" max="4868" width="7.6640625" style="716" customWidth="1"/>
    <col min="4869" max="4869" width="13.33203125" style="716" customWidth="1"/>
    <col min="4870" max="4870" width="1" style="716" customWidth="1"/>
    <col min="4871" max="4871" width="2.5" style="716" customWidth="1"/>
    <col min="4872" max="4872" width="3.33203125" style="716" customWidth="1"/>
    <col min="4873" max="4873" width="12.83203125" style="716" customWidth="1"/>
    <col min="4874" max="4874" width="4.1640625" style="716" customWidth="1"/>
    <col min="4875" max="4875" width="0.83203125" style="716" customWidth="1"/>
    <col min="4876" max="4876" width="2.83203125" style="716" customWidth="1"/>
    <col min="4877" max="4877" width="5.5" style="716" customWidth="1"/>
    <col min="4878" max="4878" width="15" style="716" customWidth="1"/>
    <col min="4879" max="4879" width="7" style="716" customWidth="1"/>
    <col min="4880" max="4880" width="15.5" style="716" customWidth="1"/>
    <col min="4881" max="4881" width="1.83203125" style="716" customWidth="1"/>
    <col min="4882" max="5120" width="9.33203125" style="716"/>
    <col min="5121" max="5121" width="2.6640625" style="716" customWidth="1"/>
    <col min="5122" max="5122" width="3.1640625" style="716" customWidth="1"/>
    <col min="5123" max="5123" width="3" style="716" customWidth="1"/>
    <col min="5124" max="5124" width="7.6640625" style="716" customWidth="1"/>
    <col min="5125" max="5125" width="13.33203125" style="716" customWidth="1"/>
    <col min="5126" max="5126" width="1" style="716" customWidth="1"/>
    <col min="5127" max="5127" width="2.5" style="716" customWidth="1"/>
    <col min="5128" max="5128" width="3.33203125" style="716" customWidth="1"/>
    <col min="5129" max="5129" width="12.83203125" style="716" customWidth="1"/>
    <col min="5130" max="5130" width="4.1640625" style="716" customWidth="1"/>
    <col min="5131" max="5131" width="0.83203125" style="716" customWidth="1"/>
    <col min="5132" max="5132" width="2.83203125" style="716" customWidth="1"/>
    <col min="5133" max="5133" width="5.5" style="716" customWidth="1"/>
    <col min="5134" max="5134" width="15" style="716" customWidth="1"/>
    <col min="5135" max="5135" width="7" style="716" customWidth="1"/>
    <col min="5136" max="5136" width="15.5" style="716" customWidth="1"/>
    <col min="5137" max="5137" width="1.83203125" style="716" customWidth="1"/>
    <col min="5138" max="5376" width="9.33203125" style="716"/>
    <col min="5377" max="5377" width="2.6640625" style="716" customWidth="1"/>
    <col min="5378" max="5378" width="3.1640625" style="716" customWidth="1"/>
    <col min="5379" max="5379" width="3" style="716" customWidth="1"/>
    <col min="5380" max="5380" width="7.6640625" style="716" customWidth="1"/>
    <col min="5381" max="5381" width="13.33203125" style="716" customWidth="1"/>
    <col min="5382" max="5382" width="1" style="716" customWidth="1"/>
    <col min="5383" max="5383" width="2.5" style="716" customWidth="1"/>
    <col min="5384" max="5384" width="3.33203125" style="716" customWidth="1"/>
    <col min="5385" max="5385" width="12.83203125" style="716" customWidth="1"/>
    <col min="5386" max="5386" width="4.1640625" style="716" customWidth="1"/>
    <col min="5387" max="5387" width="0.83203125" style="716" customWidth="1"/>
    <col min="5388" max="5388" width="2.83203125" style="716" customWidth="1"/>
    <col min="5389" max="5389" width="5.5" style="716" customWidth="1"/>
    <col min="5390" max="5390" width="15" style="716" customWidth="1"/>
    <col min="5391" max="5391" width="7" style="716" customWidth="1"/>
    <col min="5392" max="5392" width="15.5" style="716" customWidth="1"/>
    <col min="5393" max="5393" width="1.83203125" style="716" customWidth="1"/>
    <col min="5394" max="5632" width="9.33203125" style="716"/>
    <col min="5633" max="5633" width="2.6640625" style="716" customWidth="1"/>
    <col min="5634" max="5634" width="3.1640625" style="716" customWidth="1"/>
    <col min="5635" max="5635" width="3" style="716" customWidth="1"/>
    <col min="5636" max="5636" width="7.6640625" style="716" customWidth="1"/>
    <col min="5637" max="5637" width="13.33203125" style="716" customWidth="1"/>
    <col min="5638" max="5638" width="1" style="716" customWidth="1"/>
    <col min="5639" max="5639" width="2.5" style="716" customWidth="1"/>
    <col min="5640" max="5640" width="3.33203125" style="716" customWidth="1"/>
    <col min="5641" max="5641" width="12.83203125" style="716" customWidth="1"/>
    <col min="5642" max="5642" width="4.1640625" style="716" customWidth="1"/>
    <col min="5643" max="5643" width="0.83203125" style="716" customWidth="1"/>
    <col min="5644" max="5644" width="2.83203125" style="716" customWidth="1"/>
    <col min="5645" max="5645" width="5.5" style="716" customWidth="1"/>
    <col min="5646" max="5646" width="15" style="716" customWidth="1"/>
    <col min="5647" max="5647" width="7" style="716" customWidth="1"/>
    <col min="5648" max="5648" width="15.5" style="716" customWidth="1"/>
    <col min="5649" max="5649" width="1.83203125" style="716" customWidth="1"/>
    <col min="5650" max="5888" width="9.33203125" style="716"/>
    <col min="5889" max="5889" width="2.6640625" style="716" customWidth="1"/>
    <col min="5890" max="5890" width="3.1640625" style="716" customWidth="1"/>
    <col min="5891" max="5891" width="3" style="716" customWidth="1"/>
    <col min="5892" max="5892" width="7.6640625" style="716" customWidth="1"/>
    <col min="5893" max="5893" width="13.33203125" style="716" customWidth="1"/>
    <col min="5894" max="5894" width="1" style="716" customWidth="1"/>
    <col min="5895" max="5895" width="2.5" style="716" customWidth="1"/>
    <col min="5896" max="5896" width="3.33203125" style="716" customWidth="1"/>
    <col min="5897" max="5897" width="12.83203125" style="716" customWidth="1"/>
    <col min="5898" max="5898" width="4.1640625" style="716" customWidth="1"/>
    <col min="5899" max="5899" width="0.83203125" style="716" customWidth="1"/>
    <col min="5900" max="5900" width="2.83203125" style="716" customWidth="1"/>
    <col min="5901" max="5901" width="5.5" style="716" customWidth="1"/>
    <col min="5902" max="5902" width="15" style="716" customWidth="1"/>
    <col min="5903" max="5903" width="7" style="716" customWidth="1"/>
    <col min="5904" max="5904" width="15.5" style="716" customWidth="1"/>
    <col min="5905" max="5905" width="1.83203125" style="716" customWidth="1"/>
    <col min="5906" max="6144" width="9.33203125" style="716"/>
    <col min="6145" max="6145" width="2.6640625" style="716" customWidth="1"/>
    <col min="6146" max="6146" width="3.1640625" style="716" customWidth="1"/>
    <col min="6147" max="6147" width="3" style="716" customWidth="1"/>
    <col min="6148" max="6148" width="7.6640625" style="716" customWidth="1"/>
    <col min="6149" max="6149" width="13.33203125" style="716" customWidth="1"/>
    <col min="6150" max="6150" width="1" style="716" customWidth="1"/>
    <col min="6151" max="6151" width="2.5" style="716" customWidth="1"/>
    <col min="6152" max="6152" width="3.33203125" style="716" customWidth="1"/>
    <col min="6153" max="6153" width="12.83203125" style="716" customWidth="1"/>
    <col min="6154" max="6154" width="4.1640625" style="716" customWidth="1"/>
    <col min="6155" max="6155" width="0.83203125" style="716" customWidth="1"/>
    <col min="6156" max="6156" width="2.83203125" style="716" customWidth="1"/>
    <col min="6157" max="6157" width="5.5" style="716" customWidth="1"/>
    <col min="6158" max="6158" width="15" style="716" customWidth="1"/>
    <col min="6159" max="6159" width="7" style="716" customWidth="1"/>
    <col min="6160" max="6160" width="15.5" style="716" customWidth="1"/>
    <col min="6161" max="6161" width="1.83203125" style="716" customWidth="1"/>
    <col min="6162" max="6400" width="9.33203125" style="716"/>
    <col min="6401" max="6401" width="2.6640625" style="716" customWidth="1"/>
    <col min="6402" max="6402" width="3.1640625" style="716" customWidth="1"/>
    <col min="6403" max="6403" width="3" style="716" customWidth="1"/>
    <col min="6404" max="6404" width="7.6640625" style="716" customWidth="1"/>
    <col min="6405" max="6405" width="13.33203125" style="716" customWidth="1"/>
    <col min="6406" max="6406" width="1" style="716" customWidth="1"/>
    <col min="6407" max="6407" width="2.5" style="716" customWidth="1"/>
    <col min="6408" max="6408" width="3.33203125" style="716" customWidth="1"/>
    <col min="6409" max="6409" width="12.83203125" style="716" customWidth="1"/>
    <col min="6410" max="6410" width="4.1640625" style="716" customWidth="1"/>
    <col min="6411" max="6411" width="0.83203125" style="716" customWidth="1"/>
    <col min="6412" max="6412" width="2.83203125" style="716" customWidth="1"/>
    <col min="6413" max="6413" width="5.5" style="716" customWidth="1"/>
    <col min="6414" max="6414" width="15" style="716" customWidth="1"/>
    <col min="6415" max="6415" width="7" style="716" customWidth="1"/>
    <col min="6416" max="6416" width="15.5" style="716" customWidth="1"/>
    <col min="6417" max="6417" width="1.83203125" style="716" customWidth="1"/>
    <col min="6418" max="6656" width="9.33203125" style="716"/>
    <col min="6657" max="6657" width="2.6640625" style="716" customWidth="1"/>
    <col min="6658" max="6658" width="3.1640625" style="716" customWidth="1"/>
    <col min="6659" max="6659" width="3" style="716" customWidth="1"/>
    <col min="6660" max="6660" width="7.6640625" style="716" customWidth="1"/>
    <col min="6661" max="6661" width="13.33203125" style="716" customWidth="1"/>
    <col min="6662" max="6662" width="1" style="716" customWidth="1"/>
    <col min="6663" max="6663" width="2.5" style="716" customWidth="1"/>
    <col min="6664" max="6664" width="3.33203125" style="716" customWidth="1"/>
    <col min="6665" max="6665" width="12.83203125" style="716" customWidth="1"/>
    <col min="6666" max="6666" width="4.1640625" style="716" customWidth="1"/>
    <col min="6667" max="6667" width="0.83203125" style="716" customWidth="1"/>
    <col min="6668" max="6668" width="2.83203125" style="716" customWidth="1"/>
    <col min="6669" max="6669" width="5.5" style="716" customWidth="1"/>
    <col min="6670" max="6670" width="15" style="716" customWidth="1"/>
    <col min="6671" max="6671" width="7" style="716" customWidth="1"/>
    <col min="6672" max="6672" width="15.5" style="716" customWidth="1"/>
    <col min="6673" max="6673" width="1.83203125" style="716" customWidth="1"/>
    <col min="6674" max="6912" width="9.33203125" style="716"/>
    <col min="6913" max="6913" width="2.6640625" style="716" customWidth="1"/>
    <col min="6914" max="6914" width="3.1640625" style="716" customWidth="1"/>
    <col min="6915" max="6915" width="3" style="716" customWidth="1"/>
    <col min="6916" max="6916" width="7.6640625" style="716" customWidth="1"/>
    <col min="6917" max="6917" width="13.33203125" style="716" customWidth="1"/>
    <col min="6918" max="6918" width="1" style="716" customWidth="1"/>
    <col min="6919" max="6919" width="2.5" style="716" customWidth="1"/>
    <col min="6920" max="6920" width="3.33203125" style="716" customWidth="1"/>
    <col min="6921" max="6921" width="12.83203125" style="716" customWidth="1"/>
    <col min="6922" max="6922" width="4.1640625" style="716" customWidth="1"/>
    <col min="6923" max="6923" width="0.83203125" style="716" customWidth="1"/>
    <col min="6924" max="6924" width="2.83203125" style="716" customWidth="1"/>
    <col min="6925" max="6925" width="5.5" style="716" customWidth="1"/>
    <col min="6926" max="6926" width="15" style="716" customWidth="1"/>
    <col min="6927" max="6927" width="7" style="716" customWidth="1"/>
    <col min="6928" max="6928" width="15.5" style="716" customWidth="1"/>
    <col min="6929" max="6929" width="1.83203125" style="716" customWidth="1"/>
    <col min="6930" max="7168" width="9.33203125" style="716"/>
    <col min="7169" max="7169" width="2.6640625" style="716" customWidth="1"/>
    <col min="7170" max="7170" width="3.1640625" style="716" customWidth="1"/>
    <col min="7171" max="7171" width="3" style="716" customWidth="1"/>
    <col min="7172" max="7172" width="7.6640625" style="716" customWidth="1"/>
    <col min="7173" max="7173" width="13.33203125" style="716" customWidth="1"/>
    <col min="7174" max="7174" width="1" style="716" customWidth="1"/>
    <col min="7175" max="7175" width="2.5" style="716" customWidth="1"/>
    <col min="7176" max="7176" width="3.33203125" style="716" customWidth="1"/>
    <col min="7177" max="7177" width="12.83203125" style="716" customWidth="1"/>
    <col min="7178" max="7178" width="4.1640625" style="716" customWidth="1"/>
    <col min="7179" max="7179" width="0.83203125" style="716" customWidth="1"/>
    <col min="7180" max="7180" width="2.83203125" style="716" customWidth="1"/>
    <col min="7181" max="7181" width="5.5" style="716" customWidth="1"/>
    <col min="7182" max="7182" width="15" style="716" customWidth="1"/>
    <col min="7183" max="7183" width="7" style="716" customWidth="1"/>
    <col min="7184" max="7184" width="15.5" style="716" customWidth="1"/>
    <col min="7185" max="7185" width="1.83203125" style="716" customWidth="1"/>
    <col min="7186" max="7424" width="9.33203125" style="716"/>
    <col min="7425" max="7425" width="2.6640625" style="716" customWidth="1"/>
    <col min="7426" max="7426" width="3.1640625" style="716" customWidth="1"/>
    <col min="7427" max="7427" width="3" style="716" customWidth="1"/>
    <col min="7428" max="7428" width="7.6640625" style="716" customWidth="1"/>
    <col min="7429" max="7429" width="13.33203125" style="716" customWidth="1"/>
    <col min="7430" max="7430" width="1" style="716" customWidth="1"/>
    <col min="7431" max="7431" width="2.5" style="716" customWidth="1"/>
    <col min="7432" max="7432" width="3.33203125" style="716" customWidth="1"/>
    <col min="7433" max="7433" width="12.83203125" style="716" customWidth="1"/>
    <col min="7434" max="7434" width="4.1640625" style="716" customWidth="1"/>
    <col min="7435" max="7435" width="0.83203125" style="716" customWidth="1"/>
    <col min="7436" max="7436" width="2.83203125" style="716" customWidth="1"/>
    <col min="7437" max="7437" width="5.5" style="716" customWidth="1"/>
    <col min="7438" max="7438" width="15" style="716" customWidth="1"/>
    <col min="7439" max="7439" width="7" style="716" customWidth="1"/>
    <col min="7440" max="7440" width="15.5" style="716" customWidth="1"/>
    <col min="7441" max="7441" width="1.83203125" style="716" customWidth="1"/>
    <col min="7442" max="7680" width="9.33203125" style="716"/>
    <col min="7681" max="7681" width="2.6640625" style="716" customWidth="1"/>
    <col min="7682" max="7682" width="3.1640625" style="716" customWidth="1"/>
    <col min="7683" max="7683" width="3" style="716" customWidth="1"/>
    <col min="7684" max="7684" width="7.6640625" style="716" customWidth="1"/>
    <col min="7685" max="7685" width="13.33203125" style="716" customWidth="1"/>
    <col min="7686" max="7686" width="1" style="716" customWidth="1"/>
    <col min="7687" max="7687" width="2.5" style="716" customWidth="1"/>
    <col min="7688" max="7688" width="3.33203125" style="716" customWidth="1"/>
    <col min="7689" max="7689" width="12.83203125" style="716" customWidth="1"/>
    <col min="7690" max="7690" width="4.1640625" style="716" customWidth="1"/>
    <col min="7691" max="7691" width="0.83203125" style="716" customWidth="1"/>
    <col min="7692" max="7692" width="2.83203125" style="716" customWidth="1"/>
    <col min="7693" max="7693" width="5.5" style="716" customWidth="1"/>
    <col min="7694" max="7694" width="15" style="716" customWidth="1"/>
    <col min="7695" max="7695" width="7" style="716" customWidth="1"/>
    <col min="7696" max="7696" width="15.5" style="716" customWidth="1"/>
    <col min="7697" max="7697" width="1.83203125" style="716" customWidth="1"/>
    <col min="7698" max="7936" width="9.33203125" style="716"/>
    <col min="7937" max="7937" width="2.6640625" style="716" customWidth="1"/>
    <col min="7938" max="7938" width="3.1640625" style="716" customWidth="1"/>
    <col min="7939" max="7939" width="3" style="716" customWidth="1"/>
    <col min="7940" max="7940" width="7.6640625" style="716" customWidth="1"/>
    <col min="7941" max="7941" width="13.33203125" style="716" customWidth="1"/>
    <col min="7942" max="7942" width="1" style="716" customWidth="1"/>
    <col min="7943" max="7943" width="2.5" style="716" customWidth="1"/>
    <col min="7944" max="7944" width="3.33203125" style="716" customWidth="1"/>
    <col min="7945" max="7945" width="12.83203125" style="716" customWidth="1"/>
    <col min="7946" max="7946" width="4.1640625" style="716" customWidth="1"/>
    <col min="7947" max="7947" width="0.83203125" style="716" customWidth="1"/>
    <col min="7948" max="7948" width="2.83203125" style="716" customWidth="1"/>
    <col min="7949" max="7949" width="5.5" style="716" customWidth="1"/>
    <col min="7950" max="7950" width="15" style="716" customWidth="1"/>
    <col min="7951" max="7951" width="7" style="716" customWidth="1"/>
    <col min="7952" max="7952" width="15.5" style="716" customWidth="1"/>
    <col min="7953" max="7953" width="1.83203125" style="716" customWidth="1"/>
    <col min="7954" max="8192" width="9.33203125" style="716"/>
    <col min="8193" max="8193" width="2.6640625" style="716" customWidth="1"/>
    <col min="8194" max="8194" width="3.1640625" style="716" customWidth="1"/>
    <col min="8195" max="8195" width="3" style="716" customWidth="1"/>
    <col min="8196" max="8196" width="7.6640625" style="716" customWidth="1"/>
    <col min="8197" max="8197" width="13.33203125" style="716" customWidth="1"/>
    <col min="8198" max="8198" width="1" style="716" customWidth="1"/>
    <col min="8199" max="8199" width="2.5" style="716" customWidth="1"/>
    <col min="8200" max="8200" width="3.33203125" style="716" customWidth="1"/>
    <col min="8201" max="8201" width="12.83203125" style="716" customWidth="1"/>
    <col min="8202" max="8202" width="4.1640625" style="716" customWidth="1"/>
    <col min="8203" max="8203" width="0.83203125" style="716" customWidth="1"/>
    <col min="8204" max="8204" width="2.83203125" style="716" customWidth="1"/>
    <col min="8205" max="8205" width="5.5" style="716" customWidth="1"/>
    <col min="8206" max="8206" width="15" style="716" customWidth="1"/>
    <col min="8207" max="8207" width="7" style="716" customWidth="1"/>
    <col min="8208" max="8208" width="15.5" style="716" customWidth="1"/>
    <col min="8209" max="8209" width="1.83203125" style="716" customWidth="1"/>
    <col min="8210" max="8448" width="9.33203125" style="716"/>
    <col min="8449" max="8449" width="2.6640625" style="716" customWidth="1"/>
    <col min="8450" max="8450" width="3.1640625" style="716" customWidth="1"/>
    <col min="8451" max="8451" width="3" style="716" customWidth="1"/>
    <col min="8452" max="8452" width="7.6640625" style="716" customWidth="1"/>
    <col min="8453" max="8453" width="13.33203125" style="716" customWidth="1"/>
    <col min="8454" max="8454" width="1" style="716" customWidth="1"/>
    <col min="8455" max="8455" width="2.5" style="716" customWidth="1"/>
    <col min="8456" max="8456" width="3.33203125" style="716" customWidth="1"/>
    <col min="8457" max="8457" width="12.83203125" style="716" customWidth="1"/>
    <col min="8458" max="8458" width="4.1640625" style="716" customWidth="1"/>
    <col min="8459" max="8459" width="0.83203125" style="716" customWidth="1"/>
    <col min="8460" max="8460" width="2.83203125" style="716" customWidth="1"/>
    <col min="8461" max="8461" width="5.5" style="716" customWidth="1"/>
    <col min="8462" max="8462" width="15" style="716" customWidth="1"/>
    <col min="8463" max="8463" width="7" style="716" customWidth="1"/>
    <col min="8464" max="8464" width="15.5" style="716" customWidth="1"/>
    <col min="8465" max="8465" width="1.83203125" style="716" customWidth="1"/>
    <col min="8466" max="8704" width="9.33203125" style="716"/>
    <col min="8705" max="8705" width="2.6640625" style="716" customWidth="1"/>
    <col min="8706" max="8706" width="3.1640625" style="716" customWidth="1"/>
    <col min="8707" max="8707" width="3" style="716" customWidth="1"/>
    <col min="8708" max="8708" width="7.6640625" style="716" customWidth="1"/>
    <col min="8709" max="8709" width="13.33203125" style="716" customWidth="1"/>
    <col min="8710" max="8710" width="1" style="716" customWidth="1"/>
    <col min="8711" max="8711" width="2.5" style="716" customWidth="1"/>
    <col min="8712" max="8712" width="3.33203125" style="716" customWidth="1"/>
    <col min="8713" max="8713" width="12.83203125" style="716" customWidth="1"/>
    <col min="8714" max="8714" width="4.1640625" style="716" customWidth="1"/>
    <col min="8715" max="8715" width="0.83203125" style="716" customWidth="1"/>
    <col min="8716" max="8716" width="2.83203125" style="716" customWidth="1"/>
    <col min="8717" max="8717" width="5.5" style="716" customWidth="1"/>
    <col min="8718" max="8718" width="15" style="716" customWidth="1"/>
    <col min="8719" max="8719" width="7" style="716" customWidth="1"/>
    <col min="8720" max="8720" width="15.5" style="716" customWidth="1"/>
    <col min="8721" max="8721" width="1.83203125" style="716" customWidth="1"/>
    <col min="8722" max="8960" width="9.33203125" style="716"/>
    <col min="8961" max="8961" width="2.6640625" style="716" customWidth="1"/>
    <col min="8962" max="8962" width="3.1640625" style="716" customWidth="1"/>
    <col min="8963" max="8963" width="3" style="716" customWidth="1"/>
    <col min="8964" max="8964" width="7.6640625" style="716" customWidth="1"/>
    <col min="8965" max="8965" width="13.33203125" style="716" customWidth="1"/>
    <col min="8966" max="8966" width="1" style="716" customWidth="1"/>
    <col min="8967" max="8967" width="2.5" style="716" customWidth="1"/>
    <col min="8968" max="8968" width="3.33203125" style="716" customWidth="1"/>
    <col min="8969" max="8969" width="12.83203125" style="716" customWidth="1"/>
    <col min="8970" max="8970" width="4.1640625" style="716" customWidth="1"/>
    <col min="8971" max="8971" width="0.83203125" style="716" customWidth="1"/>
    <col min="8972" max="8972" width="2.83203125" style="716" customWidth="1"/>
    <col min="8973" max="8973" width="5.5" style="716" customWidth="1"/>
    <col min="8974" max="8974" width="15" style="716" customWidth="1"/>
    <col min="8975" max="8975" width="7" style="716" customWidth="1"/>
    <col min="8976" max="8976" width="15.5" style="716" customWidth="1"/>
    <col min="8977" max="8977" width="1.83203125" style="716" customWidth="1"/>
    <col min="8978" max="9216" width="9.33203125" style="716"/>
    <col min="9217" max="9217" width="2.6640625" style="716" customWidth="1"/>
    <col min="9218" max="9218" width="3.1640625" style="716" customWidth="1"/>
    <col min="9219" max="9219" width="3" style="716" customWidth="1"/>
    <col min="9220" max="9220" width="7.6640625" style="716" customWidth="1"/>
    <col min="9221" max="9221" width="13.33203125" style="716" customWidth="1"/>
    <col min="9222" max="9222" width="1" style="716" customWidth="1"/>
    <col min="9223" max="9223" width="2.5" style="716" customWidth="1"/>
    <col min="9224" max="9224" width="3.33203125" style="716" customWidth="1"/>
    <col min="9225" max="9225" width="12.83203125" style="716" customWidth="1"/>
    <col min="9226" max="9226" width="4.1640625" style="716" customWidth="1"/>
    <col min="9227" max="9227" width="0.83203125" style="716" customWidth="1"/>
    <col min="9228" max="9228" width="2.83203125" style="716" customWidth="1"/>
    <col min="9229" max="9229" width="5.5" style="716" customWidth="1"/>
    <col min="9230" max="9230" width="15" style="716" customWidth="1"/>
    <col min="9231" max="9231" width="7" style="716" customWidth="1"/>
    <col min="9232" max="9232" width="15.5" style="716" customWidth="1"/>
    <col min="9233" max="9233" width="1.83203125" style="716" customWidth="1"/>
    <col min="9234" max="9472" width="9.33203125" style="716"/>
    <col min="9473" max="9473" width="2.6640625" style="716" customWidth="1"/>
    <col min="9474" max="9474" width="3.1640625" style="716" customWidth="1"/>
    <col min="9475" max="9475" width="3" style="716" customWidth="1"/>
    <col min="9476" max="9476" width="7.6640625" style="716" customWidth="1"/>
    <col min="9477" max="9477" width="13.33203125" style="716" customWidth="1"/>
    <col min="9478" max="9478" width="1" style="716" customWidth="1"/>
    <col min="9479" max="9479" width="2.5" style="716" customWidth="1"/>
    <col min="9480" max="9480" width="3.33203125" style="716" customWidth="1"/>
    <col min="9481" max="9481" width="12.83203125" style="716" customWidth="1"/>
    <col min="9482" max="9482" width="4.1640625" style="716" customWidth="1"/>
    <col min="9483" max="9483" width="0.83203125" style="716" customWidth="1"/>
    <col min="9484" max="9484" width="2.83203125" style="716" customWidth="1"/>
    <col min="9485" max="9485" width="5.5" style="716" customWidth="1"/>
    <col min="9486" max="9486" width="15" style="716" customWidth="1"/>
    <col min="9487" max="9487" width="7" style="716" customWidth="1"/>
    <col min="9488" max="9488" width="15.5" style="716" customWidth="1"/>
    <col min="9489" max="9489" width="1.83203125" style="716" customWidth="1"/>
    <col min="9490" max="9728" width="9.33203125" style="716"/>
    <col min="9729" max="9729" width="2.6640625" style="716" customWidth="1"/>
    <col min="9730" max="9730" width="3.1640625" style="716" customWidth="1"/>
    <col min="9731" max="9731" width="3" style="716" customWidth="1"/>
    <col min="9732" max="9732" width="7.6640625" style="716" customWidth="1"/>
    <col min="9733" max="9733" width="13.33203125" style="716" customWidth="1"/>
    <col min="9734" max="9734" width="1" style="716" customWidth="1"/>
    <col min="9735" max="9735" width="2.5" style="716" customWidth="1"/>
    <col min="9736" max="9736" width="3.33203125" style="716" customWidth="1"/>
    <col min="9737" max="9737" width="12.83203125" style="716" customWidth="1"/>
    <col min="9738" max="9738" width="4.1640625" style="716" customWidth="1"/>
    <col min="9739" max="9739" width="0.83203125" style="716" customWidth="1"/>
    <col min="9740" max="9740" width="2.83203125" style="716" customWidth="1"/>
    <col min="9741" max="9741" width="5.5" style="716" customWidth="1"/>
    <col min="9742" max="9742" width="15" style="716" customWidth="1"/>
    <col min="9743" max="9743" width="7" style="716" customWidth="1"/>
    <col min="9744" max="9744" width="15.5" style="716" customWidth="1"/>
    <col min="9745" max="9745" width="1.83203125" style="716" customWidth="1"/>
    <col min="9746" max="9984" width="9.33203125" style="716"/>
    <col min="9985" max="9985" width="2.6640625" style="716" customWidth="1"/>
    <col min="9986" max="9986" width="3.1640625" style="716" customWidth="1"/>
    <col min="9987" max="9987" width="3" style="716" customWidth="1"/>
    <col min="9988" max="9988" width="7.6640625" style="716" customWidth="1"/>
    <col min="9989" max="9989" width="13.33203125" style="716" customWidth="1"/>
    <col min="9990" max="9990" width="1" style="716" customWidth="1"/>
    <col min="9991" max="9991" width="2.5" style="716" customWidth="1"/>
    <col min="9992" max="9992" width="3.33203125" style="716" customWidth="1"/>
    <col min="9993" max="9993" width="12.83203125" style="716" customWidth="1"/>
    <col min="9994" max="9994" width="4.1640625" style="716" customWidth="1"/>
    <col min="9995" max="9995" width="0.83203125" style="716" customWidth="1"/>
    <col min="9996" max="9996" width="2.83203125" style="716" customWidth="1"/>
    <col min="9997" max="9997" width="5.5" style="716" customWidth="1"/>
    <col min="9998" max="9998" width="15" style="716" customWidth="1"/>
    <col min="9999" max="9999" width="7" style="716" customWidth="1"/>
    <col min="10000" max="10000" width="15.5" style="716" customWidth="1"/>
    <col min="10001" max="10001" width="1.83203125" style="716" customWidth="1"/>
    <col min="10002" max="10240" width="9.33203125" style="716"/>
    <col min="10241" max="10241" width="2.6640625" style="716" customWidth="1"/>
    <col min="10242" max="10242" width="3.1640625" style="716" customWidth="1"/>
    <col min="10243" max="10243" width="3" style="716" customWidth="1"/>
    <col min="10244" max="10244" width="7.6640625" style="716" customWidth="1"/>
    <col min="10245" max="10245" width="13.33203125" style="716" customWidth="1"/>
    <col min="10246" max="10246" width="1" style="716" customWidth="1"/>
    <col min="10247" max="10247" width="2.5" style="716" customWidth="1"/>
    <col min="10248" max="10248" width="3.33203125" style="716" customWidth="1"/>
    <col min="10249" max="10249" width="12.83203125" style="716" customWidth="1"/>
    <col min="10250" max="10250" width="4.1640625" style="716" customWidth="1"/>
    <col min="10251" max="10251" width="0.83203125" style="716" customWidth="1"/>
    <col min="10252" max="10252" width="2.83203125" style="716" customWidth="1"/>
    <col min="10253" max="10253" width="5.5" style="716" customWidth="1"/>
    <col min="10254" max="10254" width="15" style="716" customWidth="1"/>
    <col min="10255" max="10255" width="7" style="716" customWidth="1"/>
    <col min="10256" max="10256" width="15.5" style="716" customWidth="1"/>
    <col min="10257" max="10257" width="1.83203125" style="716" customWidth="1"/>
    <col min="10258" max="10496" width="9.33203125" style="716"/>
    <col min="10497" max="10497" width="2.6640625" style="716" customWidth="1"/>
    <col min="10498" max="10498" width="3.1640625" style="716" customWidth="1"/>
    <col min="10499" max="10499" width="3" style="716" customWidth="1"/>
    <col min="10500" max="10500" width="7.6640625" style="716" customWidth="1"/>
    <col min="10501" max="10501" width="13.33203125" style="716" customWidth="1"/>
    <col min="10502" max="10502" width="1" style="716" customWidth="1"/>
    <col min="10503" max="10503" width="2.5" style="716" customWidth="1"/>
    <col min="10504" max="10504" width="3.33203125" style="716" customWidth="1"/>
    <col min="10505" max="10505" width="12.83203125" style="716" customWidth="1"/>
    <col min="10506" max="10506" width="4.1640625" style="716" customWidth="1"/>
    <col min="10507" max="10507" width="0.83203125" style="716" customWidth="1"/>
    <col min="10508" max="10508" width="2.83203125" style="716" customWidth="1"/>
    <col min="10509" max="10509" width="5.5" style="716" customWidth="1"/>
    <col min="10510" max="10510" width="15" style="716" customWidth="1"/>
    <col min="10511" max="10511" width="7" style="716" customWidth="1"/>
    <col min="10512" max="10512" width="15.5" style="716" customWidth="1"/>
    <col min="10513" max="10513" width="1.83203125" style="716" customWidth="1"/>
    <col min="10514" max="10752" width="9.33203125" style="716"/>
    <col min="10753" max="10753" width="2.6640625" style="716" customWidth="1"/>
    <col min="10754" max="10754" width="3.1640625" style="716" customWidth="1"/>
    <col min="10755" max="10755" width="3" style="716" customWidth="1"/>
    <col min="10756" max="10756" width="7.6640625" style="716" customWidth="1"/>
    <col min="10757" max="10757" width="13.33203125" style="716" customWidth="1"/>
    <col min="10758" max="10758" width="1" style="716" customWidth="1"/>
    <col min="10759" max="10759" width="2.5" style="716" customWidth="1"/>
    <col min="10760" max="10760" width="3.33203125" style="716" customWidth="1"/>
    <col min="10761" max="10761" width="12.83203125" style="716" customWidth="1"/>
    <col min="10762" max="10762" width="4.1640625" style="716" customWidth="1"/>
    <col min="10763" max="10763" width="0.83203125" style="716" customWidth="1"/>
    <col min="10764" max="10764" width="2.83203125" style="716" customWidth="1"/>
    <col min="10765" max="10765" width="5.5" style="716" customWidth="1"/>
    <col min="10766" max="10766" width="15" style="716" customWidth="1"/>
    <col min="10767" max="10767" width="7" style="716" customWidth="1"/>
    <col min="10768" max="10768" width="15.5" style="716" customWidth="1"/>
    <col min="10769" max="10769" width="1.83203125" style="716" customWidth="1"/>
    <col min="10770" max="11008" width="9.33203125" style="716"/>
    <col min="11009" max="11009" width="2.6640625" style="716" customWidth="1"/>
    <col min="11010" max="11010" width="3.1640625" style="716" customWidth="1"/>
    <col min="11011" max="11011" width="3" style="716" customWidth="1"/>
    <col min="11012" max="11012" width="7.6640625" style="716" customWidth="1"/>
    <col min="11013" max="11013" width="13.33203125" style="716" customWidth="1"/>
    <col min="11014" max="11014" width="1" style="716" customWidth="1"/>
    <col min="11015" max="11015" width="2.5" style="716" customWidth="1"/>
    <col min="11016" max="11016" width="3.33203125" style="716" customWidth="1"/>
    <col min="11017" max="11017" width="12.83203125" style="716" customWidth="1"/>
    <col min="11018" max="11018" width="4.1640625" style="716" customWidth="1"/>
    <col min="11019" max="11019" width="0.83203125" style="716" customWidth="1"/>
    <col min="11020" max="11020" width="2.83203125" style="716" customWidth="1"/>
    <col min="11021" max="11021" width="5.5" style="716" customWidth="1"/>
    <col min="11022" max="11022" width="15" style="716" customWidth="1"/>
    <col min="11023" max="11023" width="7" style="716" customWidth="1"/>
    <col min="11024" max="11024" width="15.5" style="716" customWidth="1"/>
    <col min="11025" max="11025" width="1.83203125" style="716" customWidth="1"/>
    <col min="11026" max="11264" width="9.33203125" style="716"/>
    <col min="11265" max="11265" width="2.6640625" style="716" customWidth="1"/>
    <col min="11266" max="11266" width="3.1640625" style="716" customWidth="1"/>
    <col min="11267" max="11267" width="3" style="716" customWidth="1"/>
    <col min="11268" max="11268" width="7.6640625" style="716" customWidth="1"/>
    <col min="11269" max="11269" width="13.33203125" style="716" customWidth="1"/>
    <col min="11270" max="11270" width="1" style="716" customWidth="1"/>
    <col min="11271" max="11271" width="2.5" style="716" customWidth="1"/>
    <col min="11272" max="11272" width="3.33203125" style="716" customWidth="1"/>
    <col min="11273" max="11273" width="12.83203125" style="716" customWidth="1"/>
    <col min="11274" max="11274" width="4.1640625" style="716" customWidth="1"/>
    <col min="11275" max="11275" width="0.83203125" style="716" customWidth="1"/>
    <col min="11276" max="11276" width="2.83203125" style="716" customWidth="1"/>
    <col min="11277" max="11277" width="5.5" style="716" customWidth="1"/>
    <col min="11278" max="11278" width="15" style="716" customWidth="1"/>
    <col min="11279" max="11279" width="7" style="716" customWidth="1"/>
    <col min="11280" max="11280" width="15.5" style="716" customWidth="1"/>
    <col min="11281" max="11281" width="1.83203125" style="716" customWidth="1"/>
    <col min="11282" max="11520" width="9.33203125" style="716"/>
    <col min="11521" max="11521" width="2.6640625" style="716" customWidth="1"/>
    <col min="11522" max="11522" width="3.1640625" style="716" customWidth="1"/>
    <col min="11523" max="11523" width="3" style="716" customWidth="1"/>
    <col min="11524" max="11524" width="7.6640625" style="716" customWidth="1"/>
    <col min="11525" max="11525" width="13.33203125" style="716" customWidth="1"/>
    <col min="11526" max="11526" width="1" style="716" customWidth="1"/>
    <col min="11527" max="11527" width="2.5" style="716" customWidth="1"/>
    <col min="11528" max="11528" width="3.33203125" style="716" customWidth="1"/>
    <col min="11529" max="11529" width="12.83203125" style="716" customWidth="1"/>
    <col min="11530" max="11530" width="4.1640625" style="716" customWidth="1"/>
    <col min="11531" max="11531" width="0.83203125" style="716" customWidth="1"/>
    <col min="11532" max="11532" width="2.83203125" style="716" customWidth="1"/>
    <col min="11533" max="11533" width="5.5" style="716" customWidth="1"/>
    <col min="11534" max="11534" width="15" style="716" customWidth="1"/>
    <col min="11535" max="11535" width="7" style="716" customWidth="1"/>
    <col min="11536" max="11536" width="15.5" style="716" customWidth="1"/>
    <col min="11537" max="11537" width="1.83203125" style="716" customWidth="1"/>
    <col min="11538" max="11776" width="9.33203125" style="716"/>
    <col min="11777" max="11777" width="2.6640625" style="716" customWidth="1"/>
    <col min="11778" max="11778" width="3.1640625" style="716" customWidth="1"/>
    <col min="11779" max="11779" width="3" style="716" customWidth="1"/>
    <col min="11780" max="11780" width="7.6640625" style="716" customWidth="1"/>
    <col min="11781" max="11781" width="13.33203125" style="716" customWidth="1"/>
    <col min="11782" max="11782" width="1" style="716" customWidth="1"/>
    <col min="11783" max="11783" width="2.5" style="716" customWidth="1"/>
    <col min="11784" max="11784" width="3.33203125" style="716" customWidth="1"/>
    <col min="11785" max="11785" width="12.83203125" style="716" customWidth="1"/>
    <col min="11786" max="11786" width="4.1640625" style="716" customWidth="1"/>
    <col min="11787" max="11787" width="0.83203125" style="716" customWidth="1"/>
    <col min="11788" max="11788" width="2.83203125" style="716" customWidth="1"/>
    <col min="11789" max="11789" width="5.5" style="716" customWidth="1"/>
    <col min="11790" max="11790" width="15" style="716" customWidth="1"/>
    <col min="11791" max="11791" width="7" style="716" customWidth="1"/>
    <col min="11792" max="11792" width="15.5" style="716" customWidth="1"/>
    <col min="11793" max="11793" width="1.83203125" style="716" customWidth="1"/>
    <col min="11794" max="12032" width="9.33203125" style="716"/>
    <col min="12033" max="12033" width="2.6640625" style="716" customWidth="1"/>
    <col min="12034" max="12034" width="3.1640625" style="716" customWidth="1"/>
    <col min="12035" max="12035" width="3" style="716" customWidth="1"/>
    <col min="12036" max="12036" width="7.6640625" style="716" customWidth="1"/>
    <col min="12037" max="12037" width="13.33203125" style="716" customWidth="1"/>
    <col min="12038" max="12038" width="1" style="716" customWidth="1"/>
    <col min="12039" max="12039" width="2.5" style="716" customWidth="1"/>
    <col min="12040" max="12040" width="3.33203125" style="716" customWidth="1"/>
    <col min="12041" max="12041" width="12.83203125" style="716" customWidth="1"/>
    <col min="12042" max="12042" width="4.1640625" style="716" customWidth="1"/>
    <col min="12043" max="12043" width="0.83203125" style="716" customWidth="1"/>
    <col min="12044" max="12044" width="2.83203125" style="716" customWidth="1"/>
    <col min="12045" max="12045" width="5.5" style="716" customWidth="1"/>
    <col min="12046" max="12046" width="15" style="716" customWidth="1"/>
    <col min="12047" max="12047" width="7" style="716" customWidth="1"/>
    <col min="12048" max="12048" width="15.5" style="716" customWidth="1"/>
    <col min="12049" max="12049" width="1.83203125" style="716" customWidth="1"/>
    <col min="12050" max="12288" width="9.33203125" style="716"/>
    <col min="12289" max="12289" width="2.6640625" style="716" customWidth="1"/>
    <col min="12290" max="12290" width="3.1640625" style="716" customWidth="1"/>
    <col min="12291" max="12291" width="3" style="716" customWidth="1"/>
    <col min="12292" max="12292" width="7.6640625" style="716" customWidth="1"/>
    <col min="12293" max="12293" width="13.33203125" style="716" customWidth="1"/>
    <col min="12294" max="12294" width="1" style="716" customWidth="1"/>
    <col min="12295" max="12295" width="2.5" style="716" customWidth="1"/>
    <col min="12296" max="12296" width="3.33203125" style="716" customWidth="1"/>
    <col min="12297" max="12297" width="12.83203125" style="716" customWidth="1"/>
    <col min="12298" max="12298" width="4.1640625" style="716" customWidth="1"/>
    <col min="12299" max="12299" width="0.83203125" style="716" customWidth="1"/>
    <col min="12300" max="12300" width="2.83203125" style="716" customWidth="1"/>
    <col min="12301" max="12301" width="5.5" style="716" customWidth="1"/>
    <col min="12302" max="12302" width="15" style="716" customWidth="1"/>
    <col min="12303" max="12303" width="7" style="716" customWidth="1"/>
    <col min="12304" max="12304" width="15.5" style="716" customWidth="1"/>
    <col min="12305" max="12305" width="1.83203125" style="716" customWidth="1"/>
    <col min="12306" max="12544" width="9.33203125" style="716"/>
    <col min="12545" max="12545" width="2.6640625" style="716" customWidth="1"/>
    <col min="12546" max="12546" width="3.1640625" style="716" customWidth="1"/>
    <col min="12547" max="12547" width="3" style="716" customWidth="1"/>
    <col min="12548" max="12548" width="7.6640625" style="716" customWidth="1"/>
    <col min="12549" max="12549" width="13.33203125" style="716" customWidth="1"/>
    <col min="12550" max="12550" width="1" style="716" customWidth="1"/>
    <col min="12551" max="12551" width="2.5" style="716" customWidth="1"/>
    <col min="12552" max="12552" width="3.33203125" style="716" customWidth="1"/>
    <col min="12553" max="12553" width="12.83203125" style="716" customWidth="1"/>
    <col min="12554" max="12554" width="4.1640625" style="716" customWidth="1"/>
    <col min="12555" max="12555" width="0.83203125" style="716" customWidth="1"/>
    <col min="12556" max="12556" width="2.83203125" style="716" customWidth="1"/>
    <col min="12557" max="12557" width="5.5" style="716" customWidth="1"/>
    <col min="12558" max="12558" width="15" style="716" customWidth="1"/>
    <col min="12559" max="12559" width="7" style="716" customWidth="1"/>
    <col min="12560" max="12560" width="15.5" style="716" customWidth="1"/>
    <col min="12561" max="12561" width="1.83203125" style="716" customWidth="1"/>
    <col min="12562" max="12800" width="9.33203125" style="716"/>
    <col min="12801" max="12801" width="2.6640625" style="716" customWidth="1"/>
    <col min="12802" max="12802" width="3.1640625" style="716" customWidth="1"/>
    <col min="12803" max="12803" width="3" style="716" customWidth="1"/>
    <col min="12804" max="12804" width="7.6640625" style="716" customWidth="1"/>
    <col min="12805" max="12805" width="13.33203125" style="716" customWidth="1"/>
    <col min="12806" max="12806" width="1" style="716" customWidth="1"/>
    <col min="12807" max="12807" width="2.5" style="716" customWidth="1"/>
    <col min="12808" max="12808" width="3.33203125" style="716" customWidth="1"/>
    <col min="12809" max="12809" width="12.83203125" style="716" customWidth="1"/>
    <col min="12810" max="12810" width="4.1640625" style="716" customWidth="1"/>
    <col min="12811" max="12811" width="0.83203125" style="716" customWidth="1"/>
    <col min="12812" max="12812" width="2.83203125" style="716" customWidth="1"/>
    <col min="12813" max="12813" width="5.5" style="716" customWidth="1"/>
    <col min="12814" max="12814" width="15" style="716" customWidth="1"/>
    <col min="12815" max="12815" width="7" style="716" customWidth="1"/>
    <col min="12816" max="12816" width="15.5" style="716" customWidth="1"/>
    <col min="12817" max="12817" width="1.83203125" style="716" customWidth="1"/>
    <col min="12818" max="13056" width="9.33203125" style="716"/>
    <col min="13057" max="13057" width="2.6640625" style="716" customWidth="1"/>
    <col min="13058" max="13058" width="3.1640625" style="716" customWidth="1"/>
    <col min="13059" max="13059" width="3" style="716" customWidth="1"/>
    <col min="13060" max="13060" width="7.6640625" style="716" customWidth="1"/>
    <col min="13061" max="13061" width="13.33203125" style="716" customWidth="1"/>
    <col min="13062" max="13062" width="1" style="716" customWidth="1"/>
    <col min="13063" max="13063" width="2.5" style="716" customWidth="1"/>
    <col min="13064" max="13064" width="3.33203125" style="716" customWidth="1"/>
    <col min="13065" max="13065" width="12.83203125" style="716" customWidth="1"/>
    <col min="13066" max="13066" width="4.1640625" style="716" customWidth="1"/>
    <col min="13067" max="13067" width="0.83203125" style="716" customWidth="1"/>
    <col min="13068" max="13068" width="2.83203125" style="716" customWidth="1"/>
    <col min="13069" max="13069" width="5.5" style="716" customWidth="1"/>
    <col min="13070" max="13070" width="15" style="716" customWidth="1"/>
    <col min="13071" max="13071" width="7" style="716" customWidth="1"/>
    <col min="13072" max="13072" width="15.5" style="716" customWidth="1"/>
    <col min="13073" max="13073" width="1.83203125" style="716" customWidth="1"/>
    <col min="13074" max="13312" width="9.33203125" style="716"/>
    <col min="13313" max="13313" width="2.6640625" style="716" customWidth="1"/>
    <col min="13314" max="13314" width="3.1640625" style="716" customWidth="1"/>
    <col min="13315" max="13315" width="3" style="716" customWidth="1"/>
    <col min="13316" max="13316" width="7.6640625" style="716" customWidth="1"/>
    <col min="13317" max="13317" width="13.33203125" style="716" customWidth="1"/>
    <col min="13318" max="13318" width="1" style="716" customWidth="1"/>
    <col min="13319" max="13319" width="2.5" style="716" customWidth="1"/>
    <col min="13320" max="13320" width="3.33203125" style="716" customWidth="1"/>
    <col min="13321" max="13321" width="12.83203125" style="716" customWidth="1"/>
    <col min="13322" max="13322" width="4.1640625" style="716" customWidth="1"/>
    <col min="13323" max="13323" width="0.83203125" style="716" customWidth="1"/>
    <col min="13324" max="13324" width="2.83203125" style="716" customWidth="1"/>
    <col min="13325" max="13325" width="5.5" style="716" customWidth="1"/>
    <col min="13326" max="13326" width="15" style="716" customWidth="1"/>
    <col min="13327" max="13327" width="7" style="716" customWidth="1"/>
    <col min="13328" max="13328" width="15.5" style="716" customWidth="1"/>
    <col min="13329" max="13329" width="1.83203125" style="716" customWidth="1"/>
    <col min="13330" max="13568" width="9.33203125" style="716"/>
    <col min="13569" max="13569" width="2.6640625" style="716" customWidth="1"/>
    <col min="13570" max="13570" width="3.1640625" style="716" customWidth="1"/>
    <col min="13571" max="13571" width="3" style="716" customWidth="1"/>
    <col min="13572" max="13572" width="7.6640625" style="716" customWidth="1"/>
    <col min="13573" max="13573" width="13.33203125" style="716" customWidth="1"/>
    <col min="13574" max="13574" width="1" style="716" customWidth="1"/>
    <col min="13575" max="13575" width="2.5" style="716" customWidth="1"/>
    <col min="13576" max="13576" width="3.33203125" style="716" customWidth="1"/>
    <col min="13577" max="13577" width="12.83203125" style="716" customWidth="1"/>
    <col min="13578" max="13578" width="4.1640625" style="716" customWidth="1"/>
    <col min="13579" max="13579" width="0.83203125" style="716" customWidth="1"/>
    <col min="13580" max="13580" width="2.83203125" style="716" customWidth="1"/>
    <col min="13581" max="13581" width="5.5" style="716" customWidth="1"/>
    <col min="13582" max="13582" width="15" style="716" customWidth="1"/>
    <col min="13583" max="13583" width="7" style="716" customWidth="1"/>
    <col min="13584" max="13584" width="15.5" style="716" customWidth="1"/>
    <col min="13585" max="13585" width="1.83203125" style="716" customWidth="1"/>
    <col min="13586" max="13824" width="9.33203125" style="716"/>
    <col min="13825" max="13825" width="2.6640625" style="716" customWidth="1"/>
    <col min="13826" max="13826" width="3.1640625" style="716" customWidth="1"/>
    <col min="13827" max="13827" width="3" style="716" customWidth="1"/>
    <col min="13828" max="13828" width="7.6640625" style="716" customWidth="1"/>
    <col min="13829" max="13829" width="13.33203125" style="716" customWidth="1"/>
    <col min="13830" max="13830" width="1" style="716" customWidth="1"/>
    <col min="13831" max="13831" width="2.5" style="716" customWidth="1"/>
    <col min="13832" max="13832" width="3.33203125" style="716" customWidth="1"/>
    <col min="13833" max="13833" width="12.83203125" style="716" customWidth="1"/>
    <col min="13834" max="13834" width="4.1640625" style="716" customWidth="1"/>
    <col min="13835" max="13835" width="0.83203125" style="716" customWidth="1"/>
    <col min="13836" max="13836" width="2.83203125" style="716" customWidth="1"/>
    <col min="13837" max="13837" width="5.5" style="716" customWidth="1"/>
    <col min="13838" max="13838" width="15" style="716" customWidth="1"/>
    <col min="13839" max="13839" width="7" style="716" customWidth="1"/>
    <col min="13840" max="13840" width="15.5" style="716" customWidth="1"/>
    <col min="13841" max="13841" width="1.83203125" style="716" customWidth="1"/>
    <col min="13842" max="14080" width="9.33203125" style="716"/>
    <col min="14081" max="14081" width="2.6640625" style="716" customWidth="1"/>
    <col min="14082" max="14082" width="3.1640625" style="716" customWidth="1"/>
    <col min="14083" max="14083" width="3" style="716" customWidth="1"/>
    <col min="14084" max="14084" width="7.6640625" style="716" customWidth="1"/>
    <col min="14085" max="14085" width="13.33203125" style="716" customWidth="1"/>
    <col min="14086" max="14086" width="1" style="716" customWidth="1"/>
    <col min="14087" max="14087" width="2.5" style="716" customWidth="1"/>
    <col min="14088" max="14088" width="3.33203125" style="716" customWidth="1"/>
    <col min="14089" max="14089" width="12.83203125" style="716" customWidth="1"/>
    <col min="14090" max="14090" width="4.1640625" style="716" customWidth="1"/>
    <col min="14091" max="14091" width="0.83203125" style="716" customWidth="1"/>
    <col min="14092" max="14092" width="2.83203125" style="716" customWidth="1"/>
    <col min="14093" max="14093" width="5.5" style="716" customWidth="1"/>
    <col min="14094" max="14094" width="15" style="716" customWidth="1"/>
    <col min="14095" max="14095" width="7" style="716" customWidth="1"/>
    <col min="14096" max="14096" width="15.5" style="716" customWidth="1"/>
    <col min="14097" max="14097" width="1.83203125" style="716" customWidth="1"/>
    <col min="14098" max="14336" width="9.33203125" style="716"/>
    <col min="14337" max="14337" width="2.6640625" style="716" customWidth="1"/>
    <col min="14338" max="14338" width="3.1640625" style="716" customWidth="1"/>
    <col min="14339" max="14339" width="3" style="716" customWidth="1"/>
    <col min="14340" max="14340" width="7.6640625" style="716" customWidth="1"/>
    <col min="14341" max="14341" width="13.33203125" style="716" customWidth="1"/>
    <col min="14342" max="14342" width="1" style="716" customWidth="1"/>
    <col min="14343" max="14343" width="2.5" style="716" customWidth="1"/>
    <col min="14344" max="14344" width="3.33203125" style="716" customWidth="1"/>
    <col min="14345" max="14345" width="12.83203125" style="716" customWidth="1"/>
    <col min="14346" max="14346" width="4.1640625" style="716" customWidth="1"/>
    <col min="14347" max="14347" width="0.83203125" style="716" customWidth="1"/>
    <col min="14348" max="14348" width="2.83203125" style="716" customWidth="1"/>
    <col min="14349" max="14349" width="5.5" style="716" customWidth="1"/>
    <col min="14350" max="14350" width="15" style="716" customWidth="1"/>
    <col min="14351" max="14351" width="7" style="716" customWidth="1"/>
    <col min="14352" max="14352" width="15.5" style="716" customWidth="1"/>
    <col min="14353" max="14353" width="1.83203125" style="716" customWidth="1"/>
    <col min="14354" max="14592" width="9.33203125" style="716"/>
    <col min="14593" max="14593" width="2.6640625" style="716" customWidth="1"/>
    <col min="14594" max="14594" width="3.1640625" style="716" customWidth="1"/>
    <col min="14595" max="14595" width="3" style="716" customWidth="1"/>
    <col min="14596" max="14596" width="7.6640625" style="716" customWidth="1"/>
    <col min="14597" max="14597" width="13.33203125" style="716" customWidth="1"/>
    <col min="14598" max="14598" width="1" style="716" customWidth="1"/>
    <col min="14599" max="14599" width="2.5" style="716" customWidth="1"/>
    <col min="14600" max="14600" width="3.33203125" style="716" customWidth="1"/>
    <col min="14601" max="14601" width="12.83203125" style="716" customWidth="1"/>
    <col min="14602" max="14602" width="4.1640625" style="716" customWidth="1"/>
    <col min="14603" max="14603" width="0.83203125" style="716" customWidth="1"/>
    <col min="14604" max="14604" width="2.83203125" style="716" customWidth="1"/>
    <col min="14605" max="14605" width="5.5" style="716" customWidth="1"/>
    <col min="14606" max="14606" width="15" style="716" customWidth="1"/>
    <col min="14607" max="14607" width="7" style="716" customWidth="1"/>
    <col min="14608" max="14608" width="15.5" style="716" customWidth="1"/>
    <col min="14609" max="14609" width="1.83203125" style="716" customWidth="1"/>
    <col min="14610" max="14848" width="9.33203125" style="716"/>
    <col min="14849" max="14849" width="2.6640625" style="716" customWidth="1"/>
    <col min="14850" max="14850" width="3.1640625" style="716" customWidth="1"/>
    <col min="14851" max="14851" width="3" style="716" customWidth="1"/>
    <col min="14852" max="14852" width="7.6640625" style="716" customWidth="1"/>
    <col min="14853" max="14853" width="13.33203125" style="716" customWidth="1"/>
    <col min="14854" max="14854" width="1" style="716" customWidth="1"/>
    <col min="14855" max="14855" width="2.5" style="716" customWidth="1"/>
    <col min="14856" max="14856" width="3.33203125" style="716" customWidth="1"/>
    <col min="14857" max="14857" width="12.83203125" style="716" customWidth="1"/>
    <col min="14858" max="14858" width="4.1640625" style="716" customWidth="1"/>
    <col min="14859" max="14859" width="0.83203125" style="716" customWidth="1"/>
    <col min="14860" max="14860" width="2.83203125" style="716" customWidth="1"/>
    <col min="14861" max="14861" width="5.5" style="716" customWidth="1"/>
    <col min="14862" max="14862" width="15" style="716" customWidth="1"/>
    <col min="14863" max="14863" width="7" style="716" customWidth="1"/>
    <col min="14864" max="14864" width="15.5" style="716" customWidth="1"/>
    <col min="14865" max="14865" width="1.83203125" style="716" customWidth="1"/>
    <col min="14866" max="15104" width="9.33203125" style="716"/>
    <col min="15105" max="15105" width="2.6640625" style="716" customWidth="1"/>
    <col min="15106" max="15106" width="3.1640625" style="716" customWidth="1"/>
    <col min="15107" max="15107" width="3" style="716" customWidth="1"/>
    <col min="15108" max="15108" width="7.6640625" style="716" customWidth="1"/>
    <col min="15109" max="15109" width="13.33203125" style="716" customWidth="1"/>
    <col min="15110" max="15110" width="1" style="716" customWidth="1"/>
    <col min="15111" max="15111" width="2.5" style="716" customWidth="1"/>
    <col min="15112" max="15112" width="3.33203125" style="716" customWidth="1"/>
    <col min="15113" max="15113" width="12.83203125" style="716" customWidth="1"/>
    <col min="15114" max="15114" width="4.1640625" style="716" customWidth="1"/>
    <col min="15115" max="15115" width="0.83203125" style="716" customWidth="1"/>
    <col min="15116" max="15116" width="2.83203125" style="716" customWidth="1"/>
    <col min="15117" max="15117" width="5.5" style="716" customWidth="1"/>
    <col min="15118" max="15118" width="15" style="716" customWidth="1"/>
    <col min="15119" max="15119" width="7" style="716" customWidth="1"/>
    <col min="15120" max="15120" width="15.5" style="716" customWidth="1"/>
    <col min="15121" max="15121" width="1.83203125" style="716" customWidth="1"/>
    <col min="15122" max="15360" width="9.33203125" style="716"/>
    <col min="15361" max="15361" width="2.6640625" style="716" customWidth="1"/>
    <col min="15362" max="15362" width="3.1640625" style="716" customWidth="1"/>
    <col min="15363" max="15363" width="3" style="716" customWidth="1"/>
    <col min="15364" max="15364" width="7.6640625" style="716" customWidth="1"/>
    <col min="15365" max="15365" width="13.33203125" style="716" customWidth="1"/>
    <col min="15366" max="15366" width="1" style="716" customWidth="1"/>
    <col min="15367" max="15367" width="2.5" style="716" customWidth="1"/>
    <col min="15368" max="15368" width="3.33203125" style="716" customWidth="1"/>
    <col min="15369" max="15369" width="12.83203125" style="716" customWidth="1"/>
    <col min="15370" max="15370" width="4.1640625" style="716" customWidth="1"/>
    <col min="15371" max="15371" width="0.83203125" style="716" customWidth="1"/>
    <col min="15372" max="15372" width="2.83203125" style="716" customWidth="1"/>
    <col min="15373" max="15373" width="5.5" style="716" customWidth="1"/>
    <col min="15374" max="15374" width="15" style="716" customWidth="1"/>
    <col min="15375" max="15375" width="7" style="716" customWidth="1"/>
    <col min="15376" max="15376" width="15.5" style="716" customWidth="1"/>
    <col min="15377" max="15377" width="1.83203125" style="716" customWidth="1"/>
    <col min="15378" max="15616" width="9.33203125" style="716"/>
    <col min="15617" max="15617" width="2.6640625" style="716" customWidth="1"/>
    <col min="15618" max="15618" width="3.1640625" style="716" customWidth="1"/>
    <col min="15619" max="15619" width="3" style="716" customWidth="1"/>
    <col min="15620" max="15620" width="7.6640625" style="716" customWidth="1"/>
    <col min="15621" max="15621" width="13.33203125" style="716" customWidth="1"/>
    <col min="15622" max="15622" width="1" style="716" customWidth="1"/>
    <col min="15623" max="15623" width="2.5" style="716" customWidth="1"/>
    <col min="15624" max="15624" width="3.33203125" style="716" customWidth="1"/>
    <col min="15625" max="15625" width="12.83203125" style="716" customWidth="1"/>
    <col min="15626" max="15626" width="4.1640625" style="716" customWidth="1"/>
    <col min="15627" max="15627" width="0.83203125" style="716" customWidth="1"/>
    <col min="15628" max="15628" width="2.83203125" style="716" customWidth="1"/>
    <col min="15629" max="15629" width="5.5" style="716" customWidth="1"/>
    <col min="15630" max="15630" width="15" style="716" customWidth="1"/>
    <col min="15631" max="15631" width="7" style="716" customWidth="1"/>
    <col min="15632" max="15632" width="15.5" style="716" customWidth="1"/>
    <col min="15633" max="15633" width="1.83203125" style="716" customWidth="1"/>
    <col min="15634" max="15872" width="9.33203125" style="716"/>
    <col min="15873" max="15873" width="2.6640625" style="716" customWidth="1"/>
    <col min="15874" max="15874" width="3.1640625" style="716" customWidth="1"/>
    <col min="15875" max="15875" width="3" style="716" customWidth="1"/>
    <col min="15876" max="15876" width="7.6640625" style="716" customWidth="1"/>
    <col min="15877" max="15877" width="13.33203125" style="716" customWidth="1"/>
    <col min="15878" max="15878" width="1" style="716" customWidth="1"/>
    <col min="15879" max="15879" width="2.5" style="716" customWidth="1"/>
    <col min="15880" max="15880" width="3.33203125" style="716" customWidth="1"/>
    <col min="15881" max="15881" width="12.83203125" style="716" customWidth="1"/>
    <col min="15882" max="15882" width="4.1640625" style="716" customWidth="1"/>
    <col min="15883" max="15883" width="0.83203125" style="716" customWidth="1"/>
    <col min="15884" max="15884" width="2.83203125" style="716" customWidth="1"/>
    <col min="15885" max="15885" width="5.5" style="716" customWidth="1"/>
    <col min="15886" max="15886" width="15" style="716" customWidth="1"/>
    <col min="15887" max="15887" width="7" style="716" customWidth="1"/>
    <col min="15888" max="15888" width="15.5" style="716" customWidth="1"/>
    <col min="15889" max="15889" width="1.83203125" style="716" customWidth="1"/>
    <col min="15890" max="16128" width="9.33203125" style="716"/>
    <col min="16129" max="16129" width="2.6640625" style="716" customWidth="1"/>
    <col min="16130" max="16130" width="3.1640625" style="716" customWidth="1"/>
    <col min="16131" max="16131" width="3" style="716" customWidth="1"/>
    <col min="16132" max="16132" width="7.6640625" style="716" customWidth="1"/>
    <col min="16133" max="16133" width="13.33203125" style="716" customWidth="1"/>
    <col min="16134" max="16134" width="1" style="716" customWidth="1"/>
    <col min="16135" max="16135" width="2.5" style="716" customWidth="1"/>
    <col min="16136" max="16136" width="3.33203125" style="716" customWidth="1"/>
    <col min="16137" max="16137" width="12.83203125" style="716" customWidth="1"/>
    <col min="16138" max="16138" width="4.1640625" style="716" customWidth="1"/>
    <col min="16139" max="16139" width="0.83203125" style="716" customWidth="1"/>
    <col min="16140" max="16140" width="2.83203125" style="716" customWidth="1"/>
    <col min="16141" max="16141" width="5.5" style="716" customWidth="1"/>
    <col min="16142" max="16142" width="15" style="716" customWidth="1"/>
    <col min="16143" max="16143" width="7" style="716" customWidth="1"/>
    <col min="16144" max="16144" width="15.5" style="716" customWidth="1"/>
    <col min="16145" max="16145" width="1.83203125" style="716" customWidth="1"/>
    <col min="16146" max="16384" width="9.33203125" style="716"/>
  </cols>
  <sheetData>
    <row r="1" spans="1:22" ht="53.25" customHeight="1" thickBot="1">
      <c r="A1" s="712"/>
      <c r="B1" s="713"/>
      <c r="C1" s="713"/>
      <c r="D1" s="713"/>
      <c r="E1" s="713"/>
      <c r="F1" s="714" t="s">
        <v>2264</v>
      </c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5"/>
    </row>
    <row r="2" spans="1:22" ht="16.5" customHeight="1">
      <c r="A2" s="717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19"/>
    </row>
    <row r="3" spans="1:22" ht="27.75" customHeight="1">
      <c r="A3" s="720"/>
      <c r="B3" s="721" t="s">
        <v>1983</v>
      </c>
      <c r="C3" s="721"/>
      <c r="D3" s="721"/>
      <c r="E3" s="1334" t="str">
        <f>'Kl ÚK'!B2</f>
        <v>Stavba: SOŠ PZ KE, zateplenie bloku A a rekonštrukcia bloku E</v>
      </c>
      <c r="F3" s="1335"/>
      <c r="G3" s="1335"/>
      <c r="H3" s="1335"/>
      <c r="I3" s="1335"/>
      <c r="J3" s="1336"/>
      <c r="K3" s="721"/>
      <c r="L3" s="722"/>
      <c r="M3" s="722"/>
      <c r="N3" s="721" t="s">
        <v>1984</v>
      </c>
      <c r="O3" s="723" t="s">
        <v>1</v>
      </c>
      <c r="P3" s="724"/>
      <c r="Q3" s="725"/>
    </row>
    <row r="4" spans="1:22" ht="33.75" customHeight="1">
      <c r="A4" s="720"/>
      <c r="B4" s="721" t="s">
        <v>1985</v>
      </c>
      <c r="C4" s="721"/>
      <c r="D4" s="721"/>
      <c r="E4" s="1340" t="s">
        <v>2291</v>
      </c>
      <c r="F4" s="1341"/>
      <c r="G4" s="1341"/>
      <c r="H4" s="1341"/>
      <c r="I4" s="1341"/>
      <c r="J4" s="1341"/>
      <c r="K4" s="1341"/>
      <c r="L4" s="1341"/>
      <c r="M4" s="1342"/>
      <c r="N4" s="721" t="s">
        <v>1986</v>
      </c>
      <c r="O4" s="727" t="s">
        <v>1</v>
      </c>
      <c r="P4" s="728"/>
      <c r="Q4" s="725"/>
    </row>
    <row r="5" spans="1:22" ht="16.5" customHeight="1">
      <c r="A5" s="720"/>
      <c r="B5" s="721" t="s">
        <v>1987</v>
      </c>
      <c r="C5" s="721"/>
      <c r="D5" s="721"/>
      <c r="E5" s="1337" t="s">
        <v>1988</v>
      </c>
      <c r="F5" s="1338"/>
      <c r="G5" s="1338"/>
      <c r="H5" s="1338"/>
      <c r="I5" s="1338"/>
      <c r="J5" s="1339"/>
      <c r="K5" s="721"/>
      <c r="L5" s="722"/>
      <c r="M5" s="722"/>
      <c r="N5" s="721" t="s">
        <v>1989</v>
      </c>
      <c r="O5" s="729" t="s">
        <v>16</v>
      </c>
      <c r="P5" s="730"/>
      <c r="Q5" s="725"/>
    </row>
    <row r="6" spans="1:22" ht="16.5" customHeight="1">
      <c r="A6" s="731"/>
      <c r="B6" s="732"/>
      <c r="C6" s="732"/>
      <c r="D6" s="732"/>
      <c r="E6" s="732"/>
      <c r="F6" s="732"/>
      <c r="G6" s="732"/>
      <c r="H6" s="732"/>
      <c r="I6" s="732"/>
      <c r="J6" s="733"/>
      <c r="K6" s="732"/>
      <c r="L6" s="732"/>
      <c r="M6" s="732"/>
      <c r="N6" s="732" t="s">
        <v>1990</v>
      </c>
      <c r="O6" s="732" t="s">
        <v>1991</v>
      </c>
      <c r="P6" s="732"/>
      <c r="Q6" s="734"/>
    </row>
    <row r="7" spans="1:22" ht="16.5" customHeight="1">
      <c r="A7" s="720" t="s">
        <v>20</v>
      </c>
      <c r="B7" s="721" t="s">
        <v>45</v>
      </c>
      <c r="C7" s="721"/>
      <c r="D7" s="721"/>
      <c r="E7" s="723" t="s">
        <v>1992</v>
      </c>
      <c r="F7" s="735"/>
      <c r="G7" s="735"/>
      <c r="H7" s="735"/>
      <c r="I7" s="735"/>
      <c r="J7" s="736"/>
      <c r="K7" s="721"/>
      <c r="L7" s="737"/>
      <c r="M7" s="738"/>
      <c r="N7" s="739" t="s">
        <v>1</v>
      </c>
      <c r="O7" s="740" t="s">
        <v>1</v>
      </c>
      <c r="P7" s="741"/>
      <c r="Q7" s="725"/>
    </row>
    <row r="8" spans="1:22" ht="16.5" customHeight="1">
      <c r="A8" s="720"/>
      <c r="B8" s="721" t="s">
        <v>41</v>
      </c>
      <c r="C8" s="721"/>
      <c r="D8" s="721"/>
      <c r="E8" s="727"/>
      <c r="F8" s="721"/>
      <c r="G8" s="721"/>
      <c r="H8" s="721"/>
      <c r="I8" s="721"/>
      <c r="J8" s="726"/>
      <c r="K8" s="721"/>
      <c r="L8" s="737"/>
      <c r="M8" s="738"/>
      <c r="N8" s="739" t="s">
        <v>1</v>
      </c>
      <c r="O8" s="742" t="s">
        <v>1</v>
      </c>
      <c r="P8" s="741"/>
      <c r="Q8" s="725"/>
      <c r="V8" s="1032"/>
    </row>
    <row r="9" spans="1:22" ht="16.5" customHeight="1">
      <c r="A9" s="720"/>
      <c r="B9" s="721" t="s">
        <v>46</v>
      </c>
      <c r="C9" s="721"/>
      <c r="D9" s="721"/>
      <c r="E9" s="729"/>
      <c r="F9" s="743"/>
      <c r="G9" s="743"/>
      <c r="H9" s="743"/>
      <c r="I9" s="743"/>
      <c r="J9" s="744"/>
      <c r="K9" s="721"/>
      <c r="L9" s="737"/>
      <c r="M9" s="738"/>
      <c r="N9" s="739" t="s">
        <v>1</v>
      </c>
      <c r="O9" s="742" t="s">
        <v>1</v>
      </c>
      <c r="P9" s="741"/>
      <c r="Q9" s="725"/>
    </row>
    <row r="10" spans="1:22" ht="16.5" customHeight="1">
      <c r="A10" s="731"/>
      <c r="B10" s="732"/>
      <c r="C10" s="732"/>
      <c r="D10" s="732"/>
      <c r="E10" s="732" t="s">
        <v>1993</v>
      </c>
      <c r="F10" s="732"/>
      <c r="G10" s="732" t="s">
        <v>1994</v>
      </c>
      <c r="H10" s="732"/>
      <c r="I10" s="732"/>
      <c r="J10" s="732"/>
      <c r="K10" s="732"/>
      <c r="L10" s="745"/>
      <c r="M10" s="732"/>
      <c r="N10" s="732" t="s">
        <v>1995</v>
      </c>
      <c r="O10" s="732"/>
      <c r="P10" s="732"/>
      <c r="Q10" s="734"/>
    </row>
    <row r="11" spans="1:22" ht="16.5" customHeight="1">
      <c r="A11" s="720"/>
      <c r="B11" s="721"/>
      <c r="C11" s="721"/>
      <c r="D11" s="721"/>
      <c r="E11" s="746" t="s">
        <v>1</v>
      </c>
      <c r="F11" s="721"/>
      <c r="G11" s="742"/>
      <c r="H11" s="747"/>
      <c r="I11" s="741"/>
      <c r="J11" s="721"/>
      <c r="K11" s="721"/>
      <c r="L11" s="722"/>
      <c r="M11" s="737"/>
      <c r="N11" s="748">
        <v>44838</v>
      </c>
      <c r="O11" s="721"/>
      <c r="P11" s="749"/>
      <c r="Q11" s="725"/>
    </row>
    <row r="12" spans="1:22" ht="18" customHeight="1" thickBot="1">
      <c r="A12" s="750"/>
      <c r="B12" s="751"/>
      <c r="C12" s="751"/>
      <c r="D12" s="751"/>
      <c r="E12" s="751"/>
      <c r="F12" s="751"/>
      <c r="G12" s="751"/>
      <c r="H12" s="751"/>
      <c r="I12" s="751"/>
      <c r="J12" s="751"/>
      <c r="K12" s="751"/>
      <c r="L12" s="751"/>
      <c r="M12" s="751"/>
      <c r="N12" s="751"/>
      <c r="O12" s="751"/>
      <c r="P12" s="751"/>
      <c r="Q12" s="752"/>
    </row>
    <row r="13" spans="1:22" ht="23.1" customHeight="1">
      <c r="A13" s="753"/>
      <c r="B13" s="754"/>
      <c r="C13" s="754"/>
      <c r="D13" s="754"/>
      <c r="E13" s="754" t="s">
        <v>1996</v>
      </c>
      <c r="F13" s="754"/>
      <c r="G13" s="754"/>
      <c r="H13" s="754"/>
      <c r="I13" s="754"/>
      <c r="J13" s="754"/>
      <c r="K13" s="754"/>
      <c r="L13" s="754"/>
      <c r="M13" s="754"/>
      <c r="N13" s="754"/>
      <c r="O13" s="754"/>
      <c r="P13" s="754"/>
      <c r="Q13" s="755"/>
    </row>
    <row r="14" spans="1:22" ht="23.1" customHeight="1">
      <c r="A14" s="756"/>
      <c r="B14" s="757"/>
      <c r="C14" s="757"/>
      <c r="D14" s="757"/>
      <c r="E14" s="758" t="s">
        <v>1</v>
      </c>
      <c r="F14" s="757"/>
      <c r="G14" s="759"/>
      <c r="H14" s="757"/>
      <c r="I14" s="757"/>
      <c r="J14" s="758" t="s">
        <v>1</v>
      </c>
      <c r="K14" s="760"/>
      <c r="L14" s="759"/>
      <c r="M14" s="757"/>
      <c r="N14" s="757"/>
      <c r="O14" s="758" t="s">
        <v>1</v>
      </c>
      <c r="P14" s="758"/>
      <c r="Q14" s="761"/>
    </row>
    <row r="15" spans="1:22" ht="23.1" customHeight="1">
      <c r="A15" s="762"/>
      <c r="B15" s="763" t="s">
        <v>1997</v>
      </c>
      <c r="C15" s="763"/>
      <c r="D15" s="764"/>
      <c r="E15" s="759" t="s">
        <v>1998</v>
      </c>
      <c r="F15" s="760"/>
      <c r="G15" s="759"/>
      <c r="H15" s="757" t="s">
        <v>1997</v>
      </c>
      <c r="I15" s="760"/>
      <c r="J15" s="759" t="s">
        <v>1998</v>
      </c>
      <c r="K15" s="760"/>
      <c r="L15" s="759"/>
      <c r="M15" s="757" t="s">
        <v>1997</v>
      </c>
      <c r="N15" s="757"/>
      <c r="O15" s="759" t="s">
        <v>1998</v>
      </c>
      <c r="P15" s="757"/>
      <c r="Q15" s="761"/>
    </row>
    <row r="16" spans="1:22" ht="23.1" customHeight="1" thickBot="1">
      <c r="A16" s="765"/>
      <c r="B16" s="766"/>
      <c r="C16" s="766"/>
      <c r="D16" s="767">
        <v>0</v>
      </c>
      <c r="E16" s="768">
        <v>0</v>
      </c>
      <c r="F16" s="769"/>
      <c r="G16" s="770"/>
      <c r="H16" s="766"/>
      <c r="I16" s="767">
        <v>0</v>
      </c>
      <c r="J16" s="768">
        <v>0</v>
      </c>
      <c r="K16" s="769"/>
      <c r="L16" s="770"/>
      <c r="M16" s="766"/>
      <c r="N16" s="771">
        <v>0</v>
      </c>
      <c r="O16" s="770"/>
      <c r="P16" s="772">
        <v>0</v>
      </c>
      <c r="Q16" s="773"/>
    </row>
    <row r="17" spans="1:17" ht="25.5" customHeight="1" thickBot="1">
      <c r="A17" s="774"/>
      <c r="B17" s="775"/>
      <c r="C17" s="775"/>
      <c r="D17" s="775"/>
      <c r="E17" s="775" t="s">
        <v>1999</v>
      </c>
      <c r="F17" s="775"/>
      <c r="G17" s="775"/>
      <c r="H17" s="776"/>
      <c r="I17" s="777" t="s">
        <v>2000</v>
      </c>
      <c r="J17" s="775"/>
      <c r="K17" s="775"/>
      <c r="L17" s="775"/>
      <c r="M17" s="775"/>
      <c r="N17" s="775"/>
      <c r="O17" s="775"/>
      <c r="P17" s="775"/>
      <c r="Q17" s="778"/>
    </row>
    <row r="18" spans="1:17" ht="25.5" customHeight="1">
      <c r="A18" s="779" t="s">
        <v>900</v>
      </c>
      <c r="B18" s="780"/>
      <c r="C18" s="781" t="s">
        <v>2001</v>
      </c>
      <c r="D18" s="782"/>
      <c r="E18" s="782"/>
      <c r="F18" s="783"/>
      <c r="G18" s="779" t="s">
        <v>905</v>
      </c>
      <c r="H18" s="784"/>
      <c r="I18" s="781" t="s">
        <v>2002</v>
      </c>
      <c r="J18" s="782"/>
      <c r="K18" s="783"/>
      <c r="L18" s="779" t="s">
        <v>907</v>
      </c>
      <c r="M18" s="785"/>
      <c r="N18" s="781" t="s">
        <v>2003</v>
      </c>
      <c r="O18" s="782"/>
      <c r="P18" s="782"/>
      <c r="Q18" s="783"/>
    </row>
    <row r="19" spans="1:17" ht="23.1" customHeight="1">
      <c r="A19" s="786">
        <v>1</v>
      </c>
      <c r="B19" s="787" t="s">
        <v>114</v>
      </c>
      <c r="C19" s="788"/>
      <c r="D19" s="789" t="s">
        <v>2004</v>
      </c>
      <c r="E19" s="790"/>
      <c r="F19" s="791"/>
      <c r="G19" s="786">
        <v>8</v>
      </c>
      <c r="H19" s="792" t="s">
        <v>2005</v>
      </c>
      <c r="I19" s="793"/>
      <c r="J19" s="794">
        <v>0</v>
      </c>
      <c r="K19" s="791"/>
      <c r="L19" s="786">
        <v>13</v>
      </c>
      <c r="M19" s="795" t="s">
        <v>2006</v>
      </c>
      <c r="N19" s="793"/>
      <c r="O19" s="796">
        <v>0</v>
      </c>
      <c r="P19" s="790">
        <v>0</v>
      </c>
      <c r="Q19" s="791"/>
    </row>
    <row r="20" spans="1:17" ht="23.1" customHeight="1">
      <c r="A20" s="786">
        <v>2</v>
      </c>
      <c r="B20" s="797"/>
      <c r="C20" s="798"/>
      <c r="D20" s="789" t="s">
        <v>1616</v>
      </c>
      <c r="E20" s="790"/>
      <c r="F20" s="791"/>
      <c r="G20" s="786">
        <v>9</v>
      </c>
      <c r="H20" s="792" t="s">
        <v>2007</v>
      </c>
      <c r="I20" s="793"/>
      <c r="J20" s="794">
        <v>0</v>
      </c>
      <c r="K20" s="791"/>
      <c r="L20" s="786">
        <v>14</v>
      </c>
      <c r="M20" s="795" t="s">
        <v>2008</v>
      </c>
      <c r="N20" s="793"/>
      <c r="O20" s="796">
        <v>0</v>
      </c>
      <c r="P20" s="790">
        <v>0</v>
      </c>
      <c r="Q20" s="791"/>
    </row>
    <row r="21" spans="1:17" ht="23.1" customHeight="1">
      <c r="A21" s="786">
        <v>3</v>
      </c>
      <c r="B21" s="787" t="s">
        <v>343</v>
      </c>
      <c r="C21" s="788"/>
      <c r="D21" s="789" t="s">
        <v>2004</v>
      </c>
      <c r="E21" s="790"/>
      <c r="F21" s="791"/>
      <c r="G21" s="786">
        <v>10</v>
      </c>
      <c r="H21" s="792" t="s">
        <v>2009</v>
      </c>
      <c r="I21" s="793"/>
      <c r="J21" s="794">
        <v>0</v>
      </c>
      <c r="K21" s="791"/>
      <c r="L21" s="786">
        <v>15</v>
      </c>
      <c r="M21" s="795" t="s">
        <v>2010</v>
      </c>
      <c r="N21" s="793"/>
      <c r="O21" s="796">
        <v>0</v>
      </c>
      <c r="P21" s="790">
        <v>0</v>
      </c>
      <c r="Q21" s="791"/>
    </row>
    <row r="22" spans="1:17" ht="23.1" customHeight="1">
      <c r="A22" s="786">
        <v>4</v>
      </c>
      <c r="B22" s="797"/>
      <c r="C22" s="798"/>
      <c r="D22" s="789" t="s">
        <v>1616</v>
      </c>
      <c r="E22" s="790"/>
      <c r="F22" s="791"/>
      <c r="G22" s="786">
        <v>11</v>
      </c>
      <c r="H22" s="795" t="s">
        <v>1</v>
      </c>
      <c r="I22" s="799"/>
      <c r="J22" s="794">
        <v>0</v>
      </c>
      <c r="K22" s="791"/>
      <c r="L22" s="786">
        <v>16</v>
      </c>
      <c r="M22" s="795" t="s">
        <v>2011</v>
      </c>
      <c r="N22" s="793"/>
      <c r="O22" s="796">
        <v>0</v>
      </c>
      <c r="P22" s="790">
        <v>0</v>
      </c>
      <c r="Q22" s="791"/>
    </row>
    <row r="23" spans="1:17" ht="23.1" customHeight="1">
      <c r="A23" s="786">
        <v>5</v>
      </c>
      <c r="B23" s="787" t="s">
        <v>2012</v>
      </c>
      <c r="C23" s="788"/>
      <c r="D23" s="789" t="s">
        <v>2004</v>
      </c>
      <c r="E23" s="790"/>
      <c r="F23" s="791"/>
      <c r="G23" s="800"/>
      <c r="H23" s="801"/>
      <c r="I23" s="793"/>
      <c r="J23" s="794"/>
      <c r="K23" s="791"/>
      <c r="L23" s="786">
        <v>17</v>
      </c>
      <c r="M23" s="795" t="s">
        <v>2013</v>
      </c>
      <c r="N23" s="801"/>
      <c r="O23" s="796">
        <v>0</v>
      </c>
      <c r="P23" s="790">
        <v>0</v>
      </c>
      <c r="Q23" s="791"/>
    </row>
    <row r="24" spans="1:17" ht="23.1" customHeight="1" thickBot="1">
      <c r="A24" s="786">
        <v>6</v>
      </c>
      <c r="B24" s="797"/>
      <c r="C24" s="798"/>
      <c r="D24" s="789" t="s">
        <v>1616</v>
      </c>
      <c r="E24" s="790"/>
      <c r="F24" s="791"/>
      <c r="G24" s="800"/>
      <c r="H24" s="801"/>
      <c r="I24" s="793"/>
      <c r="J24" s="794"/>
      <c r="K24" s="791"/>
      <c r="L24" s="786">
        <v>18</v>
      </c>
      <c r="M24" s="792" t="s">
        <v>2014</v>
      </c>
      <c r="N24" s="801"/>
      <c r="O24" s="801"/>
      <c r="P24" s="790">
        <v>0</v>
      </c>
      <c r="Q24" s="791"/>
    </row>
    <row r="25" spans="1:17" ht="23.1" customHeight="1" thickBot="1">
      <c r="A25" s="786">
        <v>7</v>
      </c>
      <c r="B25" s="802" t="s">
        <v>2015</v>
      </c>
      <c r="C25" s="801"/>
      <c r="D25" s="793"/>
      <c r="E25" s="803"/>
      <c r="F25" s="804"/>
      <c r="G25" s="786">
        <v>12</v>
      </c>
      <c r="H25" s="802" t="s">
        <v>2016</v>
      </c>
      <c r="I25" s="793"/>
      <c r="J25" s="805">
        <v>0</v>
      </c>
      <c r="K25" s="804"/>
      <c r="L25" s="786">
        <v>19</v>
      </c>
      <c r="M25" s="802" t="s">
        <v>2017</v>
      </c>
      <c r="N25" s="801"/>
      <c r="O25" s="801"/>
      <c r="P25" s="803">
        <f>SUM(P19:P24)</f>
        <v>0</v>
      </c>
      <c r="Q25" s="804"/>
    </row>
    <row r="26" spans="1:17" ht="23.1" customHeight="1" thickBot="1">
      <c r="A26" s="806">
        <v>20</v>
      </c>
      <c r="B26" s="807" t="s">
        <v>669</v>
      </c>
      <c r="C26" s="808"/>
      <c r="D26" s="809"/>
      <c r="E26" s="768"/>
      <c r="F26" s="773"/>
      <c r="G26" s="806">
        <v>21</v>
      </c>
      <c r="H26" s="807" t="s">
        <v>2018</v>
      </c>
      <c r="I26" s="809"/>
      <c r="J26" s="768">
        <v>0</v>
      </c>
      <c r="K26" s="773"/>
      <c r="L26" s="806">
        <v>22</v>
      </c>
      <c r="M26" s="807" t="s">
        <v>1622</v>
      </c>
      <c r="N26" s="808"/>
      <c r="O26" s="808"/>
      <c r="P26" s="810">
        <v>0</v>
      </c>
      <c r="Q26" s="773"/>
    </row>
    <row r="27" spans="1:17" ht="24.75" customHeight="1" thickBot="1">
      <c r="A27" s="753"/>
      <c r="B27" s="811"/>
      <c r="C27" s="811"/>
      <c r="D27" s="811"/>
      <c r="E27" s="812"/>
      <c r="F27" s="813"/>
      <c r="G27" s="814"/>
      <c r="H27" s="812"/>
      <c r="I27" s="811"/>
      <c r="J27" s="812"/>
      <c r="K27" s="815"/>
      <c r="L27" s="779" t="s">
        <v>67</v>
      </c>
      <c r="M27" s="816"/>
      <c r="N27" s="781" t="s">
        <v>935</v>
      </c>
      <c r="O27" s="782"/>
      <c r="P27" s="817"/>
      <c r="Q27" s="783"/>
    </row>
    <row r="28" spans="1:17" ht="21" customHeight="1" thickBot="1">
      <c r="A28" s="818"/>
      <c r="B28" s="819"/>
      <c r="C28" s="819"/>
      <c r="D28" s="819"/>
      <c r="E28" s="819"/>
      <c r="F28" s="820"/>
      <c r="G28" s="821"/>
      <c r="H28" s="819"/>
      <c r="I28" s="819"/>
      <c r="J28" s="822"/>
      <c r="K28" s="823"/>
      <c r="L28" s="824">
        <v>23</v>
      </c>
      <c r="M28" s="825" t="s">
        <v>2019</v>
      </c>
      <c r="N28" s="801"/>
      <c r="O28" s="801"/>
      <c r="P28" s="826"/>
      <c r="Q28" s="827"/>
    </row>
    <row r="29" spans="1:17" ht="23.1" customHeight="1" thickBot="1">
      <c r="A29" s="828"/>
      <c r="B29" s="829"/>
      <c r="C29" s="829"/>
      <c r="D29" s="829"/>
      <c r="E29" s="830"/>
      <c r="F29" s="831"/>
      <c r="G29" s="832"/>
      <c r="H29" s="829"/>
      <c r="I29" s="829"/>
      <c r="J29" s="830"/>
      <c r="K29" s="833"/>
      <c r="L29" s="824">
        <v>24</v>
      </c>
      <c r="M29" s="834" t="s">
        <v>1641</v>
      </c>
      <c r="N29" s="835"/>
      <c r="O29" s="836"/>
      <c r="P29" s="837"/>
      <c r="Q29" s="838"/>
    </row>
    <row r="30" spans="1:17" ht="31.5" customHeight="1" thickTop="1" thickBot="1">
      <c r="A30" s="839"/>
      <c r="B30" s="819"/>
      <c r="C30" s="819"/>
      <c r="D30" s="819"/>
      <c r="E30" s="738"/>
      <c r="F30" s="820"/>
      <c r="G30" s="738"/>
      <c r="H30" s="819"/>
      <c r="I30" s="819"/>
      <c r="J30" s="822"/>
      <c r="K30" s="840"/>
      <c r="L30" s="841">
        <v>25</v>
      </c>
      <c r="M30" s="842" t="s">
        <v>2020</v>
      </c>
      <c r="N30" s="808"/>
      <c r="O30" s="809"/>
      <c r="P30" s="843"/>
      <c r="Q30" s="844"/>
    </row>
    <row r="31" spans="1:17" ht="33.75" customHeight="1">
      <c r="A31" s="845"/>
      <c r="B31" s="819"/>
      <c r="C31" s="819"/>
      <c r="D31" s="819"/>
      <c r="E31" s="819"/>
      <c r="F31" s="820"/>
      <c r="G31" s="846"/>
      <c r="H31" s="819"/>
      <c r="I31" s="819"/>
      <c r="J31" s="819"/>
      <c r="K31" s="840"/>
      <c r="L31" s="779" t="s">
        <v>934</v>
      </c>
      <c r="M31" s="816"/>
      <c r="N31" s="781" t="s">
        <v>2021</v>
      </c>
      <c r="O31" s="782"/>
      <c r="P31" s="817"/>
      <c r="Q31" s="783"/>
    </row>
    <row r="32" spans="1:17" ht="23.1" customHeight="1">
      <c r="A32" s="847"/>
      <c r="B32" s="848"/>
      <c r="C32" s="848"/>
      <c r="D32" s="848"/>
      <c r="E32" s="848"/>
      <c r="F32" s="849"/>
      <c r="G32" s="850"/>
      <c r="H32" s="848"/>
      <c r="I32" s="848"/>
      <c r="J32" s="848"/>
      <c r="K32" s="851"/>
      <c r="L32" s="786">
        <v>26</v>
      </c>
      <c r="M32" s="792" t="s">
        <v>2022</v>
      </c>
      <c r="N32" s="801"/>
      <c r="O32" s="801"/>
      <c r="P32" s="790">
        <v>0</v>
      </c>
      <c r="Q32" s="791"/>
    </row>
    <row r="33" spans="1:17" ht="23.1" customHeight="1">
      <c r="A33" s="818"/>
      <c r="B33" s="819"/>
      <c r="C33" s="819"/>
      <c r="D33" s="819"/>
      <c r="E33" s="819"/>
      <c r="F33" s="820"/>
      <c r="G33" s="821"/>
      <c r="H33" s="819"/>
      <c r="I33" s="819"/>
      <c r="J33" s="819"/>
      <c r="K33" s="852"/>
      <c r="L33" s="786">
        <v>27</v>
      </c>
      <c r="M33" s="792" t="s">
        <v>2023</v>
      </c>
      <c r="N33" s="801"/>
      <c r="O33" s="801"/>
      <c r="P33" s="790">
        <v>0</v>
      </c>
      <c r="Q33" s="791"/>
    </row>
    <row r="34" spans="1:17" ht="23.1" customHeight="1" thickBot="1">
      <c r="A34" s="853"/>
      <c r="B34" s="854"/>
      <c r="C34" s="854"/>
      <c r="D34" s="854"/>
      <c r="E34" s="854"/>
      <c r="F34" s="855"/>
      <c r="G34" s="856"/>
      <c r="H34" s="854"/>
      <c r="I34" s="854"/>
      <c r="J34" s="854"/>
      <c r="K34" s="857"/>
      <c r="L34" s="806">
        <v>28</v>
      </c>
      <c r="M34" s="807" t="s">
        <v>2024</v>
      </c>
      <c r="N34" s="808"/>
      <c r="O34" s="808"/>
      <c r="P34" s="810">
        <v>0</v>
      </c>
      <c r="Q34" s="773"/>
    </row>
  </sheetData>
  <mergeCells count="3">
    <mergeCell ref="E3:J3"/>
    <mergeCell ref="E5:J5"/>
    <mergeCell ref="E4:M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15" workbookViewId="0">
      <selection activeCell="C18" sqref="C18"/>
    </sheetView>
  </sheetViews>
  <sheetFormatPr defaultRowHeight="15"/>
  <cols>
    <col min="1" max="1" width="87.1640625" style="858" customWidth="1"/>
    <col min="2" max="2" width="16.6640625" style="858" customWidth="1"/>
    <col min="3" max="3" width="31.1640625" style="858" customWidth="1"/>
    <col min="4" max="256" width="9.33203125" style="858"/>
    <col min="257" max="257" width="87.1640625" style="858" customWidth="1"/>
    <col min="258" max="258" width="16.6640625" style="858" customWidth="1"/>
    <col min="259" max="259" width="31.1640625" style="858" customWidth="1"/>
    <col min="260" max="512" width="9.33203125" style="858"/>
    <col min="513" max="513" width="87.1640625" style="858" customWidth="1"/>
    <col min="514" max="514" width="16.6640625" style="858" customWidth="1"/>
    <col min="515" max="515" width="31.1640625" style="858" customWidth="1"/>
    <col min="516" max="768" width="9.33203125" style="858"/>
    <col min="769" max="769" width="87.1640625" style="858" customWidth="1"/>
    <col min="770" max="770" width="16.6640625" style="858" customWidth="1"/>
    <col min="771" max="771" width="31.1640625" style="858" customWidth="1"/>
    <col min="772" max="1024" width="9.33203125" style="858"/>
    <col min="1025" max="1025" width="87.1640625" style="858" customWidth="1"/>
    <col min="1026" max="1026" width="16.6640625" style="858" customWidth="1"/>
    <col min="1027" max="1027" width="31.1640625" style="858" customWidth="1"/>
    <col min="1028" max="1280" width="9.33203125" style="858"/>
    <col min="1281" max="1281" width="87.1640625" style="858" customWidth="1"/>
    <col min="1282" max="1282" width="16.6640625" style="858" customWidth="1"/>
    <col min="1283" max="1283" width="31.1640625" style="858" customWidth="1"/>
    <col min="1284" max="1536" width="9.33203125" style="858"/>
    <col min="1537" max="1537" width="87.1640625" style="858" customWidth="1"/>
    <col min="1538" max="1538" width="16.6640625" style="858" customWidth="1"/>
    <col min="1539" max="1539" width="31.1640625" style="858" customWidth="1"/>
    <col min="1540" max="1792" width="9.33203125" style="858"/>
    <col min="1793" max="1793" width="87.1640625" style="858" customWidth="1"/>
    <col min="1794" max="1794" width="16.6640625" style="858" customWidth="1"/>
    <col min="1795" max="1795" width="31.1640625" style="858" customWidth="1"/>
    <col min="1796" max="2048" width="9.33203125" style="858"/>
    <col min="2049" max="2049" width="87.1640625" style="858" customWidth="1"/>
    <col min="2050" max="2050" width="16.6640625" style="858" customWidth="1"/>
    <col min="2051" max="2051" width="31.1640625" style="858" customWidth="1"/>
    <col min="2052" max="2304" width="9.33203125" style="858"/>
    <col min="2305" max="2305" width="87.1640625" style="858" customWidth="1"/>
    <col min="2306" max="2306" width="16.6640625" style="858" customWidth="1"/>
    <col min="2307" max="2307" width="31.1640625" style="858" customWidth="1"/>
    <col min="2308" max="2560" width="9.33203125" style="858"/>
    <col min="2561" max="2561" width="87.1640625" style="858" customWidth="1"/>
    <col min="2562" max="2562" width="16.6640625" style="858" customWidth="1"/>
    <col min="2563" max="2563" width="31.1640625" style="858" customWidth="1"/>
    <col min="2564" max="2816" width="9.33203125" style="858"/>
    <col min="2817" max="2817" width="87.1640625" style="858" customWidth="1"/>
    <col min="2818" max="2818" width="16.6640625" style="858" customWidth="1"/>
    <col min="2819" max="2819" width="31.1640625" style="858" customWidth="1"/>
    <col min="2820" max="3072" width="9.33203125" style="858"/>
    <col min="3073" max="3073" width="87.1640625" style="858" customWidth="1"/>
    <col min="3074" max="3074" width="16.6640625" style="858" customWidth="1"/>
    <col min="3075" max="3075" width="31.1640625" style="858" customWidth="1"/>
    <col min="3076" max="3328" width="9.33203125" style="858"/>
    <col min="3329" max="3329" width="87.1640625" style="858" customWidth="1"/>
    <col min="3330" max="3330" width="16.6640625" style="858" customWidth="1"/>
    <col min="3331" max="3331" width="31.1640625" style="858" customWidth="1"/>
    <col min="3332" max="3584" width="9.33203125" style="858"/>
    <col min="3585" max="3585" width="87.1640625" style="858" customWidth="1"/>
    <col min="3586" max="3586" width="16.6640625" style="858" customWidth="1"/>
    <col min="3587" max="3587" width="31.1640625" style="858" customWidth="1"/>
    <col min="3588" max="3840" width="9.33203125" style="858"/>
    <col min="3841" max="3841" width="87.1640625" style="858" customWidth="1"/>
    <col min="3842" max="3842" width="16.6640625" style="858" customWidth="1"/>
    <col min="3843" max="3843" width="31.1640625" style="858" customWidth="1"/>
    <col min="3844" max="4096" width="9.33203125" style="858"/>
    <col min="4097" max="4097" width="87.1640625" style="858" customWidth="1"/>
    <col min="4098" max="4098" width="16.6640625" style="858" customWidth="1"/>
    <col min="4099" max="4099" width="31.1640625" style="858" customWidth="1"/>
    <col min="4100" max="4352" width="9.33203125" style="858"/>
    <col min="4353" max="4353" width="87.1640625" style="858" customWidth="1"/>
    <col min="4354" max="4354" width="16.6640625" style="858" customWidth="1"/>
    <col min="4355" max="4355" width="31.1640625" style="858" customWidth="1"/>
    <col min="4356" max="4608" width="9.33203125" style="858"/>
    <col min="4609" max="4609" width="87.1640625" style="858" customWidth="1"/>
    <col min="4610" max="4610" width="16.6640625" style="858" customWidth="1"/>
    <col min="4611" max="4611" width="31.1640625" style="858" customWidth="1"/>
    <col min="4612" max="4864" width="9.33203125" style="858"/>
    <col min="4865" max="4865" width="87.1640625" style="858" customWidth="1"/>
    <col min="4866" max="4866" width="16.6640625" style="858" customWidth="1"/>
    <col min="4867" max="4867" width="31.1640625" style="858" customWidth="1"/>
    <col min="4868" max="5120" width="9.33203125" style="858"/>
    <col min="5121" max="5121" width="87.1640625" style="858" customWidth="1"/>
    <col min="5122" max="5122" width="16.6640625" style="858" customWidth="1"/>
    <col min="5123" max="5123" width="31.1640625" style="858" customWidth="1"/>
    <col min="5124" max="5376" width="9.33203125" style="858"/>
    <col min="5377" max="5377" width="87.1640625" style="858" customWidth="1"/>
    <col min="5378" max="5378" width="16.6640625" style="858" customWidth="1"/>
    <col min="5379" max="5379" width="31.1640625" style="858" customWidth="1"/>
    <col min="5380" max="5632" width="9.33203125" style="858"/>
    <col min="5633" max="5633" width="87.1640625" style="858" customWidth="1"/>
    <col min="5634" max="5634" width="16.6640625" style="858" customWidth="1"/>
    <col min="5635" max="5635" width="31.1640625" style="858" customWidth="1"/>
    <col min="5636" max="5888" width="9.33203125" style="858"/>
    <col min="5889" max="5889" width="87.1640625" style="858" customWidth="1"/>
    <col min="5890" max="5890" width="16.6640625" style="858" customWidth="1"/>
    <col min="5891" max="5891" width="31.1640625" style="858" customWidth="1"/>
    <col min="5892" max="6144" width="9.33203125" style="858"/>
    <col min="6145" max="6145" width="87.1640625" style="858" customWidth="1"/>
    <col min="6146" max="6146" width="16.6640625" style="858" customWidth="1"/>
    <col min="6147" max="6147" width="31.1640625" style="858" customWidth="1"/>
    <col min="6148" max="6400" width="9.33203125" style="858"/>
    <col min="6401" max="6401" width="87.1640625" style="858" customWidth="1"/>
    <col min="6402" max="6402" width="16.6640625" style="858" customWidth="1"/>
    <col min="6403" max="6403" width="31.1640625" style="858" customWidth="1"/>
    <col min="6404" max="6656" width="9.33203125" style="858"/>
    <col min="6657" max="6657" width="87.1640625" style="858" customWidth="1"/>
    <col min="6658" max="6658" width="16.6640625" style="858" customWidth="1"/>
    <col min="6659" max="6659" width="31.1640625" style="858" customWidth="1"/>
    <col min="6660" max="6912" width="9.33203125" style="858"/>
    <col min="6913" max="6913" width="87.1640625" style="858" customWidth="1"/>
    <col min="6914" max="6914" width="16.6640625" style="858" customWidth="1"/>
    <col min="6915" max="6915" width="31.1640625" style="858" customWidth="1"/>
    <col min="6916" max="7168" width="9.33203125" style="858"/>
    <col min="7169" max="7169" width="87.1640625" style="858" customWidth="1"/>
    <col min="7170" max="7170" width="16.6640625" style="858" customWidth="1"/>
    <col min="7171" max="7171" width="31.1640625" style="858" customWidth="1"/>
    <col min="7172" max="7424" width="9.33203125" style="858"/>
    <col min="7425" max="7425" width="87.1640625" style="858" customWidth="1"/>
    <col min="7426" max="7426" width="16.6640625" style="858" customWidth="1"/>
    <col min="7427" max="7427" width="31.1640625" style="858" customWidth="1"/>
    <col min="7428" max="7680" width="9.33203125" style="858"/>
    <col min="7681" max="7681" width="87.1640625" style="858" customWidth="1"/>
    <col min="7682" max="7682" width="16.6640625" style="858" customWidth="1"/>
    <col min="7683" max="7683" width="31.1640625" style="858" customWidth="1"/>
    <col min="7684" max="7936" width="9.33203125" style="858"/>
    <col min="7937" max="7937" width="87.1640625" style="858" customWidth="1"/>
    <col min="7938" max="7938" width="16.6640625" style="858" customWidth="1"/>
    <col min="7939" max="7939" width="31.1640625" style="858" customWidth="1"/>
    <col min="7940" max="8192" width="9.33203125" style="858"/>
    <col min="8193" max="8193" width="87.1640625" style="858" customWidth="1"/>
    <col min="8194" max="8194" width="16.6640625" style="858" customWidth="1"/>
    <col min="8195" max="8195" width="31.1640625" style="858" customWidth="1"/>
    <col min="8196" max="8448" width="9.33203125" style="858"/>
    <col min="8449" max="8449" width="87.1640625" style="858" customWidth="1"/>
    <col min="8450" max="8450" width="16.6640625" style="858" customWidth="1"/>
    <col min="8451" max="8451" width="31.1640625" style="858" customWidth="1"/>
    <col min="8452" max="8704" width="9.33203125" style="858"/>
    <col min="8705" max="8705" width="87.1640625" style="858" customWidth="1"/>
    <col min="8706" max="8706" width="16.6640625" style="858" customWidth="1"/>
    <col min="8707" max="8707" width="31.1640625" style="858" customWidth="1"/>
    <col min="8708" max="8960" width="9.33203125" style="858"/>
    <col min="8961" max="8961" width="87.1640625" style="858" customWidth="1"/>
    <col min="8962" max="8962" width="16.6640625" style="858" customWidth="1"/>
    <col min="8963" max="8963" width="31.1640625" style="858" customWidth="1"/>
    <col min="8964" max="9216" width="9.33203125" style="858"/>
    <col min="9217" max="9217" width="87.1640625" style="858" customWidth="1"/>
    <col min="9218" max="9218" width="16.6640625" style="858" customWidth="1"/>
    <col min="9219" max="9219" width="31.1640625" style="858" customWidth="1"/>
    <col min="9220" max="9472" width="9.33203125" style="858"/>
    <col min="9473" max="9473" width="87.1640625" style="858" customWidth="1"/>
    <col min="9474" max="9474" width="16.6640625" style="858" customWidth="1"/>
    <col min="9475" max="9475" width="31.1640625" style="858" customWidth="1"/>
    <col min="9476" max="9728" width="9.33203125" style="858"/>
    <col min="9729" max="9729" width="87.1640625" style="858" customWidth="1"/>
    <col min="9730" max="9730" width="16.6640625" style="858" customWidth="1"/>
    <col min="9731" max="9731" width="31.1640625" style="858" customWidth="1"/>
    <col min="9732" max="9984" width="9.33203125" style="858"/>
    <col min="9985" max="9985" width="87.1640625" style="858" customWidth="1"/>
    <col min="9986" max="9986" width="16.6640625" style="858" customWidth="1"/>
    <col min="9987" max="9987" width="31.1640625" style="858" customWidth="1"/>
    <col min="9988" max="10240" width="9.33203125" style="858"/>
    <col min="10241" max="10241" width="87.1640625" style="858" customWidth="1"/>
    <col min="10242" max="10242" width="16.6640625" style="858" customWidth="1"/>
    <col min="10243" max="10243" width="31.1640625" style="858" customWidth="1"/>
    <col min="10244" max="10496" width="9.33203125" style="858"/>
    <col min="10497" max="10497" width="87.1640625" style="858" customWidth="1"/>
    <col min="10498" max="10498" width="16.6640625" style="858" customWidth="1"/>
    <col min="10499" max="10499" width="31.1640625" style="858" customWidth="1"/>
    <col min="10500" max="10752" width="9.33203125" style="858"/>
    <col min="10753" max="10753" width="87.1640625" style="858" customWidth="1"/>
    <col min="10754" max="10754" width="16.6640625" style="858" customWidth="1"/>
    <col min="10755" max="10755" width="31.1640625" style="858" customWidth="1"/>
    <col min="10756" max="11008" width="9.33203125" style="858"/>
    <col min="11009" max="11009" width="87.1640625" style="858" customWidth="1"/>
    <col min="11010" max="11010" width="16.6640625" style="858" customWidth="1"/>
    <col min="11011" max="11011" width="31.1640625" style="858" customWidth="1"/>
    <col min="11012" max="11264" width="9.33203125" style="858"/>
    <col min="11265" max="11265" width="87.1640625" style="858" customWidth="1"/>
    <col min="11266" max="11266" width="16.6640625" style="858" customWidth="1"/>
    <col min="11267" max="11267" width="31.1640625" style="858" customWidth="1"/>
    <col min="11268" max="11520" width="9.33203125" style="858"/>
    <col min="11521" max="11521" width="87.1640625" style="858" customWidth="1"/>
    <col min="11522" max="11522" width="16.6640625" style="858" customWidth="1"/>
    <col min="11523" max="11523" width="31.1640625" style="858" customWidth="1"/>
    <col min="11524" max="11776" width="9.33203125" style="858"/>
    <col min="11777" max="11777" width="87.1640625" style="858" customWidth="1"/>
    <col min="11778" max="11778" width="16.6640625" style="858" customWidth="1"/>
    <col min="11779" max="11779" width="31.1640625" style="858" customWidth="1"/>
    <col min="11780" max="12032" width="9.33203125" style="858"/>
    <col min="12033" max="12033" width="87.1640625" style="858" customWidth="1"/>
    <col min="12034" max="12034" width="16.6640625" style="858" customWidth="1"/>
    <col min="12035" max="12035" width="31.1640625" style="858" customWidth="1"/>
    <col min="12036" max="12288" width="9.33203125" style="858"/>
    <col min="12289" max="12289" width="87.1640625" style="858" customWidth="1"/>
    <col min="12290" max="12290" width="16.6640625" style="858" customWidth="1"/>
    <col min="12291" max="12291" width="31.1640625" style="858" customWidth="1"/>
    <col min="12292" max="12544" width="9.33203125" style="858"/>
    <col min="12545" max="12545" width="87.1640625" style="858" customWidth="1"/>
    <col min="12546" max="12546" width="16.6640625" style="858" customWidth="1"/>
    <col min="12547" max="12547" width="31.1640625" style="858" customWidth="1"/>
    <col min="12548" max="12800" width="9.33203125" style="858"/>
    <col min="12801" max="12801" width="87.1640625" style="858" customWidth="1"/>
    <col min="12802" max="12802" width="16.6640625" style="858" customWidth="1"/>
    <col min="12803" max="12803" width="31.1640625" style="858" customWidth="1"/>
    <col min="12804" max="13056" width="9.33203125" style="858"/>
    <col min="13057" max="13057" width="87.1640625" style="858" customWidth="1"/>
    <col min="13058" max="13058" width="16.6640625" style="858" customWidth="1"/>
    <col min="13059" max="13059" width="31.1640625" style="858" customWidth="1"/>
    <col min="13060" max="13312" width="9.33203125" style="858"/>
    <col min="13313" max="13313" width="87.1640625" style="858" customWidth="1"/>
    <col min="13314" max="13314" width="16.6640625" style="858" customWidth="1"/>
    <col min="13315" max="13315" width="31.1640625" style="858" customWidth="1"/>
    <col min="13316" max="13568" width="9.33203125" style="858"/>
    <col min="13569" max="13569" width="87.1640625" style="858" customWidth="1"/>
    <col min="13570" max="13570" width="16.6640625" style="858" customWidth="1"/>
    <col min="13571" max="13571" width="31.1640625" style="858" customWidth="1"/>
    <col min="13572" max="13824" width="9.33203125" style="858"/>
    <col min="13825" max="13825" width="87.1640625" style="858" customWidth="1"/>
    <col min="13826" max="13826" width="16.6640625" style="858" customWidth="1"/>
    <col min="13827" max="13827" width="31.1640625" style="858" customWidth="1"/>
    <col min="13828" max="14080" width="9.33203125" style="858"/>
    <col min="14081" max="14081" width="87.1640625" style="858" customWidth="1"/>
    <col min="14082" max="14082" width="16.6640625" style="858" customWidth="1"/>
    <col min="14083" max="14083" width="31.1640625" style="858" customWidth="1"/>
    <col min="14084" max="14336" width="9.33203125" style="858"/>
    <col min="14337" max="14337" width="87.1640625" style="858" customWidth="1"/>
    <col min="14338" max="14338" width="16.6640625" style="858" customWidth="1"/>
    <col min="14339" max="14339" width="31.1640625" style="858" customWidth="1"/>
    <col min="14340" max="14592" width="9.33203125" style="858"/>
    <col min="14593" max="14593" width="87.1640625" style="858" customWidth="1"/>
    <col min="14594" max="14594" width="16.6640625" style="858" customWidth="1"/>
    <col min="14595" max="14595" width="31.1640625" style="858" customWidth="1"/>
    <col min="14596" max="14848" width="9.33203125" style="858"/>
    <col min="14849" max="14849" width="87.1640625" style="858" customWidth="1"/>
    <col min="14850" max="14850" width="16.6640625" style="858" customWidth="1"/>
    <col min="14851" max="14851" width="31.1640625" style="858" customWidth="1"/>
    <col min="14852" max="15104" width="9.33203125" style="858"/>
    <col min="15105" max="15105" width="87.1640625" style="858" customWidth="1"/>
    <col min="15106" max="15106" width="16.6640625" style="858" customWidth="1"/>
    <col min="15107" max="15107" width="31.1640625" style="858" customWidth="1"/>
    <col min="15108" max="15360" width="9.33203125" style="858"/>
    <col min="15361" max="15361" width="87.1640625" style="858" customWidth="1"/>
    <col min="15362" max="15362" width="16.6640625" style="858" customWidth="1"/>
    <col min="15363" max="15363" width="31.1640625" style="858" customWidth="1"/>
    <col min="15364" max="15616" width="9.33203125" style="858"/>
    <col min="15617" max="15617" width="87.1640625" style="858" customWidth="1"/>
    <col min="15618" max="15618" width="16.6640625" style="858" customWidth="1"/>
    <col min="15619" max="15619" width="31.1640625" style="858" customWidth="1"/>
    <col min="15620" max="15872" width="9.33203125" style="858"/>
    <col min="15873" max="15873" width="87.1640625" style="858" customWidth="1"/>
    <col min="15874" max="15874" width="16.6640625" style="858" customWidth="1"/>
    <col min="15875" max="15875" width="31.1640625" style="858" customWidth="1"/>
    <col min="15876" max="16128" width="9.33203125" style="858"/>
    <col min="16129" max="16129" width="87.1640625" style="858" customWidth="1"/>
    <col min="16130" max="16130" width="16.6640625" style="858" customWidth="1"/>
    <col min="16131" max="16131" width="31.1640625" style="858" customWidth="1"/>
    <col min="16132" max="16384" width="9.33203125" style="858"/>
  </cols>
  <sheetData>
    <row r="1" spans="1:7" ht="18">
      <c r="A1" s="1343" t="s">
        <v>2025</v>
      </c>
      <c r="B1" s="1343"/>
    </row>
    <row r="2" spans="1:7" ht="18">
      <c r="A2" s="1204"/>
      <c r="B2" s="1204"/>
    </row>
    <row r="3" spans="1:7" ht="15.75">
      <c r="A3" s="1344" t="s">
        <v>2283</v>
      </c>
      <c r="B3" s="1344"/>
      <c r="C3" s="1344"/>
      <c r="D3" s="1344"/>
      <c r="E3" s="1344"/>
      <c r="F3" s="1344"/>
      <c r="G3" s="1344"/>
    </row>
    <row r="4" spans="1:7" ht="15.75">
      <c r="A4" s="1344" t="s">
        <v>2284</v>
      </c>
      <c r="B4" s="1344"/>
      <c r="C4" s="1344"/>
      <c r="D4" s="1344"/>
      <c r="E4" s="1344"/>
      <c r="F4" s="1344"/>
      <c r="G4" s="1344"/>
    </row>
    <row r="5" spans="1:7" ht="15.75">
      <c r="A5" s="1344" t="s">
        <v>2292</v>
      </c>
      <c r="B5" s="1344"/>
      <c r="C5" s="1344"/>
      <c r="D5" s="1344"/>
      <c r="E5" s="1344"/>
      <c r="F5" s="1344"/>
      <c r="G5" s="1344"/>
    </row>
    <row r="6" spans="1:7" ht="15.75">
      <c r="A6" s="1344" t="s">
        <v>2285</v>
      </c>
      <c r="B6" s="1344"/>
      <c r="C6" s="1344"/>
      <c r="D6" s="1344"/>
      <c r="E6" s="1344"/>
      <c r="F6" s="1344"/>
      <c r="G6" s="1344"/>
    </row>
    <row r="7" spans="1:7" ht="15.75">
      <c r="A7" s="1209"/>
      <c r="B7" s="1209"/>
      <c r="C7" s="1209"/>
      <c r="D7" s="1209"/>
      <c r="E7" s="1209"/>
      <c r="F7" s="1209"/>
      <c r="G7" s="1209"/>
    </row>
    <row r="8" spans="1:7" ht="15.75">
      <c r="A8" s="859" t="s">
        <v>2027</v>
      </c>
      <c r="B8" s="860" t="s">
        <v>2028</v>
      </c>
    </row>
    <row r="9" spans="1:7" ht="15.75">
      <c r="A9" s="859"/>
      <c r="B9" s="860"/>
    </row>
    <row r="10" spans="1:7">
      <c r="A10" s="861" t="str">
        <f>[5]ROZPOČET!C8</f>
        <v>Zariadenie č. 01 - Vetranie učební</v>
      </c>
      <c r="B10" s="862"/>
    </row>
    <row r="11" spans="1:7">
      <c r="A11" s="861"/>
    </row>
    <row r="12" spans="1:7">
      <c r="A12" s="863"/>
      <c r="B12" s="862"/>
    </row>
    <row r="13" spans="1:7">
      <c r="A13" s="863"/>
      <c r="B13" s="862"/>
    </row>
    <row r="14" spans="1:7">
      <c r="A14" s="863"/>
      <c r="B14" s="862"/>
    </row>
    <row r="15" spans="1:7">
      <c r="A15" s="863"/>
      <c r="B15" s="862"/>
    </row>
    <row r="16" spans="1:7">
      <c r="B16" s="864"/>
    </row>
    <row r="17" spans="1:2" ht="15.75">
      <c r="A17" s="859" t="s">
        <v>2208</v>
      </c>
      <c r="B17" s="865"/>
    </row>
  </sheetData>
  <mergeCells count="5">
    <mergeCell ref="A1:B1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Normal="100" zoomScaleSheetLayoutView="130" workbookViewId="0">
      <pane ySplit="8" topLeftCell="A9" activePane="bottomLeft" state="frozen"/>
      <selection activeCell="F336" sqref="F336"/>
      <selection pane="bottomLeft" activeCell="H13" sqref="H13"/>
    </sheetView>
  </sheetViews>
  <sheetFormatPr defaultRowHeight="12.75"/>
  <cols>
    <col min="1" max="1" width="6" style="927" customWidth="1"/>
    <col min="2" max="2" width="6.83203125" style="927" customWidth="1"/>
    <col min="3" max="3" width="63" style="927" customWidth="1"/>
    <col min="4" max="4" width="6.1640625" style="927" customWidth="1"/>
    <col min="5" max="5" width="8.33203125" style="927" customWidth="1"/>
    <col min="6" max="6" width="14.33203125" style="927" bestFit="1" customWidth="1"/>
    <col min="7" max="7" width="12" style="927" customWidth="1"/>
    <col min="8" max="8" width="15.33203125" style="927" customWidth="1"/>
    <col min="9" max="9" width="15.83203125" style="927" customWidth="1"/>
    <col min="10" max="10" width="13.6640625" style="927" customWidth="1"/>
    <col min="11" max="11" width="9.33203125" style="927"/>
    <col min="12" max="12" width="11.1640625" style="927" bestFit="1" customWidth="1"/>
    <col min="13" max="13" width="9.33203125" style="927"/>
    <col min="14" max="14" width="70.6640625" style="927" bestFit="1" customWidth="1"/>
    <col min="15" max="256" width="9.33203125" style="927"/>
    <col min="257" max="257" width="6" style="927" customWidth="1"/>
    <col min="258" max="258" width="12.1640625" style="927" customWidth="1"/>
    <col min="259" max="259" width="62.33203125" style="927" customWidth="1"/>
    <col min="260" max="260" width="6.1640625" style="927" customWidth="1"/>
    <col min="261" max="261" width="8.33203125" style="927" customWidth="1"/>
    <col min="262" max="262" width="12.83203125" style="927" bestFit="1" customWidth="1"/>
    <col min="263" max="263" width="11.1640625" style="927" customWidth="1"/>
    <col min="264" max="264" width="15.33203125" style="927" customWidth="1"/>
    <col min="265" max="265" width="15.83203125" style="927" customWidth="1"/>
    <col min="266" max="266" width="13.6640625" style="927" customWidth="1"/>
    <col min="267" max="269" width="9.33203125" style="927"/>
    <col min="270" max="270" width="70.6640625" style="927" bestFit="1" customWidth="1"/>
    <col min="271" max="512" width="9.33203125" style="927"/>
    <col min="513" max="513" width="6" style="927" customWidth="1"/>
    <col min="514" max="514" width="12.1640625" style="927" customWidth="1"/>
    <col min="515" max="515" width="62.33203125" style="927" customWidth="1"/>
    <col min="516" max="516" width="6.1640625" style="927" customWidth="1"/>
    <col min="517" max="517" width="8.33203125" style="927" customWidth="1"/>
    <col min="518" max="518" width="12.83203125" style="927" bestFit="1" customWidth="1"/>
    <col min="519" max="519" width="11.1640625" style="927" customWidth="1"/>
    <col min="520" max="520" width="15.33203125" style="927" customWidth="1"/>
    <col min="521" max="521" width="15.83203125" style="927" customWidth="1"/>
    <col min="522" max="522" width="13.6640625" style="927" customWidth="1"/>
    <col min="523" max="525" width="9.33203125" style="927"/>
    <col min="526" max="526" width="70.6640625" style="927" bestFit="1" customWidth="1"/>
    <col min="527" max="768" width="9.33203125" style="927"/>
    <col min="769" max="769" width="6" style="927" customWidth="1"/>
    <col min="770" max="770" width="12.1640625" style="927" customWidth="1"/>
    <col min="771" max="771" width="62.33203125" style="927" customWidth="1"/>
    <col min="772" max="772" width="6.1640625" style="927" customWidth="1"/>
    <col min="773" max="773" width="8.33203125" style="927" customWidth="1"/>
    <col min="774" max="774" width="12.83203125" style="927" bestFit="1" customWidth="1"/>
    <col min="775" max="775" width="11.1640625" style="927" customWidth="1"/>
    <col min="776" max="776" width="15.33203125" style="927" customWidth="1"/>
    <col min="777" max="777" width="15.83203125" style="927" customWidth="1"/>
    <col min="778" max="778" width="13.6640625" style="927" customWidth="1"/>
    <col min="779" max="781" width="9.33203125" style="927"/>
    <col min="782" max="782" width="70.6640625" style="927" bestFit="1" customWidth="1"/>
    <col min="783" max="1024" width="9.33203125" style="927"/>
    <col min="1025" max="1025" width="6" style="927" customWidth="1"/>
    <col min="1026" max="1026" width="12.1640625" style="927" customWidth="1"/>
    <col min="1027" max="1027" width="62.33203125" style="927" customWidth="1"/>
    <col min="1028" max="1028" width="6.1640625" style="927" customWidth="1"/>
    <col min="1029" max="1029" width="8.33203125" style="927" customWidth="1"/>
    <col min="1030" max="1030" width="12.83203125" style="927" bestFit="1" customWidth="1"/>
    <col min="1031" max="1031" width="11.1640625" style="927" customWidth="1"/>
    <col min="1032" max="1032" width="15.33203125" style="927" customWidth="1"/>
    <col min="1033" max="1033" width="15.83203125" style="927" customWidth="1"/>
    <col min="1034" max="1034" width="13.6640625" style="927" customWidth="1"/>
    <col min="1035" max="1037" width="9.33203125" style="927"/>
    <col min="1038" max="1038" width="70.6640625" style="927" bestFit="1" customWidth="1"/>
    <col min="1039" max="1280" width="9.33203125" style="927"/>
    <col min="1281" max="1281" width="6" style="927" customWidth="1"/>
    <col min="1282" max="1282" width="12.1640625" style="927" customWidth="1"/>
    <col min="1283" max="1283" width="62.33203125" style="927" customWidth="1"/>
    <col min="1284" max="1284" width="6.1640625" style="927" customWidth="1"/>
    <col min="1285" max="1285" width="8.33203125" style="927" customWidth="1"/>
    <col min="1286" max="1286" width="12.83203125" style="927" bestFit="1" customWidth="1"/>
    <col min="1287" max="1287" width="11.1640625" style="927" customWidth="1"/>
    <col min="1288" max="1288" width="15.33203125" style="927" customWidth="1"/>
    <col min="1289" max="1289" width="15.83203125" style="927" customWidth="1"/>
    <col min="1290" max="1290" width="13.6640625" style="927" customWidth="1"/>
    <col min="1291" max="1293" width="9.33203125" style="927"/>
    <col min="1294" max="1294" width="70.6640625" style="927" bestFit="1" customWidth="1"/>
    <col min="1295" max="1536" width="9.33203125" style="927"/>
    <col min="1537" max="1537" width="6" style="927" customWidth="1"/>
    <col min="1538" max="1538" width="12.1640625" style="927" customWidth="1"/>
    <col min="1539" max="1539" width="62.33203125" style="927" customWidth="1"/>
    <col min="1540" max="1540" width="6.1640625" style="927" customWidth="1"/>
    <col min="1541" max="1541" width="8.33203125" style="927" customWidth="1"/>
    <col min="1542" max="1542" width="12.83203125" style="927" bestFit="1" customWidth="1"/>
    <col min="1543" max="1543" width="11.1640625" style="927" customWidth="1"/>
    <col min="1544" max="1544" width="15.33203125" style="927" customWidth="1"/>
    <col min="1545" max="1545" width="15.83203125" style="927" customWidth="1"/>
    <col min="1546" max="1546" width="13.6640625" style="927" customWidth="1"/>
    <col min="1547" max="1549" width="9.33203125" style="927"/>
    <col min="1550" max="1550" width="70.6640625" style="927" bestFit="1" customWidth="1"/>
    <col min="1551" max="1792" width="9.33203125" style="927"/>
    <col min="1793" max="1793" width="6" style="927" customWidth="1"/>
    <col min="1794" max="1794" width="12.1640625" style="927" customWidth="1"/>
    <col min="1795" max="1795" width="62.33203125" style="927" customWidth="1"/>
    <col min="1796" max="1796" width="6.1640625" style="927" customWidth="1"/>
    <col min="1797" max="1797" width="8.33203125" style="927" customWidth="1"/>
    <col min="1798" max="1798" width="12.83203125" style="927" bestFit="1" customWidth="1"/>
    <col min="1799" max="1799" width="11.1640625" style="927" customWidth="1"/>
    <col min="1800" max="1800" width="15.33203125" style="927" customWidth="1"/>
    <col min="1801" max="1801" width="15.83203125" style="927" customWidth="1"/>
    <col min="1802" max="1802" width="13.6640625" style="927" customWidth="1"/>
    <col min="1803" max="1805" width="9.33203125" style="927"/>
    <col min="1806" max="1806" width="70.6640625" style="927" bestFit="1" customWidth="1"/>
    <col min="1807" max="2048" width="9.33203125" style="927"/>
    <col min="2049" max="2049" width="6" style="927" customWidth="1"/>
    <col min="2050" max="2050" width="12.1640625" style="927" customWidth="1"/>
    <col min="2051" max="2051" width="62.33203125" style="927" customWidth="1"/>
    <col min="2052" max="2052" width="6.1640625" style="927" customWidth="1"/>
    <col min="2053" max="2053" width="8.33203125" style="927" customWidth="1"/>
    <col min="2054" max="2054" width="12.83203125" style="927" bestFit="1" customWidth="1"/>
    <col min="2055" max="2055" width="11.1640625" style="927" customWidth="1"/>
    <col min="2056" max="2056" width="15.33203125" style="927" customWidth="1"/>
    <col min="2057" max="2057" width="15.83203125" style="927" customWidth="1"/>
    <col min="2058" max="2058" width="13.6640625" style="927" customWidth="1"/>
    <col min="2059" max="2061" width="9.33203125" style="927"/>
    <col min="2062" max="2062" width="70.6640625" style="927" bestFit="1" customWidth="1"/>
    <col min="2063" max="2304" width="9.33203125" style="927"/>
    <col min="2305" max="2305" width="6" style="927" customWidth="1"/>
    <col min="2306" max="2306" width="12.1640625" style="927" customWidth="1"/>
    <col min="2307" max="2307" width="62.33203125" style="927" customWidth="1"/>
    <col min="2308" max="2308" width="6.1640625" style="927" customWidth="1"/>
    <col min="2309" max="2309" width="8.33203125" style="927" customWidth="1"/>
    <col min="2310" max="2310" width="12.83203125" style="927" bestFit="1" customWidth="1"/>
    <col min="2311" max="2311" width="11.1640625" style="927" customWidth="1"/>
    <col min="2312" max="2312" width="15.33203125" style="927" customWidth="1"/>
    <col min="2313" max="2313" width="15.83203125" style="927" customWidth="1"/>
    <col min="2314" max="2314" width="13.6640625" style="927" customWidth="1"/>
    <col min="2315" max="2317" width="9.33203125" style="927"/>
    <col min="2318" max="2318" width="70.6640625" style="927" bestFit="1" customWidth="1"/>
    <col min="2319" max="2560" width="9.33203125" style="927"/>
    <col min="2561" max="2561" width="6" style="927" customWidth="1"/>
    <col min="2562" max="2562" width="12.1640625" style="927" customWidth="1"/>
    <col min="2563" max="2563" width="62.33203125" style="927" customWidth="1"/>
    <col min="2564" max="2564" width="6.1640625" style="927" customWidth="1"/>
    <col min="2565" max="2565" width="8.33203125" style="927" customWidth="1"/>
    <col min="2566" max="2566" width="12.83203125" style="927" bestFit="1" customWidth="1"/>
    <col min="2567" max="2567" width="11.1640625" style="927" customWidth="1"/>
    <col min="2568" max="2568" width="15.33203125" style="927" customWidth="1"/>
    <col min="2569" max="2569" width="15.83203125" style="927" customWidth="1"/>
    <col min="2570" max="2570" width="13.6640625" style="927" customWidth="1"/>
    <col min="2571" max="2573" width="9.33203125" style="927"/>
    <col min="2574" max="2574" width="70.6640625" style="927" bestFit="1" customWidth="1"/>
    <col min="2575" max="2816" width="9.33203125" style="927"/>
    <col min="2817" max="2817" width="6" style="927" customWidth="1"/>
    <col min="2818" max="2818" width="12.1640625" style="927" customWidth="1"/>
    <col min="2819" max="2819" width="62.33203125" style="927" customWidth="1"/>
    <col min="2820" max="2820" width="6.1640625" style="927" customWidth="1"/>
    <col min="2821" max="2821" width="8.33203125" style="927" customWidth="1"/>
    <col min="2822" max="2822" width="12.83203125" style="927" bestFit="1" customWidth="1"/>
    <col min="2823" max="2823" width="11.1640625" style="927" customWidth="1"/>
    <col min="2824" max="2824" width="15.33203125" style="927" customWidth="1"/>
    <col min="2825" max="2825" width="15.83203125" style="927" customWidth="1"/>
    <col min="2826" max="2826" width="13.6640625" style="927" customWidth="1"/>
    <col min="2827" max="2829" width="9.33203125" style="927"/>
    <col min="2830" max="2830" width="70.6640625" style="927" bestFit="1" customWidth="1"/>
    <col min="2831" max="3072" width="9.33203125" style="927"/>
    <col min="3073" max="3073" width="6" style="927" customWidth="1"/>
    <col min="3074" max="3074" width="12.1640625" style="927" customWidth="1"/>
    <col min="3075" max="3075" width="62.33203125" style="927" customWidth="1"/>
    <col min="3076" max="3076" width="6.1640625" style="927" customWidth="1"/>
    <col min="3077" max="3077" width="8.33203125" style="927" customWidth="1"/>
    <col min="3078" max="3078" width="12.83203125" style="927" bestFit="1" customWidth="1"/>
    <col min="3079" max="3079" width="11.1640625" style="927" customWidth="1"/>
    <col min="3080" max="3080" width="15.33203125" style="927" customWidth="1"/>
    <col min="3081" max="3081" width="15.83203125" style="927" customWidth="1"/>
    <col min="3082" max="3082" width="13.6640625" style="927" customWidth="1"/>
    <col min="3083" max="3085" width="9.33203125" style="927"/>
    <col min="3086" max="3086" width="70.6640625" style="927" bestFit="1" customWidth="1"/>
    <col min="3087" max="3328" width="9.33203125" style="927"/>
    <col min="3329" max="3329" width="6" style="927" customWidth="1"/>
    <col min="3330" max="3330" width="12.1640625" style="927" customWidth="1"/>
    <col min="3331" max="3331" width="62.33203125" style="927" customWidth="1"/>
    <col min="3332" max="3332" width="6.1640625" style="927" customWidth="1"/>
    <col min="3333" max="3333" width="8.33203125" style="927" customWidth="1"/>
    <col min="3334" max="3334" width="12.83203125" style="927" bestFit="1" customWidth="1"/>
    <col min="3335" max="3335" width="11.1640625" style="927" customWidth="1"/>
    <col min="3336" max="3336" width="15.33203125" style="927" customWidth="1"/>
    <col min="3337" max="3337" width="15.83203125" style="927" customWidth="1"/>
    <col min="3338" max="3338" width="13.6640625" style="927" customWidth="1"/>
    <col min="3339" max="3341" width="9.33203125" style="927"/>
    <col min="3342" max="3342" width="70.6640625" style="927" bestFit="1" customWidth="1"/>
    <col min="3343" max="3584" width="9.33203125" style="927"/>
    <col min="3585" max="3585" width="6" style="927" customWidth="1"/>
    <col min="3586" max="3586" width="12.1640625" style="927" customWidth="1"/>
    <col min="3587" max="3587" width="62.33203125" style="927" customWidth="1"/>
    <col min="3588" max="3588" width="6.1640625" style="927" customWidth="1"/>
    <col min="3589" max="3589" width="8.33203125" style="927" customWidth="1"/>
    <col min="3590" max="3590" width="12.83203125" style="927" bestFit="1" customWidth="1"/>
    <col min="3591" max="3591" width="11.1640625" style="927" customWidth="1"/>
    <col min="3592" max="3592" width="15.33203125" style="927" customWidth="1"/>
    <col min="3593" max="3593" width="15.83203125" style="927" customWidth="1"/>
    <col min="3594" max="3594" width="13.6640625" style="927" customWidth="1"/>
    <col min="3595" max="3597" width="9.33203125" style="927"/>
    <col min="3598" max="3598" width="70.6640625" style="927" bestFit="1" customWidth="1"/>
    <col min="3599" max="3840" width="9.33203125" style="927"/>
    <col min="3841" max="3841" width="6" style="927" customWidth="1"/>
    <col min="3842" max="3842" width="12.1640625" style="927" customWidth="1"/>
    <col min="3843" max="3843" width="62.33203125" style="927" customWidth="1"/>
    <col min="3844" max="3844" width="6.1640625" style="927" customWidth="1"/>
    <col min="3845" max="3845" width="8.33203125" style="927" customWidth="1"/>
    <col min="3846" max="3846" width="12.83203125" style="927" bestFit="1" customWidth="1"/>
    <col min="3847" max="3847" width="11.1640625" style="927" customWidth="1"/>
    <col min="3848" max="3848" width="15.33203125" style="927" customWidth="1"/>
    <col min="3849" max="3849" width="15.83203125" style="927" customWidth="1"/>
    <col min="3850" max="3850" width="13.6640625" style="927" customWidth="1"/>
    <col min="3851" max="3853" width="9.33203125" style="927"/>
    <col min="3854" max="3854" width="70.6640625" style="927" bestFit="1" customWidth="1"/>
    <col min="3855" max="4096" width="9.33203125" style="927"/>
    <col min="4097" max="4097" width="6" style="927" customWidth="1"/>
    <col min="4098" max="4098" width="12.1640625" style="927" customWidth="1"/>
    <col min="4099" max="4099" width="62.33203125" style="927" customWidth="1"/>
    <col min="4100" max="4100" width="6.1640625" style="927" customWidth="1"/>
    <col min="4101" max="4101" width="8.33203125" style="927" customWidth="1"/>
    <col min="4102" max="4102" width="12.83203125" style="927" bestFit="1" customWidth="1"/>
    <col min="4103" max="4103" width="11.1640625" style="927" customWidth="1"/>
    <col min="4104" max="4104" width="15.33203125" style="927" customWidth="1"/>
    <col min="4105" max="4105" width="15.83203125" style="927" customWidth="1"/>
    <col min="4106" max="4106" width="13.6640625" style="927" customWidth="1"/>
    <col min="4107" max="4109" width="9.33203125" style="927"/>
    <col min="4110" max="4110" width="70.6640625" style="927" bestFit="1" customWidth="1"/>
    <col min="4111" max="4352" width="9.33203125" style="927"/>
    <col min="4353" max="4353" width="6" style="927" customWidth="1"/>
    <col min="4354" max="4354" width="12.1640625" style="927" customWidth="1"/>
    <col min="4355" max="4355" width="62.33203125" style="927" customWidth="1"/>
    <col min="4356" max="4356" width="6.1640625" style="927" customWidth="1"/>
    <col min="4357" max="4357" width="8.33203125" style="927" customWidth="1"/>
    <col min="4358" max="4358" width="12.83203125" style="927" bestFit="1" customWidth="1"/>
    <col min="4359" max="4359" width="11.1640625" style="927" customWidth="1"/>
    <col min="4360" max="4360" width="15.33203125" style="927" customWidth="1"/>
    <col min="4361" max="4361" width="15.83203125" style="927" customWidth="1"/>
    <col min="4362" max="4362" width="13.6640625" style="927" customWidth="1"/>
    <col min="4363" max="4365" width="9.33203125" style="927"/>
    <col min="4366" max="4366" width="70.6640625" style="927" bestFit="1" customWidth="1"/>
    <col min="4367" max="4608" width="9.33203125" style="927"/>
    <col min="4609" max="4609" width="6" style="927" customWidth="1"/>
    <col min="4610" max="4610" width="12.1640625" style="927" customWidth="1"/>
    <col min="4611" max="4611" width="62.33203125" style="927" customWidth="1"/>
    <col min="4612" max="4612" width="6.1640625" style="927" customWidth="1"/>
    <col min="4613" max="4613" width="8.33203125" style="927" customWidth="1"/>
    <col min="4614" max="4614" width="12.83203125" style="927" bestFit="1" customWidth="1"/>
    <col min="4615" max="4615" width="11.1640625" style="927" customWidth="1"/>
    <col min="4616" max="4616" width="15.33203125" style="927" customWidth="1"/>
    <col min="4617" max="4617" width="15.83203125" style="927" customWidth="1"/>
    <col min="4618" max="4618" width="13.6640625" style="927" customWidth="1"/>
    <col min="4619" max="4621" width="9.33203125" style="927"/>
    <col min="4622" max="4622" width="70.6640625" style="927" bestFit="1" customWidth="1"/>
    <col min="4623" max="4864" width="9.33203125" style="927"/>
    <col min="4865" max="4865" width="6" style="927" customWidth="1"/>
    <col min="4866" max="4866" width="12.1640625" style="927" customWidth="1"/>
    <col min="4867" max="4867" width="62.33203125" style="927" customWidth="1"/>
    <col min="4868" max="4868" width="6.1640625" style="927" customWidth="1"/>
    <col min="4869" max="4869" width="8.33203125" style="927" customWidth="1"/>
    <col min="4870" max="4870" width="12.83203125" style="927" bestFit="1" customWidth="1"/>
    <col min="4871" max="4871" width="11.1640625" style="927" customWidth="1"/>
    <col min="4872" max="4872" width="15.33203125" style="927" customWidth="1"/>
    <col min="4873" max="4873" width="15.83203125" style="927" customWidth="1"/>
    <col min="4874" max="4874" width="13.6640625" style="927" customWidth="1"/>
    <col min="4875" max="4877" width="9.33203125" style="927"/>
    <col min="4878" max="4878" width="70.6640625" style="927" bestFit="1" customWidth="1"/>
    <col min="4879" max="5120" width="9.33203125" style="927"/>
    <col min="5121" max="5121" width="6" style="927" customWidth="1"/>
    <col min="5122" max="5122" width="12.1640625" style="927" customWidth="1"/>
    <col min="5123" max="5123" width="62.33203125" style="927" customWidth="1"/>
    <col min="5124" max="5124" width="6.1640625" style="927" customWidth="1"/>
    <col min="5125" max="5125" width="8.33203125" style="927" customWidth="1"/>
    <col min="5126" max="5126" width="12.83203125" style="927" bestFit="1" customWidth="1"/>
    <col min="5127" max="5127" width="11.1640625" style="927" customWidth="1"/>
    <col min="5128" max="5128" width="15.33203125" style="927" customWidth="1"/>
    <col min="5129" max="5129" width="15.83203125" style="927" customWidth="1"/>
    <col min="5130" max="5130" width="13.6640625" style="927" customWidth="1"/>
    <col min="5131" max="5133" width="9.33203125" style="927"/>
    <col min="5134" max="5134" width="70.6640625" style="927" bestFit="1" customWidth="1"/>
    <col min="5135" max="5376" width="9.33203125" style="927"/>
    <col min="5377" max="5377" width="6" style="927" customWidth="1"/>
    <col min="5378" max="5378" width="12.1640625" style="927" customWidth="1"/>
    <col min="5379" max="5379" width="62.33203125" style="927" customWidth="1"/>
    <col min="5380" max="5380" width="6.1640625" style="927" customWidth="1"/>
    <col min="5381" max="5381" width="8.33203125" style="927" customWidth="1"/>
    <col min="5382" max="5382" width="12.83203125" style="927" bestFit="1" customWidth="1"/>
    <col min="5383" max="5383" width="11.1640625" style="927" customWidth="1"/>
    <col min="5384" max="5384" width="15.33203125" style="927" customWidth="1"/>
    <col min="5385" max="5385" width="15.83203125" style="927" customWidth="1"/>
    <col min="5386" max="5386" width="13.6640625" style="927" customWidth="1"/>
    <col min="5387" max="5389" width="9.33203125" style="927"/>
    <col min="5390" max="5390" width="70.6640625" style="927" bestFit="1" customWidth="1"/>
    <col min="5391" max="5632" width="9.33203125" style="927"/>
    <col min="5633" max="5633" width="6" style="927" customWidth="1"/>
    <col min="5634" max="5634" width="12.1640625" style="927" customWidth="1"/>
    <col min="5635" max="5635" width="62.33203125" style="927" customWidth="1"/>
    <col min="5636" max="5636" width="6.1640625" style="927" customWidth="1"/>
    <col min="5637" max="5637" width="8.33203125" style="927" customWidth="1"/>
    <col min="5638" max="5638" width="12.83203125" style="927" bestFit="1" customWidth="1"/>
    <col min="5639" max="5639" width="11.1640625" style="927" customWidth="1"/>
    <col min="5640" max="5640" width="15.33203125" style="927" customWidth="1"/>
    <col min="5641" max="5641" width="15.83203125" style="927" customWidth="1"/>
    <col min="5642" max="5642" width="13.6640625" style="927" customWidth="1"/>
    <col min="5643" max="5645" width="9.33203125" style="927"/>
    <col min="5646" max="5646" width="70.6640625" style="927" bestFit="1" customWidth="1"/>
    <col min="5647" max="5888" width="9.33203125" style="927"/>
    <col min="5889" max="5889" width="6" style="927" customWidth="1"/>
    <col min="5890" max="5890" width="12.1640625" style="927" customWidth="1"/>
    <col min="5891" max="5891" width="62.33203125" style="927" customWidth="1"/>
    <col min="5892" max="5892" width="6.1640625" style="927" customWidth="1"/>
    <col min="5893" max="5893" width="8.33203125" style="927" customWidth="1"/>
    <col min="5894" max="5894" width="12.83203125" style="927" bestFit="1" customWidth="1"/>
    <col min="5895" max="5895" width="11.1640625" style="927" customWidth="1"/>
    <col min="5896" max="5896" width="15.33203125" style="927" customWidth="1"/>
    <col min="5897" max="5897" width="15.83203125" style="927" customWidth="1"/>
    <col min="5898" max="5898" width="13.6640625" style="927" customWidth="1"/>
    <col min="5899" max="5901" width="9.33203125" style="927"/>
    <col min="5902" max="5902" width="70.6640625" style="927" bestFit="1" customWidth="1"/>
    <col min="5903" max="6144" width="9.33203125" style="927"/>
    <col min="6145" max="6145" width="6" style="927" customWidth="1"/>
    <col min="6146" max="6146" width="12.1640625" style="927" customWidth="1"/>
    <col min="6147" max="6147" width="62.33203125" style="927" customWidth="1"/>
    <col min="6148" max="6148" width="6.1640625" style="927" customWidth="1"/>
    <col min="6149" max="6149" width="8.33203125" style="927" customWidth="1"/>
    <col min="6150" max="6150" width="12.83203125" style="927" bestFit="1" customWidth="1"/>
    <col min="6151" max="6151" width="11.1640625" style="927" customWidth="1"/>
    <col min="6152" max="6152" width="15.33203125" style="927" customWidth="1"/>
    <col min="6153" max="6153" width="15.83203125" style="927" customWidth="1"/>
    <col min="6154" max="6154" width="13.6640625" style="927" customWidth="1"/>
    <col min="6155" max="6157" width="9.33203125" style="927"/>
    <col min="6158" max="6158" width="70.6640625" style="927" bestFit="1" customWidth="1"/>
    <col min="6159" max="6400" width="9.33203125" style="927"/>
    <col min="6401" max="6401" width="6" style="927" customWidth="1"/>
    <col min="6402" max="6402" width="12.1640625" style="927" customWidth="1"/>
    <col min="6403" max="6403" width="62.33203125" style="927" customWidth="1"/>
    <col min="6404" max="6404" width="6.1640625" style="927" customWidth="1"/>
    <col min="6405" max="6405" width="8.33203125" style="927" customWidth="1"/>
    <col min="6406" max="6406" width="12.83203125" style="927" bestFit="1" customWidth="1"/>
    <col min="6407" max="6407" width="11.1640625" style="927" customWidth="1"/>
    <col min="6408" max="6408" width="15.33203125" style="927" customWidth="1"/>
    <col min="6409" max="6409" width="15.83203125" style="927" customWidth="1"/>
    <col min="6410" max="6410" width="13.6640625" style="927" customWidth="1"/>
    <col min="6411" max="6413" width="9.33203125" style="927"/>
    <col min="6414" max="6414" width="70.6640625" style="927" bestFit="1" customWidth="1"/>
    <col min="6415" max="6656" width="9.33203125" style="927"/>
    <col min="6657" max="6657" width="6" style="927" customWidth="1"/>
    <col min="6658" max="6658" width="12.1640625" style="927" customWidth="1"/>
    <col min="6659" max="6659" width="62.33203125" style="927" customWidth="1"/>
    <col min="6660" max="6660" width="6.1640625" style="927" customWidth="1"/>
    <col min="6661" max="6661" width="8.33203125" style="927" customWidth="1"/>
    <col min="6662" max="6662" width="12.83203125" style="927" bestFit="1" customWidth="1"/>
    <col min="6663" max="6663" width="11.1640625" style="927" customWidth="1"/>
    <col min="6664" max="6664" width="15.33203125" style="927" customWidth="1"/>
    <col min="6665" max="6665" width="15.83203125" style="927" customWidth="1"/>
    <col min="6666" max="6666" width="13.6640625" style="927" customWidth="1"/>
    <col min="6667" max="6669" width="9.33203125" style="927"/>
    <col min="6670" max="6670" width="70.6640625" style="927" bestFit="1" customWidth="1"/>
    <col min="6671" max="6912" width="9.33203125" style="927"/>
    <col min="6913" max="6913" width="6" style="927" customWidth="1"/>
    <col min="6914" max="6914" width="12.1640625" style="927" customWidth="1"/>
    <col min="6915" max="6915" width="62.33203125" style="927" customWidth="1"/>
    <col min="6916" max="6916" width="6.1640625" style="927" customWidth="1"/>
    <col min="6917" max="6917" width="8.33203125" style="927" customWidth="1"/>
    <col min="6918" max="6918" width="12.83203125" style="927" bestFit="1" customWidth="1"/>
    <col min="6919" max="6919" width="11.1640625" style="927" customWidth="1"/>
    <col min="6920" max="6920" width="15.33203125" style="927" customWidth="1"/>
    <col min="6921" max="6921" width="15.83203125" style="927" customWidth="1"/>
    <col min="6922" max="6922" width="13.6640625" style="927" customWidth="1"/>
    <col min="6923" max="6925" width="9.33203125" style="927"/>
    <col min="6926" max="6926" width="70.6640625" style="927" bestFit="1" customWidth="1"/>
    <col min="6927" max="7168" width="9.33203125" style="927"/>
    <col min="7169" max="7169" width="6" style="927" customWidth="1"/>
    <col min="7170" max="7170" width="12.1640625" style="927" customWidth="1"/>
    <col min="7171" max="7171" width="62.33203125" style="927" customWidth="1"/>
    <col min="7172" max="7172" width="6.1640625" style="927" customWidth="1"/>
    <col min="7173" max="7173" width="8.33203125" style="927" customWidth="1"/>
    <col min="7174" max="7174" width="12.83203125" style="927" bestFit="1" customWidth="1"/>
    <col min="7175" max="7175" width="11.1640625" style="927" customWidth="1"/>
    <col min="7176" max="7176" width="15.33203125" style="927" customWidth="1"/>
    <col min="7177" max="7177" width="15.83203125" style="927" customWidth="1"/>
    <col min="7178" max="7178" width="13.6640625" style="927" customWidth="1"/>
    <col min="7179" max="7181" width="9.33203125" style="927"/>
    <col min="7182" max="7182" width="70.6640625" style="927" bestFit="1" customWidth="1"/>
    <col min="7183" max="7424" width="9.33203125" style="927"/>
    <col min="7425" max="7425" width="6" style="927" customWidth="1"/>
    <col min="7426" max="7426" width="12.1640625" style="927" customWidth="1"/>
    <col min="7427" max="7427" width="62.33203125" style="927" customWidth="1"/>
    <col min="7428" max="7428" width="6.1640625" style="927" customWidth="1"/>
    <col min="7429" max="7429" width="8.33203125" style="927" customWidth="1"/>
    <col min="7430" max="7430" width="12.83203125" style="927" bestFit="1" customWidth="1"/>
    <col min="7431" max="7431" width="11.1640625" style="927" customWidth="1"/>
    <col min="7432" max="7432" width="15.33203125" style="927" customWidth="1"/>
    <col min="7433" max="7433" width="15.83203125" style="927" customWidth="1"/>
    <col min="7434" max="7434" width="13.6640625" style="927" customWidth="1"/>
    <col min="7435" max="7437" width="9.33203125" style="927"/>
    <col min="7438" max="7438" width="70.6640625" style="927" bestFit="1" customWidth="1"/>
    <col min="7439" max="7680" width="9.33203125" style="927"/>
    <col min="7681" max="7681" width="6" style="927" customWidth="1"/>
    <col min="7682" max="7682" width="12.1640625" style="927" customWidth="1"/>
    <col min="7683" max="7683" width="62.33203125" style="927" customWidth="1"/>
    <col min="7684" max="7684" width="6.1640625" style="927" customWidth="1"/>
    <col min="7685" max="7685" width="8.33203125" style="927" customWidth="1"/>
    <col min="7686" max="7686" width="12.83203125" style="927" bestFit="1" customWidth="1"/>
    <col min="7687" max="7687" width="11.1640625" style="927" customWidth="1"/>
    <col min="7688" max="7688" width="15.33203125" style="927" customWidth="1"/>
    <col min="7689" max="7689" width="15.83203125" style="927" customWidth="1"/>
    <col min="7690" max="7690" width="13.6640625" style="927" customWidth="1"/>
    <col min="7691" max="7693" width="9.33203125" style="927"/>
    <col min="7694" max="7694" width="70.6640625" style="927" bestFit="1" customWidth="1"/>
    <col min="7695" max="7936" width="9.33203125" style="927"/>
    <col min="7937" max="7937" width="6" style="927" customWidth="1"/>
    <col min="7938" max="7938" width="12.1640625" style="927" customWidth="1"/>
    <col min="7939" max="7939" width="62.33203125" style="927" customWidth="1"/>
    <col min="7940" max="7940" width="6.1640625" style="927" customWidth="1"/>
    <col min="7941" max="7941" width="8.33203125" style="927" customWidth="1"/>
    <col min="7942" max="7942" width="12.83203125" style="927" bestFit="1" customWidth="1"/>
    <col min="7943" max="7943" width="11.1640625" style="927" customWidth="1"/>
    <col min="7944" max="7944" width="15.33203125" style="927" customWidth="1"/>
    <col min="7945" max="7945" width="15.83203125" style="927" customWidth="1"/>
    <col min="7946" max="7946" width="13.6640625" style="927" customWidth="1"/>
    <col min="7947" max="7949" width="9.33203125" style="927"/>
    <col min="7950" max="7950" width="70.6640625" style="927" bestFit="1" customWidth="1"/>
    <col min="7951" max="8192" width="9.33203125" style="927"/>
    <col min="8193" max="8193" width="6" style="927" customWidth="1"/>
    <col min="8194" max="8194" width="12.1640625" style="927" customWidth="1"/>
    <col min="8195" max="8195" width="62.33203125" style="927" customWidth="1"/>
    <col min="8196" max="8196" width="6.1640625" style="927" customWidth="1"/>
    <col min="8197" max="8197" width="8.33203125" style="927" customWidth="1"/>
    <col min="8198" max="8198" width="12.83203125" style="927" bestFit="1" customWidth="1"/>
    <col min="8199" max="8199" width="11.1640625" style="927" customWidth="1"/>
    <col min="8200" max="8200" width="15.33203125" style="927" customWidth="1"/>
    <col min="8201" max="8201" width="15.83203125" style="927" customWidth="1"/>
    <col min="8202" max="8202" width="13.6640625" style="927" customWidth="1"/>
    <col min="8203" max="8205" width="9.33203125" style="927"/>
    <col min="8206" max="8206" width="70.6640625" style="927" bestFit="1" customWidth="1"/>
    <col min="8207" max="8448" width="9.33203125" style="927"/>
    <col min="8449" max="8449" width="6" style="927" customWidth="1"/>
    <col min="8450" max="8450" width="12.1640625" style="927" customWidth="1"/>
    <col min="8451" max="8451" width="62.33203125" style="927" customWidth="1"/>
    <col min="8452" max="8452" width="6.1640625" style="927" customWidth="1"/>
    <col min="8453" max="8453" width="8.33203125" style="927" customWidth="1"/>
    <col min="8454" max="8454" width="12.83203125" style="927" bestFit="1" customWidth="1"/>
    <col min="8455" max="8455" width="11.1640625" style="927" customWidth="1"/>
    <col min="8456" max="8456" width="15.33203125" style="927" customWidth="1"/>
    <col min="8457" max="8457" width="15.83203125" style="927" customWidth="1"/>
    <col min="8458" max="8458" width="13.6640625" style="927" customWidth="1"/>
    <col min="8459" max="8461" width="9.33203125" style="927"/>
    <col min="8462" max="8462" width="70.6640625" style="927" bestFit="1" customWidth="1"/>
    <col min="8463" max="8704" width="9.33203125" style="927"/>
    <col min="8705" max="8705" width="6" style="927" customWidth="1"/>
    <col min="8706" max="8706" width="12.1640625" style="927" customWidth="1"/>
    <col min="8707" max="8707" width="62.33203125" style="927" customWidth="1"/>
    <col min="8708" max="8708" width="6.1640625" style="927" customWidth="1"/>
    <col min="8709" max="8709" width="8.33203125" style="927" customWidth="1"/>
    <col min="8710" max="8710" width="12.83203125" style="927" bestFit="1" customWidth="1"/>
    <col min="8711" max="8711" width="11.1640625" style="927" customWidth="1"/>
    <col min="8712" max="8712" width="15.33203125" style="927" customWidth="1"/>
    <col min="8713" max="8713" width="15.83203125" style="927" customWidth="1"/>
    <col min="8714" max="8714" width="13.6640625" style="927" customWidth="1"/>
    <col min="8715" max="8717" width="9.33203125" style="927"/>
    <col min="8718" max="8718" width="70.6640625" style="927" bestFit="1" customWidth="1"/>
    <col min="8719" max="8960" width="9.33203125" style="927"/>
    <col min="8961" max="8961" width="6" style="927" customWidth="1"/>
    <col min="8962" max="8962" width="12.1640625" style="927" customWidth="1"/>
    <col min="8963" max="8963" width="62.33203125" style="927" customWidth="1"/>
    <col min="8964" max="8964" width="6.1640625" style="927" customWidth="1"/>
    <col min="8965" max="8965" width="8.33203125" style="927" customWidth="1"/>
    <col min="8966" max="8966" width="12.83203125" style="927" bestFit="1" customWidth="1"/>
    <col min="8967" max="8967" width="11.1640625" style="927" customWidth="1"/>
    <col min="8968" max="8968" width="15.33203125" style="927" customWidth="1"/>
    <col min="8969" max="8969" width="15.83203125" style="927" customWidth="1"/>
    <col min="8970" max="8970" width="13.6640625" style="927" customWidth="1"/>
    <col min="8971" max="8973" width="9.33203125" style="927"/>
    <col min="8974" max="8974" width="70.6640625" style="927" bestFit="1" customWidth="1"/>
    <col min="8975" max="9216" width="9.33203125" style="927"/>
    <col min="9217" max="9217" width="6" style="927" customWidth="1"/>
    <col min="9218" max="9218" width="12.1640625" style="927" customWidth="1"/>
    <col min="9219" max="9219" width="62.33203125" style="927" customWidth="1"/>
    <col min="9220" max="9220" width="6.1640625" style="927" customWidth="1"/>
    <col min="9221" max="9221" width="8.33203125" style="927" customWidth="1"/>
    <col min="9222" max="9222" width="12.83203125" style="927" bestFit="1" customWidth="1"/>
    <col min="9223" max="9223" width="11.1640625" style="927" customWidth="1"/>
    <col min="9224" max="9224" width="15.33203125" style="927" customWidth="1"/>
    <col min="9225" max="9225" width="15.83203125" style="927" customWidth="1"/>
    <col min="9226" max="9226" width="13.6640625" style="927" customWidth="1"/>
    <col min="9227" max="9229" width="9.33203125" style="927"/>
    <col min="9230" max="9230" width="70.6640625" style="927" bestFit="1" customWidth="1"/>
    <col min="9231" max="9472" width="9.33203125" style="927"/>
    <col min="9473" max="9473" width="6" style="927" customWidth="1"/>
    <col min="9474" max="9474" width="12.1640625" style="927" customWidth="1"/>
    <col min="9475" max="9475" width="62.33203125" style="927" customWidth="1"/>
    <col min="9476" max="9476" width="6.1640625" style="927" customWidth="1"/>
    <col min="9477" max="9477" width="8.33203125" style="927" customWidth="1"/>
    <col min="9478" max="9478" width="12.83203125" style="927" bestFit="1" customWidth="1"/>
    <col min="9479" max="9479" width="11.1640625" style="927" customWidth="1"/>
    <col min="9480" max="9480" width="15.33203125" style="927" customWidth="1"/>
    <col min="9481" max="9481" width="15.83203125" style="927" customWidth="1"/>
    <col min="9482" max="9482" width="13.6640625" style="927" customWidth="1"/>
    <col min="9483" max="9485" width="9.33203125" style="927"/>
    <col min="9486" max="9486" width="70.6640625" style="927" bestFit="1" customWidth="1"/>
    <col min="9487" max="9728" width="9.33203125" style="927"/>
    <col min="9729" max="9729" width="6" style="927" customWidth="1"/>
    <col min="9730" max="9730" width="12.1640625" style="927" customWidth="1"/>
    <col min="9731" max="9731" width="62.33203125" style="927" customWidth="1"/>
    <col min="9732" max="9732" width="6.1640625" style="927" customWidth="1"/>
    <col min="9733" max="9733" width="8.33203125" style="927" customWidth="1"/>
    <col min="9734" max="9734" width="12.83203125" style="927" bestFit="1" customWidth="1"/>
    <col min="9735" max="9735" width="11.1640625" style="927" customWidth="1"/>
    <col min="9736" max="9736" width="15.33203125" style="927" customWidth="1"/>
    <col min="9737" max="9737" width="15.83203125" style="927" customWidth="1"/>
    <col min="9738" max="9738" width="13.6640625" style="927" customWidth="1"/>
    <col min="9739" max="9741" width="9.33203125" style="927"/>
    <col min="9742" max="9742" width="70.6640625" style="927" bestFit="1" customWidth="1"/>
    <col min="9743" max="9984" width="9.33203125" style="927"/>
    <col min="9985" max="9985" width="6" style="927" customWidth="1"/>
    <col min="9986" max="9986" width="12.1640625" style="927" customWidth="1"/>
    <col min="9987" max="9987" width="62.33203125" style="927" customWidth="1"/>
    <col min="9988" max="9988" width="6.1640625" style="927" customWidth="1"/>
    <col min="9989" max="9989" width="8.33203125" style="927" customWidth="1"/>
    <col min="9990" max="9990" width="12.83203125" style="927" bestFit="1" customWidth="1"/>
    <col min="9991" max="9991" width="11.1640625" style="927" customWidth="1"/>
    <col min="9992" max="9992" width="15.33203125" style="927" customWidth="1"/>
    <col min="9993" max="9993" width="15.83203125" style="927" customWidth="1"/>
    <col min="9994" max="9994" width="13.6640625" style="927" customWidth="1"/>
    <col min="9995" max="9997" width="9.33203125" style="927"/>
    <col min="9998" max="9998" width="70.6640625" style="927" bestFit="1" customWidth="1"/>
    <col min="9999" max="10240" width="9.33203125" style="927"/>
    <col min="10241" max="10241" width="6" style="927" customWidth="1"/>
    <col min="10242" max="10242" width="12.1640625" style="927" customWidth="1"/>
    <col min="10243" max="10243" width="62.33203125" style="927" customWidth="1"/>
    <col min="10244" max="10244" width="6.1640625" style="927" customWidth="1"/>
    <col min="10245" max="10245" width="8.33203125" style="927" customWidth="1"/>
    <col min="10246" max="10246" width="12.83203125" style="927" bestFit="1" customWidth="1"/>
    <col min="10247" max="10247" width="11.1640625" style="927" customWidth="1"/>
    <col min="10248" max="10248" width="15.33203125" style="927" customWidth="1"/>
    <col min="10249" max="10249" width="15.83203125" style="927" customWidth="1"/>
    <col min="10250" max="10250" width="13.6640625" style="927" customWidth="1"/>
    <col min="10251" max="10253" width="9.33203125" style="927"/>
    <col min="10254" max="10254" width="70.6640625" style="927" bestFit="1" customWidth="1"/>
    <col min="10255" max="10496" width="9.33203125" style="927"/>
    <col min="10497" max="10497" width="6" style="927" customWidth="1"/>
    <col min="10498" max="10498" width="12.1640625" style="927" customWidth="1"/>
    <col min="10499" max="10499" width="62.33203125" style="927" customWidth="1"/>
    <col min="10500" max="10500" width="6.1640625" style="927" customWidth="1"/>
    <col min="10501" max="10501" width="8.33203125" style="927" customWidth="1"/>
    <col min="10502" max="10502" width="12.83203125" style="927" bestFit="1" customWidth="1"/>
    <col min="10503" max="10503" width="11.1640625" style="927" customWidth="1"/>
    <col min="10504" max="10504" width="15.33203125" style="927" customWidth="1"/>
    <col min="10505" max="10505" width="15.83203125" style="927" customWidth="1"/>
    <col min="10506" max="10506" width="13.6640625" style="927" customWidth="1"/>
    <col min="10507" max="10509" width="9.33203125" style="927"/>
    <col min="10510" max="10510" width="70.6640625" style="927" bestFit="1" customWidth="1"/>
    <col min="10511" max="10752" width="9.33203125" style="927"/>
    <col min="10753" max="10753" width="6" style="927" customWidth="1"/>
    <col min="10754" max="10754" width="12.1640625" style="927" customWidth="1"/>
    <col min="10755" max="10755" width="62.33203125" style="927" customWidth="1"/>
    <col min="10756" max="10756" width="6.1640625" style="927" customWidth="1"/>
    <col min="10757" max="10757" width="8.33203125" style="927" customWidth="1"/>
    <col min="10758" max="10758" width="12.83203125" style="927" bestFit="1" customWidth="1"/>
    <col min="10759" max="10759" width="11.1640625" style="927" customWidth="1"/>
    <col min="10760" max="10760" width="15.33203125" style="927" customWidth="1"/>
    <col min="10761" max="10761" width="15.83203125" style="927" customWidth="1"/>
    <col min="10762" max="10762" width="13.6640625" style="927" customWidth="1"/>
    <col min="10763" max="10765" width="9.33203125" style="927"/>
    <col min="10766" max="10766" width="70.6640625" style="927" bestFit="1" customWidth="1"/>
    <col min="10767" max="11008" width="9.33203125" style="927"/>
    <col min="11009" max="11009" width="6" style="927" customWidth="1"/>
    <col min="11010" max="11010" width="12.1640625" style="927" customWidth="1"/>
    <col min="11011" max="11011" width="62.33203125" style="927" customWidth="1"/>
    <col min="11012" max="11012" width="6.1640625" style="927" customWidth="1"/>
    <col min="11013" max="11013" width="8.33203125" style="927" customWidth="1"/>
    <col min="11014" max="11014" width="12.83203125" style="927" bestFit="1" customWidth="1"/>
    <col min="11015" max="11015" width="11.1640625" style="927" customWidth="1"/>
    <col min="11016" max="11016" width="15.33203125" style="927" customWidth="1"/>
    <col min="11017" max="11017" width="15.83203125" style="927" customWidth="1"/>
    <col min="11018" max="11018" width="13.6640625" style="927" customWidth="1"/>
    <col min="11019" max="11021" width="9.33203125" style="927"/>
    <col min="11022" max="11022" width="70.6640625" style="927" bestFit="1" customWidth="1"/>
    <col min="11023" max="11264" width="9.33203125" style="927"/>
    <col min="11265" max="11265" width="6" style="927" customWidth="1"/>
    <col min="11266" max="11266" width="12.1640625" style="927" customWidth="1"/>
    <col min="11267" max="11267" width="62.33203125" style="927" customWidth="1"/>
    <col min="11268" max="11268" width="6.1640625" style="927" customWidth="1"/>
    <col min="11269" max="11269" width="8.33203125" style="927" customWidth="1"/>
    <col min="11270" max="11270" width="12.83203125" style="927" bestFit="1" customWidth="1"/>
    <col min="11271" max="11271" width="11.1640625" style="927" customWidth="1"/>
    <col min="11272" max="11272" width="15.33203125" style="927" customWidth="1"/>
    <col min="11273" max="11273" width="15.83203125" style="927" customWidth="1"/>
    <col min="11274" max="11274" width="13.6640625" style="927" customWidth="1"/>
    <col min="11275" max="11277" width="9.33203125" style="927"/>
    <col min="11278" max="11278" width="70.6640625" style="927" bestFit="1" customWidth="1"/>
    <col min="11279" max="11520" width="9.33203125" style="927"/>
    <col min="11521" max="11521" width="6" style="927" customWidth="1"/>
    <col min="11522" max="11522" width="12.1640625" style="927" customWidth="1"/>
    <col min="11523" max="11523" width="62.33203125" style="927" customWidth="1"/>
    <col min="11524" max="11524" width="6.1640625" style="927" customWidth="1"/>
    <col min="11525" max="11525" width="8.33203125" style="927" customWidth="1"/>
    <col min="11526" max="11526" width="12.83203125" style="927" bestFit="1" customWidth="1"/>
    <col min="11527" max="11527" width="11.1640625" style="927" customWidth="1"/>
    <col min="11528" max="11528" width="15.33203125" style="927" customWidth="1"/>
    <col min="11529" max="11529" width="15.83203125" style="927" customWidth="1"/>
    <col min="11530" max="11530" width="13.6640625" style="927" customWidth="1"/>
    <col min="11531" max="11533" width="9.33203125" style="927"/>
    <col min="11534" max="11534" width="70.6640625" style="927" bestFit="1" customWidth="1"/>
    <col min="11535" max="11776" width="9.33203125" style="927"/>
    <col min="11777" max="11777" width="6" style="927" customWidth="1"/>
    <col min="11778" max="11778" width="12.1640625" style="927" customWidth="1"/>
    <col min="11779" max="11779" width="62.33203125" style="927" customWidth="1"/>
    <col min="11780" max="11780" width="6.1640625" style="927" customWidth="1"/>
    <col min="11781" max="11781" width="8.33203125" style="927" customWidth="1"/>
    <col min="11782" max="11782" width="12.83203125" style="927" bestFit="1" customWidth="1"/>
    <col min="11783" max="11783" width="11.1640625" style="927" customWidth="1"/>
    <col min="11784" max="11784" width="15.33203125" style="927" customWidth="1"/>
    <col min="11785" max="11785" width="15.83203125" style="927" customWidth="1"/>
    <col min="11786" max="11786" width="13.6640625" style="927" customWidth="1"/>
    <col min="11787" max="11789" width="9.33203125" style="927"/>
    <col min="11790" max="11790" width="70.6640625" style="927" bestFit="1" customWidth="1"/>
    <col min="11791" max="12032" width="9.33203125" style="927"/>
    <col min="12033" max="12033" width="6" style="927" customWidth="1"/>
    <col min="12034" max="12034" width="12.1640625" style="927" customWidth="1"/>
    <col min="12035" max="12035" width="62.33203125" style="927" customWidth="1"/>
    <col min="12036" max="12036" width="6.1640625" style="927" customWidth="1"/>
    <col min="12037" max="12037" width="8.33203125" style="927" customWidth="1"/>
    <col min="12038" max="12038" width="12.83203125" style="927" bestFit="1" customWidth="1"/>
    <col min="12039" max="12039" width="11.1640625" style="927" customWidth="1"/>
    <col min="12040" max="12040" width="15.33203125" style="927" customWidth="1"/>
    <col min="12041" max="12041" width="15.83203125" style="927" customWidth="1"/>
    <col min="12042" max="12042" width="13.6640625" style="927" customWidth="1"/>
    <col min="12043" max="12045" width="9.33203125" style="927"/>
    <col min="12046" max="12046" width="70.6640625" style="927" bestFit="1" customWidth="1"/>
    <col min="12047" max="12288" width="9.33203125" style="927"/>
    <col min="12289" max="12289" width="6" style="927" customWidth="1"/>
    <col min="12290" max="12290" width="12.1640625" style="927" customWidth="1"/>
    <col min="12291" max="12291" width="62.33203125" style="927" customWidth="1"/>
    <col min="12292" max="12292" width="6.1640625" style="927" customWidth="1"/>
    <col min="12293" max="12293" width="8.33203125" style="927" customWidth="1"/>
    <col min="12294" max="12294" width="12.83203125" style="927" bestFit="1" customWidth="1"/>
    <col min="12295" max="12295" width="11.1640625" style="927" customWidth="1"/>
    <col min="12296" max="12296" width="15.33203125" style="927" customWidth="1"/>
    <col min="12297" max="12297" width="15.83203125" style="927" customWidth="1"/>
    <col min="12298" max="12298" width="13.6640625" style="927" customWidth="1"/>
    <col min="12299" max="12301" width="9.33203125" style="927"/>
    <col min="12302" max="12302" width="70.6640625" style="927" bestFit="1" customWidth="1"/>
    <col min="12303" max="12544" width="9.33203125" style="927"/>
    <col min="12545" max="12545" width="6" style="927" customWidth="1"/>
    <col min="12546" max="12546" width="12.1640625" style="927" customWidth="1"/>
    <col min="12547" max="12547" width="62.33203125" style="927" customWidth="1"/>
    <col min="12548" max="12548" width="6.1640625" style="927" customWidth="1"/>
    <col min="12549" max="12549" width="8.33203125" style="927" customWidth="1"/>
    <col min="12550" max="12550" width="12.83203125" style="927" bestFit="1" customWidth="1"/>
    <col min="12551" max="12551" width="11.1640625" style="927" customWidth="1"/>
    <col min="12552" max="12552" width="15.33203125" style="927" customWidth="1"/>
    <col min="12553" max="12553" width="15.83203125" style="927" customWidth="1"/>
    <col min="12554" max="12554" width="13.6640625" style="927" customWidth="1"/>
    <col min="12555" max="12557" width="9.33203125" style="927"/>
    <col min="12558" max="12558" width="70.6640625" style="927" bestFit="1" customWidth="1"/>
    <col min="12559" max="12800" width="9.33203125" style="927"/>
    <col min="12801" max="12801" width="6" style="927" customWidth="1"/>
    <col min="12802" max="12802" width="12.1640625" style="927" customWidth="1"/>
    <col min="12803" max="12803" width="62.33203125" style="927" customWidth="1"/>
    <col min="12804" max="12804" width="6.1640625" style="927" customWidth="1"/>
    <col min="12805" max="12805" width="8.33203125" style="927" customWidth="1"/>
    <col min="12806" max="12806" width="12.83203125" style="927" bestFit="1" customWidth="1"/>
    <col min="12807" max="12807" width="11.1640625" style="927" customWidth="1"/>
    <col min="12808" max="12808" width="15.33203125" style="927" customWidth="1"/>
    <col min="12809" max="12809" width="15.83203125" style="927" customWidth="1"/>
    <col min="12810" max="12810" width="13.6640625" style="927" customWidth="1"/>
    <col min="12811" max="12813" width="9.33203125" style="927"/>
    <col min="12814" max="12814" width="70.6640625" style="927" bestFit="1" customWidth="1"/>
    <col min="12815" max="13056" width="9.33203125" style="927"/>
    <col min="13057" max="13057" width="6" style="927" customWidth="1"/>
    <col min="13058" max="13058" width="12.1640625" style="927" customWidth="1"/>
    <col min="13059" max="13059" width="62.33203125" style="927" customWidth="1"/>
    <col min="13060" max="13060" width="6.1640625" style="927" customWidth="1"/>
    <col min="13061" max="13061" width="8.33203125" style="927" customWidth="1"/>
    <col min="13062" max="13062" width="12.83203125" style="927" bestFit="1" customWidth="1"/>
    <col min="13063" max="13063" width="11.1640625" style="927" customWidth="1"/>
    <col min="13064" max="13064" width="15.33203125" style="927" customWidth="1"/>
    <col min="13065" max="13065" width="15.83203125" style="927" customWidth="1"/>
    <col min="13066" max="13066" width="13.6640625" style="927" customWidth="1"/>
    <col min="13067" max="13069" width="9.33203125" style="927"/>
    <col min="13070" max="13070" width="70.6640625" style="927" bestFit="1" customWidth="1"/>
    <col min="13071" max="13312" width="9.33203125" style="927"/>
    <col min="13313" max="13313" width="6" style="927" customWidth="1"/>
    <col min="13314" max="13314" width="12.1640625" style="927" customWidth="1"/>
    <col min="13315" max="13315" width="62.33203125" style="927" customWidth="1"/>
    <col min="13316" max="13316" width="6.1640625" style="927" customWidth="1"/>
    <col min="13317" max="13317" width="8.33203125" style="927" customWidth="1"/>
    <col min="13318" max="13318" width="12.83203125" style="927" bestFit="1" customWidth="1"/>
    <col min="13319" max="13319" width="11.1640625" style="927" customWidth="1"/>
    <col min="13320" max="13320" width="15.33203125" style="927" customWidth="1"/>
    <col min="13321" max="13321" width="15.83203125" style="927" customWidth="1"/>
    <col min="13322" max="13322" width="13.6640625" style="927" customWidth="1"/>
    <col min="13323" max="13325" width="9.33203125" style="927"/>
    <col min="13326" max="13326" width="70.6640625" style="927" bestFit="1" customWidth="1"/>
    <col min="13327" max="13568" width="9.33203125" style="927"/>
    <col min="13569" max="13569" width="6" style="927" customWidth="1"/>
    <col min="13570" max="13570" width="12.1640625" style="927" customWidth="1"/>
    <col min="13571" max="13571" width="62.33203125" style="927" customWidth="1"/>
    <col min="13572" max="13572" width="6.1640625" style="927" customWidth="1"/>
    <col min="13573" max="13573" width="8.33203125" style="927" customWidth="1"/>
    <col min="13574" max="13574" width="12.83203125" style="927" bestFit="1" customWidth="1"/>
    <col min="13575" max="13575" width="11.1640625" style="927" customWidth="1"/>
    <col min="13576" max="13576" width="15.33203125" style="927" customWidth="1"/>
    <col min="13577" max="13577" width="15.83203125" style="927" customWidth="1"/>
    <col min="13578" max="13578" width="13.6640625" style="927" customWidth="1"/>
    <col min="13579" max="13581" width="9.33203125" style="927"/>
    <col min="13582" max="13582" width="70.6640625" style="927" bestFit="1" customWidth="1"/>
    <col min="13583" max="13824" width="9.33203125" style="927"/>
    <col min="13825" max="13825" width="6" style="927" customWidth="1"/>
    <col min="13826" max="13826" width="12.1640625" style="927" customWidth="1"/>
    <col min="13827" max="13827" width="62.33203125" style="927" customWidth="1"/>
    <col min="13828" max="13828" width="6.1640625" style="927" customWidth="1"/>
    <col min="13829" max="13829" width="8.33203125" style="927" customWidth="1"/>
    <col min="13830" max="13830" width="12.83203125" style="927" bestFit="1" customWidth="1"/>
    <col min="13831" max="13831" width="11.1640625" style="927" customWidth="1"/>
    <col min="13832" max="13832" width="15.33203125" style="927" customWidth="1"/>
    <col min="13833" max="13833" width="15.83203125" style="927" customWidth="1"/>
    <col min="13834" max="13834" width="13.6640625" style="927" customWidth="1"/>
    <col min="13835" max="13837" width="9.33203125" style="927"/>
    <col min="13838" max="13838" width="70.6640625" style="927" bestFit="1" customWidth="1"/>
    <col min="13839" max="14080" width="9.33203125" style="927"/>
    <col min="14081" max="14081" width="6" style="927" customWidth="1"/>
    <col min="14082" max="14082" width="12.1640625" style="927" customWidth="1"/>
    <col min="14083" max="14083" width="62.33203125" style="927" customWidth="1"/>
    <col min="14084" max="14084" width="6.1640625" style="927" customWidth="1"/>
    <col min="14085" max="14085" width="8.33203125" style="927" customWidth="1"/>
    <col min="14086" max="14086" width="12.83203125" style="927" bestFit="1" customWidth="1"/>
    <col min="14087" max="14087" width="11.1640625" style="927" customWidth="1"/>
    <col min="14088" max="14088" width="15.33203125" style="927" customWidth="1"/>
    <col min="14089" max="14089" width="15.83203125" style="927" customWidth="1"/>
    <col min="14090" max="14090" width="13.6640625" style="927" customWidth="1"/>
    <col min="14091" max="14093" width="9.33203125" style="927"/>
    <col min="14094" max="14094" width="70.6640625" style="927" bestFit="1" customWidth="1"/>
    <col min="14095" max="14336" width="9.33203125" style="927"/>
    <col min="14337" max="14337" width="6" style="927" customWidth="1"/>
    <col min="14338" max="14338" width="12.1640625" style="927" customWidth="1"/>
    <col min="14339" max="14339" width="62.33203125" style="927" customWidth="1"/>
    <col min="14340" max="14340" width="6.1640625" style="927" customWidth="1"/>
    <col min="14341" max="14341" width="8.33203125" style="927" customWidth="1"/>
    <col min="14342" max="14342" width="12.83203125" style="927" bestFit="1" customWidth="1"/>
    <col min="14343" max="14343" width="11.1640625" style="927" customWidth="1"/>
    <col min="14344" max="14344" width="15.33203125" style="927" customWidth="1"/>
    <col min="14345" max="14345" width="15.83203125" style="927" customWidth="1"/>
    <col min="14346" max="14346" width="13.6640625" style="927" customWidth="1"/>
    <col min="14347" max="14349" width="9.33203125" style="927"/>
    <col min="14350" max="14350" width="70.6640625" style="927" bestFit="1" customWidth="1"/>
    <col min="14351" max="14592" width="9.33203125" style="927"/>
    <col min="14593" max="14593" width="6" style="927" customWidth="1"/>
    <col min="14594" max="14594" width="12.1640625" style="927" customWidth="1"/>
    <col min="14595" max="14595" width="62.33203125" style="927" customWidth="1"/>
    <col min="14596" max="14596" width="6.1640625" style="927" customWidth="1"/>
    <col min="14597" max="14597" width="8.33203125" style="927" customWidth="1"/>
    <col min="14598" max="14598" width="12.83203125" style="927" bestFit="1" customWidth="1"/>
    <col min="14599" max="14599" width="11.1640625" style="927" customWidth="1"/>
    <col min="14600" max="14600" width="15.33203125" style="927" customWidth="1"/>
    <col min="14601" max="14601" width="15.83203125" style="927" customWidth="1"/>
    <col min="14602" max="14602" width="13.6640625" style="927" customWidth="1"/>
    <col min="14603" max="14605" width="9.33203125" style="927"/>
    <col min="14606" max="14606" width="70.6640625" style="927" bestFit="1" customWidth="1"/>
    <col min="14607" max="14848" width="9.33203125" style="927"/>
    <col min="14849" max="14849" width="6" style="927" customWidth="1"/>
    <col min="14850" max="14850" width="12.1640625" style="927" customWidth="1"/>
    <col min="14851" max="14851" width="62.33203125" style="927" customWidth="1"/>
    <col min="14852" max="14852" width="6.1640625" style="927" customWidth="1"/>
    <col min="14853" max="14853" width="8.33203125" style="927" customWidth="1"/>
    <col min="14854" max="14854" width="12.83203125" style="927" bestFit="1" customWidth="1"/>
    <col min="14855" max="14855" width="11.1640625" style="927" customWidth="1"/>
    <col min="14856" max="14856" width="15.33203125" style="927" customWidth="1"/>
    <col min="14857" max="14857" width="15.83203125" style="927" customWidth="1"/>
    <col min="14858" max="14858" width="13.6640625" style="927" customWidth="1"/>
    <col min="14859" max="14861" width="9.33203125" style="927"/>
    <col min="14862" max="14862" width="70.6640625" style="927" bestFit="1" customWidth="1"/>
    <col min="14863" max="15104" width="9.33203125" style="927"/>
    <col min="15105" max="15105" width="6" style="927" customWidth="1"/>
    <col min="15106" max="15106" width="12.1640625" style="927" customWidth="1"/>
    <col min="15107" max="15107" width="62.33203125" style="927" customWidth="1"/>
    <col min="15108" max="15108" width="6.1640625" style="927" customWidth="1"/>
    <col min="15109" max="15109" width="8.33203125" style="927" customWidth="1"/>
    <col min="15110" max="15110" width="12.83203125" style="927" bestFit="1" customWidth="1"/>
    <col min="15111" max="15111" width="11.1640625" style="927" customWidth="1"/>
    <col min="15112" max="15112" width="15.33203125" style="927" customWidth="1"/>
    <col min="15113" max="15113" width="15.83203125" style="927" customWidth="1"/>
    <col min="15114" max="15114" width="13.6640625" style="927" customWidth="1"/>
    <col min="15115" max="15117" width="9.33203125" style="927"/>
    <col min="15118" max="15118" width="70.6640625" style="927" bestFit="1" customWidth="1"/>
    <col min="15119" max="15360" width="9.33203125" style="927"/>
    <col min="15361" max="15361" width="6" style="927" customWidth="1"/>
    <col min="15362" max="15362" width="12.1640625" style="927" customWidth="1"/>
    <col min="15363" max="15363" width="62.33203125" style="927" customWidth="1"/>
    <col min="15364" max="15364" width="6.1640625" style="927" customWidth="1"/>
    <col min="15365" max="15365" width="8.33203125" style="927" customWidth="1"/>
    <col min="15366" max="15366" width="12.83203125" style="927" bestFit="1" customWidth="1"/>
    <col min="15367" max="15367" width="11.1640625" style="927" customWidth="1"/>
    <col min="15368" max="15368" width="15.33203125" style="927" customWidth="1"/>
    <col min="15369" max="15369" width="15.83203125" style="927" customWidth="1"/>
    <col min="15370" max="15370" width="13.6640625" style="927" customWidth="1"/>
    <col min="15371" max="15373" width="9.33203125" style="927"/>
    <col min="15374" max="15374" width="70.6640625" style="927" bestFit="1" customWidth="1"/>
    <col min="15375" max="15616" width="9.33203125" style="927"/>
    <col min="15617" max="15617" width="6" style="927" customWidth="1"/>
    <col min="15618" max="15618" width="12.1640625" style="927" customWidth="1"/>
    <col min="15619" max="15619" width="62.33203125" style="927" customWidth="1"/>
    <col min="15620" max="15620" width="6.1640625" style="927" customWidth="1"/>
    <col min="15621" max="15621" width="8.33203125" style="927" customWidth="1"/>
    <col min="15622" max="15622" width="12.83203125" style="927" bestFit="1" customWidth="1"/>
    <col min="15623" max="15623" width="11.1640625" style="927" customWidth="1"/>
    <col min="15624" max="15624" width="15.33203125" style="927" customWidth="1"/>
    <col min="15625" max="15625" width="15.83203125" style="927" customWidth="1"/>
    <col min="15626" max="15626" width="13.6640625" style="927" customWidth="1"/>
    <col min="15627" max="15629" width="9.33203125" style="927"/>
    <col min="15630" max="15630" width="70.6640625" style="927" bestFit="1" customWidth="1"/>
    <col min="15631" max="15872" width="9.33203125" style="927"/>
    <col min="15873" max="15873" width="6" style="927" customWidth="1"/>
    <col min="15874" max="15874" width="12.1640625" style="927" customWidth="1"/>
    <col min="15875" max="15875" width="62.33203125" style="927" customWidth="1"/>
    <col min="15876" max="15876" width="6.1640625" style="927" customWidth="1"/>
    <col min="15877" max="15877" width="8.33203125" style="927" customWidth="1"/>
    <col min="15878" max="15878" width="12.83203125" style="927" bestFit="1" customWidth="1"/>
    <col min="15879" max="15879" width="11.1640625" style="927" customWidth="1"/>
    <col min="15880" max="15880" width="15.33203125" style="927" customWidth="1"/>
    <col min="15881" max="15881" width="15.83203125" style="927" customWidth="1"/>
    <col min="15882" max="15882" width="13.6640625" style="927" customWidth="1"/>
    <col min="15883" max="15885" width="9.33203125" style="927"/>
    <col min="15886" max="15886" width="70.6640625" style="927" bestFit="1" customWidth="1"/>
    <col min="15887" max="16128" width="9.33203125" style="927"/>
    <col min="16129" max="16129" width="6" style="927" customWidth="1"/>
    <col min="16130" max="16130" width="12.1640625" style="927" customWidth="1"/>
    <col min="16131" max="16131" width="62.33203125" style="927" customWidth="1"/>
    <col min="16132" max="16132" width="6.1640625" style="927" customWidth="1"/>
    <col min="16133" max="16133" width="8.33203125" style="927" customWidth="1"/>
    <col min="16134" max="16134" width="12.83203125" style="927" bestFit="1" customWidth="1"/>
    <col min="16135" max="16135" width="11.1640625" style="927" customWidth="1"/>
    <col min="16136" max="16136" width="15.33203125" style="927" customWidth="1"/>
    <col min="16137" max="16137" width="15.83203125" style="927" customWidth="1"/>
    <col min="16138" max="16138" width="13.6640625" style="927" customWidth="1"/>
    <col min="16139" max="16141" width="9.33203125" style="927"/>
    <col min="16142" max="16142" width="70.6640625" style="927" bestFit="1" customWidth="1"/>
    <col min="16143" max="16384" width="9.33203125" style="927"/>
  </cols>
  <sheetData>
    <row r="1" spans="1:16" s="866" customFormat="1" ht="20.25">
      <c r="A1" s="1345" t="s">
        <v>2263</v>
      </c>
      <c r="B1" s="1346"/>
      <c r="C1" s="1346"/>
      <c r="D1" s="1346"/>
      <c r="E1" s="1346"/>
      <c r="F1" s="1346"/>
      <c r="G1" s="1346"/>
      <c r="H1" s="1346"/>
      <c r="I1" s="1346"/>
      <c r="J1" s="1346"/>
      <c r="K1" s="1346"/>
      <c r="L1" s="1346"/>
      <c r="P1" s="867">
        <v>0.3</v>
      </c>
    </row>
    <row r="2" spans="1:16" s="866" customFormat="1">
      <c r="A2" s="1347" t="str">
        <f>'[2]RZP VZT č.5'!B4</f>
        <v>Stavba : SOŠ PZ Košice, zateplenie bloku A a rekonštrukcia bloku E</v>
      </c>
      <c r="B2" s="1347"/>
      <c r="C2" s="1347"/>
      <c r="D2" s="868"/>
      <c r="E2" s="869"/>
      <c r="F2" s="869"/>
      <c r="G2" s="869" t="s">
        <v>17</v>
      </c>
      <c r="H2" s="870">
        <v>44838</v>
      </c>
      <c r="J2" s="871"/>
      <c r="K2" s="872"/>
      <c r="L2" s="872"/>
      <c r="P2" s="873"/>
    </row>
    <row r="3" spans="1:16" s="866" customFormat="1">
      <c r="A3" s="1347" t="s">
        <v>2286</v>
      </c>
      <c r="B3" s="1347"/>
      <c r="C3" s="1347"/>
      <c r="D3" s="1206"/>
      <c r="E3" s="869"/>
      <c r="F3" s="869"/>
      <c r="G3" s="869"/>
      <c r="H3" s="870"/>
      <c r="J3" s="871"/>
      <c r="K3" s="1205"/>
      <c r="L3" s="1205"/>
      <c r="P3" s="873"/>
    </row>
    <row r="4" spans="1:16" s="866" customFormat="1">
      <c r="A4" s="1347" t="s">
        <v>2293</v>
      </c>
      <c r="B4" s="1347"/>
      <c r="C4" s="1347"/>
      <c r="D4" s="1206"/>
      <c r="E4" s="869"/>
      <c r="F4" s="869"/>
      <c r="G4" s="869"/>
      <c r="H4" s="870"/>
      <c r="J4" s="871"/>
      <c r="K4" s="1205"/>
      <c r="L4" s="1205"/>
      <c r="P4" s="873"/>
    </row>
    <row r="5" spans="1:16" s="866" customFormat="1" ht="15">
      <c r="A5" s="1347" t="s">
        <v>2287</v>
      </c>
      <c r="B5" s="1347"/>
      <c r="C5" s="1347"/>
      <c r="D5" s="868"/>
      <c r="E5" s="869"/>
      <c r="F5" s="869"/>
      <c r="G5" s="869"/>
      <c r="H5" s="874"/>
      <c r="J5" s="871"/>
      <c r="K5" s="872"/>
      <c r="L5" s="872"/>
      <c r="M5" s="330"/>
      <c r="N5" s="331"/>
    </row>
    <row r="6" spans="1:16" s="866" customFormat="1">
      <c r="A6" s="1347" t="s">
        <v>2029</v>
      </c>
      <c r="B6" s="1347"/>
      <c r="C6" s="1347"/>
      <c r="D6" s="868"/>
      <c r="E6" s="869"/>
      <c r="F6" s="869"/>
      <c r="G6" s="869" t="s">
        <v>2030</v>
      </c>
      <c r="H6" s="869"/>
      <c r="J6" s="871"/>
      <c r="K6" s="872"/>
      <c r="L6" s="872"/>
    </row>
    <row r="7" spans="1:16" s="866" customFormat="1" ht="13.5" thickBot="1">
      <c r="A7" s="1348"/>
      <c r="B7" s="1348"/>
      <c r="C7" s="1348"/>
      <c r="D7" s="868"/>
      <c r="E7" s="869"/>
      <c r="F7" s="869"/>
      <c r="G7" s="869" t="s">
        <v>2031</v>
      </c>
      <c r="H7" s="869"/>
      <c r="J7" s="871"/>
      <c r="K7" s="872"/>
      <c r="L7" s="872"/>
    </row>
    <row r="8" spans="1:16" s="866" customFormat="1" ht="23.25" thickBot="1">
      <c r="A8" s="875" t="s">
        <v>2032</v>
      </c>
      <c r="B8" s="876" t="s">
        <v>2033</v>
      </c>
      <c r="C8" s="876" t="s">
        <v>50</v>
      </c>
      <c r="D8" s="876" t="s">
        <v>104</v>
      </c>
      <c r="E8" s="877" t="s">
        <v>105</v>
      </c>
      <c r="F8" s="877" t="s">
        <v>2034</v>
      </c>
      <c r="G8" s="877" t="s">
        <v>2035</v>
      </c>
      <c r="H8" s="877" t="s">
        <v>2036</v>
      </c>
      <c r="I8" s="877" t="s">
        <v>2037</v>
      </c>
      <c r="J8" s="878" t="s">
        <v>2038</v>
      </c>
      <c r="K8" s="872"/>
      <c r="L8" s="879"/>
    </row>
    <row r="9" spans="1:16" s="866" customFormat="1" ht="13.5" thickBot="1">
      <c r="A9" s="880"/>
      <c r="B9" s="881"/>
      <c r="C9" s="882" t="s">
        <v>2026</v>
      </c>
      <c r="D9" s="882"/>
      <c r="E9" s="882"/>
      <c r="F9" s="882"/>
      <c r="G9" s="882"/>
      <c r="H9" s="882"/>
      <c r="I9" s="882"/>
      <c r="J9" s="882"/>
      <c r="K9" s="872"/>
      <c r="L9" s="879"/>
    </row>
    <row r="10" spans="1:16" s="866" customFormat="1" ht="19.5" customHeight="1">
      <c r="A10" s="883"/>
      <c r="B10" s="884"/>
      <c r="C10" s="885" t="s">
        <v>2039</v>
      </c>
      <c r="D10" s="886"/>
      <c r="E10" s="886"/>
      <c r="F10" s="887"/>
      <c r="G10" s="888"/>
      <c r="H10" s="888"/>
      <c r="I10" s="888"/>
      <c r="J10" s="889"/>
      <c r="K10" s="872"/>
      <c r="L10" s="879"/>
    </row>
    <row r="11" spans="1:16" s="900" customFormat="1" ht="60" customHeight="1">
      <c r="A11" s="890" t="s">
        <v>2040</v>
      </c>
      <c r="B11" s="891"/>
      <c r="C11" s="892" t="s">
        <v>2041</v>
      </c>
      <c r="D11" s="893" t="s">
        <v>668</v>
      </c>
      <c r="E11" s="894">
        <v>1</v>
      </c>
      <c r="F11" s="895"/>
      <c r="G11" s="896"/>
      <c r="H11" s="896"/>
      <c r="I11" s="896"/>
      <c r="J11" s="897"/>
      <c r="K11" s="898"/>
      <c r="L11" s="899"/>
      <c r="N11" s="1023"/>
    </row>
    <row r="12" spans="1:16" s="900" customFormat="1" ht="30" customHeight="1">
      <c r="A12" s="890" t="s">
        <v>2042</v>
      </c>
      <c r="B12" s="891"/>
      <c r="C12" s="892" t="s">
        <v>2043</v>
      </c>
      <c r="D12" s="893" t="s">
        <v>241</v>
      </c>
      <c r="E12" s="894">
        <v>4</v>
      </c>
      <c r="F12" s="895"/>
      <c r="G12" s="896"/>
      <c r="H12" s="896"/>
      <c r="I12" s="896"/>
      <c r="J12" s="897"/>
      <c r="K12" s="898"/>
      <c r="L12" s="899"/>
      <c r="N12" s="1023"/>
    </row>
    <row r="13" spans="1:16" s="900" customFormat="1" ht="30.75" customHeight="1">
      <c r="A13" s="890"/>
      <c r="B13" s="891"/>
      <c r="C13" s="892" t="s">
        <v>2044</v>
      </c>
      <c r="D13" s="893" t="s">
        <v>241</v>
      </c>
      <c r="E13" s="894">
        <v>1</v>
      </c>
      <c r="F13" s="895"/>
      <c r="G13" s="896"/>
      <c r="H13" s="896"/>
      <c r="I13" s="896"/>
      <c r="J13" s="897"/>
      <c r="K13" s="898"/>
      <c r="L13" s="899"/>
      <c r="N13" s="1023"/>
    </row>
    <row r="14" spans="1:16" s="900" customFormat="1" ht="19.5" customHeight="1">
      <c r="A14" s="890"/>
      <c r="B14" s="891"/>
      <c r="C14" s="892" t="s">
        <v>2045</v>
      </c>
      <c r="D14" s="893" t="s">
        <v>241</v>
      </c>
      <c r="E14" s="894">
        <v>1</v>
      </c>
      <c r="F14" s="895"/>
      <c r="G14" s="896"/>
      <c r="H14" s="896"/>
      <c r="I14" s="896"/>
      <c r="J14" s="897"/>
      <c r="K14" s="898"/>
      <c r="L14" s="899"/>
      <c r="N14" s="1023"/>
    </row>
    <row r="15" spans="1:16" s="901" customFormat="1" ht="17.25" customHeight="1">
      <c r="A15" s="890" t="s">
        <v>2046</v>
      </c>
      <c r="B15" s="891"/>
      <c r="C15" s="892" t="s">
        <v>2047</v>
      </c>
      <c r="D15" s="893" t="s">
        <v>241</v>
      </c>
      <c r="E15" s="894">
        <v>4</v>
      </c>
      <c r="F15" s="895"/>
      <c r="G15" s="896"/>
      <c r="H15" s="896"/>
      <c r="I15" s="896"/>
      <c r="J15" s="897"/>
      <c r="K15" s="898"/>
      <c r="L15" s="899"/>
      <c r="N15" s="1024"/>
    </row>
    <row r="16" spans="1:16" s="901" customFormat="1" ht="17.25" customHeight="1">
      <c r="A16" s="890" t="s">
        <v>2048</v>
      </c>
      <c r="B16" s="891"/>
      <c r="C16" s="892" t="s">
        <v>2049</v>
      </c>
      <c r="D16" s="893" t="s">
        <v>241</v>
      </c>
      <c r="E16" s="894">
        <v>32</v>
      </c>
      <c r="F16" s="895"/>
      <c r="G16" s="896"/>
      <c r="H16" s="896"/>
      <c r="I16" s="896"/>
      <c r="J16" s="897"/>
      <c r="K16" s="898"/>
      <c r="L16" s="899"/>
      <c r="N16" s="1023"/>
    </row>
    <row r="17" spans="1:18" s="901" customFormat="1" ht="17.25" customHeight="1">
      <c r="A17" s="890" t="s">
        <v>2050</v>
      </c>
      <c r="B17" s="891"/>
      <c r="C17" s="892" t="s">
        <v>2051</v>
      </c>
      <c r="D17" s="893" t="s">
        <v>241</v>
      </c>
      <c r="E17" s="894">
        <v>32</v>
      </c>
      <c r="F17" s="895"/>
      <c r="G17" s="896"/>
      <c r="H17" s="896"/>
      <c r="I17" s="896"/>
      <c r="J17" s="897"/>
      <c r="K17" s="898"/>
      <c r="L17" s="899"/>
      <c r="N17" s="1031"/>
    </row>
    <row r="18" spans="1:18" s="901" customFormat="1" ht="17.25" customHeight="1">
      <c r="A18" s="890" t="s">
        <v>2052</v>
      </c>
      <c r="B18" s="891"/>
      <c r="C18" s="892" t="s">
        <v>2053</v>
      </c>
      <c r="D18" s="893" t="s">
        <v>2054</v>
      </c>
      <c r="E18" s="894">
        <v>150</v>
      </c>
      <c r="F18" s="895"/>
      <c r="G18" s="896"/>
      <c r="H18" s="896"/>
      <c r="I18" s="896"/>
      <c r="J18" s="897"/>
      <c r="K18" s="898"/>
      <c r="L18" s="899"/>
    </row>
    <row r="19" spans="1:18" s="901" customFormat="1" ht="17.25" customHeight="1">
      <c r="A19" s="890" t="s">
        <v>2055</v>
      </c>
      <c r="B19" s="891"/>
      <c r="C19" s="892" t="s">
        <v>2056</v>
      </c>
      <c r="D19" s="893" t="s">
        <v>2054</v>
      </c>
      <c r="E19" s="894">
        <v>10</v>
      </c>
      <c r="F19" s="895"/>
      <c r="G19" s="896"/>
      <c r="H19" s="896"/>
      <c r="I19" s="896"/>
      <c r="J19" s="897"/>
      <c r="K19" s="898"/>
      <c r="L19" s="899"/>
      <c r="N19" s="1023"/>
    </row>
    <row r="20" spans="1:18" s="901" customFormat="1" ht="17.25" customHeight="1">
      <c r="A20" s="890" t="s">
        <v>2057</v>
      </c>
      <c r="B20" s="891"/>
      <c r="C20" s="892" t="s">
        <v>2058</v>
      </c>
      <c r="D20" s="893" t="s">
        <v>2054</v>
      </c>
      <c r="E20" s="894">
        <v>4</v>
      </c>
      <c r="F20" s="895"/>
      <c r="G20" s="896"/>
      <c r="H20" s="896"/>
      <c r="I20" s="896"/>
      <c r="J20" s="897"/>
      <c r="K20" s="898"/>
      <c r="L20" s="899"/>
      <c r="N20" s="1024"/>
    </row>
    <row r="21" spans="1:18" s="901" customFormat="1" ht="17.25" customHeight="1">
      <c r="A21" s="890" t="s">
        <v>2059</v>
      </c>
      <c r="B21" s="891"/>
      <c r="C21" s="892" t="s">
        <v>2060</v>
      </c>
      <c r="D21" s="893" t="s">
        <v>2054</v>
      </c>
      <c r="E21" s="894">
        <v>2</v>
      </c>
      <c r="F21" s="895"/>
      <c r="G21" s="896"/>
      <c r="H21" s="896"/>
      <c r="I21" s="896"/>
      <c r="J21" s="897"/>
      <c r="K21" s="898"/>
      <c r="L21" s="899"/>
      <c r="N21" s="1024"/>
    </row>
    <row r="22" spans="1:18" s="901" customFormat="1" ht="17.25" customHeight="1" thickBot="1">
      <c r="A22" s="890" t="s">
        <v>2061</v>
      </c>
      <c r="B22" s="891"/>
      <c r="C22" s="892" t="s">
        <v>2062</v>
      </c>
      <c r="D22" s="893" t="s">
        <v>2054</v>
      </c>
      <c r="E22" s="894">
        <v>5</v>
      </c>
      <c r="F22" s="895"/>
      <c r="G22" s="896"/>
      <c r="H22" s="896"/>
      <c r="I22" s="896"/>
      <c r="J22" s="897"/>
      <c r="K22" s="898"/>
      <c r="L22" s="899"/>
      <c r="N22" s="1023"/>
    </row>
    <row r="23" spans="1:18" s="901" customFormat="1" ht="15" customHeight="1">
      <c r="A23" s="902"/>
      <c r="B23" s="903"/>
      <c r="C23" s="904" t="s">
        <v>2063</v>
      </c>
      <c r="D23" s="905"/>
      <c r="E23" s="906"/>
      <c r="F23" s="907"/>
      <c r="G23" s="888"/>
      <c r="H23" s="888"/>
      <c r="I23" s="888"/>
      <c r="J23" s="908"/>
      <c r="K23" s="898"/>
      <c r="L23" s="899"/>
      <c r="N23" s="1024"/>
    </row>
    <row r="24" spans="1:18" s="901" customFormat="1" ht="16.5" customHeight="1">
      <c r="A24" s="890" t="s">
        <v>2064</v>
      </c>
      <c r="B24" s="891"/>
      <c r="C24" s="909" t="s">
        <v>2065</v>
      </c>
      <c r="D24" s="893" t="s">
        <v>668</v>
      </c>
      <c r="E24" s="894">
        <v>1</v>
      </c>
      <c r="F24" s="895"/>
      <c r="G24" s="896"/>
      <c r="H24" s="896"/>
      <c r="I24" s="896"/>
      <c r="J24" s="897"/>
      <c r="K24" s="898"/>
      <c r="L24" s="899"/>
      <c r="N24" s="1024"/>
    </row>
    <row r="25" spans="1:18" s="901" customFormat="1" ht="27" customHeight="1">
      <c r="A25" s="890" t="s">
        <v>2066</v>
      </c>
      <c r="B25" s="891"/>
      <c r="C25" s="909" t="s">
        <v>2067</v>
      </c>
      <c r="D25" s="893" t="s">
        <v>154</v>
      </c>
      <c r="E25" s="894">
        <v>100</v>
      </c>
      <c r="F25" s="895"/>
      <c r="G25" s="896"/>
      <c r="H25" s="896"/>
      <c r="I25" s="896"/>
      <c r="J25" s="897"/>
      <c r="K25" s="898"/>
      <c r="L25" s="899"/>
      <c r="N25" s="1025"/>
    </row>
    <row r="26" spans="1:18" s="901" customFormat="1" ht="16.5" customHeight="1">
      <c r="A26" s="890" t="s">
        <v>2068</v>
      </c>
      <c r="B26" s="891"/>
      <c r="C26" s="909" t="s">
        <v>2069</v>
      </c>
      <c r="D26" s="893" t="s">
        <v>668</v>
      </c>
      <c r="E26" s="894">
        <v>1</v>
      </c>
      <c r="F26" s="895"/>
      <c r="G26" s="896"/>
      <c r="H26" s="896"/>
      <c r="I26" s="896"/>
      <c r="J26" s="897"/>
      <c r="K26" s="898"/>
      <c r="L26" s="899"/>
      <c r="N26" s="1024"/>
    </row>
    <row r="27" spans="1:18" s="901" customFormat="1" ht="17.25" customHeight="1" thickBot="1">
      <c r="A27" s="890" t="s">
        <v>2070</v>
      </c>
      <c r="B27" s="910"/>
      <c r="C27" s="911" t="s">
        <v>2071</v>
      </c>
      <c r="D27" s="912" t="s">
        <v>668</v>
      </c>
      <c r="E27" s="913">
        <v>1</v>
      </c>
      <c r="F27" s="914"/>
      <c r="G27" s="915"/>
      <c r="H27" s="915"/>
      <c r="I27" s="915"/>
      <c r="J27" s="916"/>
      <c r="K27" s="898"/>
      <c r="L27" s="917"/>
      <c r="N27" s="1024"/>
    </row>
    <row r="28" spans="1:18" ht="14.25" customHeight="1">
      <c r="A28" s="918"/>
      <c r="B28" s="919"/>
      <c r="C28" s="920" t="s">
        <v>1622</v>
      </c>
      <c r="D28" s="921"/>
      <c r="E28" s="922"/>
      <c r="F28" s="887"/>
      <c r="G28" s="923"/>
      <c r="H28" s="923"/>
      <c r="I28" s="923"/>
      <c r="J28" s="924"/>
      <c r="K28" s="872"/>
      <c r="L28" s="925"/>
      <c r="M28" s="926"/>
      <c r="N28" s="1026"/>
      <c r="O28" s="926"/>
      <c r="P28" s="926"/>
      <c r="Q28" s="926"/>
      <c r="R28" s="926"/>
    </row>
    <row r="29" spans="1:18" ht="15.75" customHeight="1">
      <c r="A29" s="928"/>
      <c r="B29" s="929"/>
      <c r="C29" s="930" t="s">
        <v>2072</v>
      </c>
      <c r="D29" s="930" t="s">
        <v>2073</v>
      </c>
      <c r="E29" s="931">
        <v>24</v>
      </c>
      <c r="F29" s="932"/>
      <c r="G29" s="933"/>
      <c r="H29" s="933"/>
      <c r="I29" s="933"/>
      <c r="J29" s="934"/>
      <c r="K29" s="872"/>
      <c r="L29" s="879"/>
      <c r="M29" s="926"/>
      <c r="N29" s="1030"/>
      <c r="O29" s="926"/>
      <c r="P29" s="926"/>
      <c r="Q29" s="926"/>
      <c r="R29" s="926"/>
    </row>
    <row r="30" spans="1:18" ht="15.75" customHeight="1">
      <c r="A30" s="928"/>
      <c r="B30" s="929"/>
      <c r="C30" s="930" t="s">
        <v>2074</v>
      </c>
      <c r="D30" s="930" t="s">
        <v>2073</v>
      </c>
      <c r="E30" s="931">
        <v>4</v>
      </c>
      <c r="F30" s="932"/>
      <c r="G30" s="933"/>
      <c r="H30" s="933"/>
      <c r="I30" s="933"/>
      <c r="J30" s="934"/>
      <c r="K30" s="872"/>
      <c r="L30" s="879"/>
      <c r="M30" s="926"/>
      <c r="N30" s="1027"/>
      <c r="O30" s="926"/>
      <c r="P30" s="926"/>
      <c r="Q30" s="926"/>
      <c r="R30" s="926"/>
    </row>
    <row r="31" spans="1:18" ht="15.75" customHeight="1">
      <c r="A31" s="935"/>
      <c r="B31" s="866"/>
      <c r="C31" s="936" t="s">
        <v>2075</v>
      </c>
      <c r="D31" s="937"/>
      <c r="E31" s="937"/>
      <c r="F31" s="938"/>
      <c r="G31" s="938"/>
      <c r="H31" s="939"/>
      <c r="I31" s="939"/>
      <c r="J31" s="940"/>
      <c r="K31" s="866"/>
      <c r="L31" s="866"/>
      <c r="N31" s="1028"/>
    </row>
    <row r="32" spans="1:18" ht="15.75" customHeight="1">
      <c r="A32" s="935"/>
      <c r="B32" s="866"/>
      <c r="C32" s="941" t="s">
        <v>2076</v>
      </c>
      <c r="D32" s="942"/>
      <c r="E32" s="942"/>
      <c r="F32" s="943"/>
      <c r="G32" s="943"/>
      <c r="H32" s="944"/>
      <c r="I32" s="944"/>
      <c r="J32" s="945"/>
      <c r="K32" s="946"/>
      <c r="L32" s="866"/>
      <c r="N32" s="1029"/>
    </row>
    <row r="33" spans="1:14" ht="15.75" customHeight="1" thickBot="1">
      <c r="A33" s="935"/>
      <c r="B33" s="866"/>
      <c r="C33" s="947" t="s">
        <v>2077</v>
      </c>
      <c r="D33" s="948"/>
      <c r="E33" s="948"/>
      <c r="F33" s="949"/>
      <c r="G33" s="949"/>
      <c r="H33" s="950"/>
      <c r="I33" s="951"/>
      <c r="J33" s="952"/>
      <c r="K33" s="866"/>
      <c r="L33" s="866"/>
      <c r="M33" s="953"/>
      <c r="N33" s="954"/>
    </row>
    <row r="35" spans="1:14">
      <c r="M35" s="955"/>
      <c r="N35" s="956"/>
    </row>
    <row r="36" spans="1:14">
      <c r="I36" s="957"/>
    </row>
  </sheetData>
  <mergeCells count="7">
    <mergeCell ref="A1:L1"/>
    <mergeCell ref="A2:C2"/>
    <mergeCell ref="A5:C5"/>
    <mergeCell ref="A6:C6"/>
    <mergeCell ref="A7:C7"/>
    <mergeCell ref="A3:C3"/>
    <mergeCell ref="A4:C4"/>
  </mergeCell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0"/>
  <sheetViews>
    <sheetView zoomScaleNormal="100" zoomScaleSheetLayoutView="120" workbookViewId="0">
      <pane ySplit="9" topLeftCell="A43" activePane="bottomLeft" state="frozen"/>
      <selection activeCell="F336" sqref="F336"/>
      <selection pane="bottomLeft" activeCell="H46" sqref="H46"/>
    </sheetView>
  </sheetViews>
  <sheetFormatPr defaultRowHeight="12"/>
  <cols>
    <col min="1" max="1" width="5" style="1008" customWidth="1"/>
    <col min="2" max="2" width="12.83203125" style="964" customWidth="1"/>
    <col min="3" max="3" width="60" style="964" customWidth="1"/>
    <col min="4" max="4" width="5" style="1008" customWidth="1"/>
    <col min="5" max="5" width="9.6640625" style="1008" customWidth="1"/>
    <col min="6" max="7" width="13" style="1009" customWidth="1"/>
    <col min="8" max="8" width="9.33203125" style="964"/>
    <col min="9" max="9" width="11.5" style="964" bestFit="1" customWidth="1"/>
    <col min="10" max="10" width="9.33203125" style="964"/>
    <col min="11" max="11" width="11.1640625" style="964" customWidth="1"/>
    <col min="12" max="14" width="9.33203125" style="964"/>
    <col min="15" max="15" width="13.1640625" style="964" customWidth="1"/>
    <col min="16" max="256" width="9.33203125" style="964"/>
    <col min="257" max="257" width="5" style="964" customWidth="1"/>
    <col min="258" max="258" width="11.6640625" style="964" customWidth="1"/>
    <col min="259" max="259" width="60.6640625" style="964" customWidth="1"/>
    <col min="260" max="260" width="5" style="964" customWidth="1"/>
    <col min="261" max="261" width="9.6640625" style="964" customWidth="1"/>
    <col min="262" max="263" width="13" style="964" customWidth="1"/>
    <col min="264" max="512" width="9.33203125" style="964"/>
    <col min="513" max="513" width="5" style="964" customWidth="1"/>
    <col min="514" max="514" width="11.6640625" style="964" customWidth="1"/>
    <col min="515" max="515" width="60.6640625" style="964" customWidth="1"/>
    <col min="516" max="516" width="5" style="964" customWidth="1"/>
    <col min="517" max="517" width="9.6640625" style="964" customWidth="1"/>
    <col min="518" max="519" width="13" style="964" customWidth="1"/>
    <col min="520" max="768" width="9.33203125" style="964"/>
    <col min="769" max="769" width="5" style="964" customWidth="1"/>
    <col min="770" max="770" width="11.6640625" style="964" customWidth="1"/>
    <col min="771" max="771" width="60.6640625" style="964" customWidth="1"/>
    <col min="772" max="772" width="5" style="964" customWidth="1"/>
    <col min="773" max="773" width="9.6640625" style="964" customWidth="1"/>
    <col min="774" max="775" width="13" style="964" customWidth="1"/>
    <col min="776" max="1024" width="9.33203125" style="964"/>
    <col min="1025" max="1025" width="5" style="964" customWidth="1"/>
    <col min="1026" max="1026" width="11.6640625" style="964" customWidth="1"/>
    <col min="1027" max="1027" width="60.6640625" style="964" customWidth="1"/>
    <col min="1028" max="1028" width="5" style="964" customWidth="1"/>
    <col min="1029" max="1029" width="9.6640625" style="964" customWidth="1"/>
    <col min="1030" max="1031" width="13" style="964" customWidth="1"/>
    <col min="1032" max="1280" width="9.33203125" style="964"/>
    <col min="1281" max="1281" width="5" style="964" customWidth="1"/>
    <col min="1282" max="1282" width="11.6640625" style="964" customWidth="1"/>
    <col min="1283" max="1283" width="60.6640625" style="964" customWidth="1"/>
    <col min="1284" max="1284" width="5" style="964" customWidth="1"/>
    <col min="1285" max="1285" width="9.6640625" style="964" customWidth="1"/>
    <col min="1286" max="1287" width="13" style="964" customWidth="1"/>
    <col min="1288" max="1536" width="9.33203125" style="964"/>
    <col min="1537" max="1537" width="5" style="964" customWidth="1"/>
    <col min="1538" max="1538" width="11.6640625" style="964" customWidth="1"/>
    <col min="1539" max="1539" width="60.6640625" style="964" customWidth="1"/>
    <col min="1540" max="1540" width="5" style="964" customWidth="1"/>
    <col min="1541" max="1541" width="9.6640625" style="964" customWidth="1"/>
    <col min="1542" max="1543" width="13" style="964" customWidth="1"/>
    <col min="1544" max="1792" width="9.33203125" style="964"/>
    <col min="1793" max="1793" width="5" style="964" customWidth="1"/>
    <col min="1794" max="1794" width="11.6640625" style="964" customWidth="1"/>
    <col min="1795" max="1795" width="60.6640625" style="964" customWidth="1"/>
    <col min="1796" max="1796" width="5" style="964" customWidth="1"/>
    <col min="1797" max="1797" width="9.6640625" style="964" customWidth="1"/>
    <col min="1798" max="1799" width="13" style="964" customWidth="1"/>
    <col min="1800" max="2048" width="9.33203125" style="964"/>
    <col min="2049" max="2049" width="5" style="964" customWidth="1"/>
    <col min="2050" max="2050" width="11.6640625" style="964" customWidth="1"/>
    <col min="2051" max="2051" width="60.6640625" style="964" customWidth="1"/>
    <col min="2052" max="2052" width="5" style="964" customWidth="1"/>
    <col min="2053" max="2053" width="9.6640625" style="964" customWidth="1"/>
    <col min="2054" max="2055" width="13" style="964" customWidth="1"/>
    <col min="2056" max="2304" width="9.33203125" style="964"/>
    <col min="2305" max="2305" width="5" style="964" customWidth="1"/>
    <col min="2306" max="2306" width="11.6640625" style="964" customWidth="1"/>
    <col min="2307" max="2307" width="60.6640625" style="964" customWidth="1"/>
    <col min="2308" max="2308" width="5" style="964" customWidth="1"/>
    <col min="2309" max="2309" width="9.6640625" style="964" customWidth="1"/>
    <col min="2310" max="2311" width="13" style="964" customWidth="1"/>
    <col min="2312" max="2560" width="9.33203125" style="964"/>
    <col min="2561" max="2561" width="5" style="964" customWidth="1"/>
    <col min="2562" max="2562" width="11.6640625" style="964" customWidth="1"/>
    <col min="2563" max="2563" width="60.6640625" style="964" customWidth="1"/>
    <col min="2564" max="2564" width="5" style="964" customWidth="1"/>
    <col min="2565" max="2565" width="9.6640625" style="964" customWidth="1"/>
    <col min="2566" max="2567" width="13" style="964" customWidth="1"/>
    <col min="2568" max="2816" width="9.33203125" style="964"/>
    <col min="2817" max="2817" width="5" style="964" customWidth="1"/>
    <col min="2818" max="2818" width="11.6640625" style="964" customWidth="1"/>
    <col min="2819" max="2819" width="60.6640625" style="964" customWidth="1"/>
    <col min="2820" max="2820" width="5" style="964" customWidth="1"/>
    <col min="2821" max="2821" width="9.6640625" style="964" customWidth="1"/>
    <col min="2822" max="2823" width="13" style="964" customWidth="1"/>
    <col min="2824" max="3072" width="9.33203125" style="964"/>
    <col min="3073" max="3073" width="5" style="964" customWidth="1"/>
    <col min="3074" max="3074" width="11.6640625" style="964" customWidth="1"/>
    <col min="3075" max="3075" width="60.6640625" style="964" customWidth="1"/>
    <col min="3076" max="3076" width="5" style="964" customWidth="1"/>
    <col min="3077" max="3077" width="9.6640625" style="964" customWidth="1"/>
    <col min="3078" max="3079" width="13" style="964" customWidth="1"/>
    <col min="3080" max="3328" width="9.33203125" style="964"/>
    <col min="3329" max="3329" width="5" style="964" customWidth="1"/>
    <col min="3330" max="3330" width="11.6640625" style="964" customWidth="1"/>
    <col min="3331" max="3331" width="60.6640625" style="964" customWidth="1"/>
    <col min="3332" max="3332" width="5" style="964" customWidth="1"/>
    <col min="3333" max="3333" width="9.6640625" style="964" customWidth="1"/>
    <col min="3334" max="3335" width="13" style="964" customWidth="1"/>
    <col min="3336" max="3584" width="9.33203125" style="964"/>
    <col min="3585" max="3585" width="5" style="964" customWidth="1"/>
    <col min="3586" max="3586" width="11.6640625" style="964" customWidth="1"/>
    <col min="3587" max="3587" width="60.6640625" style="964" customWidth="1"/>
    <col min="3588" max="3588" width="5" style="964" customWidth="1"/>
    <col min="3589" max="3589" width="9.6640625" style="964" customWidth="1"/>
    <col min="3590" max="3591" width="13" style="964" customWidth="1"/>
    <col min="3592" max="3840" width="9.33203125" style="964"/>
    <col min="3841" max="3841" width="5" style="964" customWidth="1"/>
    <col min="3842" max="3842" width="11.6640625" style="964" customWidth="1"/>
    <col min="3843" max="3843" width="60.6640625" style="964" customWidth="1"/>
    <col min="3844" max="3844" width="5" style="964" customWidth="1"/>
    <col min="3845" max="3845" width="9.6640625" style="964" customWidth="1"/>
    <col min="3846" max="3847" width="13" style="964" customWidth="1"/>
    <col min="3848" max="4096" width="9.33203125" style="964"/>
    <col min="4097" max="4097" width="5" style="964" customWidth="1"/>
    <col min="4098" max="4098" width="11.6640625" style="964" customWidth="1"/>
    <col min="4099" max="4099" width="60.6640625" style="964" customWidth="1"/>
    <col min="4100" max="4100" width="5" style="964" customWidth="1"/>
    <col min="4101" max="4101" width="9.6640625" style="964" customWidth="1"/>
    <col min="4102" max="4103" width="13" style="964" customWidth="1"/>
    <col min="4104" max="4352" width="9.33203125" style="964"/>
    <col min="4353" max="4353" width="5" style="964" customWidth="1"/>
    <col min="4354" max="4354" width="11.6640625" style="964" customWidth="1"/>
    <col min="4355" max="4355" width="60.6640625" style="964" customWidth="1"/>
    <col min="4356" max="4356" width="5" style="964" customWidth="1"/>
    <col min="4357" max="4357" width="9.6640625" style="964" customWidth="1"/>
    <col min="4358" max="4359" width="13" style="964" customWidth="1"/>
    <col min="4360" max="4608" width="9.33203125" style="964"/>
    <col min="4609" max="4609" width="5" style="964" customWidth="1"/>
    <col min="4610" max="4610" width="11.6640625" style="964" customWidth="1"/>
    <col min="4611" max="4611" width="60.6640625" style="964" customWidth="1"/>
    <col min="4612" max="4612" width="5" style="964" customWidth="1"/>
    <col min="4613" max="4613" width="9.6640625" style="964" customWidth="1"/>
    <col min="4614" max="4615" width="13" style="964" customWidth="1"/>
    <col min="4616" max="4864" width="9.33203125" style="964"/>
    <col min="4865" max="4865" width="5" style="964" customWidth="1"/>
    <col min="4866" max="4866" width="11.6640625" style="964" customWidth="1"/>
    <col min="4867" max="4867" width="60.6640625" style="964" customWidth="1"/>
    <col min="4868" max="4868" width="5" style="964" customWidth="1"/>
    <col min="4869" max="4869" width="9.6640625" style="964" customWidth="1"/>
    <col min="4870" max="4871" width="13" style="964" customWidth="1"/>
    <col min="4872" max="5120" width="9.33203125" style="964"/>
    <col min="5121" max="5121" width="5" style="964" customWidth="1"/>
    <col min="5122" max="5122" width="11.6640625" style="964" customWidth="1"/>
    <col min="5123" max="5123" width="60.6640625" style="964" customWidth="1"/>
    <col min="5124" max="5124" width="5" style="964" customWidth="1"/>
    <col min="5125" max="5125" width="9.6640625" style="964" customWidth="1"/>
    <col min="5126" max="5127" width="13" style="964" customWidth="1"/>
    <col min="5128" max="5376" width="9.33203125" style="964"/>
    <col min="5377" max="5377" width="5" style="964" customWidth="1"/>
    <col min="5378" max="5378" width="11.6640625" style="964" customWidth="1"/>
    <col min="5379" max="5379" width="60.6640625" style="964" customWidth="1"/>
    <col min="5380" max="5380" width="5" style="964" customWidth="1"/>
    <col min="5381" max="5381" width="9.6640625" style="964" customWidth="1"/>
    <col min="5382" max="5383" width="13" style="964" customWidth="1"/>
    <col min="5384" max="5632" width="9.33203125" style="964"/>
    <col min="5633" max="5633" width="5" style="964" customWidth="1"/>
    <col min="5634" max="5634" width="11.6640625" style="964" customWidth="1"/>
    <col min="5635" max="5635" width="60.6640625" style="964" customWidth="1"/>
    <col min="5636" max="5636" width="5" style="964" customWidth="1"/>
    <col min="5637" max="5637" width="9.6640625" style="964" customWidth="1"/>
    <col min="5638" max="5639" width="13" style="964" customWidth="1"/>
    <col min="5640" max="5888" width="9.33203125" style="964"/>
    <col min="5889" max="5889" width="5" style="964" customWidth="1"/>
    <col min="5890" max="5890" width="11.6640625" style="964" customWidth="1"/>
    <col min="5891" max="5891" width="60.6640625" style="964" customWidth="1"/>
    <col min="5892" max="5892" width="5" style="964" customWidth="1"/>
    <col min="5893" max="5893" width="9.6640625" style="964" customWidth="1"/>
    <col min="5894" max="5895" width="13" style="964" customWidth="1"/>
    <col min="5896" max="6144" width="9.33203125" style="964"/>
    <col min="6145" max="6145" width="5" style="964" customWidth="1"/>
    <col min="6146" max="6146" width="11.6640625" style="964" customWidth="1"/>
    <col min="6147" max="6147" width="60.6640625" style="964" customWidth="1"/>
    <col min="6148" max="6148" width="5" style="964" customWidth="1"/>
    <col min="6149" max="6149" width="9.6640625" style="964" customWidth="1"/>
    <col min="6150" max="6151" width="13" style="964" customWidth="1"/>
    <col min="6152" max="6400" width="9.33203125" style="964"/>
    <col min="6401" max="6401" width="5" style="964" customWidth="1"/>
    <col min="6402" max="6402" width="11.6640625" style="964" customWidth="1"/>
    <col min="6403" max="6403" width="60.6640625" style="964" customWidth="1"/>
    <col min="6404" max="6404" width="5" style="964" customWidth="1"/>
    <col min="6405" max="6405" width="9.6640625" style="964" customWidth="1"/>
    <col min="6406" max="6407" width="13" style="964" customWidth="1"/>
    <col min="6408" max="6656" width="9.33203125" style="964"/>
    <col min="6657" max="6657" width="5" style="964" customWidth="1"/>
    <col min="6658" max="6658" width="11.6640625" style="964" customWidth="1"/>
    <col min="6659" max="6659" width="60.6640625" style="964" customWidth="1"/>
    <col min="6660" max="6660" width="5" style="964" customWidth="1"/>
    <col min="6661" max="6661" width="9.6640625" style="964" customWidth="1"/>
    <col min="6662" max="6663" width="13" style="964" customWidth="1"/>
    <col min="6664" max="6912" width="9.33203125" style="964"/>
    <col min="6913" max="6913" width="5" style="964" customWidth="1"/>
    <col min="6914" max="6914" width="11.6640625" style="964" customWidth="1"/>
    <col min="6915" max="6915" width="60.6640625" style="964" customWidth="1"/>
    <col min="6916" max="6916" width="5" style="964" customWidth="1"/>
    <col min="6917" max="6917" width="9.6640625" style="964" customWidth="1"/>
    <col min="6918" max="6919" width="13" style="964" customWidth="1"/>
    <col min="6920" max="7168" width="9.33203125" style="964"/>
    <col min="7169" max="7169" width="5" style="964" customWidth="1"/>
    <col min="7170" max="7170" width="11.6640625" style="964" customWidth="1"/>
    <col min="7171" max="7171" width="60.6640625" style="964" customWidth="1"/>
    <col min="7172" max="7172" width="5" style="964" customWidth="1"/>
    <col min="7173" max="7173" width="9.6640625" style="964" customWidth="1"/>
    <col min="7174" max="7175" width="13" style="964" customWidth="1"/>
    <col min="7176" max="7424" width="9.33203125" style="964"/>
    <col min="7425" max="7425" width="5" style="964" customWidth="1"/>
    <col min="7426" max="7426" width="11.6640625" style="964" customWidth="1"/>
    <col min="7427" max="7427" width="60.6640625" style="964" customWidth="1"/>
    <col min="7428" max="7428" width="5" style="964" customWidth="1"/>
    <col min="7429" max="7429" width="9.6640625" style="964" customWidth="1"/>
    <col min="7430" max="7431" width="13" style="964" customWidth="1"/>
    <col min="7432" max="7680" width="9.33203125" style="964"/>
    <col min="7681" max="7681" width="5" style="964" customWidth="1"/>
    <col min="7682" max="7682" width="11.6640625" style="964" customWidth="1"/>
    <col min="7683" max="7683" width="60.6640625" style="964" customWidth="1"/>
    <col min="7684" max="7684" width="5" style="964" customWidth="1"/>
    <col min="7685" max="7685" width="9.6640625" style="964" customWidth="1"/>
    <col min="7686" max="7687" width="13" style="964" customWidth="1"/>
    <col min="7688" max="7936" width="9.33203125" style="964"/>
    <col min="7937" max="7937" width="5" style="964" customWidth="1"/>
    <col min="7938" max="7938" width="11.6640625" style="964" customWidth="1"/>
    <col min="7939" max="7939" width="60.6640625" style="964" customWidth="1"/>
    <col min="7940" max="7940" width="5" style="964" customWidth="1"/>
    <col min="7941" max="7941" width="9.6640625" style="964" customWidth="1"/>
    <col min="7942" max="7943" width="13" style="964" customWidth="1"/>
    <col min="7944" max="8192" width="9.33203125" style="964"/>
    <col min="8193" max="8193" width="5" style="964" customWidth="1"/>
    <col min="8194" max="8194" width="11.6640625" style="964" customWidth="1"/>
    <col min="8195" max="8195" width="60.6640625" style="964" customWidth="1"/>
    <col min="8196" max="8196" width="5" style="964" customWidth="1"/>
    <col min="8197" max="8197" width="9.6640625" style="964" customWidth="1"/>
    <col min="8198" max="8199" width="13" style="964" customWidth="1"/>
    <col min="8200" max="8448" width="9.33203125" style="964"/>
    <col min="8449" max="8449" width="5" style="964" customWidth="1"/>
    <col min="8450" max="8450" width="11.6640625" style="964" customWidth="1"/>
    <col min="8451" max="8451" width="60.6640625" style="964" customWidth="1"/>
    <col min="8452" max="8452" width="5" style="964" customWidth="1"/>
    <col min="8453" max="8453" width="9.6640625" style="964" customWidth="1"/>
    <col min="8454" max="8455" width="13" style="964" customWidth="1"/>
    <col min="8456" max="8704" width="9.33203125" style="964"/>
    <col min="8705" max="8705" width="5" style="964" customWidth="1"/>
    <col min="8706" max="8706" width="11.6640625" style="964" customWidth="1"/>
    <col min="8707" max="8707" width="60.6640625" style="964" customWidth="1"/>
    <col min="8708" max="8708" width="5" style="964" customWidth="1"/>
    <col min="8709" max="8709" width="9.6640625" style="964" customWidth="1"/>
    <col min="8710" max="8711" width="13" style="964" customWidth="1"/>
    <col min="8712" max="8960" width="9.33203125" style="964"/>
    <col min="8961" max="8961" width="5" style="964" customWidth="1"/>
    <col min="8962" max="8962" width="11.6640625" style="964" customWidth="1"/>
    <col min="8963" max="8963" width="60.6640625" style="964" customWidth="1"/>
    <col min="8964" max="8964" width="5" style="964" customWidth="1"/>
    <col min="8965" max="8965" width="9.6640625" style="964" customWidth="1"/>
    <col min="8966" max="8967" width="13" style="964" customWidth="1"/>
    <col min="8968" max="9216" width="9.33203125" style="964"/>
    <col min="9217" max="9217" width="5" style="964" customWidth="1"/>
    <col min="9218" max="9218" width="11.6640625" style="964" customWidth="1"/>
    <col min="9219" max="9219" width="60.6640625" style="964" customWidth="1"/>
    <col min="9220" max="9220" width="5" style="964" customWidth="1"/>
    <col min="9221" max="9221" width="9.6640625" style="964" customWidth="1"/>
    <col min="9222" max="9223" width="13" style="964" customWidth="1"/>
    <col min="9224" max="9472" width="9.33203125" style="964"/>
    <col min="9473" max="9473" width="5" style="964" customWidth="1"/>
    <col min="9474" max="9474" width="11.6640625" style="964" customWidth="1"/>
    <col min="9475" max="9475" width="60.6640625" style="964" customWidth="1"/>
    <col min="9476" max="9476" width="5" style="964" customWidth="1"/>
    <col min="9477" max="9477" width="9.6640625" style="964" customWidth="1"/>
    <col min="9478" max="9479" width="13" style="964" customWidth="1"/>
    <col min="9480" max="9728" width="9.33203125" style="964"/>
    <col min="9729" max="9729" width="5" style="964" customWidth="1"/>
    <col min="9730" max="9730" width="11.6640625" style="964" customWidth="1"/>
    <col min="9731" max="9731" width="60.6640625" style="964" customWidth="1"/>
    <col min="9732" max="9732" width="5" style="964" customWidth="1"/>
    <col min="9733" max="9733" width="9.6640625" style="964" customWidth="1"/>
    <col min="9734" max="9735" width="13" style="964" customWidth="1"/>
    <col min="9736" max="9984" width="9.33203125" style="964"/>
    <col min="9985" max="9985" width="5" style="964" customWidth="1"/>
    <col min="9986" max="9986" width="11.6640625" style="964" customWidth="1"/>
    <col min="9987" max="9987" width="60.6640625" style="964" customWidth="1"/>
    <col min="9988" max="9988" width="5" style="964" customWidth="1"/>
    <col min="9989" max="9989" width="9.6640625" style="964" customWidth="1"/>
    <col min="9990" max="9991" width="13" style="964" customWidth="1"/>
    <col min="9992" max="10240" width="9.33203125" style="964"/>
    <col min="10241" max="10241" width="5" style="964" customWidth="1"/>
    <col min="10242" max="10242" width="11.6640625" style="964" customWidth="1"/>
    <col min="10243" max="10243" width="60.6640625" style="964" customWidth="1"/>
    <col min="10244" max="10244" width="5" style="964" customWidth="1"/>
    <col min="10245" max="10245" width="9.6640625" style="964" customWidth="1"/>
    <col min="10246" max="10247" width="13" style="964" customWidth="1"/>
    <col min="10248" max="10496" width="9.33203125" style="964"/>
    <col min="10497" max="10497" width="5" style="964" customWidth="1"/>
    <col min="10498" max="10498" width="11.6640625" style="964" customWidth="1"/>
    <col min="10499" max="10499" width="60.6640625" style="964" customWidth="1"/>
    <col min="10500" max="10500" width="5" style="964" customWidth="1"/>
    <col min="10501" max="10501" width="9.6640625" style="964" customWidth="1"/>
    <col min="10502" max="10503" width="13" style="964" customWidth="1"/>
    <col min="10504" max="10752" width="9.33203125" style="964"/>
    <col min="10753" max="10753" width="5" style="964" customWidth="1"/>
    <col min="10754" max="10754" width="11.6640625" style="964" customWidth="1"/>
    <col min="10755" max="10755" width="60.6640625" style="964" customWidth="1"/>
    <col min="10756" max="10756" width="5" style="964" customWidth="1"/>
    <col min="10757" max="10757" width="9.6640625" style="964" customWidth="1"/>
    <col min="10758" max="10759" width="13" style="964" customWidth="1"/>
    <col min="10760" max="11008" width="9.33203125" style="964"/>
    <col min="11009" max="11009" width="5" style="964" customWidth="1"/>
    <col min="11010" max="11010" width="11.6640625" style="964" customWidth="1"/>
    <col min="11011" max="11011" width="60.6640625" style="964" customWidth="1"/>
    <col min="11012" max="11012" width="5" style="964" customWidth="1"/>
    <col min="11013" max="11013" width="9.6640625" style="964" customWidth="1"/>
    <col min="11014" max="11015" width="13" style="964" customWidth="1"/>
    <col min="11016" max="11264" width="9.33203125" style="964"/>
    <col min="11265" max="11265" width="5" style="964" customWidth="1"/>
    <col min="11266" max="11266" width="11.6640625" style="964" customWidth="1"/>
    <col min="11267" max="11267" width="60.6640625" style="964" customWidth="1"/>
    <col min="11268" max="11268" width="5" style="964" customWidth="1"/>
    <col min="11269" max="11269" width="9.6640625" style="964" customWidth="1"/>
    <col min="11270" max="11271" width="13" style="964" customWidth="1"/>
    <col min="11272" max="11520" width="9.33203125" style="964"/>
    <col min="11521" max="11521" width="5" style="964" customWidth="1"/>
    <col min="11522" max="11522" width="11.6640625" style="964" customWidth="1"/>
    <col min="11523" max="11523" width="60.6640625" style="964" customWidth="1"/>
    <col min="11524" max="11524" width="5" style="964" customWidth="1"/>
    <col min="11525" max="11525" width="9.6640625" style="964" customWidth="1"/>
    <col min="11526" max="11527" width="13" style="964" customWidth="1"/>
    <col min="11528" max="11776" width="9.33203125" style="964"/>
    <col min="11777" max="11777" width="5" style="964" customWidth="1"/>
    <col min="11778" max="11778" width="11.6640625" style="964" customWidth="1"/>
    <col min="11779" max="11779" width="60.6640625" style="964" customWidth="1"/>
    <col min="11780" max="11780" width="5" style="964" customWidth="1"/>
    <col min="11781" max="11781" width="9.6640625" style="964" customWidth="1"/>
    <col min="11782" max="11783" width="13" style="964" customWidth="1"/>
    <col min="11784" max="12032" width="9.33203125" style="964"/>
    <col min="12033" max="12033" width="5" style="964" customWidth="1"/>
    <col min="12034" max="12034" width="11.6640625" style="964" customWidth="1"/>
    <col min="12035" max="12035" width="60.6640625" style="964" customWidth="1"/>
    <col min="12036" max="12036" width="5" style="964" customWidth="1"/>
    <col min="12037" max="12037" width="9.6640625" style="964" customWidth="1"/>
    <col min="12038" max="12039" width="13" style="964" customWidth="1"/>
    <col min="12040" max="12288" width="9.33203125" style="964"/>
    <col min="12289" max="12289" width="5" style="964" customWidth="1"/>
    <col min="12290" max="12290" width="11.6640625" style="964" customWidth="1"/>
    <col min="12291" max="12291" width="60.6640625" style="964" customWidth="1"/>
    <col min="12292" max="12292" width="5" style="964" customWidth="1"/>
    <col min="12293" max="12293" width="9.6640625" style="964" customWidth="1"/>
    <col min="12294" max="12295" width="13" style="964" customWidth="1"/>
    <col min="12296" max="12544" width="9.33203125" style="964"/>
    <col min="12545" max="12545" width="5" style="964" customWidth="1"/>
    <col min="12546" max="12546" width="11.6640625" style="964" customWidth="1"/>
    <col min="12547" max="12547" width="60.6640625" style="964" customWidth="1"/>
    <col min="12548" max="12548" width="5" style="964" customWidth="1"/>
    <col min="12549" max="12549" width="9.6640625" style="964" customWidth="1"/>
    <col min="12550" max="12551" width="13" style="964" customWidth="1"/>
    <col min="12552" max="12800" width="9.33203125" style="964"/>
    <col min="12801" max="12801" width="5" style="964" customWidth="1"/>
    <col min="12802" max="12802" width="11.6640625" style="964" customWidth="1"/>
    <col min="12803" max="12803" width="60.6640625" style="964" customWidth="1"/>
    <col min="12804" max="12804" width="5" style="964" customWidth="1"/>
    <col min="12805" max="12805" width="9.6640625" style="964" customWidth="1"/>
    <col min="12806" max="12807" width="13" style="964" customWidth="1"/>
    <col min="12808" max="13056" width="9.33203125" style="964"/>
    <col min="13057" max="13057" width="5" style="964" customWidth="1"/>
    <col min="13058" max="13058" width="11.6640625" style="964" customWidth="1"/>
    <col min="13059" max="13059" width="60.6640625" style="964" customWidth="1"/>
    <col min="13060" max="13060" width="5" style="964" customWidth="1"/>
    <col min="13061" max="13061" width="9.6640625" style="964" customWidth="1"/>
    <col min="13062" max="13063" width="13" style="964" customWidth="1"/>
    <col min="13064" max="13312" width="9.33203125" style="964"/>
    <col min="13313" max="13313" width="5" style="964" customWidth="1"/>
    <col min="13314" max="13314" width="11.6640625" style="964" customWidth="1"/>
    <col min="13315" max="13315" width="60.6640625" style="964" customWidth="1"/>
    <col min="13316" max="13316" width="5" style="964" customWidth="1"/>
    <col min="13317" max="13317" width="9.6640625" style="964" customWidth="1"/>
    <col min="13318" max="13319" width="13" style="964" customWidth="1"/>
    <col min="13320" max="13568" width="9.33203125" style="964"/>
    <col min="13569" max="13569" width="5" style="964" customWidth="1"/>
    <col min="13570" max="13570" width="11.6640625" style="964" customWidth="1"/>
    <col min="13571" max="13571" width="60.6640625" style="964" customWidth="1"/>
    <col min="13572" max="13572" width="5" style="964" customWidth="1"/>
    <col min="13573" max="13573" width="9.6640625" style="964" customWidth="1"/>
    <col min="13574" max="13575" width="13" style="964" customWidth="1"/>
    <col min="13576" max="13824" width="9.33203125" style="964"/>
    <col min="13825" max="13825" width="5" style="964" customWidth="1"/>
    <col min="13826" max="13826" width="11.6640625" style="964" customWidth="1"/>
    <col min="13827" max="13827" width="60.6640625" style="964" customWidth="1"/>
    <col min="13828" max="13828" width="5" style="964" customWidth="1"/>
    <col min="13829" max="13829" width="9.6640625" style="964" customWidth="1"/>
    <col min="13830" max="13831" width="13" style="964" customWidth="1"/>
    <col min="13832" max="14080" width="9.33203125" style="964"/>
    <col min="14081" max="14081" width="5" style="964" customWidth="1"/>
    <col min="14082" max="14082" width="11.6640625" style="964" customWidth="1"/>
    <col min="14083" max="14083" width="60.6640625" style="964" customWidth="1"/>
    <col min="14084" max="14084" width="5" style="964" customWidth="1"/>
    <col min="14085" max="14085" width="9.6640625" style="964" customWidth="1"/>
    <col min="14086" max="14087" width="13" style="964" customWidth="1"/>
    <col min="14088" max="14336" width="9.33203125" style="964"/>
    <col min="14337" max="14337" width="5" style="964" customWidth="1"/>
    <col min="14338" max="14338" width="11.6640625" style="964" customWidth="1"/>
    <col min="14339" max="14339" width="60.6640625" style="964" customWidth="1"/>
    <col min="14340" max="14340" width="5" style="964" customWidth="1"/>
    <col min="14341" max="14341" width="9.6640625" style="964" customWidth="1"/>
    <col min="14342" max="14343" width="13" style="964" customWidth="1"/>
    <col min="14344" max="14592" width="9.33203125" style="964"/>
    <col min="14593" max="14593" width="5" style="964" customWidth="1"/>
    <col min="14594" max="14594" width="11.6640625" style="964" customWidth="1"/>
    <col min="14595" max="14595" width="60.6640625" style="964" customWidth="1"/>
    <col min="14596" max="14596" width="5" style="964" customWidth="1"/>
    <col min="14597" max="14597" width="9.6640625" style="964" customWidth="1"/>
    <col min="14598" max="14599" width="13" style="964" customWidth="1"/>
    <col min="14600" max="14848" width="9.33203125" style="964"/>
    <col min="14849" max="14849" width="5" style="964" customWidth="1"/>
    <col min="14850" max="14850" width="11.6640625" style="964" customWidth="1"/>
    <col min="14851" max="14851" width="60.6640625" style="964" customWidth="1"/>
    <col min="14852" max="14852" width="5" style="964" customWidth="1"/>
    <col min="14853" max="14853" width="9.6640625" style="964" customWidth="1"/>
    <col min="14854" max="14855" width="13" style="964" customWidth="1"/>
    <col min="14856" max="15104" width="9.33203125" style="964"/>
    <col min="15105" max="15105" width="5" style="964" customWidth="1"/>
    <col min="15106" max="15106" width="11.6640625" style="964" customWidth="1"/>
    <col min="15107" max="15107" width="60.6640625" style="964" customWidth="1"/>
    <col min="15108" max="15108" width="5" style="964" customWidth="1"/>
    <col min="15109" max="15109" width="9.6640625" style="964" customWidth="1"/>
    <col min="15110" max="15111" width="13" style="964" customWidth="1"/>
    <col min="15112" max="15360" width="9.33203125" style="964"/>
    <col min="15361" max="15361" width="5" style="964" customWidth="1"/>
    <col min="15362" max="15362" width="11.6640625" style="964" customWidth="1"/>
    <col min="15363" max="15363" width="60.6640625" style="964" customWidth="1"/>
    <col min="15364" max="15364" width="5" style="964" customWidth="1"/>
    <col min="15365" max="15365" width="9.6640625" style="964" customWidth="1"/>
    <col min="15366" max="15367" width="13" style="964" customWidth="1"/>
    <col min="15368" max="15616" width="9.33203125" style="964"/>
    <col min="15617" max="15617" width="5" style="964" customWidth="1"/>
    <col min="15618" max="15618" width="11.6640625" style="964" customWidth="1"/>
    <col min="15619" max="15619" width="60.6640625" style="964" customWidth="1"/>
    <col min="15620" max="15620" width="5" style="964" customWidth="1"/>
    <col min="15621" max="15621" width="9.6640625" style="964" customWidth="1"/>
    <col min="15622" max="15623" width="13" style="964" customWidth="1"/>
    <col min="15624" max="15872" width="9.33203125" style="964"/>
    <col min="15873" max="15873" width="5" style="964" customWidth="1"/>
    <col min="15874" max="15874" width="11.6640625" style="964" customWidth="1"/>
    <col min="15875" max="15875" width="60.6640625" style="964" customWidth="1"/>
    <col min="15876" max="15876" width="5" style="964" customWidth="1"/>
    <col min="15877" max="15877" width="9.6640625" style="964" customWidth="1"/>
    <col min="15878" max="15879" width="13" style="964" customWidth="1"/>
    <col min="15880" max="16128" width="9.33203125" style="964"/>
    <col min="16129" max="16129" width="5" style="964" customWidth="1"/>
    <col min="16130" max="16130" width="11.6640625" style="964" customWidth="1"/>
    <col min="16131" max="16131" width="60.6640625" style="964" customWidth="1"/>
    <col min="16132" max="16132" width="5" style="964" customWidth="1"/>
    <col min="16133" max="16133" width="9.6640625" style="964" customWidth="1"/>
    <col min="16134" max="16135" width="13" style="964" customWidth="1"/>
    <col min="16136" max="16384" width="9.33203125" style="964"/>
  </cols>
  <sheetData>
    <row r="1" spans="1:11" s="958" customFormat="1" ht="17.25" customHeight="1">
      <c r="A1" s="1349" t="s">
        <v>2282</v>
      </c>
      <c r="B1" s="1350"/>
      <c r="C1" s="1350"/>
      <c r="D1" s="1350"/>
      <c r="E1" s="1350"/>
      <c r="F1" s="1350"/>
      <c r="G1" s="1350"/>
    </row>
    <row r="2" spans="1:11" s="959" customFormat="1" ht="15.75" customHeight="1">
      <c r="A2" s="1344" t="s">
        <v>2283</v>
      </c>
      <c r="B2" s="1344"/>
      <c r="C2" s="1344"/>
      <c r="D2" s="1344"/>
      <c r="E2" s="1344"/>
      <c r="F2" s="1344"/>
      <c r="G2" s="1344"/>
    </row>
    <row r="3" spans="1:11" s="959" customFormat="1" ht="15.75" customHeight="1">
      <c r="A3" s="1344" t="s">
        <v>2284</v>
      </c>
      <c r="B3" s="1344"/>
      <c r="C3" s="1344"/>
      <c r="D3" s="1344"/>
      <c r="E3" s="1344"/>
      <c r="F3" s="1344"/>
      <c r="G3" s="1344"/>
    </row>
    <row r="4" spans="1:11" s="959" customFormat="1" ht="15.75" customHeight="1">
      <c r="A4" s="1344" t="s">
        <v>2292</v>
      </c>
      <c r="B4" s="1344"/>
      <c r="C4" s="1344"/>
      <c r="D4" s="1344"/>
      <c r="E4" s="1344"/>
      <c r="F4" s="1344"/>
      <c r="G4" s="1344"/>
    </row>
    <row r="5" spans="1:11" s="959" customFormat="1" ht="15.75" customHeight="1">
      <c r="A5" s="1344" t="s">
        <v>2285</v>
      </c>
      <c r="B5" s="1344"/>
      <c r="C5" s="1344"/>
      <c r="D5" s="1344"/>
      <c r="E5" s="1344"/>
      <c r="F5" s="1344"/>
      <c r="G5" s="1344"/>
    </row>
    <row r="6" spans="1:11" s="959" customFormat="1" ht="15.75" customHeight="1">
      <c r="A6" s="1207"/>
      <c r="B6" s="1207"/>
      <c r="C6" s="1207"/>
      <c r="D6" s="1207"/>
      <c r="E6" s="1207"/>
      <c r="F6" s="1207"/>
      <c r="G6" s="1207"/>
    </row>
    <row r="7" spans="1:11" s="960" customFormat="1" ht="13.5" customHeight="1">
      <c r="A7" s="1351" t="s">
        <v>2078</v>
      </c>
      <c r="B7" s="1352"/>
      <c r="C7" s="1352"/>
      <c r="D7" s="1352"/>
      <c r="E7" s="1352"/>
      <c r="F7" s="1352"/>
      <c r="G7" s="1352"/>
      <c r="J7" s="330"/>
      <c r="K7" s="331"/>
    </row>
    <row r="8" spans="1:11" ht="12" customHeight="1">
      <c r="A8" s="961"/>
      <c r="B8" s="962"/>
      <c r="C8" s="962"/>
      <c r="D8" s="961"/>
      <c r="E8" s="961"/>
      <c r="F8" s="963"/>
      <c r="G8" s="963"/>
    </row>
    <row r="9" spans="1:11" s="968" customFormat="1" ht="38.25" customHeight="1">
      <c r="A9" s="965" t="s">
        <v>2079</v>
      </c>
      <c r="B9" s="965" t="s">
        <v>963</v>
      </c>
      <c r="C9" s="966" t="s">
        <v>2080</v>
      </c>
      <c r="D9" s="966" t="s">
        <v>2081</v>
      </c>
      <c r="E9" s="965" t="s">
        <v>2082</v>
      </c>
      <c r="F9" s="967" t="s">
        <v>2083</v>
      </c>
      <c r="G9" s="967" t="s">
        <v>2262</v>
      </c>
    </row>
    <row r="10" spans="1:11" ht="5.25" customHeight="1">
      <c r="A10" s="969"/>
      <c r="B10" s="970"/>
      <c r="C10" s="971"/>
      <c r="D10" s="970"/>
      <c r="E10" s="969"/>
      <c r="F10" s="972"/>
      <c r="G10" s="973"/>
      <c r="H10" s="974"/>
      <c r="I10" s="970"/>
      <c r="J10" s="970"/>
    </row>
    <row r="11" spans="1:11" ht="14.25" customHeight="1">
      <c r="A11" s="969">
        <v>1</v>
      </c>
      <c r="B11" s="970">
        <v>210881096</v>
      </c>
      <c r="C11" s="975" t="s">
        <v>2084</v>
      </c>
      <c r="D11" s="970" t="s">
        <v>159</v>
      </c>
      <c r="E11" s="976">
        <v>90</v>
      </c>
      <c r="F11" s="1021"/>
      <c r="G11" s="1018"/>
      <c r="H11" s="974"/>
      <c r="I11" s="970"/>
      <c r="J11" s="970"/>
    </row>
    <row r="12" spans="1:11" ht="14.25" customHeight="1">
      <c r="A12" s="1184">
        <v>2</v>
      </c>
      <c r="B12" s="1185" t="s">
        <v>2085</v>
      </c>
      <c r="C12" s="1186" t="s">
        <v>2086</v>
      </c>
      <c r="D12" s="1187" t="s">
        <v>159</v>
      </c>
      <c r="E12" s="1188">
        <v>90</v>
      </c>
      <c r="F12" s="1189"/>
      <c r="G12" s="1190"/>
      <c r="H12" s="974"/>
      <c r="I12" s="978"/>
      <c r="J12" s="970"/>
    </row>
    <row r="13" spans="1:11" ht="14.25" customHeight="1">
      <c r="A13" s="969">
        <v>3</v>
      </c>
      <c r="B13" s="970">
        <v>210881102</v>
      </c>
      <c r="C13" s="975" t="s">
        <v>2087</v>
      </c>
      <c r="D13" s="970" t="s">
        <v>159</v>
      </c>
      <c r="E13" s="976">
        <v>78</v>
      </c>
      <c r="F13" s="1021"/>
      <c r="G13" s="1018"/>
      <c r="H13" s="974"/>
      <c r="I13" s="978"/>
      <c r="J13" s="970"/>
    </row>
    <row r="14" spans="1:11" ht="14.25" customHeight="1">
      <c r="A14" s="1184">
        <v>4</v>
      </c>
      <c r="B14" s="1185" t="s">
        <v>2085</v>
      </c>
      <c r="C14" s="1186" t="s">
        <v>2088</v>
      </c>
      <c r="D14" s="1187" t="s">
        <v>159</v>
      </c>
      <c r="E14" s="1188">
        <v>78</v>
      </c>
      <c r="F14" s="1189"/>
      <c r="G14" s="1190"/>
      <c r="H14" s="974"/>
      <c r="I14" s="970"/>
      <c r="J14" s="970"/>
    </row>
    <row r="15" spans="1:11" ht="14.25" customHeight="1">
      <c r="A15" s="969">
        <v>5</v>
      </c>
      <c r="B15" s="970">
        <v>210881075</v>
      </c>
      <c r="C15" s="975" t="s">
        <v>2089</v>
      </c>
      <c r="D15" s="970" t="s">
        <v>159</v>
      </c>
      <c r="E15" s="976">
        <v>3218</v>
      </c>
      <c r="F15" s="1021"/>
      <c r="G15" s="1018"/>
      <c r="H15" s="974"/>
      <c r="I15" s="970"/>
      <c r="J15" s="970"/>
    </row>
    <row r="16" spans="1:11" ht="14.25" customHeight="1">
      <c r="A16" s="1184">
        <v>6</v>
      </c>
      <c r="B16" s="1185" t="s">
        <v>2085</v>
      </c>
      <c r="C16" s="1186" t="s">
        <v>2090</v>
      </c>
      <c r="D16" s="1187" t="s">
        <v>159</v>
      </c>
      <c r="E16" s="1188">
        <v>3218</v>
      </c>
      <c r="F16" s="1189"/>
      <c r="G16" s="1190"/>
      <c r="H16" s="974"/>
      <c r="I16" s="970"/>
      <c r="J16" s="970"/>
    </row>
    <row r="17" spans="1:10" ht="14.25" customHeight="1">
      <c r="A17" s="969">
        <v>7</v>
      </c>
      <c r="B17" s="970">
        <v>210881075</v>
      </c>
      <c r="C17" s="975" t="s">
        <v>2091</v>
      </c>
      <c r="D17" s="970" t="s">
        <v>159</v>
      </c>
      <c r="E17" s="976">
        <v>1708</v>
      </c>
      <c r="F17" s="1021"/>
      <c r="G17" s="1018"/>
      <c r="H17" s="974"/>
      <c r="I17" s="970"/>
      <c r="J17" s="970"/>
    </row>
    <row r="18" spans="1:10" ht="14.25" customHeight="1">
      <c r="A18" s="1184">
        <v>8</v>
      </c>
      <c r="B18" s="1185" t="s">
        <v>2085</v>
      </c>
      <c r="C18" s="1186" t="s">
        <v>2092</v>
      </c>
      <c r="D18" s="1187" t="s">
        <v>159</v>
      </c>
      <c r="E18" s="1188">
        <v>1708</v>
      </c>
      <c r="F18" s="1189"/>
      <c r="G18" s="1190"/>
      <c r="H18" s="974"/>
      <c r="I18" s="970"/>
      <c r="J18" s="970"/>
    </row>
    <row r="19" spans="1:10" ht="14.25" customHeight="1">
      <c r="A19" s="969">
        <v>9</v>
      </c>
      <c r="B19" s="970">
        <v>210881392</v>
      </c>
      <c r="C19" s="975" t="s">
        <v>2093</v>
      </c>
      <c r="D19" s="970" t="s">
        <v>159</v>
      </c>
      <c r="E19" s="976">
        <v>426</v>
      </c>
      <c r="F19" s="1021"/>
      <c r="G19" s="1018"/>
      <c r="H19" s="974"/>
      <c r="I19" s="970"/>
      <c r="J19" s="970"/>
    </row>
    <row r="20" spans="1:10" ht="14.25" customHeight="1">
      <c r="A20" s="1184">
        <v>10</v>
      </c>
      <c r="B20" s="1185" t="s">
        <v>2085</v>
      </c>
      <c r="C20" s="1191" t="s">
        <v>2094</v>
      </c>
      <c r="D20" s="1187" t="s">
        <v>159</v>
      </c>
      <c r="E20" s="1188">
        <v>426</v>
      </c>
      <c r="F20" s="1189"/>
      <c r="G20" s="1190"/>
      <c r="H20" s="974"/>
      <c r="I20" s="970"/>
      <c r="J20" s="970"/>
    </row>
    <row r="21" spans="1:10" ht="14.25" customHeight="1">
      <c r="A21" s="969">
        <v>11</v>
      </c>
      <c r="B21" s="970">
        <v>210881100</v>
      </c>
      <c r="C21" s="975" t="s">
        <v>2095</v>
      </c>
      <c r="D21" s="970" t="s">
        <v>159</v>
      </c>
      <c r="E21" s="976">
        <v>139</v>
      </c>
      <c r="F21" s="1021"/>
      <c r="G21" s="1018"/>
      <c r="H21" s="974"/>
      <c r="I21" s="970"/>
      <c r="J21" s="970"/>
    </row>
    <row r="22" spans="1:10" ht="14.25" customHeight="1">
      <c r="A22" s="1184">
        <v>12</v>
      </c>
      <c r="B22" s="1185" t="s">
        <v>2085</v>
      </c>
      <c r="C22" s="1191" t="s">
        <v>2096</v>
      </c>
      <c r="D22" s="1187" t="s">
        <v>159</v>
      </c>
      <c r="E22" s="1188">
        <v>139</v>
      </c>
      <c r="F22" s="1189"/>
      <c r="G22" s="1190"/>
      <c r="H22" s="974"/>
      <c r="I22" s="970"/>
      <c r="J22" s="970"/>
    </row>
    <row r="23" spans="1:10" ht="14.25" customHeight="1">
      <c r="A23" s="969">
        <v>13</v>
      </c>
      <c r="B23" s="970">
        <v>210881076</v>
      </c>
      <c r="C23" s="975" t="s">
        <v>2097</v>
      </c>
      <c r="D23" s="970" t="s">
        <v>159</v>
      </c>
      <c r="E23" s="976">
        <v>2245</v>
      </c>
      <c r="F23" s="1021"/>
      <c r="G23" s="1018"/>
      <c r="H23" s="974"/>
      <c r="I23" s="970"/>
      <c r="J23" s="970"/>
    </row>
    <row r="24" spans="1:10" ht="14.25" customHeight="1">
      <c r="A24" s="1184">
        <v>14</v>
      </c>
      <c r="B24" s="1185" t="s">
        <v>2085</v>
      </c>
      <c r="C24" s="1191" t="s">
        <v>2098</v>
      </c>
      <c r="D24" s="1187" t="s">
        <v>159</v>
      </c>
      <c r="E24" s="1188">
        <v>2245</v>
      </c>
      <c r="F24" s="1189"/>
      <c r="G24" s="1190"/>
      <c r="H24" s="974"/>
      <c r="I24" s="970"/>
      <c r="J24" s="970"/>
    </row>
    <row r="25" spans="1:10" ht="14.25" customHeight="1">
      <c r="A25" s="969">
        <v>15</v>
      </c>
      <c r="B25" s="970">
        <v>210881101</v>
      </c>
      <c r="C25" s="975" t="s">
        <v>2099</v>
      </c>
      <c r="D25" s="970" t="s">
        <v>159</v>
      </c>
      <c r="E25" s="976">
        <v>176</v>
      </c>
      <c r="F25" s="1021"/>
      <c r="G25" s="1018"/>
      <c r="H25" s="974"/>
      <c r="I25" s="970"/>
      <c r="J25" s="970"/>
    </row>
    <row r="26" spans="1:10" ht="14.25" customHeight="1">
      <c r="A26" s="1184">
        <v>16</v>
      </c>
      <c r="B26" s="1185" t="s">
        <v>2085</v>
      </c>
      <c r="C26" s="1191" t="s">
        <v>2100</v>
      </c>
      <c r="D26" s="1187" t="s">
        <v>159</v>
      </c>
      <c r="E26" s="1188">
        <v>176</v>
      </c>
      <c r="F26" s="1189"/>
      <c r="G26" s="1190"/>
      <c r="H26" s="974"/>
      <c r="I26" s="970"/>
      <c r="J26" s="970"/>
    </row>
    <row r="27" spans="1:10" ht="14.25" customHeight="1">
      <c r="A27" s="969">
        <v>17</v>
      </c>
      <c r="B27" s="970">
        <v>210881058</v>
      </c>
      <c r="C27" s="975" t="s">
        <v>2101</v>
      </c>
      <c r="D27" s="970" t="s">
        <v>159</v>
      </c>
      <c r="E27" s="976">
        <v>168</v>
      </c>
      <c r="F27" s="1021"/>
      <c r="G27" s="1018"/>
      <c r="H27" s="974"/>
      <c r="I27" s="970"/>
      <c r="J27" s="970"/>
    </row>
    <row r="28" spans="1:10" ht="14.25" customHeight="1">
      <c r="A28" s="1184">
        <v>18</v>
      </c>
      <c r="B28" s="1185" t="s">
        <v>2085</v>
      </c>
      <c r="C28" s="1191" t="s">
        <v>2102</v>
      </c>
      <c r="D28" s="1187" t="s">
        <v>159</v>
      </c>
      <c r="E28" s="1188">
        <v>168</v>
      </c>
      <c r="F28" s="1189"/>
      <c r="G28" s="1190"/>
      <c r="H28" s="974"/>
      <c r="I28" s="970"/>
      <c r="J28" s="970"/>
    </row>
    <row r="29" spans="1:10" ht="14.25" customHeight="1">
      <c r="A29" s="969">
        <v>19</v>
      </c>
      <c r="B29" s="970">
        <v>210881056</v>
      </c>
      <c r="C29" s="975" t="s">
        <v>2103</v>
      </c>
      <c r="D29" s="970" t="s">
        <v>159</v>
      </c>
      <c r="E29" s="976">
        <v>250</v>
      </c>
      <c r="F29" s="1021"/>
      <c r="G29" s="1018"/>
      <c r="H29" s="974"/>
      <c r="I29" s="970"/>
      <c r="J29" s="970"/>
    </row>
    <row r="30" spans="1:10" ht="14.25" customHeight="1">
      <c r="A30" s="1184">
        <v>20</v>
      </c>
      <c r="B30" s="1185" t="s">
        <v>2085</v>
      </c>
      <c r="C30" s="1191" t="s">
        <v>2104</v>
      </c>
      <c r="D30" s="1187" t="s">
        <v>159</v>
      </c>
      <c r="E30" s="1188">
        <v>250</v>
      </c>
      <c r="F30" s="1189"/>
      <c r="G30" s="1190"/>
      <c r="H30" s="974"/>
      <c r="I30" s="970"/>
      <c r="J30" s="970"/>
    </row>
    <row r="31" spans="1:10" ht="30.75" customHeight="1">
      <c r="A31" s="969">
        <v>21</v>
      </c>
      <c r="B31" s="979">
        <v>210100001</v>
      </c>
      <c r="C31" s="980" t="s">
        <v>2105</v>
      </c>
      <c r="D31" s="981" t="s">
        <v>241</v>
      </c>
      <c r="E31" s="976">
        <v>438</v>
      </c>
      <c r="F31" s="1021"/>
      <c r="G31" s="1018"/>
      <c r="H31" s="974"/>
      <c r="I31" s="970"/>
      <c r="J31" s="970"/>
    </row>
    <row r="32" spans="1:10" ht="25.5" customHeight="1">
      <c r="A32" s="969">
        <v>22</v>
      </c>
      <c r="B32" s="979">
        <v>210100002</v>
      </c>
      <c r="C32" s="980" t="s">
        <v>2106</v>
      </c>
      <c r="D32" s="981" t="s">
        <v>241</v>
      </c>
      <c r="E32" s="976">
        <v>45</v>
      </c>
      <c r="F32" s="1021"/>
      <c r="G32" s="1018"/>
      <c r="H32" s="974"/>
      <c r="I32" s="970"/>
      <c r="J32" s="970"/>
    </row>
    <row r="33" spans="1:14" ht="27" customHeight="1">
      <c r="A33" s="969">
        <v>23</v>
      </c>
      <c r="B33" s="970">
        <v>210100003</v>
      </c>
      <c r="C33" s="980" t="s">
        <v>2107</v>
      </c>
      <c r="D33" s="970" t="s">
        <v>241</v>
      </c>
      <c r="E33" s="976">
        <v>14</v>
      </c>
      <c r="F33" s="1021"/>
      <c r="G33" s="1018"/>
      <c r="H33" s="974"/>
      <c r="I33" s="970"/>
      <c r="J33" s="970"/>
    </row>
    <row r="34" spans="1:14" ht="14.25" customHeight="1">
      <c r="A34" s="969">
        <v>24</v>
      </c>
      <c r="B34" s="970">
        <v>210220040</v>
      </c>
      <c r="C34" s="982" t="s">
        <v>2108</v>
      </c>
      <c r="D34" s="970" t="s">
        <v>241</v>
      </c>
      <c r="E34" s="976">
        <v>25</v>
      </c>
      <c r="F34" s="1021"/>
      <c r="G34" s="1018"/>
      <c r="H34" s="974"/>
      <c r="I34" s="970"/>
      <c r="J34" s="970"/>
    </row>
    <row r="35" spans="1:14" ht="15" customHeight="1">
      <c r="A35" s="1184">
        <v>25</v>
      </c>
      <c r="B35" s="1185" t="s">
        <v>2085</v>
      </c>
      <c r="C35" s="1192" t="s">
        <v>2109</v>
      </c>
      <c r="D35" s="1187" t="s">
        <v>241</v>
      </c>
      <c r="E35" s="1188">
        <v>25</v>
      </c>
      <c r="F35" s="1190"/>
      <c r="G35" s="1190"/>
      <c r="H35" s="974"/>
      <c r="I35" s="970"/>
      <c r="J35" s="970"/>
    </row>
    <row r="36" spans="1:14" ht="19.5" customHeight="1">
      <c r="A36" s="969">
        <v>26</v>
      </c>
      <c r="B36" s="970">
        <v>210190051</v>
      </c>
      <c r="C36" s="983" t="s">
        <v>2110</v>
      </c>
      <c r="D36" s="970" t="s">
        <v>241</v>
      </c>
      <c r="E36" s="976">
        <v>2</v>
      </c>
      <c r="F36" s="1021"/>
      <c r="G36" s="1018"/>
      <c r="H36" s="974"/>
      <c r="N36" s="971"/>
    </row>
    <row r="37" spans="1:14" ht="21" customHeight="1">
      <c r="A37" s="1184">
        <v>27</v>
      </c>
      <c r="B37" s="1185" t="s">
        <v>2085</v>
      </c>
      <c r="C37" s="1191" t="s">
        <v>2111</v>
      </c>
      <c r="D37" s="1187" t="s">
        <v>241</v>
      </c>
      <c r="E37" s="1188">
        <v>1</v>
      </c>
      <c r="F37" s="1189"/>
      <c r="G37" s="1190"/>
      <c r="H37" s="974"/>
      <c r="I37" s="970"/>
      <c r="J37" s="970"/>
      <c r="N37" s="971"/>
    </row>
    <row r="38" spans="1:14" ht="18" customHeight="1">
      <c r="A38" s="969">
        <v>28</v>
      </c>
      <c r="B38" s="970" t="s">
        <v>2112</v>
      </c>
      <c r="C38" s="982" t="s">
        <v>2113</v>
      </c>
      <c r="D38" s="970" t="s">
        <v>241</v>
      </c>
      <c r="E38" s="976">
        <v>1</v>
      </c>
      <c r="F38" s="1021"/>
      <c r="G38" s="1018"/>
      <c r="H38" s="974"/>
      <c r="N38" s="982"/>
    </row>
    <row r="39" spans="1:14" ht="18" customHeight="1">
      <c r="A39" s="1184">
        <v>29</v>
      </c>
      <c r="B39" s="1185" t="s">
        <v>2085</v>
      </c>
      <c r="C39" s="1192" t="s">
        <v>2114</v>
      </c>
      <c r="D39" s="1187" t="s">
        <v>241</v>
      </c>
      <c r="E39" s="1188">
        <v>1</v>
      </c>
      <c r="F39" s="1190"/>
      <c r="G39" s="1190"/>
      <c r="H39" s="974"/>
      <c r="I39" s="970"/>
      <c r="J39" s="970"/>
      <c r="N39" s="982"/>
    </row>
    <row r="40" spans="1:14" ht="18" customHeight="1">
      <c r="A40" s="969">
        <v>30</v>
      </c>
      <c r="B40" s="970">
        <v>210193074</v>
      </c>
      <c r="C40" s="975" t="s">
        <v>2115</v>
      </c>
      <c r="D40" s="970" t="s">
        <v>241</v>
      </c>
      <c r="E40" s="976">
        <v>1</v>
      </c>
      <c r="F40" s="1021"/>
      <c r="G40" s="1018"/>
      <c r="H40" s="974"/>
      <c r="N40" s="971"/>
    </row>
    <row r="41" spans="1:14" ht="18" customHeight="1">
      <c r="A41" s="1184">
        <v>31</v>
      </c>
      <c r="B41" s="1185" t="s">
        <v>2085</v>
      </c>
      <c r="C41" s="1191" t="s">
        <v>2116</v>
      </c>
      <c r="D41" s="1187" t="s">
        <v>241</v>
      </c>
      <c r="E41" s="1188">
        <v>1</v>
      </c>
      <c r="F41" s="1189"/>
      <c r="G41" s="1190"/>
      <c r="H41" s="974"/>
      <c r="I41" s="970"/>
      <c r="J41" s="970"/>
      <c r="N41" s="971"/>
    </row>
    <row r="42" spans="1:14" ht="15" customHeight="1">
      <c r="A42" s="969">
        <v>32</v>
      </c>
      <c r="B42" s="970">
        <v>210193075</v>
      </c>
      <c r="C42" s="975" t="s">
        <v>2117</v>
      </c>
      <c r="D42" s="970" t="s">
        <v>241</v>
      </c>
      <c r="E42" s="976">
        <v>1</v>
      </c>
      <c r="F42" s="1021"/>
      <c r="G42" s="1018"/>
      <c r="H42" s="974"/>
      <c r="N42" s="971"/>
    </row>
    <row r="43" spans="1:14" ht="18" customHeight="1">
      <c r="A43" s="1184">
        <v>33</v>
      </c>
      <c r="B43" s="1185" t="s">
        <v>2085</v>
      </c>
      <c r="C43" s="1191" t="s">
        <v>2118</v>
      </c>
      <c r="D43" s="1187" t="s">
        <v>241</v>
      </c>
      <c r="E43" s="1188">
        <v>1</v>
      </c>
      <c r="F43" s="1189"/>
      <c r="G43" s="1190"/>
      <c r="H43" s="974"/>
      <c r="I43" s="970"/>
      <c r="J43" s="970"/>
      <c r="N43" s="971"/>
    </row>
    <row r="44" spans="1:14" ht="18" customHeight="1">
      <c r="A44" s="969">
        <v>34</v>
      </c>
      <c r="B44" s="970" t="s">
        <v>2112</v>
      </c>
      <c r="C44" s="982" t="s">
        <v>2119</v>
      </c>
      <c r="D44" s="970" t="s">
        <v>673</v>
      </c>
      <c r="E44" s="976">
        <v>80</v>
      </c>
      <c r="F44" s="1018"/>
      <c r="G44" s="1018"/>
      <c r="H44" s="974"/>
      <c r="I44" s="970"/>
      <c r="J44" s="970"/>
      <c r="N44" s="971"/>
    </row>
    <row r="45" spans="1:14" ht="36" customHeight="1">
      <c r="A45" s="969">
        <v>35</v>
      </c>
      <c r="B45" s="970">
        <v>210201001</v>
      </c>
      <c r="C45" s="984" t="s">
        <v>2120</v>
      </c>
      <c r="D45" s="970" t="s">
        <v>241</v>
      </c>
      <c r="E45" s="976">
        <v>236</v>
      </c>
      <c r="F45" s="1021"/>
      <c r="G45" s="1018"/>
      <c r="H45" s="974"/>
      <c r="I45" s="970"/>
      <c r="J45" s="970"/>
      <c r="N45" s="971"/>
    </row>
    <row r="46" spans="1:14" ht="25.5" customHeight="1">
      <c r="A46" s="1184">
        <v>36</v>
      </c>
      <c r="B46" s="1185" t="s">
        <v>2085</v>
      </c>
      <c r="C46" s="1193" t="s">
        <v>2121</v>
      </c>
      <c r="D46" s="1187" t="s">
        <v>241</v>
      </c>
      <c r="E46" s="1188">
        <v>236</v>
      </c>
      <c r="F46" s="1189"/>
      <c r="G46" s="1190"/>
      <c r="H46" s="974"/>
      <c r="I46" s="970"/>
      <c r="J46" s="970"/>
    </row>
    <row r="47" spans="1:14" ht="31.5" customHeight="1">
      <c r="A47" s="969">
        <v>37</v>
      </c>
      <c r="B47" s="970">
        <v>210201001</v>
      </c>
      <c r="C47" s="984" t="s">
        <v>2122</v>
      </c>
      <c r="D47" s="970" t="s">
        <v>241</v>
      </c>
      <c r="E47" s="976">
        <v>24</v>
      </c>
      <c r="F47" s="1021"/>
      <c r="G47" s="1018"/>
      <c r="H47" s="974"/>
      <c r="I47" s="970"/>
      <c r="J47" s="970"/>
    </row>
    <row r="48" spans="1:14" ht="27" customHeight="1">
      <c r="A48" s="1184">
        <v>38</v>
      </c>
      <c r="B48" s="1185" t="s">
        <v>2085</v>
      </c>
      <c r="C48" s="1193" t="s">
        <v>2123</v>
      </c>
      <c r="D48" s="1187" t="s">
        <v>241</v>
      </c>
      <c r="E48" s="1188">
        <v>24</v>
      </c>
      <c r="F48" s="1189"/>
      <c r="G48" s="1190"/>
      <c r="H48" s="974"/>
      <c r="I48" s="970"/>
      <c r="J48" s="970"/>
    </row>
    <row r="49" spans="1:10" ht="33.75" customHeight="1">
      <c r="A49" s="969">
        <v>39</v>
      </c>
      <c r="B49" s="970">
        <v>210201001</v>
      </c>
      <c r="C49" s="984" t="s">
        <v>2124</v>
      </c>
      <c r="D49" s="970" t="s">
        <v>241</v>
      </c>
      <c r="E49" s="976">
        <v>3</v>
      </c>
      <c r="F49" s="1021"/>
      <c r="G49" s="1018"/>
      <c r="H49" s="974"/>
      <c r="I49" s="970"/>
      <c r="J49" s="970"/>
    </row>
    <row r="50" spans="1:10" ht="21" customHeight="1">
      <c r="A50" s="1184">
        <v>40</v>
      </c>
      <c r="B50" s="1185" t="s">
        <v>2085</v>
      </c>
      <c r="C50" s="1193" t="s">
        <v>2125</v>
      </c>
      <c r="D50" s="1187" t="s">
        <v>241</v>
      </c>
      <c r="E50" s="1188">
        <v>3</v>
      </c>
      <c r="F50" s="1189"/>
      <c r="G50" s="1190"/>
      <c r="H50" s="974"/>
      <c r="I50" s="970"/>
      <c r="J50" s="970"/>
    </row>
    <row r="51" spans="1:10" ht="33" customHeight="1">
      <c r="A51" s="969">
        <v>41</v>
      </c>
      <c r="B51" s="970">
        <v>210201001</v>
      </c>
      <c r="C51" s="984" t="s">
        <v>2126</v>
      </c>
      <c r="D51" s="970" t="s">
        <v>241</v>
      </c>
      <c r="E51" s="976">
        <v>5</v>
      </c>
      <c r="F51" s="1021"/>
      <c r="G51" s="1018"/>
      <c r="H51" s="974"/>
      <c r="I51" s="970"/>
      <c r="J51" s="970"/>
    </row>
    <row r="52" spans="1:10" ht="24.75" customHeight="1">
      <c r="A52" s="1184">
        <v>42</v>
      </c>
      <c r="B52" s="1185" t="s">
        <v>2085</v>
      </c>
      <c r="C52" s="1193" t="s">
        <v>2127</v>
      </c>
      <c r="D52" s="1187" t="s">
        <v>241</v>
      </c>
      <c r="E52" s="1188">
        <v>5</v>
      </c>
      <c r="F52" s="1189"/>
      <c r="G52" s="1190"/>
      <c r="H52" s="974"/>
      <c r="I52" s="970"/>
      <c r="J52" s="970"/>
    </row>
    <row r="53" spans="1:10" ht="32.25" customHeight="1">
      <c r="A53" s="969">
        <v>43</v>
      </c>
      <c r="B53" s="970">
        <v>210201001</v>
      </c>
      <c r="C53" s="983" t="s">
        <v>2128</v>
      </c>
      <c r="D53" s="970" t="s">
        <v>241</v>
      </c>
      <c r="E53" s="976">
        <v>7</v>
      </c>
      <c r="F53" s="1021"/>
      <c r="G53" s="1018"/>
      <c r="H53" s="974"/>
      <c r="I53" s="970"/>
      <c r="J53" s="970"/>
    </row>
    <row r="54" spans="1:10" ht="19.5" customHeight="1">
      <c r="A54" s="1184">
        <v>44</v>
      </c>
      <c r="B54" s="1185" t="s">
        <v>2085</v>
      </c>
      <c r="C54" s="1191" t="s">
        <v>2129</v>
      </c>
      <c r="D54" s="1187" t="s">
        <v>241</v>
      </c>
      <c r="E54" s="1188">
        <v>7</v>
      </c>
      <c r="F54" s="1189"/>
      <c r="G54" s="1190"/>
      <c r="H54" s="974"/>
      <c r="I54" s="970"/>
      <c r="J54" s="970"/>
    </row>
    <row r="55" spans="1:10" ht="30.75" customHeight="1">
      <c r="A55" s="969">
        <v>45</v>
      </c>
      <c r="B55" s="970">
        <v>210201510</v>
      </c>
      <c r="C55" s="984" t="s">
        <v>2130</v>
      </c>
      <c r="D55" s="970" t="s">
        <v>241</v>
      </c>
      <c r="E55" s="976">
        <v>23</v>
      </c>
      <c r="F55" s="1021"/>
      <c r="G55" s="1018"/>
      <c r="H55" s="974"/>
      <c r="I55" s="970"/>
      <c r="J55" s="970"/>
    </row>
    <row r="56" spans="1:10" ht="27" customHeight="1">
      <c r="A56" s="1184">
        <v>46</v>
      </c>
      <c r="B56" s="1185" t="s">
        <v>2085</v>
      </c>
      <c r="C56" s="1193" t="s">
        <v>2131</v>
      </c>
      <c r="D56" s="1187" t="s">
        <v>241</v>
      </c>
      <c r="E56" s="1188">
        <v>23</v>
      </c>
      <c r="F56" s="1190"/>
      <c r="G56" s="1190"/>
      <c r="H56" s="974"/>
      <c r="I56" s="970"/>
      <c r="J56" s="970"/>
    </row>
    <row r="57" spans="1:10" ht="27" customHeight="1">
      <c r="A57" s="969">
        <v>47</v>
      </c>
      <c r="B57" s="985" t="s">
        <v>2132</v>
      </c>
      <c r="C57" s="986" t="s">
        <v>2133</v>
      </c>
      <c r="D57" s="970" t="s">
        <v>241</v>
      </c>
      <c r="E57" s="976">
        <v>267</v>
      </c>
      <c r="F57" s="1021"/>
      <c r="G57" s="1018"/>
      <c r="H57" s="974"/>
      <c r="I57" s="970"/>
      <c r="J57" s="970"/>
    </row>
    <row r="58" spans="1:10" ht="27" customHeight="1">
      <c r="A58" s="969">
        <v>48</v>
      </c>
      <c r="B58" s="985" t="s">
        <v>2134</v>
      </c>
      <c r="C58" s="986" t="s">
        <v>2135</v>
      </c>
      <c r="D58" s="970" t="s">
        <v>241</v>
      </c>
      <c r="E58" s="976">
        <v>31</v>
      </c>
      <c r="F58" s="1021"/>
      <c r="G58" s="1018"/>
      <c r="H58" s="974"/>
      <c r="I58" s="970"/>
      <c r="J58" s="970"/>
    </row>
    <row r="59" spans="1:10" ht="27" customHeight="1">
      <c r="A59" s="969">
        <v>49</v>
      </c>
      <c r="B59" s="970">
        <v>210110095</v>
      </c>
      <c r="C59" s="984" t="s">
        <v>2136</v>
      </c>
      <c r="D59" s="970" t="s">
        <v>241</v>
      </c>
      <c r="E59" s="976">
        <v>2</v>
      </c>
      <c r="F59" s="1021"/>
      <c r="G59" s="1018"/>
      <c r="H59" s="974"/>
      <c r="I59" s="970"/>
      <c r="J59" s="970"/>
    </row>
    <row r="60" spans="1:10" ht="16.5" customHeight="1">
      <c r="A60" s="1184">
        <v>50</v>
      </c>
      <c r="B60" s="1185" t="s">
        <v>2085</v>
      </c>
      <c r="C60" s="1193" t="s">
        <v>2137</v>
      </c>
      <c r="D60" s="1187" t="s">
        <v>241</v>
      </c>
      <c r="E60" s="1188">
        <v>2</v>
      </c>
      <c r="F60" s="1190"/>
      <c r="G60" s="1190"/>
      <c r="H60" s="974"/>
      <c r="I60" s="970"/>
      <c r="J60" s="970"/>
    </row>
    <row r="61" spans="1:10" ht="16.5" customHeight="1">
      <c r="A61" s="969">
        <v>51</v>
      </c>
      <c r="B61" s="970">
        <v>210110041</v>
      </c>
      <c r="C61" s="975" t="s">
        <v>2138</v>
      </c>
      <c r="D61" s="970" t="s">
        <v>241</v>
      </c>
      <c r="E61" s="976">
        <v>8</v>
      </c>
      <c r="F61" s="1021"/>
      <c r="G61" s="1018"/>
      <c r="H61" s="974"/>
      <c r="I61" s="970"/>
      <c r="J61" s="970"/>
    </row>
    <row r="62" spans="1:10" ht="16.5" customHeight="1">
      <c r="A62" s="1184">
        <v>52</v>
      </c>
      <c r="B62" s="1185" t="s">
        <v>2085</v>
      </c>
      <c r="C62" s="1191" t="s">
        <v>2139</v>
      </c>
      <c r="D62" s="1187" t="s">
        <v>241</v>
      </c>
      <c r="E62" s="1188">
        <v>8</v>
      </c>
      <c r="F62" s="1189"/>
      <c r="G62" s="1190"/>
      <c r="H62" s="974"/>
      <c r="I62" s="970"/>
      <c r="J62" s="970"/>
    </row>
    <row r="63" spans="1:10" ht="16.5" customHeight="1">
      <c r="A63" s="969">
        <v>53</v>
      </c>
      <c r="B63" s="970">
        <v>210110043</v>
      </c>
      <c r="C63" s="975" t="s">
        <v>2140</v>
      </c>
      <c r="D63" s="970" t="s">
        <v>241</v>
      </c>
      <c r="E63" s="976">
        <v>17</v>
      </c>
      <c r="F63" s="1021"/>
      <c r="G63" s="1018"/>
      <c r="H63" s="974"/>
      <c r="I63" s="970"/>
      <c r="J63" s="970"/>
    </row>
    <row r="64" spans="1:10" ht="16.5" customHeight="1">
      <c r="A64" s="1184">
        <v>54</v>
      </c>
      <c r="B64" s="1185" t="s">
        <v>2085</v>
      </c>
      <c r="C64" s="1191" t="s">
        <v>2141</v>
      </c>
      <c r="D64" s="1187" t="s">
        <v>241</v>
      </c>
      <c r="E64" s="1188">
        <v>17</v>
      </c>
      <c r="F64" s="1189"/>
      <c r="G64" s="1190"/>
      <c r="H64" s="974"/>
      <c r="I64" s="970"/>
      <c r="J64" s="970"/>
    </row>
    <row r="65" spans="1:10" ht="16.5" customHeight="1">
      <c r="A65" s="969">
        <v>55</v>
      </c>
      <c r="B65" s="970">
        <v>210110045</v>
      </c>
      <c r="C65" s="975" t="s">
        <v>2142</v>
      </c>
      <c r="D65" s="970" t="s">
        <v>241</v>
      </c>
      <c r="E65" s="976">
        <v>8</v>
      </c>
      <c r="F65" s="1021"/>
      <c r="G65" s="1018"/>
      <c r="H65" s="974"/>
      <c r="I65" s="970"/>
      <c r="J65" s="970"/>
    </row>
    <row r="66" spans="1:10" ht="16.5" customHeight="1">
      <c r="A66" s="1184">
        <v>56</v>
      </c>
      <c r="B66" s="1185" t="s">
        <v>2085</v>
      </c>
      <c r="C66" s="1191" t="s">
        <v>2143</v>
      </c>
      <c r="D66" s="1187" t="s">
        <v>241</v>
      </c>
      <c r="E66" s="1188">
        <v>8</v>
      </c>
      <c r="F66" s="1189"/>
      <c r="G66" s="1190"/>
      <c r="H66" s="974"/>
      <c r="I66" s="970"/>
      <c r="J66" s="970"/>
    </row>
    <row r="67" spans="1:10" ht="16.5" customHeight="1">
      <c r="A67" s="969">
        <v>57</v>
      </c>
      <c r="B67" s="970">
        <v>210110044</v>
      </c>
      <c r="C67" s="975" t="s">
        <v>2144</v>
      </c>
      <c r="D67" s="970" t="s">
        <v>241</v>
      </c>
      <c r="E67" s="976">
        <v>8</v>
      </c>
      <c r="F67" s="1021"/>
      <c r="G67" s="1018"/>
      <c r="H67" s="974"/>
      <c r="I67" s="970"/>
      <c r="J67" s="970"/>
    </row>
    <row r="68" spans="1:10" ht="16.5" customHeight="1">
      <c r="A68" s="1184">
        <v>58</v>
      </c>
      <c r="B68" s="1185" t="s">
        <v>2085</v>
      </c>
      <c r="C68" s="1191" t="s">
        <v>2145</v>
      </c>
      <c r="D68" s="1187" t="s">
        <v>241</v>
      </c>
      <c r="E68" s="1188">
        <v>8</v>
      </c>
      <c r="F68" s="1189"/>
      <c r="G68" s="1190"/>
      <c r="H68" s="974"/>
      <c r="I68" s="970"/>
      <c r="J68" s="970"/>
    </row>
    <row r="69" spans="1:10" ht="16.5" customHeight="1">
      <c r="A69" s="969">
        <v>59</v>
      </c>
      <c r="B69" s="970">
        <v>210110046</v>
      </c>
      <c r="C69" s="975" t="s">
        <v>2146</v>
      </c>
      <c r="D69" s="970" t="s">
        <v>241</v>
      </c>
      <c r="E69" s="976">
        <v>7</v>
      </c>
      <c r="F69" s="1021"/>
      <c r="G69" s="1018"/>
      <c r="H69" s="974"/>
      <c r="I69" s="970"/>
      <c r="J69" s="970"/>
    </row>
    <row r="70" spans="1:10" ht="16.5" customHeight="1">
      <c r="A70" s="1184">
        <v>60</v>
      </c>
      <c r="B70" s="1185" t="s">
        <v>2085</v>
      </c>
      <c r="C70" s="1191" t="s">
        <v>2147</v>
      </c>
      <c r="D70" s="1187" t="s">
        <v>241</v>
      </c>
      <c r="E70" s="1188">
        <v>7</v>
      </c>
      <c r="F70" s="1189"/>
      <c r="G70" s="1190"/>
      <c r="H70" s="974"/>
      <c r="I70" s="970"/>
      <c r="J70" s="970"/>
    </row>
    <row r="71" spans="1:10" ht="16.5" customHeight="1">
      <c r="A71" s="969">
        <v>61</v>
      </c>
      <c r="B71" s="970" t="s">
        <v>2148</v>
      </c>
      <c r="C71" s="975" t="s">
        <v>2149</v>
      </c>
      <c r="D71" s="970" t="s">
        <v>241</v>
      </c>
      <c r="E71" s="976">
        <v>29</v>
      </c>
      <c r="F71" s="1021"/>
      <c r="G71" s="1018"/>
      <c r="H71" s="974"/>
      <c r="I71" s="970"/>
      <c r="J71" s="970"/>
    </row>
    <row r="72" spans="1:10" ht="16.5" customHeight="1">
      <c r="A72" s="1184">
        <v>62</v>
      </c>
      <c r="B72" s="1185" t="s">
        <v>2085</v>
      </c>
      <c r="C72" s="1191" t="s">
        <v>2150</v>
      </c>
      <c r="D72" s="1187" t="s">
        <v>241</v>
      </c>
      <c r="E72" s="1188">
        <v>29</v>
      </c>
      <c r="F72" s="1189"/>
      <c r="G72" s="1190"/>
      <c r="H72" s="974"/>
      <c r="I72" s="970"/>
      <c r="J72" s="970"/>
    </row>
    <row r="73" spans="1:10" ht="16.5" customHeight="1">
      <c r="A73" s="969">
        <v>63</v>
      </c>
      <c r="B73" s="970">
        <v>210110021</v>
      </c>
      <c r="C73" s="975" t="s">
        <v>2151</v>
      </c>
      <c r="D73" s="970" t="s">
        <v>241</v>
      </c>
      <c r="E73" s="976">
        <v>7</v>
      </c>
      <c r="F73" s="1021"/>
      <c r="G73" s="1018"/>
      <c r="H73" s="974"/>
      <c r="I73" s="970"/>
      <c r="J73" s="970"/>
    </row>
    <row r="74" spans="1:10" ht="16.5" customHeight="1">
      <c r="A74" s="1184">
        <v>64</v>
      </c>
      <c r="B74" s="1185" t="s">
        <v>2085</v>
      </c>
      <c r="C74" s="1191" t="s">
        <v>2152</v>
      </c>
      <c r="D74" s="1187" t="s">
        <v>241</v>
      </c>
      <c r="E74" s="1188">
        <v>7</v>
      </c>
      <c r="F74" s="1189"/>
      <c r="G74" s="1190"/>
      <c r="H74" s="974"/>
      <c r="I74" s="970"/>
      <c r="J74" s="970"/>
    </row>
    <row r="75" spans="1:10" ht="16.5" customHeight="1">
      <c r="A75" s="969">
        <v>65</v>
      </c>
      <c r="B75" s="970">
        <v>210110024</v>
      </c>
      <c r="C75" s="975" t="s">
        <v>2153</v>
      </c>
      <c r="D75" s="970" t="s">
        <v>241</v>
      </c>
      <c r="E75" s="976">
        <v>4</v>
      </c>
      <c r="F75" s="1021"/>
      <c r="G75" s="1018"/>
      <c r="H75" s="974"/>
      <c r="I75" s="970"/>
      <c r="J75" s="970"/>
    </row>
    <row r="76" spans="1:10" ht="16.5" customHeight="1">
      <c r="A76" s="1184">
        <v>66</v>
      </c>
      <c r="B76" s="1185" t="s">
        <v>2085</v>
      </c>
      <c r="C76" s="1191" t="s">
        <v>2154</v>
      </c>
      <c r="D76" s="1187" t="s">
        <v>241</v>
      </c>
      <c r="E76" s="1188">
        <v>4</v>
      </c>
      <c r="F76" s="1189"/>
      <c r="G76" s="1190"/>
      <c r="H76" s="974"/>
      <c r="I76" s="970"/>
      <c r="J76" s="970"/>
    </row>
    <row r="77" spans="1:10" ht="34.5" customHeight="1">
      <c r="A77" s="969">
        <v>67</v>
      </c>
      <c r="B77" s="970">
        <v>210111012</v>
      </c>
      <c r="C77" s="983" t="s">
        <v>2155</v>
      </c>
      <c r="D77" s="970" t="s">
        <v>241</v>
      </c>
      <c r="E77" s="976">
        <v>77</v>
      </c>
      <c r="F77" s="1021"/>
      <c r="G77" s="1018"/>
      <c r="H77" s="974"/>
      <c r="I77" s="970"/>
      <c r="J77" s="970"/>
    </row>
    <row r="78" spans="1:10" ht="27.75" customHeight="1">
      <c r="A78" s="1184">
        <v>68</v>
      </c>
      <c r="B78" s="1185" t="s">
        <v>2085</v>
      </c>
      <c r="C78" s="1194" t="s">
        <v>2156</v>
      </c>
      <c r="D78" s="1187" t="s">
        <v>241</v>
      </c>
      <c r="E78" s="1188">
        <v>77</v>
      </c>
      <c r="F78" s="1189"/>
      <c r="G78" s="1190"/>
      <c r="H78" s="974"/>
      <c r="I78" s="970"/>
      <c r="J78" s="970"/>
    </row>
    <row r="79" spans="1:10" ht="25.5" customHeight="1">
      <c r="A79" s="969">
        <v>69</v>
      </c>
      <c r="B79" s="970">
        <v>210111011</v>
      </c>
      <c r="C79" s="983" t="s">
        <v>2157</v>
      </c>
      <c r="D79" s="970" t="s">
        <v>241</v>
      </c>
      <c r="E79" s="976">
        <v>11</v>
      </c>
      <c r="F79" s="1021"/>
      <c r="G79" s="1018"/>
      <c r="H79" s="974"/>
      <c r="I79" s="970"/>
      <c r="J79" s="970"/>
    </row>
    <row r="80" spans="1:10" ht="17.25" customHeight="1">
      <c r="A80" s="1184">
        <v>70</v>
      </c>
      <c r="B80" s="1185" t="s">
        <v>2085</v>
      </c>
      <c r="C80" s="1194" t="s">
        <v>2158</v>
      </c>
      <c r="D80" s="1187" t="s">
        <v>241</v>
      </c>
      <c r="E80" s="1188">
        <v>11</v>
      </c>
      <c r="F80" s="1189"/>
      <c r="G80" s="1190"/>
      <c r="H80" s="974"/>
      <c r="I80" s="970"/>
      <c r="J80" s="970"/>
    </row>
    <row r="81" spans="1:14" ht="30" customHeight="1">
      <c r="A81" s="969">
        <v>71</v>
      </c>
      <c r="B81" s="970">
        <v>210111021</v>
      </c>
      <c r="C81" s="983" t="s">
        <v>2159</v>
      </c>
      <c r="D81" s="970" t="s">
        <v>241</v>
      </c>
      <c r="E81" s="976">
        <v>21</v>
      </c>
      <c r="F81" s="1021"/>
      <c r="G81" s="1018"/>
      <c r="H81" s="974"/>
      <c r="I81" s="970"/>
      <c r="J81" s="970"/>
    </row>
    <row r="82" spans="1:14" ht="18" customHeight="1">
      <c r="A82" s="1184">
        <v>72</v>
      </c>
      <c r="B82" s="1185" t="s">
        <v>2085</v>
      </c>
      <c r="C82" s="1194" t="s">
        <v>2160</v>
      </c>
      <c r="D82" s="1187" t="s">
        <v>241</v>
      </c>
      <c r="E82" s="1188">
        <v>21</v>
      </c>
      <c r="F82" s="1189"/>
      <c r="G82" s="1190"/>
      <c r="H82" s="974"/>
      <c r="I82" s="970"/>
      <c r="J82" s="970"/>
    </row>
    <row r="83" spans="1:14" ht="35.25" customHeight="1">
      <c r="A83" s="969">
        <v>73</v>
      </c>
      <c r="B83" s="970">
        <v>210111011</v>
      </c>
      <c r="C83" s="983" t="s">
        <v>2161</v>
      </c>
      <c r="D83" s="970" t="s">
        <v>241</v>
      </c>
      <c r="E83" s="976">
        <v>3</v>
      </c>
      <c r="F83" s="1021"/>
      <c r="G83" s="1018"/>
      <c r="H83" s="974"/>
      <c r="I83" s="970"/>
      <c r="J83" s="970"/>
    </row>
    <row r="84" spans="1:14" ht="15" customHeight="1">
      <c r="A84" s="1184">
        <v>74</v>
      </c>
      <c r="B84" s="1185" t="s">
        <v>2085</v>
      </c>
      <c r="C84" s="1194" t="s">
        <v>2162</v>
      </c>
      <c r="D84" s="1187" t="s">
        <v>241</v>
      </c>
      <c r="E84" s="1188">
        <v>3</v>
      </c>
      <c r="F84" s="1189"/>
      <c r="G84" s="1190"/>
      <c r="H84" s="974"/>
      <c r="I84" s="970"/>
      <c r="J84" s="970"/>
    </row>
    <row r="85" spans="1:14" ht="15" customHeight="1">
      <c r="A85" s="969">
        <v>75</v>
      </c>
      <c r="B85" s="970">
        <v>210010306</v>
      </c>
      <c r="C85" s="975" t="s">
        <v>2163</v>
      </c>
      <c r="D85" s="970" t="s">
        <v>241</v>
      </c>
      <c r="E85" s="987">
        <v>277</v>
      </c>
      <c r="F85" s="1021"/>
      <c r="G85" s="1018"/>
      <c r="H85" s="974"/>
      <c r="I85" s="970"/>
      <c r="J85" s="970"/>
    </row>
    <row r="86" spans="1:14" ht="15" customHeight="1">
      <c r="A86" s="1184">
        <v>76</v>
      </c>
      <c r="B86" s="1185" t="s">
        <v>2085</v>
      </c>
      <c r="C86" s="1191" t="s">
        <v>2164</v>
      </c>
      <c r="D86" s="1187" t="s">
        <v>241</v>
      </c>
      <c r="E86" s="1195">
        <v>277</v>
      </c>
      <c r="F86" s="1196"/>
      <c r="G86" s="1190"/>
      <c r="H86" s="974"/>
      <c r="I86" s="970"/>
      <c r="J86" s="970"/>
    </row>
    <row r="87" spans="1:14" ht="15" customHeight="1">
      <c r="A87" s="969">
        <v>77</v>
      </c>
      <c r="B87" s="970">
        <v>210010311</v>
      </c>
      <c r="C87" s="975" t="s">
        <v>2165</v>
      </c>
      <c r="D87" s="970" t="s">
        <v>241</v>
      </c>
      <c r="E87" s="987">
        <v>40</v>
      </c>
      <c r="F87" s="1021"/>
      <c r="G87" s="1018"/>
      <c r="H87" s="974"/>
      <c r="I87" s="970"/>
      <c r="J87" s="970"/>
    </row>
    <row r="88" spans="1:14" ht="15" customHeight="1">
      <c r="A88" s="1184">
        <v>78</v>
      </c>
      <c r="B88" s="1185" t="s">
        <v>2085</v>
      </c>
      <c r="C88" s="1191" t="s">
        <v>2166</v>
      </c>
      <c r="D88" s="1187" t="s">
        <v>241</v>
      </c>
      <c r="E88" s="1195">
        <v>40</v>
      </c>
      <c r="F88" s="1196"/>
      <c r="G88" s="1190"/>
      <c r="H88" s="974"/>
      <c r="I88" s="970"/>
      <c r="J88" s="970"/>
    </row>
    <row r="89" spans="1:14" ht="24">
      <c r="A89" s="969">
        <v>79</v>
      </c>
      <c r="B89" s="970" t="s">
        <v>2167</v>
      </c>
      <c r="C89" s="983" t="s">
        <v>2168</v>
      </c>
      <c r="D89" s="970" t="s">
        <v>241</v>
      </c>
      <c r="E89" s="976">
        <v>180</v>
      </c>
      <c r="F89" s="1021"/>
      <c r="G89" s="1018"/>
      <c r="H89" s="974"/>
      <c r="I89" s="970"/>
      <c r="J89" s="970"/>
      <c r="N89" s="971"/>
    </row>
    <row r="90" spans="1:14" ht="31.5" customHeight="1">
      <c r="A90" s="1184">
        <v>80</v>
      </c>
      <c r="B90" s="1185" t="s">
        <v>2085</v>
      </c>
      <c r="C90" s="1194" t="s">
        <v>2169</v>
      </c>
      <c r="D90" s="1187" t="s">
        <v>241</v>
      </c>
      <c r="E90" s="1188">
        <v>180</v>
      </c>
      <c r="F90" s="1189"/>
      <c r="G90" s="1190"/>
      <c r="H90" s="974"/>
      <c r="I90" s="970"/>
      <c r="J90" s="970"/>
      <c r="N90" s="971"/>
    </row>
    <row r="91" spans="1:14" ht="24" customHeight="1">
      <c r="A91" s="969">
        <v>81</v>
      </c>
      <c r="B91" s="970">
        <v>210010030</v>
      </c>
      <c r="C91" s="982" t="s">
        <v>2170</v>
      </c>
      <c r="D91" s="970" t="s">
        <v>159</v>
      </c>
      <c r="E91" s="976">
        <v>160</v>
      </c>
      <c r="F91" s="1021"/>
      <c r="G91" s="1018"/>
      <c r="H91" s="974"/>
      <c r="I91" s="970"/>
      <c r="J91" s="970"/>
      <c r="N91" s="971"/>
    </row>
    <row r="92" spans="1:14" ht="18" customHeight="1">
      <c r="A92" s="1184">
        <v>82</v>
      </c>
      <c r="B92" s="1185" t="s">
        <v>2085</v>
      </c>
      <c r="C92" s="1192" t="s">
        <v>2171</v>
      </c>
      <c r="D92" s="1187" t="s">
        <v>159</v>
      </c>
      <c r="E92" s="1188">
        <v>160</v>
      </c>
      <c r="F92" s="1190"/>
      <c r="G92" s="1190"/>
      <c r="H92" s="974"/>
      <c r="I92" s="970"/>
      <c r="J92" s="970"/>
    </row>
    <row r="93" spans="1:14" ht="18" customHeight="1">
      <c r="A93" s="969">
        <v>83</v>
      </c>
      <c r="B93" s="970">
        <v>210010027</v>
      </c>
      <c r="C93" s="982" t="s">
        <v>2172</v>
      </c>
      <c r="D93" s="970" t="s">
        <v>159</v>
      </c>
      <c r="E93" s="976">
        <v>4400</v>
      </c>
      <c r="F93" s="1021"/>
      <c r="G93" s="1018"/>
      <c r="H93" s="974"/>
      <c r="I93" s="970"/>
      <c r="J93" s="970"/>
    </row>
    <row r="94" spans="1:14" ht="18" customHeight="1">
      <c r="A94" s="1184">
        <v>84</v>
      </c>
      <c r="B94" s="1185" t="s">
        <v>2085</v>
      </c>
      <c r="C94" s="1192" t="s">
        <v>2173</v>
      </c>
      <c r="D94" s="1187" t="s">
        <v>159</v>
      </c>
      <c r="E94" s="1188">
        <v>4400</v>
      </c>
      <c r="F94" s="1190"/>
      <c r="G94" s="1190"/>
      <c r="H94" s="974"/>
      <c r="I94" s="970"/>
      <c r="J94" s="970"/>
    </row>
    <row r="95" spans="1:14" ht="18" customHeight="1">
      <c r="A95" s="969">
        <v>85</v>
      </c>
      <c r="B95" s="970">
        <v>210011302</v>
      </c>
      <c r="C95" s="975" t="s">
        <v>2174</v>
      </c>
      <c r="D95" s="970" t="s">
        <v>241</v>
      </c>
      <c r="E95" s="987">
        <v>700</v>
      </c>
      <c r="F95" s="1021"/>
      <c r="G95" s="1018"/>
      <c r="H95" s="974"/>
      <c r="I95" s="970"/>
      <c r="J95" s="970"/>
    </row>
    <row r="96" spans="1:14" ht="18" customHeight="1">
      <c r="A96" s="1184">
        <v>86</v>
      </c>
      <c r="B96" s="1185" t="s">
        <v>2085</v>
      </c>
      <c r="C96" s="1191" t="s">
        <v>2175</v>
      </c>
      <c r="D96" s="1187" t="s">
        <v>241</v>
      </c>
      <c r="E96" s="1195">
        <v>700</v>
      </c>
      <c r="F96" s="1196"/>
      <c r="G96" s="1190"/>
      <c r="H96" s="974"/>
      <c r="I96" s="970"/>
      <c r="J96" s="970"/>
    </row>
    <row r="97" spans="1:14" ht="18" customHeight="1">
      <c r="A97" s="969">
        <v>87</v>
      </c>
      <c r="B97" s="977" t="s">
        <v>2085</v>
      </c>
      <c r="C97" s="982" t="s">
        <v>2176</v>
      </c>
      <c r="D97" s="970" t="s">
        <v>2177</v>
      </c>
      <c r="E97" s="987">
        <v>1</v>
      </c>
      <c r="F97" s="1021"/>
      <c r="G97" s="1018"/>
      <c r="H97" s="974"/>
      <c r="I97" s="970"/>
      <c r="J97" s="970"/>
    </row>
    <row r="98" spans="1:14" ht="18" customHeight="1">
      <c r="A98" s="1184">
        <v>88</v>
      </c>
      <c r="B98" s="1185" t="s">
        <v>2085</v>
      </c>
      <c r="C98" s="1192" t="s">
        <v>2178</v>
      </c>
      <c r="D98" s="1187" t="s">
        <v>1792</v>
      </c>
      <c r="E98" s="1195">
        <v>1</v>
      </c>
      <c r="F98" s="1196"/>
      <c r="G98" s="1190"/>
      <c r="H98" s="974"/>
      <c r="I98" s="970"/>
      <c r="J98" s="970"/>
    </row>
    <row r="99" spans="1:14" ht="18" customHeight="1">
      <c r="A99" s="969">
        <v>89</v>
      </c>
      <c r="B99" s="977" t="s">
        <v>2085</v>
      </c>
      <c r="C99" s="988" t="s">
        <v>2179</v>
      </c>
      <c r="D99" s="989" t="s">
        <v>668</v>
      </c>
      <c r="E99" s="990">
        <v>1</v>
      </c>
      <c r="F99" s="1021"/>
      <c r="G99" s="1018"/>
      <c r="H99" s="974"/>
      <c r="I99" s="970"/>
      <c r="J99" s="970"/>
    </row>
    <row r="100" spans="1:14" ht="18" customHeight="1">
      <c r="A100" s="969">
        <v>90</v>
      </c>
      <c r="B100" s="970" t="s">
        <v>2180</v>
      </c>
      <c r="C100" s="975" t="s">
        <v>2181</v>
      </c>
      <c r="D100" s="970" t="s">
        <v>633</v>
      </c>
      <c r="E100" s="987">
        <v>3</v>
      </c>
      <c r="F100" s="1022"/>
      <c r="G100" s="1018"/>
      <c r="H100" s="974"/>
      <c r="N100" s="971"/>
    </row>
    <row r="101" spans="1:14" ht="18" customHeight="1">
      <c r="A101" s="1184">
        <v>91</v>
      </c>
      <c r="B101" s="1185" t="s">
        <v>2085</v>
      </c>
      <c r="C101" s="1191" t="s">
        <v>2182</v>
      </c>
      <c r="D101" s="1187" t="s">
        <v>633</v>
      </c>
      <c r="E101" s="1195">
        <v>3</v>
      </c>
      <c r="F101" s="1196"/>
      <c r="G101" s="1190"/>
      <c r="H101" s="974"/>
      <c r="I101" s="970"/>
      <c r="J101" s="970"/>
      <c r="N101" s="971"/>
    </row>
    <row r="102" spans="1:14" ht="18" customHeight="1">
      <c r="A102" s="969">
        <v>92</v>
      </c>
      <c r="B102" s="981" t="s">
        <v>2112</v>
      </c>
      <c r="C102" s="988" t="s">
        <v>2183</v>
      </c>
      <c r="D102" s="989" t="s">
        <v>673</v>
      </c>
      <c r="E102" s="990">
        <v>75</v>
      </c>
      <c r="F102" s="1021"/>
      <c r="G102" s="1018"/>
      <c r="H102" s="974"/>
      <c r="I102" s="970"/>
      <c r="J102" s="970"/>
      <c r="N102" s="971"/>
    </row>
    <row r="103" spans="1:14" ht="18" customHeight="1">
      <c r="A103" s="1184">
        <v>93</v>
      </c>
      <c r="B103" s="1185" t="s">
        <v>2085</v>
      </c>
      <c r="C103" s="1191" t="s">
        <v>2184</v>
      </c>
      <c r="D103" s="1187" t="s">
        <v>241</v>
      </c>
      <c r="E103" s="1188">
        <v>1</v>
      </c>
      <c r="F103" s="1189"/>
      <c r="G103" s="1190"/>
      <c r="H103" s="974"/>
      <c r="I103" s="970"/>
      <c r="J103" s="970"/>
    </row>
    <row r="104" spans="1:14" ht="18" customHeight="1">
      <c r="A104" s="969">
        <v>94</v>
      </c>
      <c r="B104" s="981" t="s">
        <v>2112</v>
      </c>
      <c r="C104" s="988" t="s">
        <v>2185</v>
      </c>
      <c r="D104" s="989" t="s">
        <v>668</v>
      </c>
      <c r="E104" s="990">
        <v>1</v>
      </c>
      <c r="F104" s="1021"/>
      <c r="G104" s="1018"/>
      <c r="H104" s="974"/>
      <c r="I104" s="970"/>
      <c r="J104" s="970"/>
    </row>
    <row r="105" spans="1:14" ht="11.25" customHeight="1">
      <c r="A105" s="969"/>
      <c r="B105" s="981"/>
      <c r="C105" s="992"/>
      <c r="D105" s="989"/>
      <c r="E105" s="990"/>
      <c r="F105" s="993"/>
      <c r="G105" s="1018"/>
      <c r="H105" s="974"/>
      <c r="I105" s="970"/>
      <c r="J105" s="970"/>
    </row>
    <row r="106" spans="1:14" ht="16.5" customHeight="1">
      <c r="A106" s="969"/>
      <c r="B106" s="977"/>
      <c r="C106" s="994" t="s">
        <v>2186</v>
      </c>
      <c r="D106" s="970"/>
      <c r="E106" s="969"/>
      <c r="F106" s="1021"/>
      <c r="G106" s="1018"/>
      <c r="H106" s="974"/>
      <c r="I106" s="970"/>
      <c r="J106" s="970"/>
    </row>
    <row r="107" spans="1:14" ht="18" customHeight="1">
      <c r="A107" s="969">
        <v>95</v>
      </c>
      <c r="B107" s="970" t="s">
        <v>2112</v>
      </c>
      <c r="C107" s="975" t="s">
        <v>2187</v>
      </c>
      <c r="D107" s="970" t="s">
        <v>673</v>
      </c>
      <c r="E107" s="976">
        <v>8</v>
      </c>
      <c r="F107" s="1021"/>
      <c r="G107" s="1018"/>
      <c r="H107" s="974"/>
      <c r="I107" s="970"/>
      <c r="J107" s="970"/>
    </row>
    <row r="108" spans="1:14" ht="18" customHeight="1">
      <c r="A108" s="1184">
        <v>96</v>
      </c>
      <c r="B108" s="1185" t="s">
        <v>2085</v>
      </c>
      <c r="C108" s="1192" t="s">
        <v>2187</v>
      </c>
      <c r="D108" s="1187" t="s">
        <v>2188</v>
      </c>
      <c r="E108" s="1188">
        <v>1</v>
      </c>
      <c r="F108" s="1189"/>
      <c r="G108" s="1190"/>
      <c r="H108" s="974"/>
      <c r="I108" s="970"/>
      <c r="J108" s="970"/>
    </row>
    <row r="109" spans="1:14" ht="18" customHeight="1">
      <c r="A109" s="969">
        <v>97</v>
      </c>
      <c r="B109" s="981" t="s">
        <v>2189</v>
      </c>
      <c r="C109" s="975" t="s">
        <v>2190</v>
      </c>
      <c r="D109" s="970" t="s">
        <v>241</v>
      </c>
      <c r="E109" s="976">
        <v>1</v>
      </c>
      <c r="F109" s="1021"/>
      <c r="G109" s="1018"/>
      <c r="H109" s="974"/>
      <c r="I109" s="970"/>
      <c r="J109" s="970"/>
    </row>
    <row r="110" spans="1:14" ht="18" customHeight="1">
      <c r="A110" s="1184">
        <v>98</v>
      </c>
      <c r="B110" s="1185" t="s">
        <v>2085</v>
      </c>
      <c r="C110" s="1192" t="s">
        <v>2191</v>
      </c>
      <c r="D110" s="1187" t="s">
        <v>241</v>
      </c>
      <c r="E110" s="1188">
        <v>1</v>
      </c>
      <c r="F110" s="1189"/>
      <c r="G110" s="1190"/>
      <c r="H110" s="969"/>
      <c r="I110" s="970"/>
      <c r="J110" s="970"/>
    </row>
    <row r="111" spans="1:14" ht="18" customHeight="1">
      <c r="A111" s="969">
        <v>99</v>
      </c>
      <c r="B111" s="970" t="s">
        <v>2112</v>
      </c>
      <c r="C111" s="982" t="s">
        <v>2192</v>
      </c>
      <c r="D111" s="970" t="s">
        <v>673</v>
      </c>
      <c r="E111" s="976">
        <v>5</v>
      </c>
      <c r="F111" s="1018"/>
      <c r="G111" s="1018"/>
      <c r="H111" s="969"/>
      <c r="I111" s="970"/>
      <c r="J111" s="970"/>
    </row>
    <row r="112" spans="1:14" ht="18" customHeight="1">
      <c r="A112" s="969">
        <v>100</v>
      </c>
      <c r="B112" s="970">
        <v>210881101</v>
      </c>
      <c r="C112" s="975" t="s">
        <v>2193</v>
      </c>
      <c r="D112" s="970" t="s">
        <v>159</v>
      </c>
      <c r="E112" s="976">
        <v>120</v>
      </c>
      <c r="F112" s="991"/>
      <c r="G112" s="1018"/>
      <c r="H112" s="974"/>
      <c r="N112" s="971"/>
    </row>
    <row r="113" spans="1:14" ht="18" customHeight="1">
      <c r="A113" s="1184">
        <v>101</v>
      </c>
      <c r="B113" s="1185" t="s">
        <v>2085</v>
      </c>
      <c r="C113" s="1192" t="s">
        <v>2194</v>
      </c>
      <c r="D113" s="1187" t="s">
        <v>159</v>
      </c>
      <c r="E113" s="1188">
        <v>120</v>
      </c>
      <c r="F113" s="1189"/>
      <c r="G113" s="1190"/>
      <c r="H113" s="969"/>
      <c r="I113" s="970"/>
      <c r="J113" s="970"/>
    </row>
    <row r="114" spans="1:14" ht="18" customHeight="1">
      <c r="A114" s="969">
        <v>102</v>
      </c>
      <c r="B114" s="970">
        <v>210881075</v>
      </c>
      <c r="C114" s="975" t="s">
        <v>2195</v>
      </c>
      <c r="D114" s="970" t="s">
        <v>159</v>
      </c>
      <c r="E114" s="976">
        <v>341</v>
      </c>
      <c r="F114" s="1021"/>
      <c r="G114" s="1018"/>
      <c r="H114" s="974"/>
      <c r="N114" s="971"/>
    </row>
    <row r="115" spans="1:14" ht="18" customHeight="1">
      <c r="A115" s="1184">
        <v>103</v>
      </c>
      <c r="B115" s="1185" t="s">
        <v>2085</v>
      </c>
      <c r="C115" s="1192" t="s">
        <v>2196</v>
      </c>
      <c r="D115" s="1187" t="s">
        <v>159</v>
      </c>
      <c r="E115" s="1188">
        <v>341</v>
      </c>
      <c r="F115" s="1189"/>
      <c r="G115" s="1190"/>
      <c r="H115" s="969"/>
      <c r="I115" s="970"/>
      <c r="J115" s="970"/>
    </row>
    <row r="116" spans="1:14" ht="18" customHeight="1">
      <c r="A116" s="969">
        <v>104</v>
      </c>
      <c r="B116" s="981">
        <v>210802246</v>
      </c>
      <c r="C116" s="975" t="s">
        <v>2197</v>
      </c>
      <c r="D116" s="970" t="s">
        <v>159</v>
      </c>
      <c r="E116" s="976">
        <v>15</v>
      </c>
      <c r="F116" s="1021"/>
      <c r="G116" s="1018"/>
      <c r="H116" s="974"/>
      <c r="N116" s="971"/>
    </row>
    <row r="117" spans="1:14" ht="19.5" customHeight="1">
      <c r="A117" s="1184">
        <v>105</v>
      </c>
      <c r="B117" s="1185" t="s">
        <v>2085</v>
      </c>
      <c r="C117" s="1192" t="s">
        <v>2198</v>
      </c>
      <c r="D117" s="1187" t="s">
        <v>159</v>
      </c>
      <c r="E117" s="1188">
        <v>15</v>
      </c>
      <c r="F117" s="1189"/>
      <c r="G117" s="1190"/>
      <c r="H117" s="969"/>
      <c r="I117" s="970"/>
      <c r="J117" s="970"/>
      <c r="N117" s="971"/>
    </row>
    <row r="118" spans="1:14" ht="20.25" customHeight="1">
      <c r="A118" s="969">
        <v>106</v>
      </c>
      <c r="B118" s="981" t="s">
        <v>2199</v>
      </c>
      <c r="C118" s="975" t="s">
        <v>2200</v>
      </c>
      <c r="D118" s="970" t="s">
        <v>159</v>
      </c>
      <c r="E118" s="976">
        <v>242</v>
      </c>
      <c r="F118" s="1021"/>
      <c r="G118" s="1018"/>
      <c r="H118" s="974"/>
      <c r="N118" s="971"/>
    </row>
    <row r="119" spans="1:14" ht="18.75" customHeight="1">
      <c r="A119" s="1184">
        <v>107</v>
      </c>
      <c r="B119" s="1185" t="s">
        <v>2085</v>
      </c>
      <c r="C119" s="1192" t="s">
        <v>2201</v>
      </c>
      <c r="D119" s="1187" t="s">
        <v>159</v>
      </c>
      <c r="E119" s="1188">
        <v>242</v>
      </c>
      <c r="F119" s="1189"/>
      <c r="G119" s="1190"/>
      <c r="H119" s="969"/>
      <c r="I119" s="970"/>
      <c r="J119" s="970"/>
      <c r="N119" s="995"/>
    </row>
    <row r="120" spans="1:14" ht="18.75" customHeight="1">
      <c r="A120" s="969">
        <v>108</v>
      </c>
      <c r="B120" s="981">
        <v>220511031</v>
      </c>
      <c r="C120" s="975" t="s">
        <v>2202</v>
      </c>
      <c r="D120" s="970" t="s">
        <v>159</v>
      </c>
      <c r="E120" s="976">
        <v>220</v>
      </c>
      <c r="F120" s="1021"/>
      <c r="G120" s="1018"/>
      <c r="H120" s="974"/>
      <c r="N120" s="971"/>
    </row>
    <row r="121" spans="1:14" ht="18.75" customHeight="1">
      <c r="A121" s="1184">
        <v>109</v>
      </c>
      <c r="B121" s="1185" t="s">
        <v>2085</v>
      </c>
      <c r="C121" s="1192" t="s">
        <v>2203</v>
      </c>
      <c r="D121" s="1187" t="s">
        <v>159</v>
      </c>
      <c r="E121" s="1188">
        <v>220</v>
      </c>
      <c r="F121" s="1189"/>
      <c r="G121" s="1190"/>
      <c r="H121" s="974"/>
      <c r="I121" s="970"/>
      <c r="J121" s="970"/>
      <c r="N121" s="971"/>
    </row>
    <row r="122" spans="1:14" ht="31.5" customHeight="1">
      <c r="A122" s="969">
        <v>110</v>
      </c>
      <c r="B122" s="979">
        <v>210100001</v>
      </c>
      <c r="C122" s="984" t="s">
        <v>2105</v>
      </c>
      <c r="D122" s="981" t="s">
        <v>241</v>
      </c>
      <c r="E122" s="976">
        <v>42</v>
      </c>
      <c r="F122" s="1021"/>
      <c r="G122" s="1018"/>
      <c r="H122" s="974"/>
      <c r="I122" s="970"/>
      <c r="J122" s="970"/>
      <c r="N122" s="971"/>
    </row>
    <row r="123" spans="1:14" ht="23.25" customHeight="1">
      <c r="A123" s="969">
        <v>111</v>
      </c>
      <c r="B123" s="970">
        <v>210011302</v>
      </c>
      <c r="C123" s="982" t="s">
        <v>2172</v>
      </c>
      <c r="D123" s="970" t="s">
        <v>159</v>
      </c>
      <c r="E123" s="976">
        <v>350</v>
      </c>
      <c r="F123" s="1021"/>
      <c r="G123" s="1018"/>
      <c r="H123" s="974"/>
      <c r="I123" s="970"/>
      <c r="J123" s="970"/>
      <c r="N123" s="971"/>
    </row>
    <row r="124" spans="1:14" ht="16.5" customHeight="1">
      <c r="A124" s="1184">
        <v>112</v>
      </c>
      <c r="B124" s="1185" t="s">
        <v>2085</v>
      </c>
      <c r="C124" s="1192" t="s">
        <v>2173</v>
      </c>
      <c r="D124" s="1187" t="s">
        <v>159</v>
      </c>
      <c r="E124" s="1188">
        <v>350</v>
      </c>
      <c r="F124" s="1189"/>
      <c r="G124" s="1190"/>
      <c r="H124" s="974"/>
      <c r="I124" s="1017"/>
      <c r="J124" s="970"/>
    </row>
    <row r="125" spans="1:14" ht="16.5" customHeight="1">
      <c r="A125" s="969">
        <v>113</v>
      </c>
      <c r="B125" s="970" t="s">
        <v>2180</v>
      </c>
      <c r="C125" s="975" t="s">
        <v>2181</v>
      </c>
      <c r="D125" s="970" t="s">
        <v>633</v>
      </c>
      <c r="E125" s="987">
        <v>1</v>
      </c>
      <c r="F125" s="1021"/>
      <c r="G125" s="1018"/>
      <c r="H125" s="974"/>
      <c r="N125" s="971"/>
    </row>
    <row r="126" spans="1:14" ht="18.75" customHeight="1">
      <c r="A126" s="1184">
        <v>114</v>
      </c>
      <c r="B126" s="1185" t="s">
        <v>2085</v>
      </c>
      <c r="C126" s="1192" t="s">
        <v>2182</v>
      </c>
      <c r="D126" s="1187" t="s">
        <v>633</v>
      </c>
      <c r="E126" s="1195">
        <v>1</v>
      </c>
      <c r="F126" s="1189"/>
      <c r="G126" s="1190"/>
      <c r="H126" s="974"/>
      <c r="I126" s="970"/>
      <c r="J126" s="970"/>
      <c r="N126" s="971"/>
    </row>
    <row r="127" spans="1:14" ht="18.75" customHeight="1">
      <c r="A127" s="969">
        <v>115</v>
      </c>
      <c r="B127" s="977" t="s">
        <v>2085</v>
      </c>
      <c r="C127" s="982" t="s">
        <v>2176</v>
      </c>
      <c r="D127" s="970" t="s">
        <v>2177</v>
      </c>
      <c r="E127" s="987">
        <v>1</v>
      </c>
      <c r="F127" s="1021"/>
      <c r="G127" s="1018"/>
      <c r="H127" s="974"/>
      <c r="N127" s="982"/>
    </row>
    <row r="128" spans="1:14" ht="18.75" customHeight="1">
      <c r="A128" s="1184">
        <v>116</v>
      </c>
      <c r="B128" s="1185" t="s">
        <v>2085</v>
      </c>
      <c r="C128" s="1192" t="s">
        <v>2178</v>
      </c>
      <c r="D128" s="1187" t="s">
        <v>1792</v>
      </c>
      <c r="E128" s="1195">
        <v>1</v>
      </c>
      <c r="F128" s="1189"/>
      <c r="G128" s="1190"/>
      <c r="H128" s="974"/>
      <c r="I128" s="970"/>
      <c r="J128" s="970"/>
    </row>
    <row r="129" spans="1:17" ht="18.75" customHeight="1">
      <c r="A129" s="969">
        <v>117</v>
      </c>
      <c r="B129" s="977" t="s">
        <v>2085</v>
      </c>
      <c r="C129" s="975" t="s">
        <v>2179</v>
      </c>
      <c r="D129" s="989" t="s">
        <v>668</v>
      </c>
      <c r="E129" s="987">
        <v>1</v>
      </c>
      <c r="F129" s="1021"/>
      <c r="G129" s="1018"/>
      <c r="H129" s="974"/>
      <c r="I129" s="970"/>
      <c r="J129" s="970"/>
    </row>
    <row r="130" spans="1:17" ht="18.75" customHeight="1">
      <c r="A130" s="969">
        <v>118</v>
      </c>
      <c r="B130" s="981" t="s">
        <v>2112</v>
      </c>
      <c r="C130" s="975" t="s">
        <v>2183</v>
      </c>
      <c r="D130" s="989" t="s">
        <v>673</v>
      </c>
      <c r="E130" s="987">
        <v>20</v>
      </c>
      <c r="F130" s="1021"/>
      <c r="G130" s="1018"/>
      <c r="H130" s="974"/>
      <c r="I130" s="970"/>
      <c r="J130" s="970"/>
    </row>
    <row r="131" spans="1:17" ht="18.75" customHeight="1">
      <c r="A131" s="1184">
        <v>119</v>
      </c>
      <c r="B131" s="1185" t="s">
        <v>2085</v>
      </c>
      <c r="C131" s="1192" t="s">
        <v>2184</v>
      </c>
      <c r="D131" s="1187" t="s">
        <v>241</v>
      </c>
      <c r="E131" s="1195">
        <v>1</v>
      </c>
      <c r="F131" s="1189"/>
      <c r="G131" s="1190"/>
      <c r="H131" s="974"/>
      <c r="I131" s="970"/>
      <c r="J131" s="970"/>
    </row>
    <row r="132" spans="1:17" ht="18.75" customHeight="1">
      <c r="A132" s="969">
        <v>120</v>
      </c>
      <c r="B132" s="981" t="s">
        <v>2112</v>
      </c>
      <c r="C132" s="975" t="s">
        <v>2185</v>
      </c>
      <c r="D132" s="989" t="s">
        <v>668</v>
      </c>
      <c r="E132" s="987">
        <v>1</v>
      </c>
      <c r="F132" s="1021"/>
      <c r="G132" s="1018"/>
      <c r="H132" s="974"/>
      <c r="I132" s="970"/>
      <c r="J132" s="970"/>
    </row>
    <row r="133" spans="1:17" ht="9.75" customHeight="1">
      <c r="A133" s="969"/>
      <c r="B133" s="981"/>
      <c r="C133" s="992"/>
      <c r="D133" s="989"/>
      <c r="E133" s="990"/>
      <c r="F133" s="993"/>
      <c r="G133" s="973"/>
      <c r="H133" s="974"/>
      <c r="I133" s="970"/>
      <c r="J133" s="970"/>
    </row>
    <row r="134" spans="1:17" ht="18" customHeight="1">
      <c r="A134" s="996">
        <f>A132+1</f>
        <v>121</v>
      </c>
      <c r="B134" s="997"/>
      <c r="C134" s="998" t="s">
        <v>2204</v>
      </c>
      <c r="D134" s="996" t="s">
        <v>2205</v>
      </c>
      <c r="E134" s="996"/>
      <c r="F134" s="999"/>
      <c r="G134" s="1000"/>
      <c r="H134" s="974"/>
    </row>
    <row r="135" spans="1:17" ht="18" customHeight="1">
      <c r="A135" s="1001">
        <f>A134+1</f>
        <v>122</v>
      </c>
      <c r="B135" s="1002"/>
      <c r="C135" s="1003" t="s">
        <v>2206</v>
      </c>
      <c r="D135" s="996" t="s">
        <v>2205</v>
      </c>
      <c r="E135" s="1001"/>
      <c r="F135" s="1004"/>
      <c r="G135" s="1005"/>
      <c r="H135" s="1006"/>
      <c r="I135" s="974"/>
    </row>
    <row r="136" spans="1:17" ht="15" customHeight="1">
      <c r="A136" s="968"/>
      <c r="B136" s="1007"/>
      <c r="G136" s="1010"/>
      <c r="H136" s="1006"/>
      <c r="I136" s="974"/>
    </row>
    <row r="137" spans="1:17" ht="18" customHeight="1" thickBot="1">
      <c r="A137" s="1011">
        <f>A135+1</f>
        <v>123</v>
      </c>
      <c r="B137" s="1012"/>
      <c r="C137" s="1013" t="s">
        <v>2207</v>
      </c>
      <c r="D137" s="1011" t="s">
        <v>2205</v>
      </c>
      <c r="E137" s="1011"/>
      <c r="F137" s="1014"/>
      <c r="G137" s="1014"/>
      <c r="H137" s="974"/>
      <c r="I137" s="1006"/>
    </row>
    <row r="138" spans="1:17" ht="12.75" thickTop="1">
      <c r="A138" s="968"/>
      <c r="B138" s="1007"/>
      <c r="H138" s="974"/>
      <c r="O138" s="1006"/>
    </row>
    <row r="139" spans="1:17">
      <c r="A139" s="968"/>
      <c r="B139" s="1007"/>
      <c r="H139" s="974"/>
    </row>
    <row r="140" spans="1:17">
      <c r="A140" s="968"/>
      <c r="B140" s="1007"/>
      <c r="H140" s="974"/>
      <c r="N140" s="1019"/>
      <c r="O140" s="1020"/>
      <c r="P140" s="1019"/>
      <c r="Q140" s="1019"/>
    </row>
    <row r="141" spans="1:17">
      <c r="A141" s="968"/>
      <c r="B141" s="1007"/>
      <c r="E141" s="1015"/>
      <c r="H141" s="974"/>
      <c r="O141" s="1016"/>
    </row>
    <row r="142" spans="1:17">
      <c r="A142" s="968"/>
      <c r="B142" s="1007"/>
      <c r="H142" s="974"/>
      <c r="O142" s="1006"/>
    </row>
    <row r="143" spans="1:17">
      <c r="A143" s="968"/>
      <c r="B143" s="1007"/>
      <c r="H143" s="974"/>
    </row>
    <row r="144" spans="1:17">
      <c r="B144" s="1007"/>
      <c r="H144" s="974"/>
      <c r="O144" s="1006"/>
    </row>
    <row r="145" spans="1:11">
      <c r="B145" s="1007"/>
      <c r="H145" s="974"/>
    </row>
    <row r="146" spans="1:11">
      <c r="B146" s="1007"/>
      <c r="H146" s="974"/>
    </row>
    <row r="147" spans="1:11">
      <c r="B147" s="1007"/>
      <c r="H147" s="974"/>
    </row>
    <row r="148" spans="1:11">
      <c r="B148" s="1007"/>
    </row>
    <row r="149" spans="1:11">
      <c r="B149" s="1007"/>
    </row>
    <row r="150" spans="1:11">
      <c r="B150" s="1007"/>
    </row>
    <row r="151" spans="1:11" s="960" customFormat="1" ht="12.75">
      <c r="A151" s="1008"/>
      <c r="B151" s="1007"/>
      <c r="C151" s="964"/>
      <c r="D151" s="1008"/>
      <c r="E151" s="1008"/>
      <c r="F151" s="1009"/>
      <c r="G151" s="1009"/>
      <c r="K151" s="964"/>
    </row>
    <row r="152" spans="1:11" ht="12.75">
      <c r="B152" s="1007"/>
      <c r="K152" s="960"/>
    </row>
    <row r="153" spans="1:11">
      <c r="B153" s="1007"/>
    </row>
    <row r="154" spans="1:11">
      <c r="B154" s="1007"/>
    </row>
    <row r="155" spans="1:11">
      <c r="B155" s="1007"/>
    </row>
    <row r="156" spans="1:11">
      <c r="B156" s="1007"/>
    </row>
    <row r="157" spans="1:11">
      <c r="B157" s="1007"/>
    </row>
    <row r="158" spans="1:11">
      <c r="B158" s="1007"/>
    </row>
    <row r="159" spans="1:11">
      <c r="B159" s="1007"/>
    </row>
    <row r="160" spans="1:11">
      <c r="B160" s="1007"/>
    </row>
    <row r="161" spans="2:2">
      <c r="B161" s="1007"/>
    </row>
    <row r="162" spans="2:2">
      <c r="B162" s="1007"/>
    </row>
    <row r="163" spans="2:2">
      <c r="B163" s="1007"/>
    </row>
    <row r="164" spans="2:2">
      <c r="B164" s="1007"/>
    </row>
    <row r="165" spans="2:2">
      <c r="B165" s="1007"/>
    </row>
    <row r="166" spans="2:2">
      <c r="B166" s="1007"/>
    </row>
    <row r="167" spans="2:2">
      <c r="B167" s="1007"/>
    </row>
    <row r="168" spans="2:2">
      <c r="B168" s="1007"/>
    </row>
    <row r="169" spans="2:2">
      <c r="B169" s="1007"/>
    </row>
    <row r="170" spans="2:2">
      <c r="B170" s="1007"/>
    </row>
  </sheetData>
  <mergeCells count="6">
    <mergeCell ref="A1:G1"/>
    <mergeCell ref="A2:G2"/>
    <mergeCell ref="A3:G3"/>
    <mergeCell ref="A7:G7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92"/>
  <sheetViews>
    <sheetView showGridLines="0" workbookViewId="0">
      <selection activeCell="F131" sqref="F13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6.33203125" customWidth="1"/>
    <col min="38" max="59" width="9.33203125" hidden="1"/>
  </cols>
  <sheetData>
    <row r="1" spans="1:40">
      <c r="A1" s="80"/>
    </row>
    <row r="2" spans="1:40" ht="36.950000000000003" customHeight="1">
      <c r="L2" s="1249" t="s">
        <v>5</v>
      </c>
      <c r="M2" s="1250"/>
      <c r="N2" s="1250"/>
      <c r="O2" s="1250"/>
      <c r="P2" s="1250"/>
      <c r="Q2" s="1250"/>
      <c r="R2" s="1250"/>
      <c r="S2" s="1250"/>
      <c r="T2" s="1250"/>
      <c r="U2" s="1250"/>
      <c r="V2" s="1250"/>
      <c r="AN2" s="13" t="s">
        <v>76</v>
      </c>
    </row>
    <row r="3" spans="1:40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N3" s="13" t="s">
        <v>68</v>
      </c>
    </row>
    <row r="4" spans="1:40" ht="24.95" customHeight="1">
      <c r="B4" s="16"/>
      <c r="D4" s="1183" t="s">
        <v>2264</v>
      </c>
      <c r="L4" s="16"/>
      <c r="M4" s="81" t="s">
        <v>9</v>
      </c>
      <c r="AN4" s="13" t="s">
        <v>3</v>
      </c>
    </row>
    <row r="5" spans="1:40" ht="6.95" customHeight="1">
      <c r="B5" s="16"/>
      <c r="L5" s="16"/>
    </row>
    <row r="6" spans="1:40" ht="12" customHeight="1">
      <c r="B6" s="16"/>
      <c r="D6" s="22" t="s">
        <v>12</v>
      </c>
      <c r="L6" s="16"/>
    </row>
    <row r="7" spans="1:40" ht="16.5" customHeight="1">
      <c r="B7" s="16"/>
      <c r="E7" s="1299" t="str">
        <f>'Rekapitulácia stavby'!K6</f>
        <v>SOŠ PZ Košice, zateplenie bloku A a rekonštrukcia bloku E</v>
      </c>
      <c r="F7" s="1300"/>
      <c r="G7" s="1300"/>
      <c r="H7" s="1300"/>
      <c r="L7" s="16"/>
    </row>
    <row r="8" spans="1:40" s="1" customFormat="1" ht="12" customHeight="1">
      <c r="B8" s="25"/>
      <c r="D8" s="22" t="s">
        <v>79</v>
      </c>
      <c r="L8" s="25"/>
    </row>
    <row r="9" spans="1:40" s="1" customFormat="1" ht="15.75" customHeight="1">
      <c r="B9" s="25"/>
      <c r="E9" s="1285" t="s">
        <v>2325</v>
      </c>
      <c r="F9" s="1298"/>
      <c r="G9" s="1298"/>
      <c r="H9" s="1298"/>
      <c r="L9" s="25"/>
    </row>
    <row r="10" spans="1:40" s="1" customFormat="1" ht="15">
      <c r="B10" s="25"/>
      <c r="E10" s="1219" t="s">
        <v>2328</v>
      </c>
      <c r="F10" s="1200"/>
      <c r="G10" s="1200"/>
      <c r="H10" s="1200"/>
      <c r="L10" s="25"/>
    </row>
    <row r="11" spans="1:40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1:40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>
        <f>'Rekapitulácia stavby'!AN8</f>
        <v>44838</v>
      </c>
      <c r="L12" s="25"/>
    </row>
    <row r="13" spans="1:40" s="1" customFormat="1" ht="10.9" customHeight="1">
      <c r="B13" s="25"/>
      <c r="L13" s="25"/>
    </row>
    <row r="14" spans="1:40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1:40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1:40" s="1" customFormat="1" ht="6.95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255" t="str">
        <f>'Rekapitulácia stavby'!E14</f>
        <v xml:space="preserve"> </v>
      </c>
      <c r="F18" s="1255"/>
      <c r="G18" s="1255"/>
      <c r="H18" s="1255"/>
      <c r="I18" s="22" t="s">
        <v>21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19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21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251" t="s">
        <v>1</v>
      </c>
      <c r="F27" s="1251"/>
      <c r="G27" s="1251"/>
      <c r="H27" s="12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84" t="s">
        <v>32</v>
      </c>
      <c r="E33" s="22" t="s">
        <v>33</v>
      </c>
      <c r="F33" s="85"/>
      <c r="I33" s="86">
        <v>0.2</v>
      </c>
      <c r="J33" s="85"/>
      <c r="L33" s="25"/>
    </row>
    <row r="34" spans="2:12" s="1" customFormat="1" ht="14.45" customHeight="1">
      <c r="B34" s="25"/>
      <c r="E34" s="22" t="s">
        <v>34</v>
      </c>
      <c r="F34" s="85"/>
      <c r="I34" s="86">
        <v>0.2</v>
      </c>
      <c r="J34" s="85"/>
      <c r="L34" s="25"/>
    </row>
    <row r="35" spans="2:12" s="1" customFormat="1" ht="14.45" hidden="1" customHeight="1">
      <c r="B35" s="25"/>
      <c r="E35" s="22" t="s">
        <v>35</v>
      </c>
      <c r="F35" s="85">
        <f>ROUND((SUM(BA135:BA291)),  2)</f>
        <v>0</v>
      </c>
      <c r="I35" s="86">
        <v>0.2</v>
      </c>
      <c r="J35" s="85"/>
      <c r="L35" s="25"/>
    </row>
    <row r="36" spans="2:12" s="1" customFormat="1" ht="14.45" hidden="1" customHeight="1">
      <c r="B36" s="25"/>
      <c r="E36" s="22" t="s">
        <v>36</v>
      </c>
      <c r="F36" s="85">
        <f>ROUND((SUM(BB135:BB291)),  2)</f>
        <v>0</v>
      </c>
      <c r="I36" s="86">
        <v>0.2</v>
      </c>
      <c r="J36" s="85"/>
      <c r="L36" s="25"/>
    </row>
    <row r="37" spans="2:12" s="1" customFormat="1" ht="14.45" hidden="1" customHeight="1">
      <c r="B37" s="25"/>
      <c r="E37" s="22" t="s">
        <v>37</v>
      </c>
      <c r="F37" s="85">
        <f>ROUND((SUM(BC135:BC291)),  2)</f>
        <v>0</v>
      </c>
      <c r="I37" s="86">
        <v>0</v>
      </c>
      <c r="J37" s="85"/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7"/>
      <c r="D39" s="88" t="s">
        <v>38</v>
      </c>
      <c r="E39" s="50"/>
      <c r="F39" s="50"/>
      <c r="G39" s="89" t="s">
        <v>39</v>
      </c>
      <c r="H39" s="90" t="s">
        <v>40</v>
      </c>
      <c r="I39" s="50"/>
      <c r="J39" s="91"/>
      <c r="K39" s="92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3" t="s">
        <v>44</v>
      </c>
      <c r="G61" s="36" t="s">
        <v>43</v>
      </c>
      <c r="H61" s="27"/>
      <c r="I61" s="27"/>
      <c r="J61" s="94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3" t="s">
        <v>44</v>
      </c>
      <c r="G76" s="36" t="s">
        <v>43</v>
      </c>
      <c r="H76" s="27"/>
      <c r="I76" s="27"/>
      <c r="J76" s="94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1" s="1" customFormat="1" ht="24.95" customHeight="1">
      <c r="B82" s="25"/>
      <c r="C82" s="1183" t="s">
        <v>2267</v>
      </c>
      <c r="L82" s="25"/>
    </row>
    <row r="83" spans="2:41" s="1" customFormat="1" ht="6.95" customHeight="1">
      <c r="B83" s="25"/>
      <c r="L83" s="25"/>
    </row>
    <row r="84" spans="2:41" s="1" customFormat="1" ht="12" customHeight="1">
      <c r="B84" s="25"/>
      <c r="C84" s="22" t="s">
        <v>12</v>
      </c>
      <c r="L84" s="25"/>
    </row>
    <row r="85" spans="2:41" s="1" customFormat="1" ht="16.5" customHeight="1">
      <c r="B85" s="25"/>
      <c r="E85" s="1299" t="str">
        <f>E7</f>
        <v>SOŠ PZ Košice, zateplenie bloku A a rekonštrukcia bloku E</v>
      </c>
      <c r="F85" s="1300"/>
      <c r="G85" s="1300"/>
      <c r="H85" s="1300"/>
      <c r="L85" s="25"/>
    </row>
    <row r="86" spans="2:41" s="1" customFormat="1" ht="12" customHeight="1">
      <c r="B86" s="25"/>
      <c r="C86" s="22" t="s">
        <v>79</v>
      </c>
      <c r="L86" s="25"/>
    </row>
    <row r="87" spans="2:41" s="1" customFormat="1" ht="16.5" customHeight="1">
      <c r="B87" s="25"/>
      <c r="E87" s="1244" t="str">
        <f>E9</f>
        <v>Objekt č. 1 - SOŠ PZ Košice, zateplenie bloku "A"</v>
      </c>
      <c r="F87" s="1298"/>
      <c r="G87" s="1298"/>
      <c r="H87" s="1298"/>
      <c r="L87" s="25"/>
    </row>
    <row r="88" spans="2:41" s="1" customFormat="1" ht="15" customHeight="1">
      <c r="B88" s="25"/>
      <c r="E88" s="1219" t="s">
        <v>2328</v>
      </c>
      <c r="L88" s="25"/>
    </row>
    <row r="89" spans="2:41" s="1" customFormat="1" ht="12" customHeight="1">
      <c r="B89" s="25"/>
      <c r="C89" s="22" t="s">
        <v>15</v>
      </c>
      <c r="F89" s="20" t="str">
        <f>F12</f>
        <v>Košice</v>
      </c>
      <c r="I89" s="22" t="s">
        <v>17</v>
      </c>
      <c r="J89" s="45">
        <f>IF(J12="","",J12)</f>
        <v>44838</v>
      </c>
      <c r="L89" s="25"/>
    </row>
    <row r="90" spans="2:41" s="1" customFormat="1" ht="6.95" customHeight="1">
      <c r="B90" s="25"/>
      <c r="L90" s="25"/>
    </row>
    <row r="91" spans="2:41" s="1" customFormat="1" ht="27.95" customHeight="1">
      <c r="B91" s="25"/>
      <c r="C91" s="22" t="s">
        <v>18</v>
      </c>
      <c r="F91" s="20" t="str">
        <f>E15</f>
        <v xml:space="preserve"> </v>
      </c>
      <c r="I91" s="22" t="s">
        <v>23</v>
      </c>
      <c r="J91" s="23"/>
      <c r="L91" s="25"/>
    </row>
    <row r="92" spans="2:41" s="1" customFormat="1" ht="15.2" customHeight="1">
      <c r="B92" s="25"/>
      <c r="C92" s="22" t="s">
        <v>22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1" s="1" customFormat="1" ht="10.35" customHeight="1">
      <c r="B93" s="25"/>
      <c r="L93" s="25"/>
    </row>
    <row r="94" spans="2:41" s="1" customFormat="1" ht="29.25" customHeight="1">
      <c r="B94" s="25"/>
      <c r="C94" s="95" t="s">
        <v>80</v>
      </c>
      <c r="D94" s="87"/>
      <c r="E94" s="87"/>
      <c r="F94" s="87"/>
      <c r="G94" s="87"/>
      <c r="H94" s="87"/>
      <c r="I94" s="87"/>
      <c r="J94" s="96" t="s">
        <v>81</v>
      </c>
      <c r="K94" s="87"/>
      <c r="L94" s="25"/>
    </row>
    <row r="95" spans="2:41" s="1" customFormat="1" ht="10.35" customHeight="1">
      <c r="B95" s="25"/>
      <c r="L95" s="25"/>
    </row>
    <row r="96" spans="2:41" s="1" customFormat="1" ht="22.9" customHeight="1">
      <c r="B96" s="25"/>
      <c r="C96" s="97" t="s">
        <v>82</v>
      </c>
      <c r="J96" s="59"/>
      <c r="L96" s="25"/>
      <c r="AO96" s="13" t="s">
        <v>83</v>
      </c>
    </row>
    <row r="97" spans="2:12" s="8" customFormat="1" ht="24.95" customHeight="1">
      <c r="B97" s="98"/>
      <c r="D97" s="99" t="s">
        <v>84</v>
      </c>
      <c r="E97" s="100"/>
      <c r="F97" s="100"/>
      <c r="G97" s="100"/>
      <c r="H97" s="100"/>
      <c r="I97" s="100"/>
      <c r="J97" s="101"/>
      <c r="L97" s="98"/>
    </row>
    <row r="98" spans="2:12" s="9" customFormat="1" ht="19.899999999999999" customHeight="1">
      <c r="B98" s="102"/>
      <c r="D98" s="103" t="s">
        <v>85</v>
      </c>
      <c r="E98" s="104"/>
      <c r="F98" s="104"/>
      <c r="G98" s="104"/>
      <c r="H98" s="104"/>
      <c r="I98" s="104"/>
      <c r="J98" s="105"/>
      <c r="L98" s="102"/>
    </row>
    <row r="99" spans="2:12" s="9" customFormat="1" ht="19.899999999999999" customHeight="1">
      <c r="B99" s="102"/>
      <c r="D99" s="103" t="s">
        <v>86</v>
      </c>
      <c r="E99" s="104"/>
      <c r="F99" s="104"/>
      <c r="G99" s="104"/>
      <c r="H99" s="104"/>
      <c r="I99" s="104"/>
      <c r="J99" s="105"/>
      <c r="L99" s="102"/>
    </row>
    <row r="100" spans="2:12" s="9" customFormat="1" ht="19.899999999999999" customHeight="1">
      <c r="B100" s="102"/>
      <c r="D100" s="103" t="s">
        <v>87</v>
      </c>
      <c r="E100" s="104"/>
      <c r="F100" s="104"/>
      <c r="G100" s="104"/>
      <c r="H100" s="104"/>
      <c r="I100" s="104"/>
      <c r="J100" s="105"/>
      <c r="L100" s="102"/>
    </row>
    <row r="101" spans="2:12" s="9" customFormat="1" ht="19.899999999999999" customHeight="1">
      <c r="B101" s="102"/>
      <c r="D101" s="103" t="s">
        <v>88</v>
      </c>
      <c r="E101" s="104"/>
      <c r="F101" s="104"/>
      <c r="G101" s="104"/>
      <c r="H101" s="104"/>
      <c r="I101" s="104"/>
      <c r="J101" s="105"/>
      <c r="L101" s="102"/>
    </row>
    <row r="102" spans="2:12" s="9" customFormat="1" ht="19.899999999999999" customHeight="1">
      <c r="B102" s="102"/>
      <c r="D102" s="103" t="s">
        <v>89</v>
      </c>
      <c r="E102" s="104"/>
      <c r="F102" s="104"/>
      <c r="G102" s="104"/>
      <c r="H102" s="104"/>
      <c r="I102" s="104"/>
      <c r="J102" s="105"/>
      <c r="L102" s="102"/>
    </row>
    <row r="103" spans="2:12" s="9" customFormat="1" ht="19.899999999999999" customHeight="1">
      <c r="B103" s="102"/>
      <c r="D103" s="103" t="s">
        <v>90</v>
      </c>
      <c r="E103" s="104"/>
      <c r="F103" s="104"/>
      <c r="G103" s="104"/>
      <c r="H103" s="104"/>
      <c r="I103" s="104"/>
      <c r="J103" s="105"/>
      <c r="L103" s="102"/>
    </row>
    <row r="104" spans="2:12" s="9" customFormat="1" ht="19.899999999999999" customHeight="1">
      <c r="B104" s="102"/>
      <c r="D104" s="103" t="s">
        <v>91</v>
      </c>
      <c r="E104" s="104"/>
      <c r="F104" s="104"/>
      <c r="G104" s="104"/>
      <c r="H104" s="104"/>
      <c r="I104" s="104"/>
      <c r="J104" s="105"/>
      <c r="L104" s="102"/>
    </row>
    <row r="105" spans="2:12" s="8" customFormat="1" ht="24.95" customHeight="1">
      <c r="B105" s="98"/>
      <c r="D105" s="99" t="s">
        <v>92</v>
      </c>
      <c r="E105" s="100"/>
      <c r="F105" s="100"/>
      <c r="G105" s="100"/>
      <c r="H105" s="100"/>
      <c r="I105" s="100"/>
      <c r="J105" s="101"/>
      <c r="L105" s="98"/>
    </row>
    <row r="106" spans="2:12" s="9" customFormat="1" ht="19.899999999999999" customHeight="1">
      <c r="B106" s="102"/>
      <c r="D106" s="103" t="s">
        <v>93</v>
      </c>
      <c r="E106" s="104"/>
      <c r="F106" s="104"/>
      <c r="G106" s="104"/>
      <c r="H106" s="104"/>
      <c r="I106" s="104"/>
      <c r="J106" s="105"/>
      <c r="L106" s="102"/>
    </row>
    <row r="107" spans="2:12" s="9" customFormat="1" ht="19.899999999999999" customHeight="1">
      <c r="B107" s="102"/>
      <c r="D107" s="103" t="s">
        <v>94</v>
      </c>
      <c r="E107" s="104"/>
      <c r="F107" s="104"/>
      <c r="G107" s="104"/>
      <c r="H107" s="104"/>
      <c r="I107" s="104"/>
      <c r="J107" s="105"/>
      <c r="L107" s="102"/>
    </row>
    <row r="108" spans="2:12" s="9" customFormat="1" ht="19.899999999999999" customHeight="1">
      <c r="B108" s="102"/>
      <c r="D108" s="103" t="s">
        <v>95</v>
      </c>
      <c r="E108" s="104"/>
      <c r="F108" s="104"/>
      <c r="G108" s="104"/>
      <c r="H108" s="104"/>
      <c r="I108" s="104"/>
      <c r="J108" s="105"/>
      <c r="L108" s="102"/>
    </row>
    <row r="109" spans="2:12" s="9" customFormat="1" ht="19.899999999999999" customHeight="1">
      <c r="B109" s="102"/>
      <c r="D109" s="103" t="s">
        <v>96</v>
      </c>
      <c r="E109" s="104"/>
      <c r="F109" s="104"/>
      <c r="G109" s="104"/>
      <c r="H109" s="104"/>
      <c r="I109" s="104"/>
      <c r="J109" s="105"/>
      <c r="L109" s="102"/>
    </row>
    <row r="110" spans="2:12" s="9" customFormat="1" ht="19.899999999999999" customHeight="1">
      <c r="B110" s="102"/>
      <c r="D110" s="103" t="s">
        <v>97</v>
      </c>
      <c r="E110" s="104"/>
      <c r="F110" s="104"/>
      <c r="G110" s="104"/>
      <c r="H110" s="104"/>
      <c r="I110" s="104"/>
      <c r="J110" s="105"/>
      <c r="L110" s="102"/>
    </row>
    <row r="111" spans="2:12" s="9" customFormat="1" ht="19.899999999999999" customHeight="1">
      <c r="B111" s="102"/>
      <c r="D111" s="103" t="s">
        <v>98</v>
      </c>
      <c r="E111" s="104"/>
      <c r="F111" s="104"/>
      <c r="G111" s="104"/>
      <c r="H111" s="104"/>
      <c r="I111" s="104"/>
      <c r="J111" s="105"/>
      <c r="L111" s="102"/>
    </row>
    <row r="112" spans="2:12" s="9" customFormat="1" ht="19.899999999999999" customHeight="1">
      <c r="B112" s="102"/>
      <c r="D112" s="103" t="s">
        <v>99</v>
      </c>
      <c r="E112" s="104"/>
      <c r="F112" s="104"/>
      <c r="G112" s="104"/>
      <c r="H112" s="104"/>
      <c r="I112" s="104"/>
      <c r="J112" s="105"/>
      <c r="L112" s="102"/>
    </row>
    <row r="113" spans="2:12" s="9" customFormat="1" ht="19.899999999999999" customHeight="1">
      <c r="B113" s="102"/>
      <c r="D113" s="103" t="s">
        <v>100</v>
      </c>
      <c r="E113" s="104"/>
      <c r="F113" s="104"/>
      <c r="G113" s="104"/>
      <c r="H113" s="104"/>
      <c r="I113" s="104"/>
      <c r="J113" s="105"/>
      <c r="L113" s="102"/>
    </row>
    <row r="114" spans="2:12" s="9" customFormat="1" ht="19.899999999999999" customHeight="1">
      <c r="B114" s="102"/>
      <c r="D114" s="103" t="s">
        <v>101</v>
      </c>
      <c r="E114" s="104"/>
      <c r="F114" s="104"/>
      <c r="G114" s="104"/>
      <c r="H114" s="104"/>
      <c r="I114" s="104"/>
      <c r="J114" s="105"/>
      <c r="L114" s="102"/>
    </row>
    <row r="115" spans="2:12" s="8" customFormat="1" ht="24.95" customHeight="1">
      <c r="B115" s="98"/>
      <c r="D115" s="99" t="s">
        <v>102</v>
      </c>
      <c r="E115" s="100"/>
      <c r="F115" s="100"/>
      <c r="G115" s="100"/>
      <c r="H115" s="100"/>
      <c r="I115" s="100"/>
      <c r="J115" s="101"/>
      <c r="L115" s="98"/>
    </row>
    <row r="116" spans="2:12" s="1" customFormat="1" ht="21.75" customHeight="1">
      <c r="B116" s="25"/>
      <c r="L116" s="25"/>
    </row>
    <row r="117" spans="2:12" s="1" customFormat="1" ht="6.95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25"/>
    </row>
    <row r="121" spans="2:12" s="1" customFormat="1" ht="6.95" customHeight="1"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25"/>
    </row>
    <row r="122" spans="2:12" s="1" customFormat="1" ht="24.95" customHeight="1">
      <c r="B122" s="25"/>
      <c r="C122" s="1183" t="s">
        <v>2268</v>
      </c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12</v>
      </c>
      <c r="L124" s="25"/>
    </row>
    <row r="125" spans="2:12" s="1" customFormat="1" ht="16.5" customHeight="1">
      <c r="B125" s="25"/>
      <c r="E125" s="1299" t="str">
        <f>E7</f>
        <v>SOŠ PZ Košice, zateplenie bloku A a rekonštrukcia bloku E</v>
      </c>
      <c r="F125" s="1300"/>
      <c r="G125" s="1300"/>
      <c r="H125" s="1300"/>
      <c r="L125" s="25"/>
    </row>
    <row r="126" spans="2:12" s="1" customFormat="1" ht="12" customHeight="1">
      <c r="B126" s="25"/>
      <c r="C126" s="22" t="s">
        <v>79</v>
      </c>
      <c r="L126" s="25"/>
    </row>
    <row r="127" spans="2:12" s="1" customFormat="1" ht="16.5" customHeight="1">
      <c r="B127" s="25"/>
      <c r="E127" s="1244" t="str">
        <f>E9</f>
        <v>Objekt č. 1 - SOŠ PZ Košice, zateplenie bloku "A"</v>
      </c>
      <c r="F127" s="1298"/>
      <c r="G127" s="1298"/>
      <c r="H127" s="1298"/>
      <c r="L127" s="25"/>
    </row>
    <row r="128" spans="2:12" s="1" customFormat="1" ht="16.5" customHeight="1">
      <c r="B128" s="25"/>
      <c r="E128" s="1219" t="s">
        <v>2328</v>
      </c>
      <c r="L128" s="25"/>
    </row>
    <row r="129" spans="2:59" s="1" customFormat="1" ht="12" customHeight="1">
      <c r="B129" s="25"/>
      <c r="C129" s="22" t="s">
        <v>15</v>
      </c>
      <c r="F129" s="20" t="str">
        <f>F12</f>
        <v>Košice</v>
      </c>
      <c r="I129" s="22" t="s">
        <v>17</v>
      </c>
      <c r="J129" s="45">
        <f>IF(J12="","",J12)</f>
        <v>44838</v>
      </c>
      <c r="L129" s="25"/>
    </row>
    <row r="130" spans="2:59" s="1" customFormat="1" ht="6.95" customHeight="1">
      <c r="B130" s="25"/>
      <c r="L130" s="25"/>
    </row>
    <row r="131" spans="2:59" s="1" customFormat="1" ht="27.95" customHeight="1">
      <c r="B131" s="25"/>
      <c r="C131" s="22" t="s">
        <v>18</v>
      </c>
      <c r="F131" s="20" t="str">
        <f>E15</f>
        <v xml:space="preserve"> </v>
      </c>
      <c r="I131" s="22" t="s">
        <v>23</v>
      </c>
      <c r="J131" s="23"/>
      <c r="L131" s="25"/>
    </row>
    <row r="132" spans="2:59" s="1" customFormat="1" ht="15.2" customHeight="1">
      <c r="B132" s="25"/>
      <c r="C132" s="22" t="s">
        <v>22</v>
      </c>
      <c r="F132" s="20" t="str">
        <f>IF(E18="","",E18)</f>
        <v xml:space="preserve"> </v>
      </c>
      <c r="I132" s="22" t="s">
        <v>26</v>
      </c>
      <c r="J132" s="23" t="str">
        <f>E24</f>
        <v xml:space="preserve"> </v>
      </c>
      <c r="L132" s="25"/>
    </row>
    <row r="133" spans="2:59" s="1" customFormat="1" ht="10.35" customHeight="1">
      <c r="B133" s="25"/>
      <c r="L133" s="25"/>
    </row>
    <row r="134" spans="2:59" s="10" customFormat="1" ht="29.25" customHeight="1">
      <c r="B134" s="106"/>
      <c r="C134" s="107" t="s">
        <v>103</v>
      </c>
      <c r="D134" s="108" t="s">
        <v>53</v>
      </c>
      <c r="E134" s="108" t="s">
        <v>49</v>
      </c>
      <c r="F134" s="108" t="s">
        <v>50</v>
      </c>
      <c r="G134" s="108" t="s">
        <v>104</v>
      </c>
      <c r="H134" s="108" t="s">
        <v>105</v>
      </c>
      <c r="I134" s="108" t="s">
        <v>106</v>
      </c>
      <c r="J134" s="109" t="s">
        <v>81</v>
      </c>
      <c r="K134" s="110" t="s">
        <v>107</v>
      </c>
      <c r="L134" s="106"/>
      <c r="M134" s="52" t="s">
        <v>1</v>
      </c>
      <c r="N134" s="53" t="s">
        <v>32</v>
      </c>
      <c r="O134" s="53" t="s">
        <v>108</v>
      </c>
      <c r="P134" s="53" t="s">
        <v>109</v>
      </c>
      <c r="Q134" s="53" t="s">
        <v>110</v>
      </c>
      <c r="R134" s="53" t="s">
        <v>111</v>
      </c>
      <c r="S134" s="53" t="s">
        <v>112</v>
      </c>
      <c r="T134" s="54" t="s">
        <v>113</v>
      </c>
    </row>
    <row r="135" spans="2:59" s="1" customFormat="1" ht="22.9" customHeight="1">
      <c r="B135" s="25"/>
      <c r="C135" s="57" t="s">
        <v>82</v>
      </c>
      <c r="J135" s="156"/>
      <c r="L135" s="25"/>
      <c r="M135" s="55"/>
      <c r="N135" s="46"/>
      <c r="O135" s="46"/>
      <c r="P135" s="111" t="e">
        <f>P136+P199+#REF!+P290</f>
        <v>#REF!</v>
      </c>
      <c r="Q135" s="46"/>
      <c r="R135" s="111" t="e">
        <f>R136+R199+#REF!+R290</f>
        <v>#REF!</v>
      </c>
      <c r="S135" s="46"/>
      <c r="T135" s="112" t="e">
        <f>T136+T199+#REF!+T290</f>
        <v>#REF!</v>
      </c>
      <c r="AN135" s="13" t="s">
        <v>67</v>
      </c>
      <c r="AO135" s="13" t="s">
        <v>83</v>
      </c>
      <c r="BE135" s="113" t="e">
        <f>BE136+BE199+#REF!+BE290</f>
        <v>#REF!</v>
      </c>
    </row>
    <row r="136" spans="2:59" s="11" customFormat="1" ht="25.9" customHeight="1">
      <c r="B136" s="114"/>
      <c r="D136" s="115" t="s">
        <v>67</v>
      </c>
      <c r="E136" s="116" t="s">
        <v>114</v>
      </c>
      <c r="F136" s="116" t="s">
        <v>115</v>
      </c>
      <c r="J136" s="152"/>
      <c r="L136" s="114"/>
      <c r="M136" s="117"/>
      <c r="N136" s="118"/>
      <c r="O136" s="118"/>
      <c r="P136" s="119">
        <f>P137+P145+P148+P153+P155+P170+P197</f>
        <v>9250.7413610999993</v>
      </c>
      <c r="Q136" s="118"/>
      <c r="R136" s="119">
        <f>R137+R145+R148+R153+R155+R170+R197</f>
        <v>429.28874799999994</v>
      </c>
      <c r="S136" s="118"/>
      <c r="T136" s="120">
        <f>T137+T145+T148+T153+T155+T170+T197</f>
        <v>65.270306599999998</v>
      </c>
      <c r="AL136" s="115" t="s">
        <v>75</v>
      </c>
      <c r="AN136" s="121" t="s">
        <v>67</v>
      </c>
      <c r="AO136" s="121" t="s">
        <v>68</v>
      </c>
      <c r="AS136" s="115" t="s">
        <v>116</v>
      </c>
      <c r="BE136" s="122">
        <f>BE137+BE145+BE148+BE153+BE155+BE170+BE197</f>
        <v>0</v>
      </c>
    </row>
    <row r="137" spans="2:59" s="11" customFormat="1" ht="22.9" customHeight="1">
      <c r="B137" s="114"/>
      <c r="D137" s="115" t="s">
        <v>67</v>
      </c>
      <c r="E137" s="123" t="s">
        <v>75</v>
      </c>
      <c r="F137" s="123" t="s">
        <v>117</v>
      </c>
      <c r="J137" s="153"/>
      <c r="L137" s="114"/>
      <c r="M137" s="117"/>
      <c r="N137" s="118"/>
      <c r="O137" s="118"/>
      <c r="P137" s="119">
        <f>SUM(P138:P144)</f>
        <v>224.36642999999998</v>
      </c>
      <c r="Q137" s="118"/>
      <c r="R137" s="119">
        <f>SUM(R138:R144)</f>
        <v>0</v>
      </c>
      <c r="S137" s="118"/>
      <c r="T137" s="120">
        <f>SUM(T138:T144)</f>
        <v>0</v>
      </c>
      <c r="AL137" s="115" t="s">
        <v>75</v>
      </c>
      <c r="AN137" s="121" t="s">
        <v>67</v>
      </c>
      <c r="AO137" s="121" t="s">
        <v>75</v>
      </c>
      <c r="AS137" s="115" t="s">
        <v>116</v>
      </c>
      <c r="BE137" s="122">
        <f>SUM(BE138:BE144)</f>
        <v>0</v>
      </c>
    </row>
    <row r="138" spans="2:59" s="1" customFormat="1" ht="24" customHeight="1">
      <c r="B138" s="125"/>
      <c r="C138" s="126" t="s">
        <v>75</v>
      </c>
      <c r="D138" s="126" t="s">
        <v>118</v>
      </c>
      <c r="E138" s="127" t="s">
        <v>119</v>
      </c>
      <c r="F138" s="128" t="s">
        <v>120</v>
      </c>
      <c r="G138" s="129" t="s">
        <v>121</v>
      </c>
      <c r="H138" s="151">
        <v>51.41</v>
      </c>
      <c r="I138" s="151"/>
      <c r="J138" s="151"/>
      <c r="K138" s="128" t="s">
        <v>122</v>
      </c>
      <c r="L138" s="25"/>
      <c r="M138" s="131" t="s">
        <v>1</v>
      </c>
      <c r="N138" s="132" t="s">
        <v>34</v>
      </c>
      <c r="O138" s="133">
        <v>2.423</v>
      </c>
      <c r="P138" s="133">
        <f t="shared" ref="P138:P144" si="0">O138*H138</f>
        <v>124.56643</v>
      </c>
      <c r="Q138" s="133">
        <v>0</v>
      </c>
      <c r="R138" s="133">
        <f t="shared" ref="R138:R144" si="1">Q138*H138</f>
        <v>0</v>
      </c>
      <c r="S138" s="133">
        <v>0</v>
      </c>
      <c r="T138" s="134">
        <f t="shared" ref="T138:T144" si="2">S138*H138</f>
        <v>0</v>
      </c>
      <c r="AL138" s="135" t="s">
        <v>123</v>
      </c>
      <c r="AN138" s="135" t="s">
        <v>118</v>
      </c>
      <c r="AO138" s="135" t="s">
        <v>124</v>
      </c>
      <c r="AS138" s="13" t="s">
        <v>116</v>
      </c>
      <c r="AY138" s="136">
        <f t="shared" ref="AY138:AY144" si="3">IF(N138="základná",J138,0)</f>
        <v>0</v>
      </c>
      <c r="AZ138" s="136">
        <f t="shared" ref="AZ138:AZ144" si="4">IF(N138="znížená",J138,0)</f>
        <v>0</v>
      </c>
      <c r="BA138" s="136">
        <f t="shared" ref="BA138:BA144" si="5">IF(N138="zákl. prenesená",J138,0)</f>
        <v>0</v>
      </c>
      <c r="BB138" s="136">
        <f t="shared" ref="BB138:BB144" si="6">IF(N138="zníž. prenesená",J138,0)</f>
        <v>0</v>
      </c>
      <c r="BC138" s="136">
        <f t="shared" ref="BC138:BC144" si="7">IF(N138="nulová",J138,0)</f>
        <v>0</v>
      </c>
      <c r="BD138" s="13" t="s">
        <v>124</v>
      </c>
      <c r="BE138" s="137">
        <f t="shared" ref="BE138:BE144" si="8">ROUND(I138*H138,3)</f>
        <v>0</v>
      </c>
      <c r="BF138" s="13" t="s">
        <v>123</v>
      </c>
      <c r="BG138" s="135" t="s">
        <v>125</v>
      </c>
    </row>
    <row r="139" spans="2:59" s="1" customFormat="1" ht="24" customHeight="1">
      <c r="B139" s="125"/>
      <c r="C139" s="126" t="s">
        <v>124</v>
      </c>
      <c r="D139" s="126" t="s">
        <v>118</v>
      </c>
      <c r="E139" s="127" t="s">
        <v>126</v>
      </c>
      <c r="F139" s="128" t="s">
        <v>127</v>
      </c>
      <c r="G139" s="129" t="s">
        <v>121</v>
      </c>
      <c r="H139" s="151">
        <v>51.41</v>
      </c>
      <c r="I139" s="151"/>
      <c r="J139" s="151"/>
      <c r="K139" s="128" t="s">
        <v>122</v>
      </c>
      <c r="L139" s="25"/>
      <c r="M139" s="131" t="s">
        <v>1</v>
      </c>
      <c r="N139" s="132" t="s">
        <v>34</v>
      </c>
      <c r="O139" s="133">
        <v>6.9000000000000006E-2</v>
      </c>
      <c r="P139" s="133">
        <f t="shared" si="0"/>
        <v>3.5472900000000003</v>
      </c>
      <c r="Q139" s="133">
        <v>0</v>
      </c>
      <c r="R139" s="133">
        <f t="shared" si="1"/>
        <v>0</v>
      </c>
      <c r="S139" s="133">
        <v>0</v>
      </c>
      <c r="T139" s="134">
        <f t="shared" si="2"/>
        <v>0</v>
      </c>
      <c r="AL139" s="135" t="s">
        <v>123</v>
      </c>
      <c r="AN139" s="135" t="s">
        <v>118</v>
      </c>
      <c r="AO139" s="135" t="s">
        <v>124</v>
      </c>
      <c r="AS139" s="13" t="s">
        <v>116</v>
      </c>
      <c r="AY139" s="136">
        <f t="shared" si="3"/>
        <v>0</v>
      </c>
      <c r="AZ139" s="136">
        <f t="shared" si="4"/>
        <v>0</v>
      </c>
      <c r="BA139" s="136">
        <f t="shared" si="5"/>
        <v>0</v>
      </c>
      <c r="BB139" s="136">
        <f t="shared" si="6"/>
        <v>0</v>
      </c>
      <c r="BC139" s="136">
        <f t="shared" si="7"/>
        <v>0</v>
      </c>
      <c r="BD139" s="13" t="s">
        <v>124</v>
      </c>
      <c r="BE139" s="137">
        <f t="shared" si="8"/>
        <v>0</v>
      </c>
      <c r="BF139" s="13" t="s">
        <v>123</v>
      </c>
      <c r="BG139" s="135" t="s">
        <v>128</v>
      </c>
    </row>
    <row r="140" spans="2:59" s="1" customFormat="1" ht="24" customHeight="1">
      <c r="B140" s="125"/>
      <c r="C140" s="126" t="s">
        <v>129</v>
      </c>
      <c r="D140" s="126" t="s">
        <v>118</v>
      </c>
      <c r="E140" s="127" t="s">
        <v>130</v>
      </c>
      <c r="F140" s="128" t="s">
        <v>131</v>
      </c>
      <c r="G140" s="129" t="s">
        <v>121</v>
      </c>
      <c r="H140" s="151">
        <v>20.57</v>
      </c>
      <c r="I140" s="151"/>
      <c r="J140" s="151"/>
      <c r="K140" s="128" t="s">
        <v>122</v>
      </c>
      <c r="L140" s="25"/>
      <c r="M140" s="131" t="s">
        <v>1</v>
      </c>
      <c r="N140" s="132" t="s">
        <v>34</v>
      </c>
      <c r="O140" s="133">
        <v>7.0999999999999994E-2</v>
      </c>
      <c r="P140" s="133">
        <f t="shared" si="0"/>
        <v>1.4604699999999999</v>
      </c>
      <c r="Q140" s="133">
        <v>0</v>
      </c>
      <c r="R140" s="133">
        <f t="shared" si="1"/>
        <v>0</v>
      </c>
      <c r="S140" s="133">
        <v>0</v>
      </c>
      <c r="T140" s="134">
        <f t="shared" si="2"/>
        <v>0</v>
      </c>
      <c r="AL140" s="135" t="s">
        <v>123</v>
      </c>
      <c r="AN140" s="135" t="s">
        <v>118</v>
      </c>
      <c r="AO140" s="135" t="s">
        <v>124</v>
      </c>
      <c r="AS140" s="13" t="s">
        <v>116</v>
      </c>
      <c r="AY140" s="136">
        <f t="shared" si="3"/>
        <v>0</v>
      </c>
      <c r="AZ140" s="136">
        <f t="shared" si="4"/>
        <v>0</v>
      </c>
      <c r="BA140" s="136">
        <f t="shared" si="5"/>
        <v>0</v>
      </c>
      <c r="BB140" s="136">
        <f t="shared" si="6"/>
        <v>0</v>
      </c>
      <c r="BC140" s="136">
        <f t="shared" si="7"/>
        <v>0</v>
      </c>
      <c r="BD140" s="13" t="s">
        <v>124</v>
      </c>
      <c r="BE140" s="137">
        <f t="shared" si="8"/>
        <v>0</v>
      </c>
      <c r="BF140" s="13" t="s">
        <v>123</v>
      </c>
      <c r="BG140" s="135" t="s">
        <v>132</v>
      </c>
    </row>
    <row r="141" spans="2:59" s="1" customFormat="1" ht="36" customHeight="1">
      <c r="B141" s="125"/>
      <c r="C141" s="126" t="s">
        <v>123</v>
      </c>
      <c r="D141" s="126" t="s">
        <v>118</v>
      </c>
      <c r="E141" s="127" t="s">
        <v>133</v>
      </c>
      <c r="F141" s="128" t="s">
        <v>134</v>
      </c>
      <c r="G141" s="129" t="s">
        <v>121</v>
      </c>
      <c r="H141" s="151">
        <v>390.83</v>
      </c>
      <c r="I141" s="151"/>
      <c r="J141" s="151"/>
      <c r="K141" s="128" t="s">
        <v>122</v>
      </c>
      <c r="L141" s="25"/>
      <c r="M141" s="131" t="s">
        <v>1</v>
      </c>
      <c r="N141" s="132" t="s">
        <v>34</v>
      </c>
      <c r="O141" s="133">
        <v>7.0000000000000001E-3</v>
      </c>
      <c r="P141" s="133">
        <f t="shared" si="0"/>
        <v>2.7358099999999999</v>
      </c>
      <c r="Q141" s="133">
        <v>0</v>
      </c>
      <c r="R141" s="133">
        <f t="shared" si="1"/>
        <v>0</v>
      </c>
      <c r="S141" s="133">
        <v>0</v>
      </c>
      <c r="T141" s="134">
        <f t="shared" si="2"/>
        <v>0</v>
      </c>
      <c r="AL141" s="135" t="s">
        <v>123</v>
      </c>
      <c r="AN141" s="135" t="s">
        <v>118</v>
      </c>
      <c r="AO141" s="135" t="s">
        <v>124</v>
      </c>
      <c r="AS141" s="13" t="s">
        <v>116</v>
      </c>
      <c r="AY141" s="136">
        <f t="shared" si="3"/>
        <v>0</v>
      </c>
      <c r="AZ141" s="136">
        <f t="shared" si="4"/>
        <v>0</v>
      </c>
      <c r="BA141" s="136">
        <f t="shared" si="5"/>
        <v>0</v>
      </c>
      <c r="BB141" s="136">
        <f t="shared" si="6"/>
        <v>0</v>
      </c>
      <c r="BC141" s="136">
        <f t="shared" si="7"/>
        <v>0</v>
      </c>
      <c r="BD141" s="13" t="s">
        <v>124</v>
      </c>
      <c r="BE141" s="137">
        <f t="shared" si="8"/>
        <v>0</v>
      </c>
      <c r="BF141" s="13" t="s">
        <v>123</v>
      </c>
      <c r="BG141" s="135" t="s">
        <v>135</v>
      </c>
    </row>
    <row r="142" spans="2:59" s="1" customFormat="1" ht="16.5" customHeight="1">
      <c r="B142" s="125"/>
      <c r="C142" s="126" t="s">
        <v>136</v>
      </c>
      <c r="D142" s="126" t="s">
        <v>118</v>
      </c>
      <c r="E142" s="127" t="s">
        <v>137</v>
      </c>
      <c r="F142" s="128" t="s">
        <v>138</v>
      </c>
      <c r="G142" s="129" t="s">
        <v>121</v>
      </c>
      <c r="H142" s="151">
        <v>20.57</v>
      </c>
      <c r="I142" s="151"/>
      <c r="J142" s="151"/>
      <c r="K142" s="128" t="s">
        <v>122</v>
      </c>
      <c r="L142" s="25"/>
      <c r="M142" s="131" t="s">
        <v>1</v>
      </c>
      <c r="N142" s="132" t="s">
        <v>34</v>
      </c>
      <c r="O142" s="133">
        <v>8.9999999999999993E-3</v>
      </c>
      <c r="P142" s="133">
        <f t="shared" si="0"/>
        <v>0.18512999999999999</v>
      </c>
      <c r="Q142" s="133">
        <v>0</v>
      </c>
      <c r="R142" s="133">
        <f t="shared" si="1"/>
        <v>0</v>
      </c>
      <c r="S142" s="133">
        <v>0</v>
      </c>
      <c r="T142" s="134">
        <f t="shared" si="2"/>
        <v>0</v>
      </c>
      <c r="AL142" s="135" t="s">
        <v>123</v>
      </c>
      <c r="AN142" s="135" t="s">
        <v>118</v>
      </c>
      <c r="AO142" s="135" t="s">
        <v>124</v>
      </c>
      <c r="AS142" s="13" t="s">
        <v>116</v>
      </c>
      <c r="AY142" s="136">
        <f t="shared" si="3"/>
        <v>0</v>
      </c>
      <c r="AZ142" s="136">
        <f t="shared" si="4"/>
        <v>0</v>
      </c>
      <c r="BA142" s="136">
        <f t="shared" si="5"/>
        <v>0</v>
      </c>
      <c r="BB142" s="136">
        <f t="shared" si="6"/>
        <v>0</v>
      </c>
      <c r="BC142" s="136">
        <f t="shared" si="7"/>
        <v>0</v>
      </c>
      <c r="BD142" s="13" t="s">
        <v>124</v>
      </c>
      <c r="BE142" s="137">
        <f t="shared" si="8"/>
        <v>0</v>
      </c>
      <c r="BF142" s="13" t="s">
        <v>123</v>
      </c>
      <c r="BG142" s="135" t="s">
        <v>139</v>
      </c>
    </row>
    <row r="143" spans="2:59" s="1" customFormat="1" ht="24" customHeight="1">
      <c r="B143" s="125"/>
      <c r="C143" s="126" t="s">
        <v>140</v>
      </c>
      <c r="D143" s="126" t="s">
        <v>118</v>
      </c>
      <c r="E143" s="127" t="s">
        <v>141</v>
      </c>
      <c r="F143" s="128" t="s">
        <v>142</v>
      </c>
      <c r="G143" s="129" t="s">
        <v>121</v>
      </c>
      <c r="H143" s="151">
        <v>20.57</v>
      </c>
      <c r="I143" s="151"/>
      <c r="J143" s="151"/>
      <c r="K143" s="128" t="s">
        <v>122</v>
      </c>
      <c r="L143" s="25"/>
      <c r="M143" s="131" t="s">
        <v>1</v>
      </c>
      <c r="N143" s="132" t="s">
        <v>34</v>
      </c>
      <c r="O143" s="133">
        <v>0</v>
      </c>
      <c r="P143" s="133">
        <f t="shared" si="0"/>
        <v>0</v>
      </c>
      <c r="Q143" s="133">
        <v>0</v>
      </c>
      <c r="R143" s="133">
        <f t="shared" si="1"/>
        <v>0</v>
      </c>
      <c r="S143" s="133">
        <v>0</v>
      </c>
      <c r="T143" s="134">
        <f t="shared" si="2"/>
        <v>0</v>
      </c>
      <c r="AL143" s="135" t="s">
        <v>123</v>
      </c>
      <c r="AN143" s="135" t="s">
        <v>118</v>
      </c>
      <c r="AO143" s="135" t="s">
        <v>124</v>
      </c>
      <c r="AS143" s="13" t="s">
        <v>116</v>
      </c>
      <c r="AY143" s="136">
        <f t="shared" si="3"/>
        <v>0</v>
      </c>
      <c r="AZ143" s="136">
        <f t="shared" si="4"/>
        <v>0</v>
      </c>
      <c r="BA143" s="136">
        <f t="shared" si="5"/>
        <v>0</v>
      </c>
      <c r="BB143" s="136">
        <f t="shared" si="6"/>
        <v>0</v>
      </c>
      <c r="BC143" s="136">
        <f t="shared" si="7"/>
        <v>0</v>
      </c>
      <c r="BD143" s="13" t="s">
        <v>124</v>
      </c>
      <c r="BE143" s="137">
        <f t="shared" si="8"/>
        <v>0</v>
      </c>
      <c r="BF143" s="13" t="s">
        <v>123</v>
      </c>
      <c r="BG143" s="135" t="s">
        <v>143</v>
      </c>
    </row>
    <row r="144" spans="2:59" s="1" customFormat="1" ht="24" customHeight="1">
      <c r="B144" s="125"/>
      <c r="C144" s="126" t="s">
        <v>144</v>
      </c>
      <c r="D144" s="126" t="s">
        <v>118</v>
      </c>
      <c r="E144" s="127" t="s">
        <v>145</v>
      </c>
      <c r="F144" s="128" t="s">
        <v>146</v>
      </c>
      <c r="G144" s="129" t="s">
        <v>121</v>
      </c>
      <c r="H144" s="151">
        <v>30.85</v>
      </c>
      <c r="I144" s="151"/>
      <c r="J144" s="151"/>
      <c r="K144" s="128" t="s">
        <v>122</v>
      </c>
      <c r="L144" s="25"/>
      <c r="M144" s="131" t="s">
        <v>1</v>
      </c>
      <c r="N144" s="132" t="s">
        <v>34</v>
      </c>
      <c r="O144" s="133">
        <v>2.9780000000000002</v>
      </c>
      <c r="P144" s="133">
        <f t="shared" si="0"/>
        <v>91.871300000000005</v>
      </c>
      <c r="Q144" s="133">
        <v>0</v>
      </c>
      <c r="R144" s="133">
        <f t="shared" si="1"/>
        <v>0</v>
      </c>
      <c r="S144" s="133">
        <v>0</v>
      </c>
      <c r="T144" s="134">
        <f t="shared" si="2"/>
        <v>0</v>
      </c>
      <c r="AL144" s="135" t="s">
        <v>123</v>
      </c>
      <c r="AN144" s="135" t="s">
        <v>118</v>
      </c>
      <c r="AO144" s="135" t="s">
        <v>124</v>
      </c>
      <c r="AS144" s="13" t="s">
        <v>116</v>
      </c>
      <c r="AY144" s="136">
        <f t="shared" si="3"/>
        <v>0</v>
      </c>
      <c r="AZ144" s="136">
        <f t="shared" si="4"/>
        <v>0</v>
      </c>
      <c r="BA144" s="136">
        <f t="shared" si="5"/>
        <v>0</v>
      </c>
      <c r="BB144" s="136">
        <f t="shared" si="6"/>
        <v>0</v>
      </c>
      <c r="BC144" s="136">
        <f t="shared" si="7"/>
        <v>0</v>
      </c>
      <c r="BD144" s="13" t="s">
        <v>124</v>
      </c>
      <c r="BE144" s="137">
        <f t="shared" si="8"/>
        <v>0</v>
      </c>
      <c r="BF144" s="13" t="s">
        <v>123</v>
      </c>
      <c r="BG144" s="135" t="s">
        <v>147</v>
      </c>
    </row>
    <row r="145" spans="2:59" s="11" customFormat="1" ht="22.9" customHeight="1">
      <c r="B145" s="114"/>
      <c r="D145" s="115" t="s">
        <v>67</v>
      </c>
      <c r="E145" s="123" t="s">
        <v>129</v>
      </c>
      <c r="F145" s="123" t="s">
        <v>148</v>
      </c>
      <c r="J145" s="153"/>
      <c r="L145" s="114"/>
      <c r="M145" s="117"/>
      <c r="N145" s="118"/>
      <c r="O145" s="118"/>
      <c r="P145" s="119">
        <f>SUM(P146:P147)</f>
        <v>40.730178299999999</v>
      </c>
      <c r="Q145" s="118"/>
      <c r="R145" s="119">
        <f>SUM(R146:R147)</f>
        <v>13.7632285</v>
      </c>
      <c r="S145" s="118"/>
      <c r="T145" s="120">
        <f>SUM(T146:T147)</f>
        <v>0</v>
      </c>
      <c r="AL145" s="115" t="s">
        <v>75</v>
      </c>
      <c r="AN145" s="121" t="s">
        <v>67</v>
      </c>
      <c r="AO145" s="121" t="s">
        <v>75</v>
      </c>
      <c r="AS145" s="115" t="s">
        <v>116</v>
      </c>
      <c r="BE145" s="122">
        <f>SUM(BE146:BE147)</f>
        <v>0</v>
      </c>
    </row>
    <row r="146" spans="2:59" s="1" customFormat="1" ht="66" customHeight="1">
      <c r="B146" s="125"/>
      <c r="C146" s="126" t="s">
        <v>149</v>
      </c>
      <c r="D146" s="126" t="s">
        <v>118</v>
      </c>
      <c r="E146" s="127" t="s">
        <v>150</v>
      </c>
      <c r="F146" s="278" t="s">
        <v>1086</v>
      </c>
      <c r="G146" s="129" t="s">
        <v>121</v>
      </c>
      <c r="H146" s="151">
        <v>10.09</v>
      </c>
      <c r="I146" s="151"/>
      <c r="J146" s="151"/>
      <c r="K146" s="128" t="s">
        <v>122</v>
      </c>
      <c r="L146" s="25"/>
      <c r="M146" s="131" t="s">
        <v>1</v>
      </c>
      <c r="N146" s="132" t="s">
        <v>34</v>
      </c>
      <c r="O146" s="133">
        <v>2.1608700000000001</v>
      </c>
      <c r="P146" s="133">
        <f>O146*H146</f>
        <v>21.803178299999999</v>
      </c>
      <c r="Q146" s="133">
        <v>0.64764999999999995</v>
      </c>
      <c r="R146" s="133">
        <f>Q146*H146</f>
        <v>6.5347884999999994</v>
      </c>
      <c r="S146" s="133">
        <v>0</v>
      </c>
      <c r="T146" s="134">
        <f>S146*H146</f>
        <v>0</v>
      </c>
      <c r="AL146" s="135" t="s">
        <v>123</v>
      </c>
      <c r="AN146" s="135" t="s">
        <v>118</v>
      </c>
      <c r="AO146" s="135" t="s">
        <v>124</v>
      </c>
      <c r="AS146" s="13" t="s">
        <v>116</v>
      </c>
      <c r="AY146" s="136">
        <f>IF(N146="základná",J146,0)</f>
        <v>0</v>
      </c>
      <c r="AZ146" s="136">
        <f>IF(N146="znížená",J146,0)</f>
        <v>0</v>
      </c>
      <c r="BA146" s="136">
        <f>IF(N146="zákl. prenesená",J146,0)</f>
        <v>0</v>
      </c>
      <c r="BB146" s="136">
        <f>IF(N146="zníž. prenesená",J146,0)</f>
        <v>0</v>
      </c>
      <c r="BC146" s="136">
        <f>IF(N146="nulová",J146,0)</f>
        <v>0</v>
      </c>
      <c r="BD146" s="13" t="s">
        <v>124</v>
      </c>
      <c r="BE146" s="137">
        <f>ROUND(I146*H146,3)</f>
        <v>0</v>
      </c>
      <c r="BF146" s="13" t="s">
        <v>123</v>
      </c>
      <c r="BG146" s="135" t="s">
        <v>151</v>
      </c>
    </row>
    <row r="147" spans="2:59" s="1" customFormat="1" ht="45" customHeight="1">
      <c r="B147" s="125"/>
      <c r="C147" s="126" t="s">
        <v>152</v>
      </c>
      <c r="D147" s="126" t="s">
        <v>118</v>
      </c>
      <c r="E147" s="127" t="s">
        <v>153</v>
      </c>
      <c r="F147" s="278" t="s">
        <v>1087</v>
      </c>
      <c r="G147" s="129" t="s">
        <v>154</v>
      </c>
      <c r="H147" s="151">
        <v>27</v>
      </c>
      <c r="I147" s="151"/>
      <c r="J147" s="151"/>
      <c r="K147" s="128" t="s">
        <v>122</v>
      </c>
      <c r="L147" s="25"/>
      <c r="M147" s="131" t="s">
        <v>1</v>
      </c>
      <c r="N147" s="132" t="s">
        <v>34</v>
      </c>
      <c r="O147" s="133">
        <v>0.70099999999999996</v>
      </c>
      <c r="P147" s="133">
        <f>O147*H147</f>
        <v>18.927</v>
      </c>
      <c r="Q147" s="133">
        <v>0.26772000000000001</v>
      </c>
      <c r="R147" s="133">
        <f>Q147*H147</f>
        <v>7.22844</v>
      </c>
      <c r="S147" s="133">
        <v>0</v>
      </c>
      <c r="T147" s="134">
        <f>S147*H147</f>
        <v>0</v>
      </c>
      <c r="AL147" s="135" t="s">
        <v>123</v>
      </c>
      <c r="AN147" s="135" t="s">
        <v>118</v>
      </c>
      <c r="AO147" s="135" t="s">
        <v>124</v>
      </c>
      <c r="AS147" s="13" t="s">
        <v>116</v>
      </c>
      <c r="AY147" s="136">
        <f>IF(N147="základná",J147,0)</f>
        <v>0</v>
      </c>
      <c r="AZ147" s="136">
        <f>IF(N147="znížená",J147,0)</f>
        <v>0</v>
      </c>
      <c r="BA147" s="136">
        <f>IF(N147="zákl. prenesená",J147,0)</f>
        <v>0</v>
      </c>
      <c r="BB147" s="136">
        <f>IF(N147="zníž. prenesená",J147,0)</f>
        <v>0</v>
      </c>
      <c r="BC147" s="136">
        <f>IF(N147="nulová",J147,0)</f>
        <v>0</v>
      </c>
      <c r="BD147" s="13" t="s">
        <v>124</v>
      </c>
      <c r="BE147" s="137">
        <f>ROUND(I147*H147,3)</f>
        <v>0</v>
      </c>
      <c r="BF147" s="13" t="s">
        <v>123</v>
      </c>
      <c r="BG147" s="135" t="s">
        <v>155</v>
      </c>
    </row>
    <row r="148" spans="2:59" s="11" customFormat="1" ht="22.9" customHeight="1">
      <c r="B148" s="114"/>
      <c r="D148" s="115" t="s">
        <v>67</v>
      </c>
      <c r="E148" s="123" t="s">
        <v>123</v>
      </c>
      <c r="F148" s="123" t="s">
        <v>156</v>
      </c>
      <c r="J148" s="153"/>
      <c r="L148" s="114"/>
      <c r="M148" s="117"/>
      <c r="N148" s="118"/>
      <c r="O148" s="118"/>
      <c r="P148" s="119">
        <f>SUM(P149:P152)</f>
        <v>41.402954000000001</v>
      </c>
      <c r="Q148" s="118"/>
      <c r="R148" s="119">
        <f>SUM(R149:R152)</f>
        <v>13.7504873</v>
      </c>
      <c r="S148" s="118"/>
      <c r="T148" s="120">
        <f>SUM(T149:T152)</f>
        <v>0</v>
      </c>
      <c r="AL148" s="115" t="s">
        <v>75</v>
      </c>
      <c r="AN148" s="121" t="s">
        <v>67</v>
      </c>
      <c r="AO148" s="121" t="s">
        <v>75</v>
      </c>
      <c r="AS148" s="115" t="s">
        <v>116</v>
      </c>
      <c r="BE148" s="122">
        <f>SUM(BE149:BE152)</f>
        <v>0</v>
      </c>
    </row>
    <row r="149" spans="2:59" s="1" customFormat="1" ht="45" customHeight="1">
      <c r="B149" s="125"/>
      <c r="C149" s="126" t="s">
        <v>157</v>
      </c>
      <c r="D149" s="126" t="s">
        <v>118</v>
      </c>
      <c r="E149" s="127" t="s">
        <v>158</v>
      </c>
      <c r="F149" s="278" t="s">
        <v>1088</v>
      </c>
      <c r="G149" s="129" t="s">
        <v>159</v>
      </c>
      <c r="H149" s="151">
        <v>16.649999999999999</v>
      </c>
      <c r="I149" s="151"/>
      <c r="J149" s="151"/>
      <c r="K149" s="128" t="s">
        <v>122</v>
      </c>
      <c r="L149" s="25"/>
      <c r="M149" s="131" t="s">
        <v>1</v>
      </c>
      <c r="N149" s="132" t="s">
        <v>34</v>
      </c>
      <c r="O149" s="133">
        <v>0.107</v>
      </c>
      <c r="P149" s="133">
        <f>O149*H149</f>
        <v>1.7815499999999997</v>
      </c>
      <c r="Q149" s="133">
        <v>2.2370000000000001E-2</v>
      </c>
      <c r="R149" s="133">
        <f>Q149*H149</f>
        <v>0.37246049999999997</v>
      </c>
      <c r="S149" s="133">
        <v>0</v>
      </c>
      <c r="T149" s="134">
        <f>S149*H149</f>
        <v>0</v>
      </c>
      <c r="AL149" s="135" t="s">
        <v>123</v>
      </c>
      <c r="AN149" s="135" t="s">
        <v>118</v>
      </c>
      <c r="AO149" s="135" t="s">
        <v>124</v>
      </c>
      <c r="AS149" s="13" t="s">
        <v>116</v>
      </c>
      <c r="AY149" s="136">
        <f>IF(N149="základná",J149,0)</f>
        <v>0</v>
      </c>
      <c r="AZ149" s="136">
        <f>IF(N149="znížená",J149,0)</f>
        <v>0</v>
      </c>
      <c r="BA149" s="136">
        <f>IF(N149="zákl. prenesená",J149,0)</f>
        <v>0</v>
      </c>
      <c r="BB149" s="136">
        <f>IF(N149="zníž. prenesená",J149,0)</f>
        <v>0</v>
      </c>
      <c r="BC149" s="136">
        <f>IF(N149="nulová",J149,0)</f>
        <v>0</v>
      </c>
      <c r="BD149" s="13" t="s">
        <v>124</v>
      </c>
      <c r="BE149" s="137">
        <f>ROUND(I149*H149,3)</f>
        <v>0</v>
      </c>
      <c r="BF149" s="13" t="s">
        <v>123</v>
      </c>
      <c r="BG149" s="135" t="s">
        <v>160</v>
      </c>
    </row>
    <row r="150" spans="2:59" s="1" customFormat="1" ht="43.5" customHeight="1">
      <c r="B150" s="125"/>
      <c r="C150" s="126" t="s">
        <v>161</v>
      </c>
      <c r="D150" s="126" t="s">
        <v>118</v>
      </c>
      <c r="E150" s="127" t="s">
        <v>162</v>
      </c>
      <c r="F150" s="278" t="s">
        <v>1089</v>
      </c>
      <c r="G150" s="129" t="s">
        <v>159</v>
      </c>
      <c r="H150" s="151">
        <v>161.46</v>
      </c>
      <c r="I150" s="151"/>
      <c r="J150" s="151"/>
      <c r="K150" s="128" t="s">
        <v>122</v>
      </c>
      <c r="L150" s="25"/>
      <c r="M150" s="131" t="s">
        <v>1</v>
      </c>
      <c r="N150" s="132" t="s">
        <v>34</v>
      </c>
      <c r="O150" s="133">
        <v>0.11940000000000001</v>
      </c>
      <c r="P150" s="133">
        <f>O150*H150</f>
        <v>19.278324000000001</v>
      </c>
      <c r="Q150" s="133">
        <v>2.5139999999999999E-2</v>
      </c>
      <c r="R150" s="133">
        <f>Q150*H150</f>
        <v>4.0591043999999998</v>
      </c>
      <c r="S150" s="133">
        <v>0</v>
      </c>
      <c r="T150" s="134">
        <f>S150*H150</f>
        <v>0</v>
      </c>
      <c r="AL150" s="135" t="s">
        <v>123</v>
      </c>
      <c r="AN150" s="135" t="s">
        <v>118</v>
      </c>
      <c r="AO150" s="135" t="s">
        <v>124</v>
      </c>
      <c r="AS150" s="13" t="s">
        <v>116</v>
      </c>
      <c r="AY150" s="136">
        <f>IF(N150="základná",J150,0)</f>
        <v>0</v>
      </c>
      <c r="AZ150" s="136">
        <f>IF(N150="znížená",J150,0)</f>
        <v>0</v>
      </c>
      <c r="BA150" s="136">
        <f>IF(N150="zákl. prenesená",J150,0)</f>
        <v>0</v>
      </c>
      <c r="BB150" s="136">
        <f>IF(N150="zníž. prenesená",J150,0)</f>
        <v>0</v>
      </c>
      <c r="BC150" s="136">
        <f>IF(N150="nulová",J150,0)</f>
        <v>0</v>
      </c>
      <c r="BD150" s="13" t="s">
        <v>124</v>
      </c>
      <c r="BE150" s="137">
        <f>ROUND(I150*H150,3)</f>
        <v>0</v>
      </c>
      <c r="BF150" s="13" t="s">
        <v>123</v>
      </c>
      <c r="BG150" s="135" t="s">
        <v>163</v>
      </c>
    </row>
    <row r="151" spans="2:59" s="1" customFormat="1" ht="16.5" customHeight="1">
      <c r="B151" s="125"/>
      <c r="C151" s="126" t="s">
        <v>164</v>
      </c>
      <c r="D151" s="126" t="s">
        <v>118</v>
      </c>
      <c r="E151" s="127" t="s">
        <v>165</v>
      </c>
      <c r="F151" s="128" t="s">
        <v>166</v>
      </c>
      <c r="G151" s="129" t="s">
        <v>121</v>
      </c>
      <c r="H151" s="151">
        <v>3.88</v>
      </c>
      <c r="I151" s="151"/>
      <c r="J151" s="151"/>
      <c r="K151" s="128" t="s">
        <v>122</v>
      </c>
      <c r="L151" s="25"/>
      <c r="M151" s="131" t="s">
        <v>1</v>
      </c>
      <c r="N151" s="132" t="s">
        <v>34</v>
      </c>
      <c r="O151" s="133">
        <v>1.571</v>
      </c>
      <c r="P151" s="133">
        <f>O151*H151</f>
        <v>6.0954799999999993</v>
      </c>
      <c r="Q151" s="133">
        <v>2.29698</v>
      </c>
      <c r="R151" s="133">
        <f>Q151*H151</f>
        <v>8.9122824000000005</v>
      </c>
      <c r="S151" s="133">
        <v>0</v>
      </c>
      <c r="T151" s="134">
        <f>S151*H151</f>
        <v>0</v>
      </c>
      <c r="AL151" s="135" t="s">
        <v>123</v>
      </c>
      <c r="AN151" s="135" t="s">
        <v>118</v>
      </c>
      <c r="AO151" s="135" t="s">
        <v>124</v>
      </c>
      <c r="AS151" s="13" t="s">
        <v>116</v>
      </c>
      <c r="AY151" s="136">
        <f>IF(N151="základná",J151,0)</f>
        <v>0</v>
      </c>
      <c r="AZ151" s="136">
        <f>IF(N151="znížená",J151,0)</f>
        <v>0</v>
      </c>
      <c r="BA151" s="136">
        <f>IF(N151="zákl. prenesená",J151,0)</f>
        <v>0</v>
      </c>
      <c r="BB151" s="136">
        <f>IF(N151="zníž. prenesená",J151,0)</f>
        <v>0</v>
      </c>
      <c r="BC151" s="136">
        <f>IF(N151="nulová",J151,0)</f>
        <v>0</v>
      </c>
      <c r="BD151" s="13" t="s">
        <v>124</v>
      </c>
      <c r="BE151" s="137">
        <f>ROUND(I151*H151,3)</f>
        <v>0</v>
      </c>
      <c r="BF151" s="13" t="s">
        <v>123</v>
      </c>
      <c r="BG151" s="135" t="s">
        <v>167</v>
      </c>
    </row>
    <row r="152" spans="2:59" s="1" customFormat="1" ht="24" customHeight="1">
      <c r="B152" s="125"/>
      <c r="C152" s="126" t="s">
        <v>168</v>
      </c>
      <c r="D152" s="126" t="s">
        <v>118</v>
      </c>
      <c r="E152" s="127" t="s">
        <v>169</v>
      </c>
      <c r="F152" s="128" t="s">
        <v>170</v>
      </c>
      <c r="G152" s="129" t="s">
        <v>171</v>
      </c>
      <c r="H152" s="151">
        <v>0.4</v>
      </c>
      <c r="I152" s="151"/>
      <c r="J152" s="151"/>
      <c r="K152" s="128" t="s">
        <v>122</v>
      </c>
      <c r="L152" s="25"/>
      <c r="M152" s="131" t="s">
        <v>1</v>
      </c>
      <c r="N152" s="132" t="s">
        <v>34</v>
      </c>
      <c r="O152" s="133">
        <v>35.619</v>
      </c>
      <c r="P152" s="133">
        <f>O152*H152</f>
        <v>14.2476</v>
      </c>
      <c r="Q152" s="133">
        <v>1.0165999999999999</v>
      </c>
      <c r="R152" s="133">
        <f>Q152*H152</f>
        <v>0.40664</v>
      </c>
      <c r="S152" s="133">
        <v>0</v>
      </c>
      <c r="T152" s="134">
        <f>S152*H152</f>
        <v>0</v>
      </c>
      <c r="AL152" s="135" t="s">
        <v>123</v>
      </c>
      <c r="AN152" s="135" t="s">
        <v>118</v>
      </c>
      <c r="AO152" s="135" t="s">
        <v>124</v>
      </c>
      <c r="AS152" s="13" t="s">
        <v>116</v>
      </c>
      <c r="AY152" s="136">
        <f>IF(N152="základná",J152,0)</f>
        <v>0</v>
      </c>
      <c r="AZ152" s="136">
        <f>IF(N152="znížená",J152,0)</f>
        <v>0</v>
      </c>
      <c r="BA152" s="136">
        <f>IF(N152="zákl. prenesená",J152,0)</f>
        <v>0</v>
      </c>
      <c r="BB152" s="136">
        <f>IF(N152="zníž. prenesená",J152,0)</f>
        <v>0</v>
      </c>
      <c r="BC152" s="136">
        <f>IF(N152="nulová",J152,0)</f>
        <v>0</v>
      </c>
      <c r="BD152" s="13" t="s">
        <v>124</v>
      </c>
      <c r="BE152" s="137">
        <f>ROUND(I152*H152,3)</f>
        <v>0</v>
      </c>
      <c r="BF152" s="13" t="s">
        <v>123</v>
      </c>
      <c r="BG152" s="135" t="s">
        <v>172</v>
      </c>
    </row>
    <row r="153" spans="2:59" s="11" customFormat="1" ht="22.9" customHeight="1">
      <c r="B153" s="114"/>
      <c r="D153" s="115" t="s">
        <v>67</v>
      </c>
      <c r="E153" s="123" t="s">
        <v>136</v>
      </c>
      <c r="F153" s="123" t="s">
        <v>173</v>
      </c>
      <c r="J153" s="153"/>
      <c r="L153" s="114"/>
      <c r="M153" s="117"/>
      <c r="N153" s="118"/>
      <c r="O153" s="118"/>
      <c r="P153" s="119">
        <f>P154</f>
        <v>1.5422999999999998</v>
      </c>
      <c r="Q153" s="118"/>
      <c r="R153" s="119">
        <f>R154</f>
        <v>23.7339406</v>
      </c>
      <c r="S153" s="118"/>
      <c r="T153" s="120">
        <f>T154</f>
        <v>0</v>
      </c>
      <c r="AL153" s="115" t="s">
        <v>75</v>
      </c>
      <c r="AN153" s="121" t="s">
        <v>67</v>
      </c>
      <c r="AO153" s="121" t="s">
        <v>75</v>
      </c>
      <c r="AS153" s="115" t="s">
        <v>116</v>
      </c>
      <c r="BE153" s="122">
        <f>BE154</f>
        <v>0</v>
      </c>
    </row>
    <row r="154" spans="2:59" s="1" customFormat="1" ht="24" customHeight="1">
      <c r="B154" s="125"/>
      <c r="C154" s="126" t="s">
        <v>174</v>
      </c>
      <c r="D154" s="126" t="s">
        <v>118</v>
      </c>
      <c r="E154" s="127" t="s">
        <v>175</v>
      </c>
      <c r="F154" s="128" t="s">
        <v>176</v>
      </c>
      <c r="G154" s="129" t="s">
        <v>154</v>
      </c>
      <c r="H154" s="130">
        <v>51.41</v>
      </c>
      <c r="I154" s="130"/>
      <c r="J154" s="151"/>
      <c r="K154" s="128" t="s">
        <v>122</v>
      </c>
      <c r="L154" s="25"/>
      <c r="M154" s="131" t="s">
        <v>1</v>
      </c>
      <c r="N154" s="132" t="s">
        <v>34</v>
      </c>
      <c r="O154" s="133">
        <v>0.03</v>
      </c>
      <c r="P154" s="133">
        <f>O154*H154</f>
        <v>1.5422999999999998</v>
      </c>
      <c r="Q154" s="133">
        <v>0.46166000000000001</v>
      </c>
      <c r="R154" s="133">
        <f>Q154*H154</f>
        <v>23.7339406</v>
      </c>
      <c r="S154" s="133">
        <v>0</v>
      </c>
      <c r="T154" s="134">
        <f>S154*H154</f>
        <v>0</v>
      </c>
      <c r="AL154" s="135" t="s">
        <v>123</v>
      </c>
      <c r="AN154" s="135" t="s">
        <v>118</v>
      </c>
      <c r="AO154" s="135" t="s">
        <v>124</v>
      </c>
      <c r="AS154" s="13" t="s">
        <v>116</v>
      </c>
      <c r="AY154" s="136">
        <f>IF(N154="základná",J154,0)</f>
        <v>0</v>
      </c>
      <c r="AZ154" s="136">
        <f>IF(N154="znížená",J154,0)</f>
        <v>0</v>
      </c>
      <c r="BA154" s="136">
        <f>IF(N154="zákl. prenesená",J154,0)</f>
        <v>0</v>
      </c>
      <c r="BB154" s="136">
        <f>IF(N154="zníž. prenesená",J154,0)</f>
        <v>0</v>
      </c>
      <c r="BC154" s="136">
        <f>IF(N154="nulová",J154,0)</f>
        <v>0</v>
      </c>
      <c r="BD154" s="13" t="s">
        <v>124</v>
      </c>
      <c r="BE154" s="137">
        <f>ROUND(I154*H154,3)</f>
        <v>0</v>
      </c>
      <c r="BF154" s="13" t="s">
        <v>123</v>
      </c>
      <c r="BG154" s="135" t="s">
        <v>177</v>
      </c>
    </row>
    <row r="155" spans="2:59" s="11" customFormat="1" ht="22.9" customHeight="1">
      <c r="B155" s="114"/>
      <c r="D155" s="115" t="s">
        <v>67</v>
      </c>
      <c r="E155" s="123" t="s">
        <v>140</v>
      </c>
      <c r="F155" s="123" t="s">
        <v>178</v>
      </c>
      <c r="J155" s="153"/>
      <c r="L155" s="114"/>
      <c r="M155" s="117"/>
      <c r="N155" s="118"/>
      <c r="O155" s="118"/>
      <c r="P155" s="119">
        <f>SUM(P156:P169)</f>
        <v>5282.0837019999999</v>
      </c>
      <c r="Q155" s="118"/>
      <c r="R155" s="119">
        <f>SUM(R156:R169)</f>
        <v>212.13453249999998</v>
      </c>
      <c r="S155" s="118"/>
      <c r="T155" s="120">
        <f>SUM(T156:T169)</f>
        <v>0</v>
      </c>
      <c r="AL155" s="115" t="s">
        <v>75</v>
      </c>
      <c r="AN155" s="121" t="s">
        <v>67</v>
      </c>
      <c r="AO155" s="121" t="s">
        <v>75</v>
      </c>
      <c r="AS155" s="115" t="s">
        <v>116</v>
      </c>
      <c r="BE155" s="122">
        <f>SUM(BE156:BE169)</f>
        <v>0</v>
      </c>
    </row>
    <row r="156" spans="2:59" s="1" customFormat="1" ht="24" customHeight="1">
      <c r="B156" s="125"/>
      <c r="C156" s="126" t="s">
        <v>179</v>
      </c>
      <c r="D156" s="126" t="s">
        <v>118</v>
      </c>
      <c r="E156" s="127" t="s">
        <v>180</v>
      </c>
      <c r="F156" s="128" t="s">
        <v>181</v>
      </c>
      <c r="G156" s="129" t="s">
        <v>154</v>
      </c>
      <c r="H156" s="151">
        <v>279.25</v>
      </c>
      <c r="I156" s="151"/>
      <c r="J156" s="151"/>
      <c r="K156" s="128" t="s">
        <v>122</v>
      </c>
      <c r="L156" s="25"/>
      <c r="M156" s="131" t="s">
        <v>1</v>
      </c>
      <c r="N156" s="132" t="s">
        <v>34</v>
      </c>
      <c r="O156" s="133">
        <v>0.8</v>
      </c>
      <c r="P156" s="133">
        <f t="shared" ref="P156:P169" si="9">O156*H156</f>
        <v>223.4</v>
      </c>
      <c r="Q156" s="133">
        <v>3.7560000000000003E-2</v>
      </c>
      <c r="R156" s="133">
        <f t="shared" ref="R156:R169" si="10">Q156*H156</f>
        <v>10.488630000000001</v>
      </c>
      <c r="S156" s="133">
        <v>0</v>
      </c>
      <c r="T156" s="134">
        <f t="shared" ref="T156:T169" si="11">S156*H156</f>
        <v>0</v>
      </c>
      <c r="AL156" s="135" t="s">
        <v>123</v>
      </c>
      <c r="AN156" s="135" t="s">
        <v>118</v>
      </c>
      <c r="AO156" s="135" t="s">
        <v>124</v>
      </c>
      <c r="AS156" s="13" t="s">
        <v>116</v>
      </c>
      <c r="AY156" s="136">
        <f t="shared" ref="AY156:AY169" si="12">IF(N156="základná",J156,0)</f>
        <v>0</v>
      </c>
      <c r="AZ156" s="136">
        <f t="shared" ref="AZ156:AZ169" si="13">IF(N156="znížená",J156,0)</f>
        <v>0</v>
      </c>
      <c r="BA156" s="136">
        <f t="shared" ref="BA156:BA169" si="14">IF(N156="zákl. prenesená",J156,0)</f>
        <v>0</v>
      </c>
      <c r="BB156" s="136">
        <f t="shared" ref="BB156:BB169" si="15">IF(N156="zníž. prenesená",J156,0)</f>
        <v>0</v>
      </c>
      <c r="BC156" s="136">
        <f t="shared" ref="BC156:BC169" si="16">IF(N156="nulová",J156,0)</f>
        <v>0</v>
      </c>
      <c r="BD156" s="13" t="s">
        <v>124</v>
      </c>
      <c r="BE156" s="137">
        <f t="shared" ref="BE156:BE169" si="17">ROUND(I156*H156,3)</f>
        <v>0</v>
      </c>
      <c r="BF156" s="13" t="s">
        <v>123</v>
      </c>
      <c r="BG156" s="135" t="s">
        <v>182</v>
      </c>
    </row>
    <row r="157" spans="2:59" s="1" customFormat="1" ht="24" customHeight="1">
      <c r="B157" s="125"/>
      <c r="C157" s="126" t="s">
        <v>183</v>
      </c>
      <c r="D157" s="126" t="s">
        <v>118</v>
      </c>
      <c r="E157" s="127" t="s">
        <v>184</v>
      </c>
      <c r="F157" s="128" t="s">
        <v>185</v>
      </c>
      <c r="G157" s="129" t="s">
        <v>154</v>
      </c>
      <c r="H157" s="151">
        <v>27</v>
      </c>
      <c r="I157" s="151"/>
      <c r="J157" s="151"/>
      <c r="K157" s="128" t="s">
        <v>122</v>
      </c>
      <c r="L157" s="25"/>
      <c r="M157" s="131" t="s">
        <v>1</v>
      </c>
      <c r="N157" s="132" t="s">
        <v>34</v>
      </c>
      <c r="O157" s="133">
        <v>5.228E-2</v>
      </c>
      <c r="P157" s="133">
        <f t="shared" si="9"/>
        <v>1.4115599999999999</v>
      </c>
      <c r="Q157" s="133">
        <v>2.3000000000000001E-4</v>
      </c>
      <c r="R157" s="133">
        <f t="shared" si="10"/>
        <v>6.2100000000000002E-3</v>
      </c>
      <c r="S157" s="133">
        <v>0</v>
      </c>
      <c r="T157" s="134">
        <f t="shared" si="11"/>
        <v>0</v>
      </c>
      <c r="AL157" s="135" t="s">
        <v>123</v>
      </c>
      <c r="AN157" s="135" t="s">
        <v>118</v>
      </c>
      <c r="AO157" s="135" t="s">
        <v>124</v>
      </c>
      <c r="AS157" s="13" t="s">
        <v>116</v>
      </c>
      <c r="AY157" s="136">
        <f t="shared" si="12"/>
        <v>0</v>
      </c>
      <c r="AZ157" s="136">
        <f t="shared" si="13"/>
        <v>0</v>
      </c>
      <c r="BA157" s="136">
        <f t="shared" si="14"/>
        <v>0</v>
      </c>
      <c r="BB157" s="136">
        <f t="shared" si="15"/>
        <v>0</v>
      </c>
      <c r="BC157" s="136">
        <f t="shared" si="16"/>
        <v>0</v>
      </c>
      <c r="BD157" s="13" t="s">
        <v>124</v>
      </c>
      <c r="BE157" s="137">
        <f t="shared" si="17"/>
        <v>0</v>
      </c>
      <c r="BF157" s="13" t="s">
        <v>123</v>
      </c>
      <c r="BG157" s="135" t="s">
        <v>186</v>
      </c>
    </row>
    <row r="158" spans="2:59" s="1" customFormat="1" ht="30" customHeight="1">
      <c r="B158" s="125"/>
      <c r="C158" s="126" t="s">
        <v>187</v>
      </c>
      <c r="D158" s="126" t="s">
        <v>118</v>
      </c>
      <c r="E158" s="127" t="s">
        <v>188</v>
      </c>
      <c r="F158" s="128" t="s">
        <v>189</v>
      </c>
      <c r="G158" s="129" t="s">
        <v>154</v>
      </c>
      <c r="H158" s="151">
        <v>27</v>
      </c>
      <c r="I158" s="151"/>
      <c r="J158" s="151"/>
      <c r="K158" s="128" t="s">
        <v>122</v>
      </c>
      <c r="L158" s="25"/>
      <c r="M158" s="131" t="s">
        <v>1</v>
      </c>
      <c r="N158" s="132" t="s">
        <v>34</v>
      </c>
      <c r="O158" s="133">
        <v>0.31825999999999999</v>
      </c>
      <c r="P158" s="133">
        <f t="shared" si="9"/>
        <v>8.5930199999999992</v>
      </c>
      <c r="Q158" s="133">
        <v>4.7200000000000002E-3</v>
      </c>
      <c r="R158" s="133">
        <f t="shared" si="10"/>
        <v>0.12744</v>
      </c>
      <c r="S158" s="133">
        <v>0</v>
      </c>
      <c r="T158" s="134">
        <f t="shared" si="11"/>
        <v>0</v>
      </c>
      <c r="AL158" s="135" t="s">
        <v>123</v>
      </c>
      <c r="AN158" s="135" t="s">
        <v>118</v>
      </c>
      <c r="AO158" s="135" t="s">
        <v>124</v>
      </c>
      <c r="AS158" s="13" t="s">
        <v>116</v>
      </c>
      <c r="AY158" s="136">
        <f t="shared" si="12"/>
        <v>0</v>
      </c>
      <c r="AZ158" s="136">
        <f t="shared" si="13"/>
        <v>0</v>
      </c>
      <c r="BA158" s="136">
        <f t="shared" si="14"/>
        <v>0</v>
      </c>
      <c r="BB158" s="136">
        <f t="shared" si="15"/>
        <v>0</v>
      </c>
      <c r="BC158" s="136">
        <f t="shared" si="16"/>
        <v>0</v>
      </c>
      <c r="BD158" s="13" t="s">
        <v>124</v>
      </c>
      <c r="BE158" s="137">
        <f t="shared" si="17"/>
        <v>0</v>
      </c>
      <c r="BF158" s="13" t="s">
        <v>123</v>
      </c>
      <c r="BG158" s="135" t="s">
        <v>190</v>
      </c>
    </row>
    <row r="159" spans="2:59" s="1" customFormat="1" ht="35.25" customHeight="1">
      <c r="B159" s="125"/>
      <c r="C159" s="126" t="s">
        <v>191</v>
      </c>
      <c r="D159" s="126" t="s">
        <v>118</v>
      </c>
      <c r="E159" s="127" t="s">
        <v>192</v>
      </c>
      <c r="F159" s="128" t="s">
        <v>193</v>
      </c>
      <c r="G159" s="129" t="s">
        <v>154</v>
      </c>
      <c r="H159" s="151">
        <v>27</v>
      </c>
      <c r="I159" s="151"/>
      <c r="J159" s="151"/>
      <c r="K159" s="128" t="s">
        <v>122</v>
      </c>
      <c r="L159" s="25"/>
      <c r="M159" s="131" t="s">
        <v>1</v>
      </c>
      <c r="N159" s="132" t="s">
        <v>34</v>
      </c>
      <c r="O159" s="133">
        <v>0.11118</v>
      </c>
      <c r="P159" s="133">
        <f t="shared" si="9"/>
        <v>3.0018600000000002</v>
      </c>
      <c r="Q159" s="133">
        <v>4.15E-3</v>
      </c>
      <c r="R159" s="133">
        <f t="shared" si="10"/>
        <v>0.11205</v>
      </c>
      <c r="S159" s="133">
        <v>0</v>
      </c>
      <c r="T159" s="134">
        <f t="shared" si="11"/>
        <v>0</v>
      </c>
      <c r="AL159" s="135" t="s">
        <v>123</v>
      </c>
      <c r="AN159" s="135" t="s">
        <v>118</v>
      </c>
      <c r="AO159" s="135" t="s">
        <v>124</v>
      </c>
      <c r="AS159" s="13" t="s">
        <v>116</v>
      </c>
      <c r="AY159" s="136">
        <f t="shared" si="12"/>
        <v>0</v>
      </c>
      <c r="AZ159" s="136">
        <f t="shared" si="13"/>
        <v>0</v>
      </c>
      <c r="BA159" s="136">
        <f t="shared" si="14"/>
        <v>0</v>
      </c>
      <c r="BB159" s="136">
        <f t="shared" si="15"/>
        <v>0</v>
      </c>
      <c r="BC159" s="136">
        <f t="shared" si="16"/>
        <v>0</v>
      </c>
      <c r="BD159" s="13" t="s">
        <v>124</v>
      </c>
      <c r="BE159" s="137">
        <f t="shared" si="17"/>
        <v>0</v>
      </c>
      <c r="BF159" s="13" t="s">
        <v>123</v>
      </c>
      <c r="BG159" s="135" t="s">
        <v>194</v>
      </c>
    </row>
    <row r="160" spans="2:59" s="1" customFormat="1" ht="33" customHeight="1">
      <c r="B160" s="125"/>
      <c r="C160" s="126" t="s">
        <v>195</v>
      </c>
      <c r="D160" s="126" t="s">
        <v>118</v>
      </c>
      <c r="E160" s="127" t="s">
        <v>196</v>
      </c>
      <c r="F160" s="128" t="s">
        <v>197</v>
      </c>
      <c r="G160" s="129" t="s">
        <v>154</v>
      </c>
      <c r="H160" s="151">
        <v>3166.8</v>
      </c>
      <c r="I160" s="151"/>
      <c r="J160" s="151"/>
      <c r="K160" s="128" t="s">
        <v>122</v>
      </c>
      <c r="L160" s="25"/>
      <c r="M160" s="131" t="s">
        <v>1</v>
      </c>
      <c r="N160" s="132" t="s">
        <v>34</v>
      </c>
      <c r="O160" s="133">
        <v>0.35899999999999999</v>
      </c>
      <c r="P160" s="133">
        <f t="shared" si="9"/>
        <v>1136.8812</v>
      </c>
      <c r="Q160" s="133">
        <v>3.3E-3</v>
      </c>
      <c r="R160" s="133">
        <f t="shared" si="10"/>
        <v>10.45044</v>
      </c>
      <c r="S160" s="133">
        <v>0</v>
      </c>
      <c r="T160" s="134">
        <f t="shared" si="11"/>
        <v>0</v>
      </c>
      <c r="AL160" s="135" t="s">
        <v>123</v>
      </c>
      <c r="AN160" s="135" t="s">
        <v>118</v>
      </c>
      <c r="AO160" s="135" t="s">
        <v>124</v>
      </c>
      <c r="AS160" s="13" t="s">
        <v>116</v>
      </c>
      <c r="AY160" s="136">
        <f t="shared" si="12"/>
        <v>0</v>
      </c>
      <c r="AZ160" s="136">
        <f t="shared" si="13"/>
        <v>0</v>
      </c>
      <c r="BA160" s="136">
        <f t="shared" si="14"/>
        <v>0</v>
      </c>
      <c r="BB160" s="136">
        <f t="shared" si="15"/>
        <v>0</v>
      </c>
      <c r="BC160" s="136">
        <f t="shared" si="16"/>
        <v>0</v>
      </c>
      <c r="BD160" s="13" t="s">
        <v>124</v>
      </c>
      <c r="BE160" s="137">
        <f t="shared" si="17"/>
        <v>0</v>
      </c>
      <c r="BF160" s="13" t="s">
        <v>123</v>
      </c>
      <c r="BG160" s="135" t="s">
        <v>198</v>
      </c>
    </row>
    <row r="161" spans="2:59" s="1" customFormat="1" ht="31.5" customHeight="1">
      <c r="B161" s="125"/>
      <c r="C161" s="126" t="s">
        <v>7</v>
      </c>
      <c r="D161" s="126" t="s">
        <v>118</v>
      </c>
      <c r="E161" s="127" t="s">
        <v>199</v>
      </c>
      <c r="F161" s="278" t="s">
        <v>1090</v>
      </c>
      <c r="G161" s="129" t="s">
        <v>154</v>
      </c>
      <c r="H161" s="151">
        <v>195.8</v>
      </c>
      <c r="I161" s="151"/>
      <c r="J161" s="151"/>
      <c r="K161" s="128" t="s">
        <v>122</v>
      </c>
      <c r="L161" s="25"/>
      <c r="M161" s="131" t="s">
        <v>1</v>
      </c>
      <c r="N161" s="132" t="s">
        <v>34</v>
      </c>
      <c r="O161" s="133">
        <v>0.41699999999999998</v>
      </c>
      <c r="P161" s="133">
        <f t="shared" si="9"/>
        <v>81.648600000000002</v>
      </c>
      <c r="Q161" s="133">
        <v>5.8999999999999999E-3</v>
      </c>
      <c r="R161" s="133">
        <f t="shared" si="10"/>
        <v>1.1552200000000001</v>
      </c>
      <c r="S161" s="133">
        <v>0</v>
      </c>
      <c r="T161" s="134">
        <f t="shared" si="11"/>
        <v>0</v>
      </c>
      <c r="AL161" s="135" t="s">
        <v>123</v>
      </c>
      <c r="AN161" s="135" t="s">
        <v>118</v>
      </c>
      <c r="AO161" s="135" t="s">
        <v>124</v>
      </c>
      <c r="AS161" s="13" t="s">
        <v>116</v>
      </c>
      <c r="AY161" s="136">
        <f t="shared" si="12"/>
        <v>0</v>
      </c>
      <c r="AZ161" s="136">
        <f t="shared" si="13"/>
        <v>0</v>
      </c>
      <c r="BA161" s="136">
        <f t="shared" si="14"/>
        <v>0</v>
      </c>
      <c r="BB161" s="136">
        <f t="shared" si="15"/>
        <v>0</v>
      </c>
      <c r="BC161" s="136">
        <f t="shared" si="16"/>
        <v>0</v>
      </c>
      <c r="BD161" s="13" t="s">
        <v>124</v>
      </c>
      <c r="BE161" s="137">
        <f t="shared" si="17"/>
        <v>0</v>
      </c>
      <c r="BF161" s="13" t="s">
        <v>123</v>
      </c>
      <c r="BG161" s="135" t="s">
        <v>200</v>
      </c>
    </row>
    <row r="162" spans="2:59" s="1" customFormat="1" ht="25.5" customHeight="1">
      <c r="B162" s="125"/>
      <c r="C162" s="126" t="s">
        <v>201</v>
      </c>
      <c r="D162" s="126" t="s">
        <v>118</v>
      </c>
      <c r="E162" s="127" t="s">
        <v>202</v>
      </c>
      <c r="F162" s="159" t="s">
        <v>203</v>
      </c>
      <c r="G162" s="129" t="s">
        <v>154</v>
      </c>
      <c r="H162" s="151">
        <v>145.6</v>
      </c>
      <c r="I162" s="151"/>
      <c r="J162" s="151"/>
      <c r="K162" s="128" t="s">
        <v>122</v>
      </c>
      <c r="L162" s="25"/>
      <c r="M162" s="131" t="s">
        <v>1</v>
      </c>
      <c r="N162" s="132" t="s">
        <v>34</v>
      </c>
      <c r="O162" s="133">
        <v>0.874</v>
      </c>
      <c r="P162" s="133">
        <f t="shared" si="9"/>
        <v>127.25439999999999</v>
      </c>
      <c r="Q162" s="133">
        <v>1.626E-2</v>
      </c>
      <c r="R162" s="133">
        <f t="shared" si="10"/>
        <v>2.3674559999999998</v>
      </c>
      <c r="S162" s="133">
        <v>0</v>
      </c>
      <c r="T162" s="134">
        <f t="shared" si="11"/>
        <v>0</v>
      </c>
      <c r="AL162" s="135" t="s">
        <v>123</v>
      </c>
      <c r="AN162" s="135" t="s">
        <v>118</v>
      </c>
      <c r="AO162" s="135" t="s">
        <v>124</v>
      </c>
      <c r="AS162" s="13" t="s">
        <v>116</v>
      </c>
      <c r="AY162" s="136">
        <f t="shared" si="12"/>
        <v>0</v>
      </c>
      <c r="AZ162" s="136">
        <f t="shared" si="13"/>
        <v>0</v>
      </c>
      <c r="BA162" s="136">
        <f t="shared" si="14"/>
        <v>0</v>
      </c>
      <c r="BB162" s="136">
        <f t="shared" si="15"/>
        <v>0</v>
      </c>
      <c r="BC162" s="136">
        <f t="shared" si="16"/>
        <v>0</v>
      </c>
      <c r="BD162" s="13" t="s">
        <v>124</v>
      </c>
      <c r="BE162" s="137">
        <f t="shared" si="17"/>
        <v>0</v>
      </c>
      <c r="BF162" s="13" t="s">
        <v>123</v>
      </c>
      <c r="BG162" s="135" t="s">
        <v>204</v>
      </c>
    </row>
    <row r="163" spans="2:59" s="1" customFormat="1" ht="21.75" customHeight="1">
      <c r="B163" s="125"/>
      <c r="C163" s="126" t="s">
        <v>205</v>
      </c>
      <c r="D163" s="126" t="s">
        <v>118</v>
      </c>
      <c r="E163" s="127" t="s">
        <v>206</v>
      </c>
      <c r="F163" s="128" t="s">
        <v>207</v>
      </c>
      <c r="G163" s="129" t="s">
        <v>154</v>
      </c>
      <c r="H163" s="151">
        <v>50.2</v>
      </c>
      <c r="I163" s="151"/>
      <c r="J163" s="151"/>
      <c r="K163" s="128" t="s">
        <v>122</v>
      </c>
      <c r="L163" s="25"/>
      <c r="M163" s="131" t="s">
        <v>1</v>
      </c>
      <c r="N163" s="132" t="s">
        <v>34</v>
      </c>
      <c r="O163" s="133">
        <v>1.153</v>
      </c>
      <c r="P163" s="133">
        <f t="shared" si="9"/>
        <v>57.880600000000001</v>
      </c>
      <c r="Q163" s="133">
        <v>1.0540000000000001E-2</v>
      </c>
      <c r="R163" s="133">
        <f t="shared" si="10"/>
        <v>0.52910800000000002</v>
      </c>
      <c r="S163" s="133">
        <v>0</v>
      </c>
      <c r="T163" s="134">
        <f t="shared" si="11"/>
        <v>0</v>
      </c>
      <c r="X163" s="279"/>
      <c r="AL163" s="135" t="s">
        <v>123</v>
      </c>
      <c r="AN163" s="135" t="s">
        <v>118</v>
      </c>
      <c r="AO163" s="135" t="s">
        <v>124</v>
      </c>
      <c r="AS163" s="13" t="s">
        <v>116</v>
      </c>
      <c r="AY163" s="136">
        <f t="shared" si="12"/>
        <v>0</v>
      </c>
      <c r="AZ163" s="136">
        <f t="shared" si="13"/>
        <v>0</v>
      </c>
      <c r="BA163" s="136">
        <f t="shared" si="14"/>
        <v>0</v>
      </c>
      <c r="BB163" s="136">
        <f t="shared" si="15"/>
        <v>0</v>
      </c>
      <c r="BC163" s="136">
        <f t="shared" si="16"/>
        <v>0</v>
      </c>
      <c r="BD163" s="13" t="s">
        <v>124</v>
      </c>
      <c r="BE163" s="137">
        <f t="shared" si="17"/>
        <v>0</v>
      </c>
      <c r="BF163" s="13" t="s">
        <v>123</v>
      </c>
      <c r="BG163" s="135" t="s">
        <v>208</v>
      </c>
    </row>
    <row r="164" spans="2:59" s="1" customFormat="1" ht="27.75" customHeight="1">
      <c r="B164" s="125"/>
      <c r="C164" s="126" t="s">
        <v>209</v>
      </c>
      <c r="D164" s="126" t="s">
        <v>118</v>
      </c>
      <c r="E164" s="127" t="s">
        <v>210</v>
      </c>
      <c r="F164" s="128" t="s">
        <v>211</v>
      </c>
      <c r="G164" s="129" t="s">
        <v>154</v>
      </c>
      <c r="H164" s="151">
        <v>9.6999999999999993</v>
      </c>
      <c r="I164" s="151"/>
      <c r="J164" s="151"/>
      <c r="K164" s="128" t="s">
        <v>122</v>
      </c>
      <c r="L164" s="25"/>
      <c r="M164" s="131" t="s">
        <v>1</v>
      </c>
      <c r="N164" s="132" t="s">
        <v>34</v>
      </c>
      <c r="O164" s="133">
        <v>0.91832000000000003</v>
      </c>
      <c r="P164" s="133">
        <f t="shared" si="9"/>
        <v>8.907703999999999</v>
      </c>
      <c r="Q164" s="133">
        <v>2.759E-2</v>
      </c>
      <c r="R164" s="133">
        <f t="shared" si="10"/>
        <v>0.267623</v>
      </c>
      <c r="S164" s="133">
        <v>0</v>
      </c>
      <c r="T164" s="134">
        <f t="shared" si="11"/>
        <v>0</v>
      </c>
      <c r="AL164" s="135" t="s">
        <v>123</v>
      </c>
      <c r="AN164" s="135" t="s">
        <v>118</v>
      </c>
      <c r="AO164" s="135" t="s">
        <v>124</v>
      </c>
      <c r="AS164" s="13" t="s">
        <v>116</v>
      </c>
      <c r="AY164" s="136">
        <f t="shared" si="12"/>
        <v>0</v>
      </c>
      <c r="AZ164" s="136">
        <f t="shared" si="13"/>
        <v>0</v>
      </c>
      <c r="BA164" s="136">
        <f t="shared" si="14"/>
        <v>0</v>
      </c>
      <c r="BB164" s="136">
        <f t="shared" si="15"/>
        <v>0</v>
      </c>
      <c r="BC164" s="136">
        <f t="shared" si="16"/>
        <v>0</v>
      </c>
      <c r="BD164" s="13" t="s">
        <v>124</v>
      </c>
      <c r="BE164" s="137">
        <f t="shared" si="17"/>
        <v>0</v>
      </c>
      <c r="BF164" s="13" t="s">
        <v>123</v>
      </c>
      <c r="BG164" s="135" t="s">
        <v>212</v>
      </c>
    </row>
    <row r="165" spans="2:59" s="1" customFormat="1" ht="24" customHeight="1">
      <c r="B165" s="125"/>
      <c r="C165" s="126" t="s">
        <v>213</v>
      </c>
      <c r="D165" s="126" t="s">
        <v>118</v>
      </c>
      <c r="E165" s="127" t="s">
        <v>214</v>
      </c>
      <c r="F165" s="128" t="s">
        <v>215</v>
      </c>
      <c r="G165" s="129" t="s">
        <v>154</v>
      </c>
      <c r="H165" s="151">
        <v>22.6</v>
      </c>
      <c r="I165" s="151"/>
      <c r="J165" s="151"/>
      <c r="K165" s="128" t="s">
        <v>122</v>
      </c>
      <c r="L165" s="25"/>
      <c r="M165" s="131" t="s">
        <v>1</v>
      </c>
      <c r="N165" s="132" t="s">
        <v>34</v>
      </c>
      <c r="O165" s="133">
        <v>0.92122999999999999</v>
      </c>
      <c r="P165" s="133">
        <f t="shared" si="9"/>
        <v>20.819798000000002</v>
      </c>
      <c r="Q165" s="133">
        <v>3.363E-2</v>
      </c>
      <c r="R165" s="133">
        <f t="shared" si="10"/>
        <v>0.7600380000000001</v>
      </c>
      <c r="S165" s="133">
        <v>0</v>
      </c>
      <c r="T165" s="134">
        <f t="shared" si="11"/>
        <v>0</v>
      </c>
      <c r="AL165" s="135" t="s">
        <v>123</v>
      </c>
      <c r="AN165" s="135" t="s">
        <v>118</v>
      </c>
      <c r="AO165" s="135" t="s">
        <v>124</v>
      </c>
      <c r="AS165" s="13" t="s">
        <v>116</v>
      </c>
      <c r="AY165" s="136">
        <f t="shared" si="12"/>
        <v>0</v>
      </c>
      <c r="AZ165" s="136">
        <f t="shared" si="13"/>
        <v>0</v>
      </c>
      <c r="BA165" s="136">
        <f t="shared" si="14"/>
        <v>0</v>
      </c>
      <c r="BB165" s="136">
        <f t="shared" si="15"/>
        <v>0</v>
      </c>
      <c r="BC165" s="136">
        <f t="shared" si="16"/>
        <v>0</v>
      </c>
      <c r="BD165" s="13" t="s">
        <v>124</v>
      </c>
      <c r="BE165" s="137">
        <f t="shared" si="17"/>
        <v>0</v>
      </c>
      <c r="BF165" s="13" t="s">
        <v>123</v>
      </c>
      <c r="BG165" s="135" t="s">
        <v>216</v>
      </c>
    </row>
    <row r="166" spans="2:59" s="1" customFormat="1" ht="24" customHeight="1">
      <c r="B166" s="125"/>
      <c r="C166" s="126" t="s">
        <v>217</v>
      </c>
      <c r="D166" s="126" t="s">
        <v>118</v>
      </c>
      <c r="E166" s="127" t="s">
        <v>218</v>
      </c>
      <c r="F166" s="128" t="s">
        <v>219</v>
      </c>
      <c r="G166" s="129" t="s">
        <v>154</v>
      </c>
      <c r="H166" s="151">
        <v>2806.1</v>
      </c>
      <c r="I166" s="151"/>
      <c r="J166" s="151"/>
      <c r="K166" s="128" t="s">
        <v>122</v>
      </c>
      <c r="L166" s="25"/>
      <c r="M166" s="131" t="s">
        <v>1</v>
      </c>
      <c r="N166" s="132" t="s">
        <v>34</v>
      </c>
      <c r="O166" s="133">
        <v>1.014</v>
      </c>
      <c r="P166" s="133">
        <f t="shared" si="9"/>
        <v>2845.3854000000001</v>
      </c>
      <c r="Q166" s="133">
        <v>3.9780000000000003E-2</v>
      </c>
      <c r="R166" s="133">
        <f t="shared" si="10"/>
        <v>111.62665800000001</v>
      </c>
      <c r="S166" s="133">
        <v>0</v>
      </c>
      <c r="T166" s="134">
        <f t="shared" si="11"/>
        <v>0</v>
      </c>
      <c r="AL166" s="135" t="s">
        <v>123</v>
      </c>
      <c r="AN166" s="135" t="s">
        <v>118</v>
      </c>
      <c r="AO166" s="135" t="s">
        <v>124</v>
      </c>
      <c r="AS166" s="13" t="s">
        <v>116</v>
      </c>
      <c r="AY166" s="136">
        <f t="shared" si="12"/>
        <v>0</v>
      </c>
      <c r="AZ166" s="136">
        <f t="shared" si="13"/>
        <v>0</v>
      </c>
      <c r="BA166" s="136">
        <f t="shared" si="14"/>
        <v>0</v>
      </c>
      <c r="BB166" s="136">
        <f t="shared" si="15"/>
        <v>0</v>
      </c>
      <c r="BC166" s="136">
        <f t="shared" si="16"/>
        <v>0</v>
      </c>
      <c r="BD166" s="13" t="s">
        <v>124</v>
      </c>
      <c r="BE166" s="137">
        <f t="shared" si="17"/>
        <v>0</v>
      </c>
      <c r="BF166" s="13" t="s">
        <v>123</v>
      </c>
      <c r="BG166" s="135" t="s">
        <v>220</v>
      </c>
    </row>
    <row r="167" spans="2:59" s="1" customFormat="1" ht="27.75" customHeight="1">
      <c r="B167" s="125"/>
      <c r="C167" s="126" t="s">
        <v>221</v>
      </c>
      <c r="D167" s="126" t="s">
        <v>118</v>
      </c>
      <c r="E167" s="127" t="s">
        <v>222</v>
      </c>
      <c r="F167" s="128" t="s">
        <v>223</v>
      </c>
      <c r="G167" s="129" t="s">
        <v>154</v>
      </c>
      <c r="H167" s="151">
        <v>328.36</v>
      </c>
      <c r="I167" s="151"/>
      <c r="J167" s="151"/>
      <c r="K167" s="128" t="s">
        <v>122</v>
      </c>
      <c r="L167" s="25"/>
      <c r="M167" s="131" t="s">
        <v>1</v>
      </c>
      <c r="N167" s="132" t="s">
        <v>34</v>
      </c>
      <c r="O167" s="133">
        <v>1.329</v>
      </c>
      <c r="P167" s="133">
        <f t="shared" si="9"/>
        <v>436.39044000000001</v>
      </c>
      <c r="Q167" s="133">
        <v>1.8679999999999999E-2</v>
      </c>
      <c r="R167" s="133">
        <f t="shared" si="10"/>
        <v>6.1337647999999998</v>
      </c>
      <c r="S167" s="133">
        <v>0</v>
      </c>
      <c r="T167" s="134">
        <f t="shared" si="11"/>
        <v>0</v>
      </c>
      <c r="AL167" s="135" t="s">
        <v>123</v>
      </c>
      <c r="AN167" s="135" t="s">
        <v>118</v>
      </c>
      <c r="AO167" s="135" t="s">
        <v>124</v>
      </c>
      <c r="AS167" s="13" t="s">
        <v>116</v>
      </c>
      <c r="AY167" s="136">
        <f t="shared" si="12"/>
        <v>0</v>
      </c>
      <c r="AZ167" s="136">
        <f t="shared" si="13"/>
        <v>0</v>
      </c>
      <c r="BA167" s="136">
        <f t="shared" si="14"/>
        <v>0</v>
      </c>
      <c r="BB167" s="136">
        <f t="shared" si="15"/>
        <v>0</v>
      </c>
      <c r="BC167" s="136">
        <f t="shared" si="16"/>
        <v>0</v>
      </c>
      <c r="BD167" s="13" t="s">
        <v>124</v>
      </c>
      <c r="BE167" s="137">
        <f t="shared" si="17"/>
        <v>0</v>
      </c>
      <c r="BF167" s="13" t="s">
        <v>123</v>
      </c>
      <c r="BG167" s="135" t="s">
        <v>224</v>
      </c>
    </row>
    <row r="168" spans="2:59" s="1" customFormat="1" ht="16.5" customHeight="1">
      <c r="B168" s="125"/>
      <c r="C168" s="126" t="s">
        <v>225</v>
      </c>
      <c r="D168" s="126" t="s">
        <v>118</v>
      </c>
      <c r="E168" s="127" t="s">
        <v>226</v>
      </c>
      <c r="F168" s="128" t="s">
        <v>227</v>
      </c>
      <c r="G168" s="129" t="s">
        <v>121</v>
      </c>
      <c r="H168" s="151">
        <v>77.22</v>
      </c>
      <c r="I168" s="151"/>
      <c r="J168" s="151"/>
      <c r="K168" s="128" t="s">
        <v>1</v>
      </c>
      <c r="L168" s="25"/>
      <c r="M168" s="131" t="s">
        <v>1</v>
      </c>
      <c r="N168" s="132" t="s">
        <v>34</v>
      </c>
      <c r="O168" s="133">
        <v>3.8620000000000001</v>
      </c>
      <c r="P168" s="133">
        <f t="shared" si="9"/>
        <v>298.22363999999999</v>
      </c>
      <c r="Q168" s="133">
        <v>0.69891999999999999</v>
      </c>
      <c r="R168" s="133">
        <f t="shared" si="10"/>
        <v>53.970602399999997</v>
      </c>
      <c r="S168" s="133">
        <v>0</v>
      </c>
      <c r="T168" s="134">
        <f t="shared" si="11"/>
        <v>0</v>
      </c>
      <c r="AL168" s="135" t="s">
        <v>123</v>
      </c>
      <c r="AN168" s="135" t="s">
        <v>118</v>
      </c>
      <c r="AO168" s="135" t="s">
        <v>124</v>
      </c>
      <c r="AS168" s="13" t="s">
        <v>116</v>
      </c>
      <c r="AY168" s="136">
        <f t="shared" si="12"/>
        <v>0</v>
      </c>
      <c r="AZ168" s="136">
        <f t="shared" si="13"/>
        <v>0</v>
      </c>
      <c r="BA168" s="136">
        <f t="shared" si="14"/>
        <v>0</v>
      </c>
      <c r="BB168" s="136">
        <f t="shared" si="15"/>
        <v>0</v>
      </c>
      <c r="BC168" s="136">
        <f t="shared" si="16"/>
        <v>0</v>
      </c>
      <c r="BD168" s="13" t="s">
        <v>124</v>
      </c>
      <c r="BE168" s="137">
        <f t="shared" si="17"/>
        <v>0</v>
      </c>
      <c r="BF168" s="13" t="s">
        <v>123</v>
      </c>
      <c r="BG168" s="135" t="s">
        <v>228</v>
      </c>
    </row>
    <row r="169" spans="2:59" s="1" customFormat="1" ht="18.75" customHeight="1">
      <c r="B169" s="125"/>
      <c r="C169" s="126" t="s">
        <v>229</v>
      </c>
      <c r="D169" s="126" t="s">
        <v>118</v>
      </c>
      <c r="E169" s="127" t="s">
        <v>230</v>
      </c>
      <c r="F169" s="128" t="s">
        <v>231</v>
      </c>
      <c r="G169" s="129" t="s">
        <v>154</v>
      </c>
      <c r="H169" s="151">
        <v>51.41</v>
      </c>
      <c r="I169" s="151"/>
      <c r="J169" s="151"/>
      <c r="K169" s="128" t="s">
        <v>122</v>
      </c>
      <c r="L169" s="25"/>
      <c r="M169" s="131" t="s">
        <v>1</v>
      </c>
      <c r="N169" s="132" t="s">
        <v>34</v>
      </c>
      <c r="O169" s="133">
        <v>0.628</v>
      </c>
      <c r="P169" s="133">
        <f t="shared" si="9"/>
        <v>32.28548</v>
      </c>
      <c r="Q169" s="133">
        <v>0.27503</v>
      </c>
      <c r="R169" s="133">
        <f t="shared" si="10"/>
        <v>14.139292299999999</v>
      </c>
      <c r="S169" s="133">
        <v>0</v>
      </c>
      <c r="T169" s="134">
        <f t="shared" si="11"/>
        <v>0</v>
      </c>
      <c r="AL169" s="135" t="s">
        <v>123</v>
      </c>
      <c r="AN169" s="135" t="s">
        <v>118</v>
      </c>
      <c r="AO169" s="135" t="s">
        <v>124</v>
      </c>
      <c r="AS169" s="13" t="s">
        <v>116</v>
      </c>
      <c r="AY169" s="136">
        <f t="shared" si="12"/>
        <v>0</v>
      </c>
      <c r="AZ169" s="136">
        <f t="shared" si="13"/>
        <v>0</v>
      </c>
      <c r="BA169" s="136">
        <f t="shared" si="14"/>
        <v>0</v>
      </c>
      <c r="BB169" s="136">
        <f t="shared" si="15"/>
        <v>0</v>
      </c>
      <c r="BC169" s="136">
        <f t="shared" si="16"/>
        <v>0</v>
      </c>
      <c r="BD169" s="13" t="s">
        <v>124</v>
      </c>
      <c r="BE169" s="137">
        <f t="shared" si="17"/>
        <v>0</v>
      </c>
      <c r="BF169" s="13" t="s">
        <v>123</v>
      </c>
      <c r="BG169" s="135" t="s">
        <v>232</v>
      </c>
    </row>
    <row r="170" spans="2:59" s="11" customFormat="1" ht="22.9" customHeight="1">
      <c r="B170" s="114"/>
      <c r="D170" s="115" t="s">
        <v>67</v>
      </c>
      <c r="E170" s="123" t="s">
        <v>152</v>
      </c>
      <c r="F170" s="123" t="s">
        <v>233</v>
      </c>
      <c r="J170" s="153"/>
      <c r="L170" s="114"/>
      <c r="M170" s="117"/>
      <c r="N170" s="118"/>
      <c r="O170" s="118"/>
      <c r="P170" s="119">
        <f>SUM(P171:P196)</f>
        <v>2603.2498967999995</v>
      </c>
      <c r="Q170" s="118"/>
      <c r="R170" s="119">
        <f>SUM(R171:R196)</f>
        <v>165.90655910000001</v>
      </c>
      <c r="S170" s="118"/>
      <c r="T170" s="120">
        <f>SUM(T171:T196)</f>
        <v>65.270306599999998</v>
      </c>
      <c r="AL170" s="115" t="s">
        <v>75</v>
      </c>
      <c r="AN170" s="121" t="s">
        <v>67</v>
      </c>
      <c r="AO170" s="121" t="s">
        <v>75</v>
      </c>
      <c r="AS170" s="115" t="s">
        <v>116</v>
      </c>
      <c r="BE170" s="122">
        <f>SUM(BE171:BE196)</f>
        <v>0</v>
      </c>
    </row>
    <row r="171" spans="2:59" s="1" customFormat="1" ht="36" customHeight="1">
      <c r="B171" s="125"/>
      <c r="C171" s="126" t="s">
        <v>234</v>
      </c>
      <c r="D171" s="126" t="s">
        <v>118</v>
      </c>
      <c r="E171" s="127" t="s">
        <v>235</v>
      </c>
      <c r="F171" s="128" t="s">
        <v>236</v>
      </c>
      <c r="G171" s="129" t="s">
        <v>159</v>
      </c>
      <c r="H171" s="151">
        <v>85.69</v>
      </c>
      <c r="I171" s="151"/>
      <c r="J171" s="151"/>
      <c r="K171" s="128" t="s">
        <v>122</v>
      </c>
      <c r="L171" s="25"/>
      <c r="M171" s="131" t="s">
        <v>1</v>
      </c>
      <c r="N171" s="132" t="s">
        <v>34</v>
      </c>
      <c r="O171" s="133">
        <v>0.1</v>
      </c>
      <c r="P171" s="133">
        <f t="shared" ref="P171:P196" si="18">O171*H171</f>
        <v>8.5690000000000008</v>
      </c>
      <c r="Q171" s="133">
        <v>8.2669999999999993E-2</v>
      </c>
      <c r="R171" s="133">
        <f t="shared" ref="R171:R196" si="19">Q171*H171</f>
        <v>7.0839922999999994</v>
      </c>
      <c r="S171" s="133">
        <v>0</v>
      </c>
      <c r="T171" s="134">
        <f t="shared" ref="T171:T196" si="20">S171*H171</f>
        <v>0</v>
      </c>
      <c r="AL171" s="135" t="s">
        <v>123</v>
      </c>
      <c r="AN171" s="135" t="s">
        <v>118</v>
      </c>
      <c r="AO171" s="135" t="s">
        <v>124</v>
      </c>
      <c r="AS171" s="13" t="s">
        <v>116</v>
      </c>
      <c r="AY171" s="136">
        <f t="shared" ref="AY171:AY196" si="21">IF(N171="základná",J171,0)</f>
        <v>0</v>
      </c>
      <c r="AZ171" s="136">
        <f t="shared" ref="AZ171:AZ196" si="22">IF(N171="znížená",J171,0)</f>
        <v>0</v>
      </c>
      <c r="BA171" s="136">
        <f t="shared" ref="BA171:BA196" si="23">IF(N171="zákl. prenesená",J171,0)</f>
        <v>0</v>
      </c>
      <c r="BB171" s="136">
        <f t="shared" ref="BB171:BB196" si="24">IF(N171="zníž. prenesená",J171,0)</f>
        <v>0</v>
      </c>
      <c r="BC171" s="136">
        <f t="shared" ref="BC171:BC196" si="25">IF(N171="nulová",J171,0)</f>
        <v>0</v>
      </c>
      <c r="BD171" s="13" t="s">
        <v>124</v>
      </c>
      <c r="BE171" s="137">
        <f t="shared" ref="BE171:BE196" si="26">ROUND(I171*H171,3)</f>
        <v>0</v>
      </c>
      <c r="BF171" s="13" t="s">
        <v>123</v>
      </c>
      <c r="BG171" s="135" t="s">
        <v>237</v>
      </c>
    </row>
    <row r="172" spans="2:59" s="1" customFormat="1" ht="24" customHeight="1">
      <c r="B172" s="125"/>
      <c r="C172" s="138" t="s">
        <v>238</v>
      </c>
      <c r="D172" s="138" t="s">
        <v>239</v>
      </c>
      <c r="E172" s="139" t="s">
        <v>240</v>
      </c>
      <c r="F172" s="280" t="s">
        <v>1094</v>
      </c>
      <c r="G172" s="141" t="s">
        <v>241</v>
      </c>
      <c r="H172" s="154">
        <v>88</v>
      </c>
      <c r="I172" s="154"/>
      <c r="J172" s="154"/>
      <c r="K172" s="140" t="s">
        <v>122</v>
      </c>
      <c r="L172" s="143"/>
      <c r="M172" s="144" t="s">
        <v>1</v>
      </c>
      <c r="N172" s="145" t="s">
        <v>34</v>
      </c>
      <c r="O172" s="133">
        <v>0</v>
      </c>
      <c r="P172" s="133">
        <f t="shared" si="18"/>
        <v>0</v>
      </c>
      <c r="Q172" s="133">
        <v>2.3E-2</v>
      </c>
      <c r="R172" s="133">
        <f t="shared" si="19"/>
        <v>2.024</v>
      </c>
      <c r="S172" s="133">
        <v>0</v>
      </c>
      <c r="T172" s="134">
        <f t="shared" si="20"/>
        <v>0</v>
      </c>
      <c r="AL172" s="135" t="s">
        <v>149</v>
      </c>
      <c r="AN172" s="135" t="s">
        <v>239</v>
      </c>
      <c r="AO172" s="135" t="s">
        <v>124</v>
      </c>
      <c r="AS172" s="13" t="s">
        <v>116</v>
      </c>
      <c r="AY172" s="136">
        <f t="shared" si="21"/>
        <v>0</v>
      </c>
      <c r="AZ172" s="136">
        <f t="shared" si="22"/>
        <v>0</v>
      </c>
      <c r="BA172" s="136">
        <f t="shared" si="23"/>
        <v>0</v>
      </c>
      <c r="BB172" s="136">
        <f t="shared" si="24"/>
        <v>0</v>
      </c>
      <c r="BC172" s="136">
        <f t="shared" si="25"/>
        <v>0</v>
      </c>
      <c r="BD172" s="13" t="s">
        <v>124</v>
      </c>
      <c r="BE172" s="137">
        <f t="shared" si="26"/>
        <v>0</v>
      </c>
      <c r="BF172" s="13" t="s">
        <v>123</v>
      </c>
      <c r="BG172" s="135" t="s">
        <v>242</v>
      </c>
    </row>
    <row r="173" spans="2:59" s="1" customFormat="1" ht="16.5" customHeight="1">
      <c r="B173" s="125"/>
      <c r="C173" s="126" t="s">
        <v>243</v>
      </c>
      <c r="D173" s="126" t="s">
        <v>118</v>
      </c>
      <c r="E173" s="127" t="s">
        <v>244</v>
      </c>
      <c r="F173" s="128" t="s">
        <v>245</v>
      </c>
      <c r="G173" s="129" t="s">
        <v>154</v>
      </c>
      <c r="H173" s="151">
        <v>3362.6</v>
      </c>
      <c r="I173" s="151"/>
      <c r="J173" s="151"/>
      <c r="K173" s="128" t="s">
        <v>1</v>
      </c>
      <c r="L173" s="25"/>
      <c r="M173" s="131" t="s">
        <v>1</v>
      </c>
      <c r="N173" s="132" t="s">
        <v>34</v>
      </c>
      <c r="O173" s="133">
        <v>8.6999999999999994E-2</v>
      </c>
      <c r="P173" s="133">
        <f t="shared" si="18"/>
        <v>292.5462</v>
      </c>
      <c r="Q173" s="133">
        <v>0</v>
      </c>
      <c r="R173" s="133">
        <f t="shared" si="19"/>
        <v>0</v>
      </c>
      <c r="S173" s="133">
        <v>0</v>
      </c>
      <c r="T173" s="134">
        <f t="shared" si="20"/>
        <v>0</v>
      </c>
      <c r="AL173" s="135" t="s">
        <v>123</v>
      </c>
      <c r="AN173" s="135" t="s">
        <v>118</v>
      </c>
      <c r="AO173" s="135" t="s">
        <v>124</v>
      </c>
      <c r="AS173" s="13" t="s">
        <v>116</v>
      </c>
      <c r="AY173" s="136">
        <f t="shared" si="21"/>
        <v>0</v>
      </c>
      <c r="AZ173" s="136">
        <f t="shared" si="22"/>
        <v>0</v>
      </c>
      <c r="BA173" s="136">
        <f t="shared" si="23"/>
        <v>0</v>
      </c>
      <c r="BB173" s="136">
        <f t="shared" si="24"/>
        <v>0</v>
      </c>
      <c r="BC173" s="136">
        <f t="shared" si="25"/>
        <v>0</v>
      </c>
      <c r="BD173" s="13" t="s">
        <v>124</v>
      </c>
      <c r="BE173" s="137">
        <f t="shared" si="26"/>
        <v>0</v>
      </c>
      <c r="BF173" s="13" t="s">
        <v>123</v>
      </c>
      <c r="BG173" s="135" t="s">
        <v>246</v>
      </c>
    </row>
    <row r="174" spans="2:59" s="1" customFormat="1" ht="38.25" customHeight="1">
      <c r="B174" s="125"/>
      <c r="C174" s="126" t="s">
        <v>247</v>
      </c>
      <c r="D174" s="126" t="s">
        <v>118</v>
      </c>
      <c r="E174" s="127" t="s">
        <v>248</v>
      </c>
      <c r="F174" s="128" t="s">
        <v>249</v>
      </c>
      <c r="G174" s="129" t="s">
        <v>154</v>
      </c>
      <c r="H174" s="151">
        <v>3259.42</v>
      </c>
      <c r="I174" s="151"/>
      <c r="J174" s="151"/>
      <c r="K174" s="128" t="s">
        <v>122</v>
      </c>
      <c r="L174" s="25"/>
      <c r="M174" s="131" t="s">
        <v>1</v>
      </c>
      <c r="N174" s="132" t="s">
        <v>34</v>
      </c>
      <c r="O174" s="133">
        <v>0.14099999999999999</v>
      </c>
      <c r="P174" s="133">
        <f t="shared" si="18"/>
        <v>459.57821999999999</v>
      </c>
      <c r="Q174" s="133">
        <v>2.3990000000000001E-2</v>
      </c>
      <c r="R174" s="133">
        <f t="shared" si="19"/>
        <v>78.193485800000005</v>
      </c>
      <c r="S174" s="133">
        <v>0</v>
      </c>
      <c r="T174" s="134">
        <f t="shared" si="20"/>
        <v>0</v>
      </c>
      <c r="AL174" s="135" t="s">
        <v>123</v>
      </c>
      <c r="AN174" s="135" t="s">
        <v>118</v>
      </c>
      <c r="AO174" s="135" t="s">
        <v>124</v>
      </c>
      <c r="AS174" s="13" t="s">
        <v>116</v>
      </c>
      <c r="AY174" s="136">
        <f t="shared" si="21"/>
        <v>0</v>
      </c>
      <c r="AZ174" s="136">
        <f t="shared" si="22"/>
        <v>0</v>
      </c>
      <c r="BA174" s="136">
        <f t="shared" si="23"/>
        <v>0</v>
      </c>
      <c r="BB174" s="136">
        <f t="shared" si="24"/>
        <v>0</v>
      </c>
      <c r="BC174" s="136">
        <f t="shared" si="25"/>
        <v>0</v>
      </c>
      <c r="BD174" s="13" t="s">
        <v>124</v>
      </c>
      <c r="BE174" s="137">
        <f t="shared" si="26"/>
        <v>0</v>
      </c>
      <c r="BF174" s="13" t="s">
        <v>123</v>
      </c>
      <c r="BG174" s="135" t="s">
        <v>250</v>
      </c>
    </row>
    <row r="175" spans="2:59" s="1" customFormat="1" ht="41.25" customHeight="1">
      <c r="B175" s="125"/>
      <c r="C175" s="126" t="s">
        <v>251</v>
      </c>
      <c r="D175" s="126" t="s">
        <v>118</v>
      </c>
      <c r="E175" s="127" t="s">
        <v>252</v>
      </c>
      <c r="F175" s="128" t="s">
        <v>253</v>
      </c>
      <c r="G175" s="129" t="s">
        <v>154</v>
      </c>
      <c r="H175" s="151">
        <v>26075.360000000001</v>
      </c>
      <c r="I175" s="151"/>
      <c r="J175" s="151"/>
      <c r="K175" s="128" t="s">
        <v>122</v>
      </c>
      <c r="L175" s="25"/>
      <c r="M175" s="131" t="s">
        <v>1</v>
      </c>
      <c r="N175" s="132" t="s">
        <v>34</v>
      </c>
      <c r="O175" s="133">
        <v>8.0000000000000002E-3</v>
      </c>
      <c r="P175" s="133">
        <f t="shared" si="18"/>
        <v>208.60288</v>
      </c>
      <c r="Q175" s="133">
        <v>0</v>
      </c>
      <c r="R175" s="133">
        <f t="shared" si="19"/>
        <v>0</v>
      </c>
      <c r="S175" s="133">
        <v>0</v>
      </c>
      <c r="T175" s="134">
        <f t="shared" si="20"/>
        <v>0</v>
      </c>
      <c r="AL175" s="135" t="s">
        <v>123</v>
      </c>
      <c r="AN175" s="135" t="s">
        <v>118</v>
      </c>
      <c r="AO175" s="135" t="s">
        <v>124</v>
      </c>
      <c r="AS175" s="13" t="s">
        <v>116</v>
      </c>
      <c r="AY175" s="136">
        <f t="shared" si="21"/>
        <v>0</v>
      </c>
      <c r="AZ175" s="136">
        <f t="shared" si="22"/>
        <v>0</v>
      </c>
      <c r="BA175" s="136">
        <f t="shared" si="23"/>
        <v>0</v>
      </c>
      <c r="BB175" s="136">
        <f t="shared" si="24"/>
        <v>0</v>
      </c>
      <c r="BC175" s="136">
        <f t="shared" si="25"/>
        <v>0</v>
      </c>
      <c r="BD175" s="13" t="s">
        <v>124</v>
      </c>
      <c r="BE175" s="137">
        <f t="shared" si="26"/>
        <v>0</v>
      </c>
      <c r="BF175" s="13" t="s">
        <v>123</v>
      </c>
      <c r="BG175" s="135" t="s">
        <v>254</v>
      </c>
    </row>
    <row r="176" spans="2:59" s="1" customFormat="1" ht="41.25" customHeight="1">
      <c r="B176" s="125"/>
      <c r="C176" s="126" t="s">
        <v>255</v>
      </c>
      <c r="D176" s="126" t="s">
        <v>118</v>
      </c>
      <c r="E176" s="127" t="s">
        <v>256</v>
      </c>
      <c r="F176" s="128" t="s">
        <v>257</v>
      </c>
      <c r="G176" s="129" t="s">
        <v>154</v>
      </c>
      <c r="H176" s="151">
        <v>3259.42</v>
      </c>
      <c r="I176" s="151"/>
      <c r="J176" s="151"/>
      <c r="K176" s="128" t="s">
        <v>122</v>
      </c>
      <c r="L176" s="25"/>
      <c r="M176" s="131" t="s">
        <v>1</v>
      </c>
      <c r="N176" s="132" t="s">
        <v>34</v>
      </c>
      <c r="O176" s="133">
        <v>9.6000000000000002E-2</v>
      </c>
      <c r="P176" s="133">
        <f t="shared" si="18"/>
        <v>312.90432000000004</v>
      </c>
      <c r="Q176" s="133">
        <v>2.3990000000000001E-2</v>
      </c>
      <c r="R176" s="133">
        <f t="shared" si="19"/>
        <v>78.193485800000005</v>
      </c>
      <c r="S176" s="133">
        <v>0</v>
      </c>
      <c r="T176" s="134">
        <f t="shared" si="20"/>
        <v>0</v>
      </c>
      <c r="AL176" s="135" t="s">
        <v>123</v>
      </c>
      <c r="AN176" s="135" t="s">
        <v>118</v>
      </c>
      <c r="AO176" s="135" t="s">
        <v>124</v>
      </c>
      <c r="AS176" s="13" t="s">
        <v>116</v>
      </c>
      <c r="AY176" s="136">
        <f t="shared" si="21"/>
        <v>0</v>
      </c>
      <c r="AZ176" s="136">
        <f t="shared" si="22"/>
        <v>0</v>
      </c>
      <c r="BA176" s="136">
        <f t="shared" si="23"/>
        <v>0</v>
      </c>
      <c r="BB176" s="136">
        <f t="shared" si="24"/>
        <v>0</v>
      </c>
      <c r="BC176" s="136">
        <f t="shared" si="25"/>
        <v>0</v>
      </c>
      <c r="BD176" s="13" t="s">
        <v>124</v>
      </c>
      <c r="BE176" s="137">
        <f t="shared" si="26"/>
        <v>0</v>
      </c>
      <c r="BF176" s="13" t="s">
        <v>123</v>
      </c>
      <c r="BG176" s="135" t="s">
        <v>258</v>
      </c>
    </row>
    <row r="177" spans="2:59" s="1" customFormat="1" ht="29.25" customHeight="1">
      <c r="B177" s="125"/>
      <c r="C177" s="126" t="s">
        <v>259</v>
      </c>
      <c r="D177" s="126" t="s">
        <v>118</v>
      </c>
      <c r="E177" s="127" t="s">
        <v>260</v>
      </c>
      <c r="F177" s="128" t="s">
        <v>261</v>
      </c>
      <c r="G177" s="129" t="s">
        <v>154</v>
      </c>
      <c r="H177" s="151">
        <v>23.7</v>
      </c>
      <c r="I177" s="151"/>
      <c r="J177" s="151"/>
      <c r="K177" s="128" t="s">
        <v>122</v>
      </c>
      <c r="L177" s="25"/>
      <c r="M177" s="131" t="s">
        <v>1</v>
      </c>
      <c r="N177" s="132" t="s">
        <v>34</v>
      </c>
      <c r="O177" s="133">
        <v>0.13827999999999999</v>
      </c>
      <c r="P177" s="133">
        <f t="shared" si="18"/>
        <v>3.2772359999999994</v>
      </c>
      <c r="Q177" s="133">
        <v>1.92E-3</v>
      </c>
      <c r="R177" s="133">
        <f t="shared" si="19"/>
        <v>4.5504000000000003E-2</v>
      </c>
      <c r="S177" s="133">
        <v>0</v>
      </c>
      <c r="T177" s="134">
        <f t="shared" si="20"/>
        <v>0</v>
      </c>
      <c r="AL177" s="135" t="s">
        <v>123</v>
      </c>
      <c r="AN177" s="135" t="s">
        <v>118</v>
      </c>
      <c r="AO177" s="135" t="s">
        <v>124</v>
      </c>
      <c r="AS177" s="13" t="s">
        <v>116</v>
      </c>
      <c r="AY177" s="136">
        <f t="shared" si="21"/>
        <v>0</v>
      </c>
      <c r="AZ177" s="136">
        <f t="shared" si="22"/>
        <v>0</v>
      </c>
      <c r="BA177" s="136">
        <f t="shared" si="23"/>
        <v>0</v>
      </c>
      <c r="BB177" s="136">
        <f t="shared" si="24"/>
        <v>0</v>
      </c>
      <c r="BC177" s="136">
        <f t="shared" si="25"/>
        <v>0</v>
      </c>
      <c r="BD177" s="13" t="s">
        <v>124</v>
      </c>
      <c r="BE177" s="137">
        <f t="shared" si="26"/>
        <v>0</v>
      </c>
      <c r="BF177" s="13" t="s">
        <v>123</v>
      </c>
      <c r="BG177" s="135" t="s">
        <v>262</v>
      </c>
    </row>
    <row r="178" spans="2:59" s="1" customFormat="1" ht="16.5" customHeight="1">
      <c r="B178" s="125"/>
      <c r="C178" s="126" t="s">
        <v>263</v>
      </c>
      <c r="D178" s="126" t="s">
        <v>118</v>
      </c>
      <c r="E178" s="127" t="s">
        <v>264</v>
      </c>
      <c r="F178" s="128" t="s">
        <v>265</v>
      </c>
      <c r="G178" s="129" t="s">
        <v>159</v>
      </c>
      <c r="H178" s="151">
        <v>173.6</v>
      </c>
      <c r="I178" s="151"/>
      <c r="J178" s="151"/>
      <c r="K178" s="128" t="s">
        <v>122</v>
      </c>
      <c r="L178" s="25"/>
      <c r="M178" s="131" t="s">
        <v>1</v>
      </c>
      <c r="N178" s="132" t="s">
        <v>34</v>
      </c>
      <c r="O178" s="133">
        <v>0.188</v>
      </c>
      <c r="P178" s="133">
        <f t="shared" si="18"/>
        <v>32.636800000000001</v>
      </c>
      <c r="Q178" s="133">
        <v>5.0000000000000001E-4</v>
      </c>
      <c r="R178" s="133">
        <f t="shared" si="19"/>
        <v>8.6800000000000002E-2</v>
      </c>
      <c r="S178" s="133">
        <v>0</v>
      </c>
      <c r="T178" s="134">
        <f t="shared" si="20"/>
        <v>0</v>
      </c>
      <c r="AL178" s="135" t="s">
        <v>123</v>
      </c>
      <c r="AN178" s="135" t="s">
        <v>118</v>
      </c>
      <c r="AO178" s="135" t="s">
        <v>124</v>
      </c>
      <c r="AS178" s="13" t="s">
        <v>116</v>
      </c>
      <c r="AY178" s="136">
        <f t="shared" si="21"/>
        <v>0</v>
      </c>
      <c r="AZ178" s="136">
        <f t="shared" si="22"/>
        <v>0</v>
      </c>
      <c r="BA178" s="136">
        <f t="shared" si="23"/>
        <v>0</v>
      </c>
      <c r="BB178" s="136">
        <f t="shared" si="24"/>
        <v>0</v>
      </c>
      <c r="BC178" s="136">
        <f t="shared" si="25"/>
        <v>0</v>
      </c>
      <c r="BD178" s="13" t="s">
        <v>124</v>
      </c>
      <c r="BE178" s="137">
        <f t="shared" si="26"/>
        <v>0</v>
      </c>
      <c r="BF178" s="13" t="s">
        <v>123</v>
      </c>
      <c r="BG178" s="135" t="s">
        <v>266</v>
      </c>
    </row>
    <row r="179" spans="2:59" s="1" customFormat="1" ht="24" customHeight="1">
      <c r="B179" s="125"/>
      <c r="C179" s="126" t="s">
        <v>267</v>
      </c>
      <c r="D179" s="126" t="s">
        <v>118</v>
      </c>
      <c r="E179" s="127" t="s">
        <v>268</v>
      </c>
      <c r="F179" s="128" t="s">
        <v>269</v>
      </c>
      <c r="G179" s="129" t="s">
        <v>159</v>
      </c>
      <c r="H179" s="151">
        <v>886.14</v>
      </c>
      <c r="I179" s="151"/>
      <c r="J179" s="151"/>
      <c r="K179" s="128" t="s">
        <v>122</v>
      </c>
      <c r="L179" s="25"/>
      <c r="M179" s="131" t="s">
        <v>1</v>
      </c>
      <c r="N179" s="132" t="s">
        <v>34</v>
      </c>
      <c r="O179" s="133">
        <v>9.4E-2</v>
      </c>
      <c r="P179" s="133">
        <f t="shared" si="18"/>
        <v>83.297160000000005</v>
      </c>
      <c r="Q179" s="133">
        <v>3.0000000000000001E-5</v>
      </c>
      <c r="R179" s="133">
        <f t="shared" si="19"/>
        <v>2.6584199999999999E-2</v>
      </c>
      <c r="S179" s="133">
        <v>0</v>
      </c>
      <c r="T179" s="134">
        <f t="shared" si="20"/>
        <v>0</v>
      </c>
      <c r="AL179" s="135" t="s">
        <v>123</v>
      </c>
      <c r="AN179" s="135" t="s">
        <v>118</v>
      </c>
      <c r="AO179" s="135" t="s">
        <v>124</v>
      </c>
      <c r="AS179" s="13" t="s">
        <v>116</v>
      </c>
      <c r="AY179" s="136">
        <f t="shared" si="21"/>
        <v>0</v>
      </c>
      <c r="AZ179" s="136">
        <f t="shared" si="22"/>
        <v>0</v>
      </c>
      <c r="BA179" s="136">
        <f t="shared" si="23"/>
        <v>0</v>
      </c>
      <c r="BB179" s="136">
        <f t="shared" si="24"/>
        <v>0</v>
      </c>
      <c r="BC179" s="136">
        <f t="shared" si="25"/>
        <v>0</v>
      </c>
      <c r="BD179" s="13" t="s">
        <v>124</v>
      </c>
      <c r="BE179" s="137">
        <f t="shared" si="26"/>
        <v>0</v>
      </c>
      <c r="BF179" s="13" t="s">
        <v>123</v>
      </c>
      <c r="BG179" s="135" t="s">
        <v>270</v>
      </c>
    </row>
    <row r="180" spans="2:59" s="1" customFormat="1" ht="16.5" customHeight="1">
      <c r="B180" s="125"/>
      <c r="C180" s="126" t="s">
        <v>271</v>
      </c>
      <c r="D180" s="126" t="s">
        <v>118</v>
      </c>
      <c r="E180" s="127" t="s">
        <v>272</v>
      </c>
      <c r="F180" s="278" t="s">
        <v>872</v>
      </c>
      <c r="G180" s="129" t="s">
        <v>159</v>
      </c>
      <c r="H180" s="151">
        <v>841.2</v>
      </c>
      <c r="I180" s="151"/>
      <c r="J180" s="151"/>
      <c r="K180" s="128" t="s">
        <v>122</v>
      </c>
      <c r="L180" s="25"/>
      <c r="M180" s="131" t="s">
        <v>1</v>
      </c>
      <c r="N180" s="132" t="s">
        <v>34</v>
      </c>
      <c r="O180" s="133">
        <v>9.4E-2</v>
      </c>
      <c r="P180" s="133">
        <f t="shared" si="18"/>
        <v>79.072800000000001</v>
      </c>
      <c r="Q180" s="133">
        <v>2.3000000000000001E-4</v>
      </c>
      <c r="R180" s="133">
        <f t="shared" si="19"/>
        <v>0.19347600000000001</v>
      </c>
      <c r="S180" s="133">
        <v>0</v>
      </c>
      <c r="T180" s="134">
        <f t="shared" si="20"/>
        <v>0</v>
      </c>
      <c r="AL180" s="135" t="s">
        <v>123</v>
      </c>
      <c r="AN180" s="135" t="s">
        <v>118</v>
      </c>
      <c r="AO180" s="135" t="s">
        <v>124</v>
      </c>
      <c r="AS180" s="13" t="s">
        <v>116</v>
      </c>
      <c r="AY180" s="136">
        <f t="shared" si="21"/>
        <v>0</v>
      </c>
      <c r="AZ180" s="136">
        <f t="shared" si="22"/>
        <v>0</v>
      </c>
      <c r="BA180" s="136">
        <f t="shared" si="23"/>
        <v>0</v>
      </c>
      <c r="BB180" s="136">
        <f t="shared" si="24"/>
        <v>0</v>
      </c>
      <c r="BC180" s="136">
        <f t="shared" si="25"/>
        <v>0</v>
      </c>
      <c r="BD180" s="13" t="s">
        <v>124</v>
      </c>
      <c r="BE180" s="137">
        <f t="shared" si="26"/>
        <v>0</v>
      </c>
      <c r="BF180" s="13" t="s">
        <v>123</v>
      </c>
      <c r="BG180" s="135" t="s">
        <v>273</v>
      </c>
    </row>
    <row r="181" spans="2:59" s="1" customFormat="1" ht="16.5" customHeight="1">
      <c r="B181" s="125"/>
      <c r="C181" s="126" t="s">
        <v>274</v>
      </c>
      <c r="D181" s="126" t="s">
        <v>118</v>
      </c>
      <c r="E181" s="127" t="s">
        <v>275</v>
      </c>
      <c r="F181" s="128" t="s">
        <v>276</v>
      </c>
      <c r="G181" s="129" t="s">
        <v>159</v>
      </c>
      <c r="H181" s="151">
        <v>258.5</v>
      </c>
      <c r="I181" s="151"/>
      <c r="J181" s="151"/>
      <c r="K181" s="128" t="s">
        <v>122</v>
      </c>
      <c r="L181" s="25"/>
      <c r="M181" s="131" t="s">
        <v>1</v>
      </c>
      <c r="N181" s="132" t="s">
        <v>34</v>
      </c>
      <c r="O181" s="133">
        <v>9.4E-2</v>
      </c>
      <c r="P181" s="133">
        <f t="shared" si="18"/>
        <v>24.298999999999999</v>
      </c>
      <c r="Q181" s="133">
        <v>6.9999999999999994E-5</v>
      </c>
      <c r="R181" s="133">
        <f t="shared" si="19"/>
        <v>1.8095E-2</v>
      </c>
      <c r="S181" s="133">
        <v>0</v>
      </c>
      <c r="T181" s="134">
        <f t="shared" si="20"/>
        <v>0</v>
      </c>
      <c r="AL181" s="135" t="s">
        <v>123</v>
      </c>
      <c r="AN181" s="135" t="s">
        <v>118</v>
      </c>
      <c r="AO181" s="135" t="s">
        <v>124</v>
      </c>
      <c r="AS181" s="13" t="s">
        <v>116</v>
      </c>
      <c r="AY181" s="136">
        <f t="shared" si="21"/>
        <v>0</v>
      </c>
      <c r="AZ181" s="136">
        <f t="shared" si="22"/>
        <v>0</v>
      </c>
      <c r="BA181" s="136">
        <f t="shared" si="23"/>
        <v>0</v>
      </c>
      <c r="BB181" s="136">
        <f t="shared" si="24"/>
        <v>0</v>
      </c>
      <c r="BC181" s="136">
        <f t="shared" si="25"/>
        <v>0</v>
      </c>
      <c r="BD181" s="13" t="s">
        <v>124</v>
      </c>
      <c r="BE181" s="137">
        <f t="shared" si="26"/>
        <v>0</v>
      </c>
      <c r="BF181" s="13" t="s">
        <v>123</v>
      </c>
      <c r="BG181" s="135" t="s">
        <v>277</v>
      </c>
    </row>
    <row r="182" spans="2:59" s="1" customFormat="1" ht="16.5" customHeight="1">
      <c r="B182" s="125"/>
      <c r="C182" s="126" t="s">
        <v>278</v>
      </c>
      <c r="D182" s="126" t="s">
        <v>118</v>
      </c>
      <c r="E182" s="127" t="s">
        <v>279</v>
      </c>
      <c r="F182" s="128" t="s">
        <v>280</v>
      </c>
      <c r="G182" s="129" t="s">
        <v>159</v>
      </c>
      <c r="H182" s="151">
        <v>257.10000000000002</v>
      </c>
      <c r="I182" s="151"/>
      <c r="J182" s="151"/>
      <c r="K182" s="128" t="s">
        <v>122</v>
      </c>
      <c r="L182" s="25"/>
      <c r="M182" s="131" t="s">
        <v>1</v>
      </c>
      <c r="N182" s="132" t="s">
        <v>34</v>
      </c>
      <c r="O182" s="133">
        <v>9.4079999999999997E-2</v>
      </c>
      <c r="P182" s="133">
        <f t="shared" si="18"/>
        <v>24.187968000000001</v>
      </c>
      <c r="Q182" s="133">
        <v>1.6000000000000001E-4</v>
      </c>
      <c r="R182" s="133">
        <f t="shared" si="19"/>
        <v>4.1136000000000006E-2</v>
      </c>
      <c r="S182" s="133">
        <v>0</v>
      </c>
      <c r="T182" s="134">
        <f t="shared" si="20"/>
        <v>0</v>
      </c>
      <c r="AL182" s="135" t="s">
        <v>123</v>
      </c>
      <c r="AN182" s="135" t="s">
        <v>118</v>
      </c>
      <c r="AO182" s="135" t="s">
        <v>124</v>
      </c>
      <c r="AS182" s="13" t="s">
        <v>116</v>
      </c>
      <c r="AY182" s="136">
        <f t="shared" si="21"/>
        <v>0</v>
      </c>
      <c r="AZ182" s="136">
        <f t="shared" si="22"/>
        <v>0</v>
      </c>
      <c r="BA182" s="136">
        <f t="shared" si="23"/>
        <v>0</v>
      </c>
      <c r="BB182" s="136">
        <f t="shared" si="24"/>
        <v>0</v>
      </c>
      <c r="BC182" s="136">
        <f t="shared" si="25"/>
        <v>0</v>
      </c>
      <c r="BD182" s="13" t="s">
        <v>124</v>
      </c>
      <c r="BE182" s="137">
        <f t="shared" si="26"/>
        <v>0</v>
      </c>
      <c r="BF182" s="13" t="s">
        <v>123</v>
      </c>
      <c r="BG182" s="135" t="s">
        <v>281</v>
      </c>
    </row>
    <row r="183" spans="2:59" s="1" customFormat="1" ht="16.5" customHeight="1">
      <c r="B183" s="125"/>
      <c r="C183" s="126" t="s">
        <v>282</v>
      </c>
      <c r="D183" s="126" t="s">
        <v>118</v>
      </c>
      <c r="E183" s="127" t="s">
        <v>283</v>
      </c>
      <c r="F183" s="128" t="s">
        <v>284</v>
      </c>
      <c r="G183" s="129" t="s">
        <v>159</v>
      </c>
      <c r="H183" s="151">
        <v>1090.2</v>
      </c>
      <c r="I183" s="151"/>
      <c r="J183" s="151"/>
      <c r="K183" s="128" t="s">
        <v>122</v>
      </c>
      <c r="L183" s="25"/>
      <c r="M183" s="131" t="s">
        <v>1</v>
      </c>
      <c r="N183" s="132" t="s">
        <v>34</v>
      </c>
      <c r="O183" s="133">
        <v>0.188</v>
      </c>
      <c r="P183" s="133">
        <f t="shared" si="18"/>
        <v>204.95760000000001</v>
      </c>
      <c r="Q183" s="133">
        <v>0</v>
      </c>
      <c r="R183" s="133">
        <f t="shared" si="19"/>
        <v>0</v>
      </c>
      <c r="S183" s="133">
        <v>8.0000000000000002E-3</v>
      </c>
      <c r="T183" s="134">
        <f t="shared" si="20"/>
        <v>8.7216000000000005</v>
      </c>
      <c r="AL183" s="135" t="s">
        <v>123</v>
      </c>
      <c r="AN183" s="135" t="s">
        <v>118</v>
      </c>
      <c r="AO183" s="135" t="s">
        <v>124</v>
      </c>
      <c r="AS183" s="13" t="s">
        <v>116</v>
      </c>
      <c r="AY183" s="136">
        <f t="shared" si="21"/>
        <v>0</v>
      </c>
      <c r="AZ183" s="136">
        <f t="shared" si="22"/>
        <v>0</v>
      </c>
      <c r="BA183" s="136">
        <f t="shared" si="23"/>
        <v>0</v>
      </c>
      <c r="BB183" s="136">
        <f t="shared" si="24"/>
        <v>0</v>
      </c>
      <c r="BC183" s="136">
        <f t="shared" si="25"/>
        <v>0</v>
      </c>
      <c r="BD183" s="13" t="s">
        <v>124</v>
      </c>
      <c r="BE183" s="137">
        <f t="shared" si="26"/>
        <v>0</v>
      </c>
      <c r="BF183" s="13" t="s">
        <v>123</v>
      </c>
      <c r="BG183" s="135" t="s">
        <v>285</v>
      </c>
    </row>
    <row r="184" spans="2:59" s="1" customFormat="1" ht="24" customHeight="1">
      <c r="B184" s="125"/>
      <c r="C184" s="126" t="s">
        <v>286</v>
      </c>
      <c r="D184" s="126" t="s">
        <v>118</v>
      </c>
      <c r="E184" s="127" t="s">
        <v>287</v>
      </c>
      <c r="F184" s="128" t="s">
        <v>288</v>
      </c>
      <c r="G184" s="129" t="s">
        <v>159</v>
      </c>
      <c r="H184" s="151">
        <v>8.1</v>
      </c>
      <c r="I184" s="151"/>
      <c r="J184" s="151"/>
      <c r="K184" s="128" t="s">
        <v>122</v>
      </c>
      <c r="L184" s="25"/>
      <c r="M184" s="131" t="s">
        <v>1</v>
      </c>
      <c r="N184" s="132" t="s">
        <v>34</v>
      </c>
      <c r="O184" s="133">
        <v>0.188</v>
      </c>
      <c r="P184" s="133">
        <f t="shared" si="18"/>
        <v>1.5227999999999999</v>
      </c>
      <c r="Q184" s="133">
        <v>0</v>
      </c>
      <c r="R184" s="133">
        <f t="shared" si="19"/>
        <v>0</v>
      </c>
      <c r="S184" s="133">
        <v>1.2E-2</v>
      </c>
      <c r="T184" s="134">
        <f t="shared" si="20"/>
        <v>9.7199999999999995E-2</v>
      </c>
      <c r="AL184" s="135" t="s">
        <v>123</v>
      </c>
      <c r="AN184" s="135" t="s">
        <v>118</v>
      </c>
      <c r="AO184" s="135" t="s">
        <v>124</v>
      </c>
      <c r="AS184" s="13" t="s">
        <v>116</v>
      </c>
      <c r="AY184" s="136">
        <f t="shared" si="21"/>
        <v>0</v>
      </c>
      <c r="AZ184" s="136">
        <f t="shared" si="22"/>
        <v>0</v>
      </c>
      <c r="BA184" s="136">
        <f t="shared" si="23"/>
        <v>0</v>
      </c>
      <c r="BB184" s="136">
        <f t="shared" si="24"/>
        <v>0</v>
      </c>
      <c r="BC184" s="136">
        <f t="shared" si="25"/>
        <v>0</v>
      </c>
      <c r="BD184" s="13" t="s">
        <v>124</v>
      </c>
      <c r="BE184" s="137">
        <f t="shared" si="26"/>
        <v>0</v>
      </c>
      <c r="BF184" s="13" t="s">
        <v>123</v>
      </c>
      <c r="BG184" s="135" t="s">
        <v>289</v>
      </c>
    </row>
    <row r="185" spans="2:59" s="1" customFormat="1" ht="16.5" customHeight="1">
      <c r="B185" s="125"/>
      <c r="C185" s="126" t="s">
        <v>290</v>
      </c>
      <c r="D185" s="126" t="s">
        <v>118</v>
      </c>
      <c r="E185" s="127" t="s">
        <v>291</v>
      </c>
      <c r="F185" s="128" t="s">
        <v>292</v>
      </c>
      <c r="G185" s="129" t="s">
        <v>159</v>
      </c>
      <c r="H185" s="151">
        <v>32</v>
      </c>
      <c r="I185" s="151"/>
      <c r="J185" s="151"/>
      <c r="K185" s="128" t="s">
        <v>122</v>
      </c>
      <c r="L185" s="25"/>
      <c r="M185" s="131" t="s">
        <v>1</v>
      </c>
      <c r="N185" s="132" t="s">
        <v>34</v>
      </c>
      <c r="O185" s="133">
        <v>0.52</v>
      </c>
      <c r="P185" s="133">
        <f t="shared" si="18"/>
        <v>16.64</v>
      </c>
      <c r="Q185" s="133">
        <v>0</v>
      </c>
      <c r="R185" s="133">
        <f t="shared" si="19"/>
        <v>0</v>
      </c>
      <c r="S185" s="133">
        <v>3.6999999999999998E-2</v>
      </c>
      <c r="T185" s="134">
        <f t="shared" si="20"/>
        <v>1.1839999999999999</v>
      </c>
      <c r="AL185" s="135" t="s">
        <v>123</v>
      </c>
      <c r="AN185" s="135" t="s">
        <v>118</v>
      </c>
      <c r="AO185" s="135" t="s">
        <v>124</v>
      </c>
      <c r="AS185" s="13" t="s">
        <v>116</v>
      </c>
      <c r="AY185" s="136">
        <f t="shared" si="21"/>
        <v>0</v>
      </c>
      <c r="AZ185" s="136">
        <f t="shared" si="22"/>
        <v>0</v>
      </c>
      <c r="BA185" s="136">
        <f t="shared" si="23"/>
        <v>0</v>
      </c>
      <c r="BB185" s="136">
        <f t="shared" si="24"/>
        <v>0</v>
      </c>
      <c r="BC185" s="136">
        <f t="shared" si="25"/>
        <v>0</v>
      </c>
      <c r="BD185" s="13" t="s">
        <v>124</v>
      </c>
      <c r="BE185" s="137">
        <f t="shared" si="26"/>
        <v>0</v>
      </c>
      <c r="BF185" s="13" t="s">
        <v>123</v>
      </c>
      <c r="BG185" s="135" t="s">
        <v>293</v>
      </c>
    </row>
    <row r="186" spans="2:59" s="1" customFormat="1" ht="16.5" customHeight="1">
      <c r="B186" s="125"/>
      <c r="C186" s="126" t="s">
        <v>294</v>
      </c>
      <c r="D186" s="126" t="s">
        <v>118</v>
      </c>
      <c r="E186" s="127" t="s">
        <v>295</v>
      </c>
      <c r="F186" s="128" t="s">
        <v>296</v>
      </c>
      <c r="G186" s="129" t="s">
        <v>241</v>
      </c>
      <c r="H186" s="151">
        <v>1</v>
      </c>
      <c r="I186" s="151"/>
      <c r="J186" s="151"/>
      <c r="K186" s="128" t="s">
        <v>1</v>
      </c>
      <c r="L186" s="25"/>
      <c r="M186" s="131" t="s">
        <v>1</v>
      </c>
      <c r="N186" s="132" t="s">
        <v>34</v>
      </c>
      <c r="O186" s="133">
        <v>0</v>
      </c>
      <c r="P186" s="133">
        <f t="shared" si="18"/>
        <v>0</v>
      </c>
      <c r="Q186" s="133">
        <v>0</v>
      </c>
      <c r="R186" s="133">
        <f t="shared" si="19"/>
        <v>0</v>
      </c>
      <c r="S186" s="133">
        <v>0</v>
      </c>
      <c r="T186" s="134">
        <f t="shared" si="20"/>
        <v>0</v>
      </c>
      <c r="AL186" s="135" t="s">
        <v>123</v>
      </c>
      <c r="AN186" s="135" t="s">
        <v>118</v>
      </c>
      <c r="AO186" s="135" t="s">
        <v>124</v>
      </c>
      <c r="AS186" s="13" t="s">
        <v>116</v>
      </c>
      <c r="AY186" s="136">
        <f t="shared" si="21"/>
        <v>0</v>
      </c>
      <c r="AZ186" s="136">
        <f t="shared" si="22"/>
        <v>0</v>
      </c>
      <c r="BA186" s="136">
        <f t="shared" si="23"/>
        <v>0</v>
      </c>
      <c r="BB186" s="136">
        <f t="shared" si="24"/>
        <v>0</v>
      </c>
      <c r="BC186" s="136">
        <f t="shared" si="25"/>
        <v>0</v>
      </c>
      <c r="BD186" s="13" t="s">
        <v>124</v>
      </c>
      <c r="BE186" s="137">
        <f t="shared" si="26"/>
        <v>0</v>
      </c>
      <c r="BF186" s="13" t="s">
        <v>123</v>
      </c>
      <c r="BG186" s="135" t="s">
        <v>297</v>
      </c>
    </row>
    <row r="187" spans="2:59" s="1" customFormat="1" ht="16.5" customHeight="1">
      <c r="B187" s="125"/>
      <c r="C187" s="126" t="s">
        <v>298</v>
      </c>
      <c r="D187" s="126" t="s">
        <v>118</v>
      </c>
      <c r="E187" s="127" t="s">
        <v>299</v>
      </c>
      <c r="F187" s="128" t="s">
        <v>300</v>
      </c>
      <c r="G187" s="129" t="s">
        <v>241</v>
      </c>
      <c r="H187" s="151">
        <v>3</v>
      </c>
      <c r="I187" s="151"/>
      <c r="J187" s="151"/>
      <c r="K187" s="128" t="s">
        <v>1</v>
      </c>
      <c r="L187" s="25"/>
      <c r="M187" s="131" t="s">
        <v>1</v>
      </c>
      <c r="N187" s="132" t="s">
        <v>34</v>
      </c>
      <c r="O187" s="133">
        <v>0</v>
      </c>
      <c r="P187" s="133">
        <f t="shared" si="18"/>
        <v>0</v>
      </c>
      <c r="Q187" s="133">
        <v>0</v>
      </c>
      <c r="R187" s="133">
        <f t="shared" si="19"/>
        <v>0</v>
      </c>
      <c r="S187" s="133">
        <v>0</v>
      </c>
      <c r="T187" s="134">
        <f t="shared" si="20"/>
        <v>0</v>
      </c>
      <c r="AL187" s="135" t="s">
        <v>123</v>
      </c>
      <c r="AN187" s="135" t="s">
        <v>118</v>
      </c>
      <c r="AO187" s="135" t="s">
        <v>124</v>
      </c>
      <c r="AS187" s="13" t="s">
        <v>116</v>
      </c>
      <c r="AY187" s="136">
        <f t="shared" si="21"/>
        <v>0</v>
      </c>
      <c r="AZ187" s="136">
        <f t="shared" si="22"/>
        <v>0</v>
      </c>
      <c r="BA187" s="136">
        <f t="shared" si="23"/>
        <v>0</v>
      </c>
      <c r="BB187" s="136">
        <f t="shared" si="24"/>
        <v>0</v>
      </c>
      <c r="BC187" s="136">
        <f t="shared" si="25"/>
        <v>0</v>
      </c>
      <c r="BD187" s="13" t="s">
        <v>124</v>
      </c>
      <c r="BE187" s="137">
        <f t="shared" si="26"/>
        <v>0</v>
      </c>
      <c r="BF187" s="13" t="s">
        <v>123</v>
      </c>
      <c r="BG187" s="135" t="s">
        <v>301</v>
      </c>
    </row>
    <row r="188" spans="2:59" s="1" customFormat="1" ht="39" customHeight="1">
      <c r="B188" s="125"/>
      <c r="C188" s="126" t="s">
        <v>302</v>
      </c>
      <c r="D188" s="126" t="s">
        <v>118</v>
      </c>
      <c r="E188" s="127" t="s">
        <v>303</v>
      </c>
      <c r="F188" s="128" t="s">
        <v>1122</v>
      </c>
      <c r="G188" s="129" t="s">
        <v>154</v>
      </c>
      <c r="H188" s="151">
        <v>2754.34</v>
      </c>
      <c r="I188" s="151"/>
      <c r="J188" s="151"/>
      <c r="K188" s="128" t="s">
        <v>122</v>
      </c>
      <c r="L188" s="25"/>
      <c r="M188" s="131" t="s">
        <v>1</v>
      </c>
      <c r="N188" s="132" t="s">
        <v>34</v>
      </c>
      <c r="O188" s="133">
        <v>6.8000000000000005E-2</v>
      </c>
      <c r="P188" s="133">
        <f t="shared" si="18"/>
        <v>187.29512000000003</v>
      </c>
      <c r="Q188" s="133">
        <v>0</v>
      </c>
      <c r="R188" s="133">
        <f t="shared" si="19"/>
        <v>0</v>
      </c>
      <c r="S188" s="133">
        <v>1.6E-2</v>
      </c>
      <c r="T188" s="134">
        <f t="shared" si="20"/>
        <v>44.06944</v>
      </c>
      <c r="AL188" s="135" t="s">
        <v>123</v>
      </c>
      <c r="AN188" s="135" t="s">
        <v>118</v>
      </c>
      <c r="AO188" s="135" t="s">
        <v>124</v>
      </c>
      <c r="AS188" s="13" t="s">
        <v>116</v>
      </c>
      <c r="AY188" s="136">
        <f t="shared" si="21"/>
        <v>0</v>
      </c>
      <c r="AZ188" s="136">
        <f t="shared" si="22"/>
        <v>0</v>
      </c>
      <c r="BA188" s="136">
        <f t="shared" si="23"/>
        <v>0</v>
      </c>
      <c r="BB188" s="136">
        <f t="shared" si="24"/>
        <v>0</v>
      </c>
      <c r="BC188" s="136">
        <f t="shared" si="25"/>
        <v>0</v>
      </c>
      <c r="BD188" s="13" t="s">
        <v>124</v>
      </c>
      <c r="BE188" s="137">
        <f t="shared" si="26"/>
        <v>0</v>
      </c>
      <c r="BF188" s="13" t="s">
        <v>123</v>
      </c>
      <c r="BG188" s="135" t="s">
        <v>305</v>
      </c>
    </row>
    <row r="189" spans="2:59" s="1" customFormat="1" ht="56.25" customHeight="1">
      <c r="B189" s="125"/>
      <c r="C189" s="126" t="s">
        <v>306</v>
      </c>
      <c r="D189" s="126" t="s">
        <v>118</v>
      </c>
      <c r="E189" s="127" t="s">
        <v>307</v>
      </c>
      <c r="F189" s="128" t="s">
        <v>1123</v>
      </c>
      <c r="G189" s="129" t="s">
        <v>154</v>
      </c>
      <c r="H189" s="151">
        <v>608.26</v>
      </c>
      <c r="I189" s="151"/>
      <c r="J189" s="151"/>
      <c r="K189" s="128" t="s">
        <v>122</v>
      </c>
      <c r="L189" s="25"/>
      <c r="M189" s="131" t="s">
        <v>1</v>
      </c>
      <c r="N189" s="132" t="s">
        <v>34</v>
      </c>
      <c r="O189" s="133">
        <v>0.15078</v>
      </c>
      <c r="P189" s="133">
        <f t="shared" si="18"/>
        <v>91.713442799999996</v>
      </c>
      <c r="Q189" s="133">
        <v>0</v>
      </c>
      <c r="R189" s="133">
        <f t="shared" si="19"/>
        <v>0</v>
      </c>
      <c r="S189" s="133">
        <v>1.8409999999999999E-2</v>
      </c>
      <c r="T189" s="134">
        <f t="shared" si="20"/>
        <v>11.198066599999999</v>
      </c>
      <c r="AL189" s="135" t="s">
        <v>123</v>
      </c>
      <c r="AN189" s="135" t="s">
        <v>118</v>
      </c>
      <c r="AO189" s="135" t="s">
        <v>124</v>
      </c>
      <c r="AS189" s="13" t="s">
        <v>116</v>
      </c>
      <c r="AY189" s="136">
        <f t="shared" si="21"/>
        <v>0</v>
      </c>
      <c r="AZ189" s="136">
        <f t="shared" si="22"/>
        <v>0</v>
      </c>
      <c r="BA189" s="136">
        <f t="shared" si="23"/>
        <v>0</v>
      </c>
      <c r="BB189" s="136">
        <f t="shared" si="24"/>
        <v>0</v>
      </c>
      <c r="BC189" s="136">
        <f t="shared" si="25"/>
        <v>0</v>
      </c>
      <c r="BD189" s="13" t="s">
        <v>124</v>
      </c>
      <c r="BE189" s="137">
        <f t="shared" si="26"/>
        <v>0</v>
      </c>
      <c r="BF189" s="13" t="s">
        <v>123</v>
      </c>
      <c r="BG189" s="135" t="s">
        <v>308</v>
      </c>
    </row>
    <row r="190" spans="2:59" s="1" customFormat="1" ht="31.5" customHeight="1">
      <c r="B190" s="125"/>
      <c r="C190" s="126" t="s">
        <v>309</v>
      </c>
      <c r="D190" s="126" t="s">
        <v>118</v>
      </c>
      <c r="E190" s="127" t="s">
        <v>310</v>
      </c>
      <c r="F190" s="128" t="s">
        <v>311</v>
      </c>
      <c r="G190" s="129" t="s">
        <v>171</v>
      </c>
      <c r="H190" s="151">
        <v>67.59</v>
      </c>
      <c r="I190" s="151"/>
      <c r="J190" s="151"/>
      <c r="K190" s="128" t="s">
        <v>122</v>
      </c>
      <c r="L190" s="25"/>
      <c r="M190" s="131" t="s">
        <v>1</v>
      </c>
      <c r="N190" s="132" t="s">
        <v>34</v>
      </c>
      <c r="O190" s="133">
        <v>0.88200000000000001</v>
      </c>
      <c r="P190" s="133">
        <f t="shared" si="18"/>
        <v>59.614380000000004</v>
      </c>
      <c r="Q190" s="133">
        <v>0</v>
      </c>
      <c r="R190" s="133">
        <f t="shared" si="19"/>
        <v>0</v>
      </c>
      <c r="S190" s="133">
        <v>0</v>
      </c>
      <c r="T190" s="134">
        <f t="shared" si="20"/>
        <v>0</v>
      </c>
      <c r="AL190" s="135" t="s">
        <v>123</v>
      </c>
      <c r="AN190" s="135" t="s">
        <v>118</v>
      </c>
      <c r="AO190" s="135" t="s">
        <v>124</v>
      </c>
      <c r="AS190" s="13" t="s">
        <v>116</v>
      </c>
      <c r="AY190" s="136">
        <f t="shared" si="21"/>
        <v>0</v>
      </c>
      <c r="AZ190" s="136">
        <f t="shared" si="22"/>
        <v>0</v>
      </c>
      <c r="BA190" s="136">
        <f t="shared" si="23"/>
        <v>0</v>
      </c>
      <c r="BB190" s="136">
        <f t="shared" si="24"/>
        <v>0</v>
      </c>
      <c r="BC190" s="136">
        <f t="shared" si="25"/>
        <v>0</v>
      </c>
      <c r="BD190" s="13" t="s">
        <v>124</v>
      </c>
      <c r="BE190" s="137">
        <f t="shared" si="26"/>
        <v>0</v>
      </c>
      <c r="BF190" s="13" t="s">
        <v>123</v>
      </c>
      <c r="BG190" s="135" t="s">
        <v>312</v>
      </c>
    </row>
    <row r="191" spans="2:59" s="1" customFormat="1" ht="30.75" customHeight="1">
      <c r="B191" s="125"/>
      <c r="C191" s="126" t="s">
        <v>313</v>
      </c>
      <c r="D191" s="126" t="s">
        <v>118</v>
      </c>
      <c r="E191" s="127" t="s">
        <v>314</v>
      </c>
      <c r="F191" s="128" t="s">
        <v>315</v>
      </c>
      <c r="G191" s="129" t="s">
        <v>171</v>
      </c>
      <c r="H191" s="151">
        <v>608.30999999999995</v>
      </c>
      <c r="I191" s="151"/>
      <c r="J191" s="151"/>
      <c r="K191" s="128" t="s">
        <v>122</v>
      </c>
      <c r="L191" s="25"/>
      <c r="M191" s="131" t="s">
        <v>1</v>
      </c>
      <c r="N191" s="132" t="s">
        <v>34</v>
      </c>
      <c r="O191" s="133">
        <v>0.61799999999999999</v>
      </c>
      <c r="P191" s="133">
        <f t="shared" si="18"/>
        <v>375.93557999999996</v>
      </c>
      <c r="Q191" s="133">
        <v>0</v>
      </c>
      <c r="R191" s="133">
        <f t="shared" si="19"/>
        <v>0</v>
      </c>
      <c r="S191" s="133">
        <v>0</v>
      </c>
      <c r="T191" s="134">
        <f t="shared" si="20"/>
        <v>0</v>
      </c>
      <c r="AL191" s="135" t="s">
        <v>123</v>
      </c>
      <c r="AN191" s="135" t="s">
        <v>118</v>
      </c>
      <c r="AO191" s="135" t="s">
        <v>124</v>
      </c>
      <c r="AS191" s="13" t="s">
        <v>116</v>
      </c>
      <c r="AY191" s="136">
        <f t="shared" si="21"/>
        <v>0</v>
      </c>
      <c r="AZ191" s="136">
        <f t="shared" si="22"/>
        <v>0</v>
      </c>
      <c r="BA191" s="136">
        <f t="shared" si="23"/>
        <v>0</v>
      </c>
      <c r="BB191" s="136">
        <f t="shared" si="24"/>
        <v>0</v>
      </c>
      <c r="BC191" s="136">
        <f t="shared" si="25"/>
        <v>0</v>
      </c>
      <c r="BD191" s="13" t="s">
        <v>124</v>
      </c>
      <c r="BE191" s="137">
        <f t="shared" si="26"/>
        <v>0</v>
      </c>
      <c r="BF191" s="13" t="s">
        <v>123</v>
      </c>
      <c r="BG191" s="135" t="s">
        <v>316</v>
      </c>
    </row>
    <row r="192" spans="2:59" s="1" customFormat="1" ht="16.5" customHeight="1">
      <c r="B192" s="125"/>
      <c r="C192" s="126" t="s">
        <v>317</v>
      </c>
      <c r="D192" s="126" t="s">
        <v>118</v>
      </c>
      <c r="E192" s="127" t="s">
        <v>318</v>
      </c>
      <c r="F192" s="128" t="s">
        <v>319</v>
      </c>
      <c r="G192" s="129" t="s">
        <v>171</v>
      </c>
      <c r="H192" s="151">
        <v>67.59</v>
      </c>
      <c r="I192" s="151"/>
      <c r="J192" s="151"/>
      <c r="K192" s="128" t="s">
        <v>122</v>
      </c>
      <c r="L192" s="25"/>
      <c r="M192" s="131" t="s">
        <v>1</v>
      </c>
      <c r="N192" s="132" t="s">
        <v>34</v>
      </c>
      <c r="O192" s="133">
        <v>0.59799999999999998</v>
      </c>
      <c r="P192" s="133">
        <f t="shared" si="18"/>
        <v>40.418820000000004</v>
      </c>
      <c r="Q192" s="133">
        <v>0</v>
      </c>
      <c r="R192" s="133">
        <f t="shared" si="19"/>
        <v>0</v>
      </c>
      <c r="S192" s="133">
        <v>0</v>
      </c>
      <c r="T192" s="134">
        <f t="shared" si="20"/>
        <v>0</v>
      </c>
      <c r="AL192" s="135" t="s">
        <v>123</v>
      </c>
      <c r="AN192" s="135" t="s">
        <v>118</v>
      </c>
      <c r="AO192" s="135" t="s">
        <v>124</v>
      </c>
      <c r="AS192" s="13" t="s">
        <v>116</v>
      </c>
      <c r="AY192" s="136">
        <f t="shared" si="21"/>
        <v>0</v>
      </c>
      <c r="AZ192" s="136">
        <f t="shared" si="22"/>
        <v>0</v>
      </c>
      <c r="BA192" s="136">
        <f t="shared" si="23"/>
        <v>0</v>
      </c>
      <c r="BB192" s="136">
        <f t="shared" si="24"/>
        <v>0</v>
      </c>
      <c r="BC192" s="136">
        <f t="shared" si="25"/>
        <v>0</v>
      </c>
      <c r="BD192" s="13" t="s">
        <v>124</v>
      </c>
      <c r="BE192" s="137">
        <f t="shared" si="26"/>
        <v>0</v>
      </c>
      <c r="BF192" s="13" t="s">
        <v>123</v>
      </c>
      <c r="BG192" s="135" t="s">
        <v>320</v>
      </c>
    </row>
    <row r="193" spans="2:59" s="1" customFormat="1" ht="24" customHeight="1">
      <c r="B193" s="125"/>
      <c r="C193" s="126" t="s">
        <v>321</v>
      </c>
      <c r="D193" s="126" t="s">
        <v>118</v>
      </c>
      <c r="E193" s="127" t="s">
        <v>322</v>
      </c>
      <c r="F193" s="128" t="s">
        <v>323</v>
      </c>
      <c r="G193" s="129" t="s">
        <v>171</v>
      </c>
      <c r="H193" s="151">
        <v>1284.21</v>
      </c>
      <c r="I193" s="151"/>
      <c r="J193" s="151"/>
      <c r="K193" s="128" t="s">
        <v>122</v>
      </c>
      <c r="L193" s="25"/>
      <c r="M193" s="131" t="s">
        <v>1</v>
      </c>
      <c r="N193" s="132" t="s">
        <v>34</v>
      </c>
      <c r="O193" s="133">
        <v>7.0000000000000001E-3</v>
      </c>
      <c r="P193" s="133">
        <f t="shared" si="18"/>
        <v>8.9894700000000007</v>
      </c>
      <c r="Q193" s="133">
        <v>0</v>
      </c>
      <c r="R193" s="133">
        <f t="shared" si="19"/>
        <v>0</v>
      </c>
      <c r="S193" s="133">
        <v>0</v>
      </c>
      <c r="T193" s="134">
        <f t="shared" si="20"/>
        <v>0</v>
      </c>
      <c r="AL193" s="135" t="s">
        <v>123</v>
      </c>
      <c r="AN193" s="135" t="s">
        <v>118</v>
      </c>
      <c r="AO193" s="135" t="s">
        <v>124</v>
      </c>
      <c r="AS193" s="13" t="s">
        <v>116</v>
      </c>
      <c r="AY193" s="136">
        <f t="shared" si="21"/>
        <v>0</v>
      </c>
      <c r="AZ193" s="136">
        <f t="shared" si="22"/>
        <v>0</v>
      </c>
      <c r="BA193" s="136">
        <f t="shared" si="23"/>
        <v>0</v>
      </c>
      <c r="BB193" s="136">
        <f t="shared" si="24"/>
        <v>0</v>
      </c>
      <c r="BC193" s="136">
        <f t="shared" si="25"/>
        <v>0</v>
      </c>
      <c r="BD193" s="13" t="s">
        <v>124</v>
      </c>
      <c r="BE193" s="137">
        <f t="shared" si="26"/>
        <v>0</v>
      </c>
      <c r="BF193" s="13" t="s">
        <v>123</v>
      </c>
      <c r="BG193" s="135" t="s">
        <v>324</v>
      </c>
    </row>
    <row r="194" spans="2:59" s="1" customFormat="1" ht="24" customHeight="1">
      <c r="B194" s="125"/>
      <c r="C194" s="126" t="s">
        <v>325</v>
      </c>
      <c r="D194" s="126" t="s">
        <v>118</v>
      </c>
      <c r="E194" s="127" t="s">
        <v>326</v>
      </c>
      <c r="F194" s="128" t="s">
        <v>327</v>
      </c>
      <c r="G194" s="129" t="s">
        <v>171</v>
      </c>
      <c r="H194" s="151">
        <v>67.59</v>
      </c>
      <c r="I194" s="151"/>
      <c r="J194" s="151"/>
      <c r="K194" s="128" t="s">
        <v>122</v>
      </c>
      <c r="L194" s="25"/>
      <c r="M194" s="131" t="s">
        <v>1</v>
      </c>
      <c r="N194" s="132" t="s">
        <v>34</v>
      </c>
      <c r="O194" s="133">
        <v>0.89</v>
      </c>
      <c r="P194" s="133">
        <f t="shared" si="18"/>
        <v>60.155100000000004</v>
      </c>
      <c r="Q194" s="133">
        <v>0</v>
      </c>
      <c r="R194" s="133">
        <f t="shared" si="19"/>
        <v>0</v>
      </c>
      <c r="S194" s="133">
        <v>0</v>
      </c>
      <c r="T194" s="134">
        <f t="shared" si="20"/>
        <v>0</v>
      </c>
      <c r="AL194" s="135" t="s">
        <v>123</v>
      </c>
      <c r="AN194" s="135" t="s">
        <v>118</v>
      </c>
      <c r="AO194" s="135" t="s">
        <v>124</v>
      </c>
      <c r="AS194" s="13" t="s">
        <v>116</v>
      </c>
      <c r="AY194" s="136">
        <f t="shared" si="21"/>
        <v>0</v>
      </c>
      <c r="AZ194" s="136">
        <f t="shared" si="22"/>
        <v>0</v>
      </c>
      <c r="BA194" s="136">
        <f t="shared" si="23"/>
        <v>0</v>
      </c>
      <c r="BB194" s="136">
        <f t="shared" si="24"/>
        <v>0</v>
      </c>
      <c r="BC194" s="136">
        <f t="shared" si="25"/>
        <v>0</v>
      </c>
      <c r="BD194" s="13" t="s">
        <v>124</v>
      </c>
      <c r="BE194" s="137">
        <f t="shared" si="26"/>
        <v>0</v>
      </c>
      <c r="BF194" s="13" t="s">
        <v>123</v>
      </c>
      <c r="BG194" s="135" t="s">
        <v>328</v>
      </c>
    </row>
    <row r="195" spans="2:59" s="1" customFormat="1" ht="24" customHeight="1">
      <c r="B195" s="125"/>
      <c r="C195" s="126" t="s">
        <v>329</v>
      </c>
      <c r="D195" s="126" t="s">
        <v>118</v>
      </c>
      <c r="E195" s="127" t="s">
        <v>330</v>
      </c>
      <c r="F195" s="128" t="s">
        <v>331</v>
      </c>
      <c r="G195" s="129" t="s">
        <v>171</v>
      </c>
      <c r="H195" s="151">
        <v>270.36</v>
      </c>
      <c r="I195" s="151"/>
      <c r="J195" s="151"/>
      <c r="K195" s="128" t="s">
        <v>122</v>
      </c>
      <c r="L195" s="25"/>
      <c r="M195" s="131" t="s">
        <v>1</v>
      </c>
      <c r="N195" s="132" t="s">
        <v>34</v>
      </c>
      <c r="O195" s="133">
        <v>0.1</v>
      </c>
      <c r="P195" s="133">
        <f t="shared" si="18"/>
        <v>27.036000000000001</v>
      </c>
      <c r="Q195" s="133">
        <v>0</v>
      </c>
      <c r="R195" s="133">
        <f t="shared" si="19"/>
        <v>0</v>
      </c>
      <c r="S195" s="133">
        <v>0</v>
      </c>
      <c r="T195" s="134">
        <f t="shared" si="20"/>
        <v>0</v>
      </c>
      <c r="AL195" s="135" t="s">
        <v>123</v>
      </c>
      <c r="AN195" s="135" t="s">
        <v>118</v>
      </c>
      <c r="AO195" s="135" t="s">
        <v>124</v>
      </c>
      <c r="AS195" s="13" t="s">
        <v>116</v>
      </c>
      <c r="AY195" s="136">
        <f t="shared" si="21"/>
        <v>0</v>
      </c>
      <c r="AZ195" s="136">
        <f t="shared" si="22"/>
        <v>0</v>
      </c>
      <c r="BA195" s="136">
        <f t="shared" si="23"/>
        <v>0</v>
      </c>
      <c r="BB195" s="136">
        <f t="shared" si="24"/>
        <v>0</v>
      </c>
      <c r="BC195" s="136">
        <f t="shared" si="25"/>
        <v>0</v>
      </c>
      <c r="BD195" s="13" t="s">
        <v>124</v>
      </c>
      <c r="BE195" s="137">
        <f t="shared" si="26"/>
        <v>0</v>
      </c>
      <c r="BF195" s="13" t="s">
        <v>123</v>
      </c>
      <c r="BG195" s="135" t="s">
        <v>332</v>
      </c>
    </row>
    <row r="196" spans="2:59" s="1" customFormat="1" ht="24" customHeight="1">
      <c r="B196" s="125"/>
      <c r="C196" s="126" t="s">
        <v>333</v>
      </c>
      <c r="D196" s="126" t="s">
        <v>118</v>
      </c>
      <c r="E196" s="127" t="s">
        <v>334</v>
      </c>
      <c r="F196" s="128" t="s">
        <v>335</v>
      </c>
      <c r="G196" s="129" t="s">
        <v>171</v>
      </c>
      <c r="H196" s="151">
        <v>67.59</v>
      </c>
      <c r="I196" s="151"/>
      <c r="J196" s="151"/>
      <c r="K196" s="128" t="s">
        <v>122</v>
      </c>
      <c r="L196" s="25"/>
      <c r="M196" s="131" t="s">
        <v>1</v>
      </c>
      <c r="N196" s="132" t="s">
        <v>34</v>
      </c>
      <c r="O196" s="133">
        <v>0</v>
      </c>
      <c r="P196" s="133">
        <f t="shared" si="18"/>
        <v>0</v>
      </c>
      <c r="Q196" s="133">
        <v>0</v>
      </c>
      <c r="R196" s="133">
        <f t="shared" si="19"/>
        <v>0</v>
      </c>
      <c r="S196" s="133">
        <v>0</v>
      </c>
      <c r="T196" s="134">
        <f t="shared" si="20"/>
        <v>0</v>
      </c>
      <c r="AL196" s="135" t="s">
        <v>123</v>
      </c>
      <c r="AN196" s="135" t="s">
        <v>118</v>
      </c>
      <c r="AO196" s="135" t="s">
        <v>124</v>
      </c>
      <c r="AS196" s="13" t="s">
        <v>116</v>
      </c>
      <c r="AY196" s="136">
        <f t="shared" si="21"/>
        <v>0</v>
      </c>
      <c r="AZ196" s="136">
        <f t="shared" si="22"/>
        <v>0</v>
      </c>
      <c r="BA196" s="136">
        <f t="shared" si="23"/>
        <v>0</v>
      </c>
      <c r="BB196" s="136">
        <f t="shared" si="24"/>
        <v>0</v>
      </c>
      <c r="BC196" s="136">
        <f t="shared" si="25"/>
        <v>0</v>
      </c>
      <c r="BD196" s="13" t="s">
        <v>124</v>
      </c>
      <c r="BE196" s="137">
        <f t="shared" si="26"/>
        <v>0</v>
      </c>
      <c r="BF196" s="13" t="s">
        <v>123</v>
      </c>
      <c r="BG196" s="135" t="s">
        <v>336</v>
      </c>
    </row>
    <row r="197" spans="2:59" s="11" customFormat="1" ht="22.9" customHeight="1">
      <c r="B197" s="114"/>
      <c r="D197" s="115" t="s">
        <v>67</v>
      </c>
      <c r="E197" s="123" t="s">
        <v>337</v>
      </c>
      <c r="F197" s="123" t="s">
        <v>338</v>
      </c>
      <c r="J197" s="153"/>
      <c r="L197" s="114"/>
      <c r="M197" s="117"/>
      <c r="N197" s="118"/>
      <c r="O197" s="118"/>
      <c r="P197" s="119">
        <f>P198</f>
        <v>1057.3659</v>
      </c>
      <c r="Q197" s="118"/>
      <c r="R197" s="119">
        <f>R198</f>
        <v>0</v>
      </c>
      <c r="S197" s="118"/>
      <c r="T197" s="120">
        <f>T198</f>
        <v>0</v>
      </c>
      <c r="AL197" s="115" t="s">
        <v>75</v>
      </c>
      <c r="AN197" s="121" t="s">
        <v>67</v>
      </c>
      <c r="AO197" s="121" t="s">
        <v>75</v>
      </c>
      <c r="AS197" s="115" t="s">
        <v>116</v>
      </c>
      <c r="BE197" s="122">
        <f>BE198</f>
        <v>0</v>
      </c>
    </row>
    <row r="198" spans="2:59" s="1" customFormat="1" ht="24" customHeight="1">
      <c r="B198" s="125"/>
      <c r="C198" s="126" t="s">
        <v>339</v>
      </c>
      <c r="D198" s="126" t="s">
        <v>118</v>
      </c>
      <c r="E198" s="127" t="s">
        <v>340</v>
      </c>
      <c r="F198" s="128" t="s">
        <v>341</v>
      </c>
      <c r="G198" s="129" t="s">
        <v>171</v>
      </c>
      <c r="H198" s="151">
        <v>429.3</v>
      </c>
      <c r="I198" s="151"/>
      <c r="J198" s="151"/>
      <c r="K198" s="128" t="s">
        <v>122</v>
      </c>
      <c r="L198" s="25"/>
      <c r="M198" s="131" t="s">
        <v>1</v>
      </c>
      <c r="N198" s="132" t="s">
        <v>34</v>
      </c>
      <c r="O198" s="133">
        <v>2.4630000000000001</v>
      </c>
      <c r="P198" s="133">
        <f>O198*H198</f>
        <v>1057.3659</v>
      </c>
      <c r="Q198" s="133">
        <v>0</v>
      </c>
      <c r="R198" s="133">
        <f>Q198*H198</f>
        <v>0</v>
      </c>
      <c r="S198" s="133">
        <v>0</v>
      </c>
      <c r="T198" s="134">
        <f>S198*H198</f>
        <v>0</v>
      </c>
      <c r="AL198" s="135" t="s">
        <v>123</v>
      </c>
      <c r="AN198" s="135" t="s">
        <v>118</v>
      </c>
      <c r="AO198" s="135" t="s">
        <v>124</v>
      </c>
      <c r="AS198" s="13" t="s">
        <v>116</v>
      </c>
      <c r="AY198" s="136">
        <f>IF(N198="základná",J198,0)</f>
        <v>0</v>
      </c>
      <c r="AZ198" s="136">
        <f>IF(N198="znížená",J198,0)</f>
        <v>0</v>
      </c>
      <c r="BA198" s="136">
        <f>IF(N198="zákl. prenesená",J198,0)</f>
        <v>0</v>
      </c>
      <c r="BB198" s="136">
        <f>IF(N198="zníž. prenesená",J198,0)</f>
        <v>0</v>
      </c>
      <c r="BC198" s="136">
        <f>IF(N198="nulová",J198,0)</f>
        <v>0</v>
      </c>
      <c r="BD198" s="13" t="s">
        <v>124</v>
      </c>
      <c r="BE198" s="137">
        <f>ROUND(I198*H198,3)</f>
        <v>0</v>
      </c>
      <c r="BF198" s="13" t="s">
        <v>123</v>
      </c>
      <c r="BG198" s="135" t="s">
        <v>342</v>
      </c>
    </row>
    <row r="199" spans="2:59" s="11" customFormat="1" ht="25.9" customHeight="1">
      <c r="B199" s="114"/>
      <c r="D199" s="115" t="s">
        <v>67</v>
      </c>
      <c r="E199" s="116" t="s">
        <v>343</v>
      </c>
      <c r="F199" s="116" t="s">
        <v>344</v>
      </c>
      <c r="J199" s="152"/>
      <c r="L199" s="114"/>
      <c r="M199" s="117"/>
      <c r="N199" s="118"/>
      <c r="O199" s="118"/>
      <c r="P199" s="119">
        <f>P200+P204+P222+P228+P235+P256+P273+P283+P287</f>
        <v>2037.2531990000002</v>
      </c>
      <c r="Q199" s="118"/>
      <c r="R199" s="119">
        <f>R200+R204+R222+R228+R235+R256+R273+R283+R287</f>
        <v>19.090281899999997</v>
      </c>
      <c r="S199" s="118"/>
      <c r="T199" s="120">
        <f>T200+T204+T222+T228+T235+T256+T273+T283+T287</f>
        <v>2.315315</v>
      </c>
      <c r="AL199" s="115" t="s">
        <v>124</v>
      </c>
      <c r="AN199" s="121" t="s">
        <v>67</v>
      </c>
      <c r="AO199" s="121" t="s">
        <v>68</v>
      </c>
      <c r="AS199" s="115" t="s">
        <v>116</v>
      </c>
      <c r="BE199" s="122">
        <f>BE200+BE204+BE222+BE228+BE235+BE256+BE273+BE283+BE287</f>
        <v>0</v>
      </c>
    </row>
    <row r="200" spans="2:59" s="11" customFormat="1" ht="22.9" customHeight="1">
      <c r="B200" s="114"/>
      <c r="D200" s="115" t="s">
        <v>67</v>
      </c>
      <c r="E200" s="123" t="s">
        <v>345</v>
      </c>
      <c r="F200" s="123" t="s">
        <v>346</v>
      </c>
      <c r="J200" s="153"/>
      <c r="L200" s="114"/>
      <c r="M200" s="117"/>
      <c r="N200" s="118"/>
      <c r="O200" s="118"/>
      <c r="P200" s="119">
        <f>SUM(P201:P203)</f>
        <v>14.13885</v>
      </c>
      <c r="Q200" s="118"/>
      <c r="R200" s="119">
        <f>SUM(R201:R203)</f>
        <v>0.20393520000000001</v>
      </c>
      <c r="S200" s="118"/>
      <c r="T200" s="120">
        <f>SUM(T201:T203)</f>
        <v>0</v>
      </c>
      <c r="AL200" s="115" t="s">
        <v>124</v>
      </c>
      <c r="AN200" s="121" t="s">
        <v>67</v>
      </c>
      <c r="AO200" s="121" t="s">
        <v>75</v>
      </c>
      <c r="AS200" s="115" t="s">
        <v>116</v>
      </c>
      <c r="BE200" s="122">
        <f>SUM(BE201:BE203)</f>
        <v>0</v>
      </c>
    </row>
    <row r="201" spans="2:59" s="1" customFormat="1" ht="24" customHeight="1">
      <c r="B201" s="125"/>
      <c r="C201" s="126" t="s">
        <v>347</v>
      </c>
      <c r="D201" s="126" t="s">
        <v>118</v>
      </c>
      <c r="E201" s="127" t="s">
        <v>348</v>
      </c>
      <c r="F201" s="128" t="s">
        <v>349</v>
      </c>
      <c r="G201" s="129" t="s">
        <v>154</v>
      </c>
      <c r="H201" s="151">
        <v>85.69</v>
      </c>
      <c r="I201" s="151"/>
      <c r="J201" s="151"/>
      <c r="K201" s="128" t="s">
        <v>122</v>
      </c>
      <c r="L201" s="25"/>
      <c r="M201" s="131" t="s">
        <v>1</v>
      </c>
      <c r="N201" s="132" t="s">
        <v>34</v>
      </c>
      <c r="O201" s="133">
        <v>0.16500000000000001</v>
      </c>
      <c r="P201" s="133">
        <f>O201*H201</f>
        <v>14.13885</v>
      </c>
      <c r="Q201" s="133">
        <v>8.0000000000000007E-5</v>
      </c>
      <c r="R201" s="133">
        <f>Q201*H201</f>
        <v>6.8552000000000005E-3</v>
      </c>
      <c r="S201" s="133">
        <v>0</v>
      </c>
      <c r="T201" s="134">
        <f>S201*H201</f>
        <v>0</v>
      </c>
      <c r="AL201" s="135" t="s">
        <v>183</v>
      </c>
      <c r="AN201" s="135" t="s">
        <v>118</v>
      </c>
      <c r="AO201" s="135" t="s">
        <v>124</v>
      </c>
      <c r="AS201" s="13" t="s">
        <v>116</v>
      </c>
      <c r="AY201" s="136">
        <f>IF(N201="základná",J201,0)</f>
        <v>0</v>
      </c>
      <c r="AZ201" s="136">
        <f>IF(N201="znížená",J201,0)</f>
        <v>0</v>
      </c>
      <c r="BA201" s="136">
        <f>IF(N201="zákl. prenesená",J201,0)</f>
        <v>0</v>
      </c>
      <c r="BB201" s="136">
        <f>IF(N201="zníž. prenesená",J201,0)</f>
        <v>0</v>
      </c>
      <c r="BC201" s="136">
        <f>IF(N201="nulová",J201,0)</f>
        <v>0</v>
      </c>
      <c r="BD201" s="13" t="s">
        <v>124</v>
      </c>
      <c r="BE201" s="137">
        <f>ROUND(I201*H201,3)</f>
        <v>0</v>
      </c>
      <c r="BF201" s="13" t="s">
        <v>183</v>
      </c>
      <c r="BG201" s="135" t="s">
        <v>350</v>
      </c>
    </row>
    <row r="202" spans="2:59" s="1" customFormat="1" ht="32.25" customHeight="1">
      <c r="B202" s="125"/>
      <c r="C202" s="138" t="s">
        <v>351</v>
      </c>
      <c r="D202" s="138" t="s">
        <v>239</v>
      </c>
      <c r="E202" s="139" t="s">
        <v>352</v>
      </c>
      <c r="F202" s="140" t="s">
        <v>353</v>
      </c>
      <c r="G202" s="141" t="s">
        <v>154</v>
      </c>
      <c r="H202" s="154">
        <v>98.54</v>
      </c>
      <c r="I202" s="154"/>
      <c r="J202" s="154"/>
      <c r="K202" s="140" t="s">
        <v>1</v>
      </c>
      <c r="L202" s="143"/>
      <c r="M202" s="144" t="s">
        <v>1</v>
      </c>
      <c r="N202" s="145" t="s">
        <v>34</v>
      </c>
      <c r="O202" s="133">
        <v>0</v>
      </c>
      <c r="P202" s="133">
        <f>O202*H202</f>
        <v>0</v>
      </c>
      <c r="Q202" s="133">
        <v>2E-3</v>
      </c>
      <c r="R202" s="133">
        <f>Q202*H202</f>
        <v>0.19708000000000001</v>
      </c>
      <c r="S202" s="133">
        <v>0</v>
      </c>
      <c r="T202" s="134">
        <f>S202*H202</f>
        <v>0</v>
      </c>
      <c r="AL202" s="135" t="s">
        <v>247</v>
      </c>
      <c r="AN202" s="135" t="s">
        <v>239</v>
      </c>
      <c r="AO202" s="135" t="s">
        <v>124</v>
      </c>
      <c r="AS202" s="13" t="s">
        <v>116</v>
      </c>
      <c r="AY202" s="136">
        <f>IF(N202="základná",J202,0)</f>
        <v>0</v>
      </c>
      <c r="AZ202" s="136">
        <f>IF(N202="znížená",J202,0)</f>
        <v>0</v>
      </c>
      <c r="BA202" s="136">
        <f>IF(N202="zákl. prenesená",J202,0)</f>
        <v>0</v>
      </c>
      <c r="BB202" s="136">
        <f>IF(N202="zníž. prenesená",J202,0)</f>
        <v>0</v>
      </c>
      <c r="BC202" s="136">
        <f>IF(N202="nulová",J202,0)</f>
        <v>0</v>
      </c>
      <c r="BD202" s="13" t="s">
        <v>124</v>
      </c>
      <c r="BE202" s="137">
        <f>ROUND(I202*H202,3)</f>
        <v>0</v>
      </c>
      <c r="BF202" s="13" t="s">
        <v>183</v>
      </c>
      <c r="BG202" s="135" t="s">
        <v>354</v>
      </c>
    </row>
    <row r="203" spans="2:59" s="1" customFormat="1" ht="24" customHeight="1">
      <c r="B203" s="125"/>
      <c r="C203" s="126" t="s">
        <v>355</v>
      </c>
      <c r="D203" s="126" t="s">
        <v>118</v>
      </c>
      <c r="E203" s="127" t="s">
        <v>356</v>
      </c>
      <c r="F203" s="128" t="s">
        <v>357</v>
      </c>
      <c r="G203" s="129" t="s">
        <v>358</v>
      </c>
      <c r="H203" s="151"/>
      <c r="I203" s="151">
        <v>2.65</v>
      </c>
      <c r="J203" s="151"/>
      <c r="K203" s="128" t="s">
        <v>122</v>
      </c>
      <c r="L203" s="25"/>
      <c r="M203" s="131" t="s">
        <v>1</v>
      </c>
      <c r="N203" s="132" t="s">
        <v>34</v>
      </c>
      <c r="O203" s="133">
        <v>0</v>
      </c>
      <c r="P203" s="133">
        <f>O203*H203</f>
        <v>0</v>
      </c>
      <c r="Q203" s="133">
        <v>0</v>
      </c>
      <c r="R203" s="133">
        <f>Q203*H203</f>
        <v>0</v>
      </c>
      <c r="S203" s="133">
        <v>0</v>
      </c>
      <c r="T203" s="134">
        <f>S203*H203</f>
        <v>0</v>
      </c>
      <c r="AL203" s="135" t="s">
        <v>183</v>
      </c>
      <c r="AN203" s="135" t="s">
        <v>118</v>
      </c>
      <c r="AO203" s="135" t="s">
        <v>124</v>
      </c>
      <c r="AS203" s="13" t="s">
        <v>116</v>
      </c>
      <c r="AY203" s="136">
        <f>IF(N203="základná",J203,0)</f>
        <v>0</v>
      </c>
      <c r="AZ203" s="136">
        <f>IF(N203="znížená",J203,0)</f>
        <v>0</v>
      </c>
      <c r="BA203" s="136">
        <f>IF(N203="zákl. prenesená",J203,0)</f>
        <v>0</v>
      </c>
      <c r="BB203" s="136">
        <f>IF(N203="zníž. prenesená",J203,0)</f>
        <v>0</v>
      </c>
      <c r="BC203" s="136">
        <f>IF(N203="nulová",J203,0)</f>
        <v>0</v>
      </c>
      <c r="BD203" s="13" t="s">
        <v>124</v>
      </c>
      <c r="BE203" s="137">
        <f>ROUND(I203*H203,3)</f>
        <v>0</v>
      </c>
      <c r="BF203" s="13" t="s">
        <v>183</v>
      </c>
      <c r="BG203" s="135" t="s">
        <v>359</v>
      </c>
    </row>
    <row r="204" spans="2:59" s="11" customFormat="1" ht="22.9" customHeight="1">
      <c r="B204" s="114"/>
      <c r="D204" s="115" t="s">
        <v>67</v>
      </c>
      <c r="E204" s="123" t="s">
        <v>360</v>
      </c>
      <c r="F204" s="123" t="s">
        <v>361</v>
      </c>
      <c r="J204" s="153"/>
      <c r="L204" s="114"/>
      <c r="M204" s="117"/>
      <c r="N204" s="118"/>
      <c r="O204" s="118"/>
      <c r="P204" s="119">
        <f>SUM(P205:P221)</f>
        <v>496.61841500000003</v>
      </c>
      <c r="Q204" s="118"/>
      <c r="R204" s="119">
        <f>SUM(R205:R221)</f>
        <v>4.7026523999999998</v>
      </c>
      <c r="S204" s="118"/>
      <c r="T204" s="120">
        <f>SUM(T205:T221)</f>
        <v>0</v>
      </c>
      <c r="AL204" s="115" t="s">
        <v>124</v>
      </c>
      <c r="AN204" s="121" t="s">
        <v>67</v>
      </c>
      <c r="AO204" s="121" t="s">
        <v>75</v>
      </c>
      <c r="AS204" s="115" t="s">
        <v>116</v>
      </c>
      <c r="BE204" s="122">
        <f>SUM(BE205:BE221)</f>
        <v>0</v>
      </c>
    </row>
    <row r="205" spans="2:59" s="1" customFormat="1" ht="36" customHeight="1">
      <c r="B205" s="125"/>
      <c r="C205" s="126" t="s">
        <v>362</v>
      </c>
      <c r="D205" s="126" t="s">
        <v>118</v>
      </c>
      <c r="E205" s="127" t="s">
        <v>363</v>
      </c>
      <c r="F205" s="128" t="s">
        <v>364</v>
      </c>
      <c r="G205" s="129" t="s">
        <v>154</v>
      </c>
      <c r="H205" s="151">
        <v>791.17</v>
      </c>
      <c r="I205" s="151"/>
      <c r="J205" s="151"/>
      <c r="K205" s="128" t="s">
        <v>122</v>
      </c>
      <c r="L205" s="25"/>
      <c r="M205" s="131" t="s">
        <v>1</v>
      </c>
      <c r="N205" s="132" t="s">
        <v>34</v>
      </c>
      <c r="O205" s="133">
        <v>0.24399999999999999</v>
      </c>
      <c r="P205" s="133">
        <f t="shared" ref="P205:P221" si="27">O205*H205</f>
        <v>193.04548</v>
      </c>
      <c r="Q205" s="133">
        <v>0</v>
      </c>
      <c r="R205" s="133">
        <f t="shared" ref="R205:R221" si="28">Q205*H205</f>
        <v>0</v>
      </c>
      <c r="S205" s="133">
        <v>0</v>
      </c>
      <c r="T205" s="134">
        <f t="shared" ref="T205:T221" si="29">S205*H205</f>
        <v>0</v>
      </c>
      <c r="AL205" s="135" t="s">
        <v>183</v>
      </c>
      <c r="AN205" s="135" t="s">
        <v>118</v>
      </c>
      <c r="AO205" s="135" t="s">
        <v>124</v>
      </c>
      <c r="AS205" s="13" t="s">
        <v>116</v>
      </c>
      <c r="AY205" s="136">
        <f t="shared" ref="AY205:AY221" si="30">IF(N205="základná",J205,0)</f>
        <v>0</v>
      </c>
      <c r="AZ205" s="136">
        <f t="shared" ref="AZ205:AZ221" si="31">IF(N205="znížená",J205,0)</f>
        <v>0</v>
      </c>
      <c r="BA205" s="136">
        <f t="shared" ref="BA205:BA221" si="32">IF(N205="zákl. prenesená",J205,0)</f>
        <v>0</v>
      </c>
      <c r="BB205" s="136">
        <f t="shared" ref="BB205:BB221" si="33">IF(N205="zníž. prenesená",J205,0)</f>
        <v>0</v>
      </c>
      <c r="BC205" s="136">
        <f t="shared" ref="BC205:BC221" si="34">IF(N205="nulová",J205,0)</f>
        <v>0</v>
      </c>
      <c r="BD205" s="13" t="s">
        <v>124</v>
      </c>
      <c r="BE205" s="137">
        <f t="shared" ref="BE205:BE221" si="35">ROUND(I205*H205,3)</f>
        <v>0</v>
      </c>
      <c r="BF205" s="13" t="s">
        <v>183</v>
      </c>
      <c r="BG205" s="135" t="s">
        <v>365</v>
      </c>
    </row>
    <row r="206" spans="2:59" s="1" customFormat="1" ht="43.5" customHeight="1">
      <c r="B206" s="125"/>
      <c r="C206" s="138" t="s">
        <v>366</v>
      </c>
      <c r="D206" s="138" t="s">
        <v>239</v>
      </c>
      <c r="E206" s="139" t="s">
        <v>367</v>
      </c>
      <c r="F206" s="280" t="s">
        <v>873</v>
      </c>
      <c r="G206" s="141" t="s">
        <v>154</v>
      </c>
      <c r="H206" s="154">
        <v>909.85</v>
      </c>
      <c r="I206" s="154"/>
      <c r="J206" s="154"/>
      <c r="K206" s="140" t="s">
        <v>122</v>
      </c>
      <c r="L206" s="143"/>
      <c r="M206" s="144" t="s">
        <v>1</v>
      </c>
      <c r="N206" s="145" t="s">
        <v>34</v>
      </c>
      <c r="O206" s="133">
        <v>0</v>
      </c>
      <c r="P206" s="133">
        <f t="shared" si="27"/>
        <v>0</v>
      </c>
      <c r="Q206" s="133">
        <v>1.9E-3</v>
      </c>
      <c r="R206" s="133">
        <f t="shared" si="28"/>
        <v>1.728715</v>
      </c>
      <c r="S206" s="133">
        <v>0</v>
      </c>
      <c r="T206" s="134">
        <f t="shared" si="29"/>
        <v>0</v>
      </c>
      <c r="AL206" s="135" t="s">
        <v>247</v>
      </c>
      <c r="AN206" s="135" t="s">
        <v>239</v>
      </c>
      <c r="AO206" s="135" t="s">
        <v>124</v>
      </c>
      <c r="AS206" s="13" t="s">
        <v>116</v>
      </c>
      <c r="AY206" s="136">
        <f t="shared" si="30"/>
        <v>0</v>
      </c>
      <c r="AZ206" s="136">
        <f t="shared" si="31"/>
        <v>0</v>
      </c>
      <c r="BA206" s="136">
        <f t="shared" si="32"/>
        <v>0</v>
      </c>
      <c r="BB206" s="136">
        <f t="shared" si="33"/>
        <v>0</v>
      </c>
      <c r="BC206" s="136">
        <f t="shared" si="34"/>
        <v>0</v>
      </c>
      <c r="BD206" s="13" t="s">
        <v>124</v>
      </c>
      <c r="BE206" s="137">
        <f t="shared" si="35"/>
        <v>0</v>
      </c>
      <c r="BF206" s="13" t="s">
        <v>183</v>
      </c>
      <c r="BG206" s="135" t="s">
        <v>368</v>
      </c>
    </row>
    <row r="207" spans="2:59" s="1" customFormat="1" ht="16.5" customHeight="1">
      <c r="B207" s="125"/>
      <c r="C207" s="138" t="s">
        <v>369</v>
      </c>
      <c r="D207" s="138" t="s">
        <v>239</v>
      </c>
      <c r="E207" s="139" t="s">
        <v>370</v>
      </c>
      <c r="F207" s="140" t="s">
        <v>371</v>
      </c>
      <c r="G207" s="141" t="s">
        <v>241</v>
      </c>
      <c r="H207" s="281">
        <v>3956</v>
      </c>
      <c r="I207" s="154"/>
      <c r="J207" s="154"/>
      <c r="K207" s="140" t="s">
        <v>1</v>
      </c>
      <c r="L207" s="143"/>
      <c r="M207" s="144" t="s">
        <v>1</v>
      </c>
      <c r="N207" s="145" t="s">
        <v>34</v>
      </c>
      <c r="O207" s="133">
        <v>0</v>
      </c>
      <c r="P207" s="133">
        <f t="shared" si="27"/>
        <v>0</v>
      </c>
      <c r="Q207" s="133">
        <v>2.0000000000000001E-4</v>
      </c>
      <c r="R207" s="133">
        <f t="shared" si="28"/>
        <v>0.79120000000000001</v>
      </c>
      <c r="S207" s="133">
        <v>0</v>
      </c>
      <c r="T207" s="134">
        <f t="shared" si="29"/>
        <v>0</v>
      </c>
      <c r="AL207" s="135" t="s">
        <v>247</v>
      </c>
      <c r="AN207" s="135" t="s">
        <v>239</v>
      </c>
      <c r="AO207" s="135" t="s">
        <v>124</v>
      </c>
      <c r="AS207" s="13" t="s">
        <v>116</v>
      </c>
      <c r="AY207" s="136">
        <f t="shared" si="30"/>
        <v>0</v>
      </c>
      <c r="AZ207" s="136">
        <f t="shared" si="31"/>
        <v>0</v>
      </c>
      <c r="BA207" s="136">
        <f t="shared" si="32"/>
        <v>0</v>
      </c>
      <c r="BB207" s="136">
        <f t="shared" si="33"/>
        <v>0</v>
      </c>
      <c r="BC207" s="136">
        <f t="shared" si="34"/>
        <v>0</v>
      </c>
      <c r="BD207" s="13" t="s">
        <v>124</v>
      </c>
      <c r="BE207" s="137">
        <f t="shared" si="35"/>
        <v>0</v>
      </c>
      <c r="BF207" s="13" t="s">
        <v>183</v>
      </c>
      <c r="BG207" s="135" t="s">
        <v>372</v>
      </c>
    </row>
    <row r="208" spans="2:59" s="1" customFormat="1" ht="16.5" customHeight="1">
      <c r="B208" s="125"/>
      <c r="C208" s="126" t="s">
        <v>373</v>
      </c>
      <c r="D208" s="126" t="s">
        <v>118</v>
      </c>
      <c r="E208" s="127" t="s">
        <v>374</v>
      </c>
      <c r="F208" s="128" t="s">
        <v>375</v>
      </c>
      <c r="G208" s="129" t="s">
        <v>241</v>
      </c>
      <c r="H208" s="151">
        <v>49</v>
      </c>
      <c r="I208" s="151"/>
      <c r="J208" s="151"/>
      <c r="K208" s="128" t="s">
        <v>122</v>
      </c>
      <c r="L208" s="25"/>
      <c r="M208" s="131" t="s">
        <v>1</v>
      </c>
      <c r="N208" s="132" t="s">
        <v>34</v>
      </c>
      <c r="O208" s="133">
        <v>0.23044999999999999</v>
      </c>
      <c r="P208" s="133">
        <f t="shared" si="27"/>
        <v>11.29205</v>
      </c>
      <c r="Q208" s="133">
        <v>1.0000000000000001E-5</v>
      </c>
      <c r="R208" s="133">
        <f t="shared" si="28"/>
        <v>4.9000000000000009E-4</v>
      </c>
      <c r="S208" s="133">
        <v>0</v>
      </c>
      <c r="T208" s="134">
        <f t="shared" si="29"/>
        <v>0</v>
      </c>
      <c r="AL208" s="135" t="s">
        <v>183</v>
      </c>
      <c r="AN208" s="135" t="s">
        <v>118</v>
      </c>
      <c r="AO208" s="135" t="s">
        <v>124</v>
      </c>
      <c r="AS208" s="13" t="s">
        <v>116</v>
      </c>
      <c r="AY208" s="136">
        <f t="shared" si="30"/>
        <v>0</v>
      </c>
      <c r="AZ208" s="136">
        <f t="shared" si="31"/>
        <v>0</v>
      </c>
      <c r="BA208" s="136">
        <f t="shared" si="32"/>
        <v>0</v>
      </c>
      <c r="BB208" s="136">
        <f t="shared" si="33"/>
        <v>0</v>
      </c>
      <c r="BC208" s="136">
        <f t="shared" si="34"/>
        <v>0</v>
      </c>
      <c r="BD208" s="13" t="s">
        <v>124</v>
      </c>
      <c r="BE208" s="137">
        <f t="shared" si="35"/>
        <v>0</v>
      </c>
      <c r="BF208" s="13" t="s">
        <v>183</v>
      </c>
      <c r="BG208" s="135" t="s">
        <v>376</v>
      </c>
    </row>
    <row r="209" spans="2:59" s="1" customFormat="1" ht="42" customHeight="1">
      <c r="B209" s="125"/>
      <c r="C209" s="138" t="s">
        <v>377</v>
      </c>
      <c r="D209" s="138" t="s">
        <v>239</v>
      </c>
      <c r="E209" s="139" t="s">
        <v>378</v>
      </c>
      <c r="F209" s="280" t="s">
        <v>874</v>
      </c>
      <c r="G209" s="141" t="s">
        <v>154</v>
      </c>
      <c r="H209" s="154">
        <v>19.600000000000001</v>
      </c>
      <c r="I209" s="154"/>
      <c r="J209" s="154"/>
      <c r="K209" s="140" t="s">
        <v>122</v>
      </c>
      <c r="L209" s="143"/>
      <c r="M209" s="144" t="s">
        <v>1</v>
      </c>
      <c r="N209" s="145" t="s">
        <v>34</v>
      </c>
      <c r="O209" s="133">
        <v>0</v>
      </c>
      <c r="P209" s="133">
        <f t="shared" si="27"/>
        <v>0</v>
      </c>
      <c r="Q209" s="133">
        <v>2.5400000000000002E-3</v>
      </c>
      <c r="R209" s="133">
        <f t="shared" si="28"/>
        <v>4.9784000000000009E-2</v>
      </c>
      <c r="S209" s="133">
        <v>0</v>
      </c>
      <c r="T209" s="134">
        <f t="shared" si="29"/>
        <v>0</v>
      </c>
      <c r="AL209" s="135" t="s">
        <v>247</v>
      </c>
      <c r="AN209" s="135" t="s">
        <v>239</v>
      </c>
      <c r="AO209" s="135" t="s">
        <v>124</v>
      </c>
      <c r="AS209" s="13" t="s">
        <v>116</v>
      </c>
      <c r="AY209" s="136">
        <f t="shared" si="30"/>
        <v>0</v>
      </c>
      <c r="AZ209" s="136">
        <f t="shared" si="31"/>
        <v>0</v>
      </c>
      <c r="BA209" s="136">
        <f t="shared" si="32"/>
        <v>0</v>
      </c>
      <c r="BB209" s="136">
        <f t="shared" si="33"/>
        <v>0</v>
      </c>
      <c r="BC209" s="136">
        <f t="shared" si="34"/>
        <v>0</v>
      </c>
      <c r="BD209" s="13" t="s">
        <v>124</v>
      </c>
      <c r="BE209" s="137">
        <f t="shared" si="35"/>
        <v>0</v>
      </c>
      <c r="BF209" s="13" t="s">
        <v>183</v>
      </c>
      <c r="BG209" s="135" t="s">
        <v>379</v>
      </c>
    </row>
    <row r="210" spans="2:59" s="1" customFormat="1" ht="27.75" customHeight="1">
      <c r="B210" s="125"/>
      <c r="C210" s="138" t="s">
        <v>380</v>
      </c>
      <c r="D210" s="138" t="s">
        <v>239</v>
      </c>
      <c r="E210" s="139" t="s">
        <v>381</v>
      </c>
      <c r="F210" s="140" t="s">
        <v>382</v>
      </c>
      <c r="G210" s="141" t="s">
        <v>241</v>
      </c>
      <c r="H210" s="154">
        <v>49</v>
      </c>
      <c r="I210" s="154"/>
      <c r="J210" s="154"/>
      <c r="K210" s="140" t="s">
        <v>1</v>
      </c>
      <c r="L210" s="143"/>
      <c r="M210" s="144" t="s">
        <v>1</v>
      </c>
      <c r="N210" s="145" t="s">
        <v>34</v>
      </c>
      <c r="O210" s="133">
        <v>0</v>
      </c>
      <c r="P210" s="133">
        <f t="shared" si="27"/>
        <v>0</v>
      </c>
      <c r="Q210" s="133">
        <v>3.8000000000000002E-4</v>
      </c>
      <c r="R210" s="133">
        <f t="shared" si="28"/>
        <v>1.8620000000000001E-2</v>
      </c>
      <c r="S210" s="133">
        <v>0</v>
      </c>
      <c r="T210" s="134">
        <f t="shared" si="29"/>
        <v>0</v>
      </c>
      <c r="AL210" s="135" t="s">
        <v>247</v>
      </c>
      <c r="AN210" s="135" t="s">
        <v>239</v>
      </c>
      <c r="AO210" s="135" t="s">
        <v>124</v>
      </c>
      <c r="AS210" s="13" t="s">
        <v>116</v>
      </c>
      <c r="AY210" s="136">
        <f t="shared" si="30"/>
        <v>0</v>
      </c>
      <c r="AZ210" s="136">
        <f t="shared" si="31"/>
        <v>0</v>
      </c>
      <c r="BA210" s="136">
        <f t="shared" si="32"/>
        <v>0</v>
      </c>
      <c r="BB210" s="136">
        <f t="shared" si="33"/>
        <v>0</v>
      </c>
      <c r="BC210" s="136">
        <f t="shared" si="34"/>
        <v>0</v>
      </c>
      <c r="BD210" s="13" t="s">
        <v>124</v>
      </c>
      <c r="BE210" s="137">
        <f t="shared" si="35"/>
        <v>0</v>
      </c>
      <c r="BF210" s="13" t="s">
        <v>183</v>
      </c>
      <c r="BG210" s="135" t="s">
        <v>383</v>
      </c>
    </row>
    <row r="211" spans="2:59" s="1" customFormat="1" ht="16.5" customHeight="1">
      <c r="B211" s="125"/>
      <c r="C211" s="126" t="s">
        <v>384</v>
      </c>
      <c r="D211" s="126" t="s">
        <v>118</v>
      </c>
      <c r="E211" s="127" t="s">
        <v>385</v>
      </c>
      <c r="F211" s="128" t="s">
        <v>386</v>
      </c>
      <c r="G211" s="129" t="s">
        <v>241</v>
      </c>
      <c r="H211" s="151">
        <v>49</v>
      </c>
      <c r="I211" s="151"/>
      <c r="J211" s="151"/>
      <c r="K211" s="128" t="s">
        <v>1</v>
      </c>
      <c r="L211" s="25"/>
      <c r="M211" s="131" t="s">
        <v>1</v>
      </c>
      <c r="N211" s="132" t="s">
        <v>34</v>
      </c>
      <c r="O211" s="133">
        <v>0.23044999999999999</v>
      </c>
      <c r="P211" s="133">
        <f t="shared" si="27"/>
        <v>11.29205</v>
      </c>
      <c r="Q211" s="133">
        <v>1.0000000000000001E-5</v>
      </c>
      <c r="R211" s="133">
        <f t="shared" si="28"/>
        <v>4.9000000000000009E-4</v>
      </c>
      <c r="S211" s="133">
        <v>0</v>
      </c>
      <c r="T211" s="134">
        <f t="shared" si="29"/>
        <v>0</v>
      </c>
      <c r="AL211" s="135" t="s">
        <v>183</v>
      </c>
      <c r="AN211" s="135" t="s">
        <v>118</v>
      </c>
      <c r="AO211" s="135" t="s">
        <v>124</v>
      </c>
      <c r="AS211" s="13" t="s">
        <v>116</v>
      </c>
      <c r="AY211" s="136">
        <f t="shared" si="30"/>
        <v>0</v>
      </c>
      <c r="AZ211" s="136">
        <f t="shared" si="31"/>
        <v>0</v>
      </c>
      <c r="BA211" s="136">
        <f t="shared" si="32"/>
        <v>0</v>
      </c>
      <c r="BB211" s="136">
        <f t="shared" si="33"/>
        <v>0</v>
      </c>
      <c r="BC211" s="136">
        <f t="shared" si="34"/>
        <v>0</v>
      </c>
      <c r="BD211" s="13" t="s">
        <v>124</v>
      </c>
      <c r="BE211" s="137">
        <f t="shared" si="35"/>
        <v>0</v>
      </c>
      <c r="BF211" s="13" t="s">
        <v>183</v>
      </c>
      <c r="BG211" s="135" t="s">
        <v>387</v>
      </c>
    </row>
    <row r="212" spans="2:59" s="1" customFormat="1" ht="30.75" customHeight="1">
      <c r="B212" s="125"/>
      <c r="C212" s="126" t="s">
        <v>388</v>
      </c>
      <c r="D212" s="126" t="s">
        <v>118</v>
      </c>
      <c r="E212" s="127" t="s">
        <v>389</v>
      </c>
      <c r="F212" s="128" t="s">
        <v>390</v>
      </c>
      <c r="G212" s="129" t="s">
        <v>154</v>
      </c>
      <c r="H212" s="151">
        <v>791.17</v>
      </c>
      <c r="I212" s="151"/>
      <c r="J212" s="151"/>
      <c r="K212" s="128" t="s">
        <v>122</v>
      </c>
      <c r="L212" s="25"/>
      <c r="M212" s="131" t="s">
        <v>1</v>
      </c>
      <c r="N212" s="132" t="s">
        <v>34</v>
      </c>
      <c r="O212" s="133">
        <v>2.8000000000000001E-2</v>
      </c>
      <c r="P212" s="133">
        <f t="shared" si="27"/>
        <v>22.152760000000001</v>
      </c>
      <c r="Q212" s="133">
        <v>0</v>
      </c>
      <c r="R212" s="133">
        <f t="shared" si="28"/>
        <v>0</v>
      </c>
      <c r="S212" s="133">
        <v>0</v>
      </c>
      <c r="T212" s="134">
        <f t="shared" si="29"/>
        <v>0</v>
      </c>
      <c r="AL212" s="135" t="s">
        <v>183</v>
      </c>
      <c r="AN212" s="135" t="s">
        <v>118</v>
      </c>
      <c r="AO212" s="135" t="s">
        <v>124</v>
      </c>
      <c r="AS212" s="13" t="s">
        <v>116</v>
      </c>
      <c r="AY212" s="136">
        <f t="shared" si="30"/>
        <v>0</v>
      </c>
      <c r="AZ212" s="136">
        <f t="shared" si="31"/>
        <v>0</v>
      </c>
      <c r="BA212" s="136">
        <f t="shared" si="32"/>
        <v>0</v>
      </c>
      <c r="BB212" s="136">
        <f t="shared" si="33"/>
        <v>0</v>
      </c>
      <c r="BC212" s="136">
        <f t="shared" si="34"/>
        <v>0</v>
      </c>
      <c r="BD212" s="13" t="s">
        <v>124</v>
      </c>
      <c r="BE212" s="137">
        <f t="shared" si="35"/>
        <v>0</v>
      </c>
      <c r="BF212" s="13" t="s">
        <v>183</v>
      </c>
      <c r="BG212" s="135" t="s">
        <v>391</v>
      </c>
    </row>
    <row r="213" spans="2:59" s="1" customFormat="1" ht="23.25" customHeight="1">
      <c r="B213" s="125"/>
      <c r="C213" s="138" t="s">
        <v>392</v>
      </c>
      <c r="D213" s="138" t="s">
        <v>239</v>
      </c>
      <c r="E213" s="139" t="s">
        <v>393</v>
      </c>
      <c r="F213" s="140" t="s">
        <v>394</v>
      </c>
      <c r="G213" s="141" t="s">
        <v>154</v>
      </c>
      <c r="H213" s="154">
        <v>42.75</v>
      </c>
      <c r="I213" s="154"/>
      <c r="J213" s="154"/>
      <c r="K213" s="140" t="s">
        <v>1</v>
      </c>
      <c r="L213" s="143"/>
      <c r="M213" s="144" t="s">
        <v>1</v>
      </c>
      <c r="N213" s="145" t="s">
        <v>34</v>
      </c>
      <c r="O213" s="133">
        <v>0</v>
      </c>
      <c r="P213" s="133">
        <f t="shared" si="27"/>
        <v>0</v>
      </c>
      <c r="Q213" s="133">
        <v>2.9999999999999997E-4</v>
      </c>
      <c r="R213" s="133">
        <f t="shared" si="28"/>
        <v>1.2825E-2</v>
      </c>
      <c r="S213" s="133">
        <v>0</v>
      </c>
      <c r="T213" s="134">
        <f t="shared" si="29"/>
        <v>0</v>
      </c>
      <c r="AL213" s="135" t="s">
        <v>247</v>
      </c>
      <c r="AN213" s="135" t="s">
        <v>239</v>
      </c>
      <c r="AO213" s="135" t="s">
        <v>124</v>
      </c>
      <c r="AS213" s="13" t="s">
        <v>116</v>
      </c>
      <c r="AY213" s="136">
        <f t="shared" si="30"/>
        <v>0</v>
      </c>
      <c r="AZ213" s="136">
        <f t="shared" si="31"/>
        <v>0</v>
      </c>
      <c r="BA213" s="136">
        <f t="shared" si="32"/>
        <v>0</v>
      </c>
      <c r="BB213" s="136">
        <f t="shared" si="33"/>
        <v>0</v>
      </c>
      <c r="BC213" s="136">
        <f t="shared" si="34"/>
        <v>0</v>
      </c>
      <c r="BD213" s="13" t="s">
        <v>124</v>
      </c>
      <c r="BE213" s="137">
        <f t="shared" si="35"/>
        <v>0</v>
      </c>
      <c r="BF213" s="13" t="s">
        <v>183</v>
      </c>
      <c r="BG213" s="135" t="s">
        <v>395</v>
      </c>
    </row>
    <row r="214" spans="2:59" s="1" customFormat="1" ht="24" customHeight="1">
      <c r="B214" s="125"/>
      <c r="C214" s="138" t="s">
        <v>396</v>
      </c>
      <c r="D214" s="138" t="s">
        <v>239</v>
      </c>
      <c r="E214" s="139" t="s">
        <v>397</v>
      </c>
      <c r="F214" s="160" t="s">
        <v>398</v>
      </c>
      <c r="G214" s="141" t="s">
        <v>154</v>
      </c>
      <c r="H214" s="154">
        <v>909.85</v>
      </c>
      <c r="I214" s="154"/>
      <c r="J214" s="154"/>
      <c r="K214" s="140" t="s">
        <v>1</v>
      </c>
      <c r="L214" s="143"/>
      <c r="M214" s="144" t="s">
        <v>1</v>
      </c>
      <c r="N214" s="145" t="s">
        <v>34</v>
      </c>
      <c r="O214" s="133">
        <v>0</v>
      </c>
      <c r="P214" s="133">
        <f t="shared" si="27"/>
        <v>0</v>
      </c>
      <c r="Q214" s="133">
        <v>2.0000000000000001E-4</v>
      </c>
      <c r="R214" s="133">
        <f t="shared" si="28"/>
        <v>0.18197000000000002</v>
      </c>
      <c r="S214" s="133">
        <v>0</v>
      </c>
      <c r="T214" s="134">
        <f t="shared" si="29"/>
        <v>0</v>
      </c>
      <c r="AL214" s="135" t="s">
        <v>247</v>
      </c>
      <c r="AN214" s="135" t="s">
        <v>239</v>
      </c>
      <c r="AO214" s="135" t="s">
        <v>124</v>
      </c>
      <c r="AS214" s="13" t="s">
        <v>116</v>
      </c>
      <c r="AY214" s="136">
        <f t="shared" si="30"/>
        <v>0</v>
      </c>
      <c r="AZ214" s="136">
        <f t="shared" si="31"/>
        <v>0</v>
      </c>
      <c r="BA214" s="136">
        <f t="shared" si="32"/>
        <v>0</v>
      </c>
      <c r="BB214" s="136">
        <f t="shared" si="33"/>
        <v>0</v>
      </c>
      <c r="BC214" s="136">
        <f t="shared" si="34"/>
        <v>0</v>
      </c>
      <c r="BD214" s="13" t="s">
        <v>124</v>
      </c>
      <c r="BE214" s="137">
        <f t="shared" si="35"/>
        <v>0</v>
      </c>
      <c r="BF214" s="13" t="s">
        <v>183</v>
      </c>
      <c r="BG214" s="135" t="s">
        <v>399</v>
      </c>
    </row>
    <row r="215" spans="2:59" s="1" customFormat="1" ht="31.5" customHeight="1">
      <c r="B215" s="125"/>
      <c r="C215" s="126" t="s">
        <v>400</v>
      </c>
      <c r="D215" s="126" t="s">
        <v>118</v>
      </c>
      <c r="E215" s="127" t="s">
        <v>401</v>
      </c>
      <c r="F215" s="128" t="s">
        <v>402</v>
      </c>
      <c r="G215" s="129" t="s">
        <v>159</v>
      </c>
      <c r="H215" s="151">
        <v>80.8</v>
      </c>
      <c r="I215" s="151"/>
      <c r="J215" s="151"/>
      <c r="K215" s="128" t="s">
        <v>1</v>
      </c>
      <c r="L215" s="25"/>
      <c r="M215" s="131" t="s">
        <v>1</v>
      </c>
      <c r="N215" s="132" t="s">
        <v>34</v>
      </c>
      <c r="O215" s="133">
        <v>0.47225</v>
      </c>
      <c r="P215" s="133">
        <f t="shared" si="27"/>
        <v>38.157800000000002</v>
      </c>
      <c r="Q215" s="133">
        <v>3.0000000000000001E-5</v>
      </c>
      <c r="R215" s="133">
        <f t="shared" si="28"/>
        <v>2.4239999999999999E-3</v>
      </c>
      <c r="S215" s="133">
        <v>0</v>
      </c>
      <c r="T215" s="134">
        <f t="shared" si="29"/>
        <v>0</v>
      </c>
      <c r="AL215" s="135" t="s">
        <v>183</v>
      </c>
      <c r="AN215" s="135" t="s">
        <v>118</v>
      </c>
      <c r="AO215" s="135" t="s">
        <v>124</v>
      </c>
      <c r="AS215" s="13" t="s">
        <v>116</v>
      </c>
      <c r="AY215" s="136">
        <f t="shared" si="30"/>
        <v>0</v>
      </c>
      <c r="AZ215" s="136">
        <f t="shared" si="31"/>
        <v>0</v>
      </c>
      <c r="BA215" s="136">
        <f t="shared" si="32"/>
        <v>0</v>
      </c>
      <c r="BB215" s="136">
        <f t="shared" si="33"/>
        <v>0</v>
      </c>
      <c r="BC215" s="136">
        <f t="shared" si="34"/>
        <v>0</v>
      </c>
      <c r="BD215" s="13" t="s">
        <v>124</v>
      </c>
      <c r="BE215" s="137">
        <f t="shared" si="35"/>
        <v>0</v>
      </c>
      <c r="BF215" s="13" t="s">
        <v>183</v>
      </c>
      <c r="BG215" s="135" t="s">
        <v>403</v>
      </c>
    </row>
    <row r="216" spans="2:59" s="1" customFormat="1" ht="33.75" customHeight="1">
      <c r="B216" s="125"/>
      <c r="C216" s="138" t="s">
        <v>404</v>
      </c>
      <c r="D216" s="138" t="s">
        <v>239</v>
      </c>
      <c r="E216" s="139" t="s">
        <v>405</v>
      </c>
      <c r="F216" s="280" t="s">
        <v>1091</v>
      </c>
      <c r="G216" s="141" t="s">
        <v>154</v>
      </c>
      <c r="H216" s="154">
        <v>20.2</v>
      </c>
      <c r="I216" s="154"/>
      <c r="J216" s="154"/>
      <c r="K216" s="140" t="s">
        <v>122</v>
      </c>
      <c r="L216" s="143"/>
      <c r="M216" s="144" t="s">
        <v>1</v>
      </c>
      <c r="N216" s="145" t="s">
        <v>34</v>
      </c>
      <c r="O216" s="133">
        <v>0</v>
      </c>
      <c r="P216" s="133">
        <f t="shared" si="27"/>
        <v>0</v>
      </c>
      <c r="Q216" s="133">
        <v>1.0999999999999999E-2</v>
      </c>
      <c r="R216" s="133">
        <f t="shared" si="28"/>
        <v>0.22219999999999998</v>
      </c>
      <c r="S216" s="133">
        <v>0</v>
      </c>
      <c r="T216" s="134">
        <f t="shared" si="29"/>
        <v>0</v>
      </c>
      <c r="AL216" s="135" t="s">
        <v>247</v>
      </c>
      <c r="AN216" s="135" t="s">
        <v>239</v>
      </c>
      <c r="AO216" s="135" t="s">
        <v>124</v>
      </c>
      <c r="AS216" s="13" t="s">
        <v>116</v>
      </c>
      <c r="AY216" s="136">
        <f t="shared" si="30"/>
        <v>0</v>
      </c>
      <c r="AZ216" s="136">
        <f t="shared" si="31"/>
        <v>0</v>
      </c>
      <c r="BA216" s="136">
        <f t="shared" si="32"/>
        <v>0</v>
      </c>
      <c r="BB216" s="136">
        <f t="shared" si="33"/>
        <v>0</v>
      </c>
      <c r="BC216" s="136">
        <f t="shared" si="34"/>
        <v>0</v>
      </c>
      <c r="BD216" s="13" t="s">
        <v>124</v>
      </c>
      <c r="BE216" s="137">
        <f t="shared" si="35"/>
        <v>0</v>
      </c>
      <c r="BF216" s="13" t="s">
        <v>183</v>
      </c>
      <c r="BG216" s="135" t="s">
        <v>406</v>
      </c>
    </row>
    <row r="217" spans="2:59" s="1" customFormat="1" ht="36" customHeight="1">
      <c r="B217" s="125"/>
      <c r="C217" s="126" t="s">
        <v>407</v>
      </c>
      <c r="D217" s="126" t="s">
        <v>118</v>
      </c>
      <c r="E217" s="127" t="s">
        <v>408</v>
      </c>
      <c r="F217" s="128" t="s">
        <v>409</v>
      </c>
      <c r="G217" s="129" t="s">
        <v>159</v>
      </c>
      <c r="H217" s="151">
        <v>257.10000000000002</v>
      </c>
      <c r="I217" s="151"/>
      <c r="J217" s="151"/>
      <c r="K217" s="128" t="s">
        <v>1</v>
      </c>
      <c r="L217" s="25"/>
      <c r="M217" s="131" t="s">
        <v>1</v>
      </c>
      <c r="N217" s="132" t="s">
        <v>34</v>
      </c>
      <c r="O217" s="133">
        <v>0.47225</v>
      </c>
      <c r="P217" s="133">
        <f t="shared" si="27"/>
        <v>121.41547500000001</v>
      </c>
      <c r="Q217" s="133">
        <v>3.0000000000000001E-5</v>
      </c>
      <c r="R217" s="133">
        <f t="shared" si="28"/>
        <v>7.7130000000000011E-3</v>
      </c>
      <c r="S217" s="133">
        <v>0</v>
      </c>
      <c r="T217" s="134">
        <f t="shared" si="29"/>
        <v>0</v>
      </c>
      <c r="AL217" s="135" t="s">
        <v>183</v>
      </c>
      <c r="AN217" s="135" t="s">
        <v>118</v>
      </c>
      <c r="AO217" s="135" t="s">
        <v>124</v>
      </c>
      <c r="AS217" s="13" t="s">
        <v>116</v>
      </c>
      <c r="AY217" s="136">
        <f t="shared" si="30"/>
        <v>0</v>
      </c>
      <c r="AZ217" s="136">
        <f t="shared" si="31"/>
        <v>0</v>
      </c>
      <c r="BA217" s="136">
        <f t="shared" si="32"/>
        <v>0</v>
      </c>
      <c r="BB217" s="136">
        <f t="shared" si="33"/>
        <v>0</v>
      </c>
      <c r="BC217" s="136">
        <f t="shared" si="34"/>
        <v>0</v>
      </c>
      <c r="BD217" s="13" t="s">
        <v>124</v>
      </c>
      <c r="BE217" s="137">
        <f t="shared" si="35"/>
        <v>0</v>
      </c>
      <c r="BF217" s="13" t="s">
        <v>183</v>
      </c>
      <c r="BG217" s="135" t="s">
        <v>410</v>
      </c>
    </row>
    <row r="218" spans="2:59" s="1" customFormat="1" ht="29.25" customHeight="1">
      <c r="B218" s="125"/>
      <c r="C218" s="138" t="s">
        <v>411</v>
      </c>
      <c r="D218" s="138" t="s">
        <v>239</v>
      </c>
      <c r="E218" s="139" t="s">
        <v>412</v>
      </c>
      <c r="F218" s="280" t="s">
        <v>1092</v>
      </c>
      <c r="G218" s="141" t="s">
        <v>154</v>
      </c>
      <c r="H218" s="154">
        <v>77.13</v>
      </c>
      <c r="I218" s="154"/>
      <c r="J218" s="154"/>
      <c r="K218" s="140" t="s">
        <v>122</v>
      </c>
      <c r="L218" s="143"/>
      <c r="M218" s="144" t="s">
        <v>1</v>
      </c>
      <c r="N218" s="145" t="s">
        <v>34</v>
      </c>
      <c r="O218" s="133">
        <v>0</v>
      </c>
      <c r="P218" s="133">
        <f t="shared" si="27"/>
        <v>0</v>
      </c>
      <c r="Q218" s="133">
        <v>9.6799999999999994E-3</v>
      </c>
      <c r="R218" s="133">
        <f t="shared" si="28"/>
        <v>0.7466183999999999</v>
      </c>
      <c r="S218" s="133">
        <v>0</v>
      </c>
      <c r="T218" s="134">
        <f t="shared" si="29"/>
        <v>0</v>
      </c>
      <c r="AL218" s="135" t="s">
        <v>247</v>
      </c>
      <c r="AN218" s="135" t="s">
        <v>239</v>
      </c>
      <c r="AO218" s="135" t="s">
        <v>124</v>
      </c>
      <c r="AS218" s="13" t="s">
        <v>116</v>
      </c>
      <c r="AY218" s="136">
        <f t="shared" si="30"/>
        <v>0</v>
      </c>
      <c r="AZ218" s="136">
        <f t="shared" si="31"/>
        <v>0</v>
      </c>
      <c r="BA218" s="136">
        <f t="shared" si="32"/>
        <v>0</v>
      </c>
      <c r="BB218" s="136">
        <f t="shared" si="33"/>
        <v>0</v>
      </c>
      <c r="BC218" s="136">
        <f t="shared" si="34"/>
        <v>0</v>
      </c>
      <c r="BD218" s="13" t="s">
        <v>124</v>
      </c>
      <c r="BE218" s="137">
        <f t="shared" si="35"/>
        <v>0</v>
      </c>
      <c r="BF218" s="13" t="s">
        <v>183</v>
      </c>
      <c r="BG218" s="135" t="s">
        <v>413</v>
      </c>
    </row>
    <row r="219" spans="2:59" s="1" customFormat="1" ht="24" customHeight="1">
      <c r="B219" s="125"/>
      <c r="C219" s="126" t="s">
        <v>414</v>
      </c>
      <c r="D219" s="126" t="s">
        <v>118</v>
      </c>
      <c r="E219" s="127" t="s">
        <v>415</v>
      </c>
      <c r="F219" s="128" t="s">
        <v>416</v>
      </c>
      <c r="G219" s="129" t="s">
        <v>159</v>
      </c>
      <c r="H219" s="151">
        <v>212.1</v>
      </c>
      <c r="I219" s="151"/>
      <c r="J219" s="151"/>
      <c r="K219" s="128" t="s">
        <v>122</v>
      </c>
      <c r="L219" s="25"/>
      <c r="M219" s="131" t="s">
        <v>1</v>
      </c>
      <c r="N219" s="132" t="s">
        <v>34</v>
      </c>
      <c r="O219" s="133">
        <v>0.46800000000000003</v>
      </c>
      <c r="P219" s="133">
        <f t="shared" si="27"/>
        <v>99.262799999999999</v>
      </c>
      <c r="Q219" s="133">
        <v>3.0000000000000001E-5</v>
      </c>
      <c r="R219" s="133">
        <f t="shared" si="28"/>
        <v>6.3629999999999997E-3</v>
      </c>
      <c r="S219" s="133">
        <v>0</v>
      </c>
      <c r="T219" s="134">
        <f t="shared" si="29"/>
        <v>0</v>
      </c>
      <c r="AL219" s="135" t="s">
        <v>183</v>
      </c>
      <c r="AN219" s="135" t="s">
        <v>118</v>
      </c>
      <c r="AO219" s="135" t="s">
        <v>124</v>
      </c>
      <c r="AS219" s="13" t="s">
        <v>116</v>
      </c>
      <c r="AY219" s="136">
        <f t="shared" si="30"/>
        <v>0</v>
      </c>
      <c r="AZ219" s="136">
        <f t="shared" si="31"/>
        <v>0</v>
      </c>
      <c r="BA219" s="136">
        <f t="shared" si="32"/>
        <v>0</v>
      </c>
      <c r="BB219" s="136">
        <f t="shared" si="33"/>
        <v>0</v>
      </c>
      <c r="BC219" s="136">
        <f t="shared" si="34"/>
        <v>0</v>
      </c>
      <c r="BD219" s="13" t="s">
        <v>124</v>
      </c>
      <c r="BE219" s="137">
        <f t="shared" si="35"/>
        <v>0</v>
      </c>
      <c r="BF219" s="13" t="s">
        <v>183</v>
      </c>
      <c r="BG219" s="135" t="s">
        <v>417</v>
      </c>
    </row>
    <row r="220" spans="2:59" s="1" customFormat="1" ht="34.5" customHeight="1">
      <c r="B220" s="125"/>
      <c r="C220" s="138" t="s">
        <v>418</v>
      </c>
      <c r="D220" s="138" t="s">
        <v>239</v>
      </c>
      <c r="E220" s="139" t="s">
        <v>405</v>
      </c>
      <c r="F220" s="280" t="s">
        <v>1093</v>
      </c>
      <c r="G220" s="141" t="s">
        <v>154</v>
      </c>
      <c r="H220" s="154">
        <v>84.84</v>
      </c>
      <c r="I220" s="154"/>
      <c r="J220" s="154"/>
      <c r="K220" s="140" t="s">
        <v>122</v>
      </c>
      <c r="L220" s="143"/>
      <c r="M220" s="144" t="s">
        <v>1</v>
      </c>
      <c r="N220" s="145" t="s">
        <v>34</v>
      </c>
      <c r="O220" s="133">
        <v>0</v>
      </c>
      <c r="P220" s="133">
        <f t="shared" si="27"/>
        <v>0</v>
      </c>
      <c r="Q220" s="133">
        <v>1.0999999999999999E-2</v>
      </c>
      <c r="R220" s="133">
        <f t="shared" si="28"/>
        <v>0.93323999999999996</v>
      </c>
      <c r="S220" s="133">
        <v>0</v>
      </c>
      <c r="T220" s="134">
        <f t="shared" si="29"/>
        <v>0</v>
      </c>
      <c r="AL220" s="135" t="s">
        <v>247</v>
      </c>
      <c r="AN220" s="135" t="s">
        <v>239</v>
      </c>
      <c r="AO220" s="135" t="s">
        <v>124</v>
      </c>
      <c r="AS220" s="13" t="s">
        <v>116</v>
      </c>
      <c r="AY220" s="136">
        <f t="shared" si="30"/>
        <v>0</v>
      </c>
      <c r="AZ220" s="136">
        <f t="shared" si="31"/>
        <v>0</v>
      </c>
      <c r="BA220" s="136">
        <f t="shared" si="32"/>
        <v>0</v>
      </c>
      <c r="BB220" s="136">
        <f t="shared" si="33"/>
        <v>0</v>
      </c>
      <c r="BC220" s="136">
        <f t="shared" si="34"/>
        <v>0</v>
      </c>
      <c r="BD220" s="13" t="s">
        <v>124</v>
      </c>
      <c r="BE220" s="137">
        <f t="shared" si="35"/>
        <v>0</v>
      </c>
      <c r="BF220" s="13" t="s">
        <v>183</v>
      </c>
      <c r="BG220" s="135" t="s">
        <v>419</v>
      </c>
    </row>
    <row r="221" spans="2:59" s="1" customFormat="1" ht="24" customHeight="1">
      <c r="B221" s="125"/>
      <c r="C221" s="126" t="s">
        <v>420</v>
      </c>
      <c r="D221" s="126" t="s">
        <v>118</v>
      </c>
      <c r="E221" s="127" t="s">
        <v>421</v>
      </c>
      <c r="F221" s="128" t="s">
        <v>422</v>
      </c>
      <c r="G221" s="129" t="s">
        <v>358</v>
      </c>
      <c r="H221" s="151"/>
      <c r="I221" s="151">
        <v>2.75</v>
      </c>
      <c r="J221" s="151"/>
      <c r="K221" s="128" t="s">
        <v>122</v>
      </c>
      <c r="L221" s="25"/>
      <c r="M221" s="131" t="s">
        <v>1</v>
      </c>
      <c r="N221" s="132" t="s">
        <v>34</v>
      </c>
      <c r="O221" s="133">
        <v>0</v>
      </c>
      <c r="P221" s="133">
        <f t="shared" si="27"/>
        <v>0</v>
      </c>
      <c r="Q221" s="133">
        <v>0</v>
      </c>
      <c r="R221" s="133">
        <f t="shared" si="28"/>
        <v>0</v>
      </c>
      <c r="S221" s="133">
        <v>0</v>
      </c>
      <c r="T221" s="134">
        <f t="shared" si="29"/>
        <v>0</v>
      </c>
      <c r="AL221" s="135" t="s">
        <v>183</v>
      </c>
      <c r="AN221" s="135" t="s">
        <v>118</v>
      </c>
      <c r="AO221" s="135" t="s">
        <v>124</v>
      </c>
      <c r="AS221" s="13" t="s">
        <v>116</v>
      </c>
      <c r="AY221" s="136">
        <f t="shared" si="30"/>
        <v>0</v>
      </c>
      <c r="AZ221" s="136">
        <f t="shared" si="31"/>
        <v>0</v>
      </c>
      <c r="BA221" s="136">
        <f t="shared" si="32"/>
        <v>0</v>
      </c>
      <c r="BB221" s="136">
        <f t="shared" si="33"/>
        <v>0</v>
      </c>
      <c r="BC221" s="136">
        <f t="shared" si="34"/>
        <v>0</v>
      </c>
      <c r="BD221" s="13" t="s">
        <v>124</v>
      </c>
      <c r="BE221" s="137">
        <f t="shared" si="35"/>
        <v>0</v>
      </c>
      <c r="BF221" s="13" t="s">
        <v>183</v>
      </c>
      <c r="BG221" s="135" t="s">
        <v>423</v>
      </c>
    </row>
    <row r="222" spans="2:59" s="11" customFormat="1" ht="22.9" customHeight="1">
      <c r="B222" s="114"/>
      <c r="D222" s="115" t="s">
        <v>67</v>
      </c>
      <c r="E222" s="123" t="s">
        <v>424</v>
      </c>
      <c r="F222" s="123" t="s">
        <v>425</v>
      </c>
      <c r="J222" s="153"/>
      <c r="L222" s="114"/>
      <c r="M222" s="117"/>
      <c r="N222" s="118"/>
      <c r="O222" s="118"/>
      <c r="P222" s="119">
        <f>SUM(P223:P227)</f>
        <v>126.80304</v>
      </c>
      <c r="Q222" s="118"/>
      <c r="R222" s="119">
        <f>SUM(R223:R227)</f>
        <v>6.3293377999999993</v>
      </c>
      <c r="S222" s="118"/>
      <c r="T222" s="120">
        <f>SUM(T223:T227)</f>
        <v>0</v>
      </c>
      <c r="AL222" s="115" t="s">
        <v>124</v>
      </c>
      <c r="AN222" s="121" t="s">
        <v>67</v>
      </c>
      <c r="AO222" s="121" t="s">
        <v>75</v>
      </c>
      <c r="AS222" s="115" t="s">
        <v>116</v>
      </c>
      <c r="BE222" s="122">
        <f>SUM(BE223:BE227)</f>
        <v>0</v>
      </c>
    </row>
    <row r="223" spans="2:59" s="1" customFormat="1" ht="24" customHeight="1">
      <c r="B223" s="125"/>
      <c r="C223" s="126" t="s">
        <v>426</v>
      </c>
      <c r="D223" s="126" t="s">
        <v>118</v>
      </c>
      <c r="E223" s="127" t="s">
        <v>427</v>
      </c>
      <c r="F223" s="128" t="s">
        <v>428</v>
      </c>
      <c r="G223" s="129" t="s">
        <v>154</v>
      </c>
      <c r="H223" s="151">
        <v>737.28</v>
      </c>
      <c r="I223" s="151"/>
      <c r="J223" s="151"/>
      <c r="K223" s="128" t="s">
        <v>122</v>
      </c>
      <c r="L223" s="25"/>
      <c r="M223" s="131" t="s">
        <v>1</v>
      </c>
      <c r="N223" s="132" t="s">
        <v>34</v>
      </c>
      <c r="O223" s="133">
        <v>0.127</v>
      </c>
      <c r="P223" s="133">
        <f>O223*H223</f>
        <v>93.634559999999993</v>
      </c>
      <c r="Q223" s="133">
        <v>0</v>
      </c>
      <c r="R223" s="133">
        <f>Q223*H223</f>
        <v>0</v>
      </c>
      <c r="S223" s="133">
        <v>0</v>
      </c>
      <c r="T223" s="134">
        <f>S223*H223</f>
        <v>0</v>
      </c>
      <c r="AL223" s="135" t="s">
        <v>183</v>
      </c>
      <c r="AN223" s="135" t="s">
        <v>118</v>
      </c>
      <c r="AO223" s="135" t="s">
        <v>124</v>
      </c>
      <c r="AS223" s="13" t="s">
        <v>116</v>
      </c>
      <c r="AY223" s="136">
        <f>IF(N223="základná",J223,0)</f>
        <v>0</v>
      </c>
      <c r="AZ223" s="136">
        <f>IF(N223="znížená",J223,0)</f>
        <v>0</v>
      </c>
      <c r="BA223" s="136">
        <f>IF(N223="zákl. prenesená",J223,0)</f>
        <v>0</v>
      </c>
      <c r="BB223" s="136">
        <f>IF(N223="zníž. prenesená",J223,0)</f>
        <v>0</v>
      </c>
      <c r="BC223" s="136">
        <f>IF(N223="nulová",J223,0)</f>
        <v>0</v>
      </c>
      <c r="BD223" s="13" t="s">
        <v>124</v>
      </c>
      <c r="BE223" s="137">
        <f>ROUND(I223*H223,3)</f>
        <v>0</v>
      </c>
      <c r="BF223" s="13" t="s">
        <v>183</v>
      </c>
      <c r="BG223" s="135" t="s">
        <v>429</v>
      </c>
    </row>
    <row r="224" spans="2:59" s="1" customFormat="1" ht="28.5" customHeight="1">
      <c r="B224" s="125"/>
      <c r="C224" s="138" t="s">
        <v>430</v>
      </c>
      <c r="D224" s="138" t="s">
        <v>239</v>
      </c>
      <c r="E224" s="139" t="s">
        <v>431</v>
      </c>
      <c r="F224" s="140" t="s">
        <v>432</v>
      </c>
      <c r="G224" s="141" t="s">
        <v>154</v>
      </c>
      <c r="H224" s="154">
        <v>1533.54</v>
      </c>
      <c r="I224" s="154"/>
      <c r="J224" s="154"/>
      <c r="K224" s="140" t="s">
        <v>1</v>
      </c>
      <c r="L224" s="143"/>
      <c r="M224" s="144" t="s">
        <v>1</v>
      </c>
      <c r="N224" s="145" t="s">
        <v>34</v>
      </c>
      <c r="O224" s="133">
        <v>0</v>
      </c>
      <c r="P224" s="133">
        <f>O224*H224</f>
        <v>0</v>
      </c>
      <c r="Q224" s="133">
        <v>3.9199999999999999E-3</v>
      </c>
      <c r="R224" s="133">
        <f>Q224*H224</f>
        <v>6.0114767999999996</v>
      </c>
      <c r="S224" s="133">
        <v>0</v>
      </c>
      <c r="T224" s="134">
        <f>S224*H224</f>
        <v>0</v>
      </c>
      <c r="AL224" s="135" t="s">
        <v>247</v>
      </c>
      <c r="AN224" s="135" t="s">
        <v>239</v>
      </c>
      <c r="AO224" s="135" t="s">
        <v>124</v>
      </c>
      <c r="AS224" s="13" t="s">
        <v>116</v>
      </c>
      <c r="AY224" s="136">
        <f>IF(N224="základná",J224,0)</f>
        <v>0</v>
      </c>
      <c r="AZ224" s="136">
        <f>IF(N224="znížená",J224,0)</f>
        <v>0</v>
      </c>
      <c r="BA224" s="136">
        <f>IF(N224="zákl. prenesená",J224,0)</f>
        <v>0</v>
      </c>
      <c r="BB224" s="136">
        <f>IF(N224="zníž. prenesená",J224,0)</f>
        <v>0</v>
      </c>
      <c r="BC224" s="136">
        <f>IF(N224="nulová",J224,0)</f>
        <v>0</v>
      </c>
      <c r="BD224" s="13" t="s">
        <v>124</v>
      </c>
      <c r="BE224" s="137">
        <f>ROUND(I224*H224,3)</f>
        <v>0</v>
      </c>
      <c r="BF224" s="13" t="s">
        <v>183</v>
      </c>
      <c r="BG224" s="135" t="s">
        <v>433</v>
      </c>
    </row>
    <row r="225" spans="2:59" s="1" customFormat="1" ht="16.5" customHeight="1">
      <c r="B225" s="125"/>
      <c r="C225" s="126" t="s">
        <v>434</v>
      </c>
      <c r="D225" s="126" t="s">
        <v>118</v>
      </c>
      <c r="E225" s="127" t="s">
        <v>435</v>
      </c>
      <c r="F225" s="128" t="s">
        <v>436</v>
      </c>
      <c r="G225" s="129" t="s">
        <v>154</v>
      </c>
      <c r="H225" s="151">
        <v>64.28</v>
      </c>
      <c r="I225" s="151"/>
      <c r="J225" s="151"/>
      <c r="K225" s="128" t="s">
        <v>1</v>
      </c>
      <c r="L225" s="25"/>
      <c r="M225" s="131" t="s">
        <v>1</v>
      </c>
      <c r="N225" s="132" t="s">
        <v>34</v>
      </c>
      <c r="O225" s="133">
        <v>0.51600000000000001</v>
      </c>
      <c r="P225" s="133">
        <f>O225*H225</f>
        <v>33.168480000000002</v>
      </c>
      <c r="Q225" s="133">
        <v>4.0000000000000001E-3</v>
      </c>
      <c r="R225" s="133">
        <f>Q225*H225</f>
        <v>0.25712000000000002</v>
      </c>
      <c r="S225" s="133">
        <v>0</v>
      </c>
      <c r="T225" s="134">
        <f>S225*H225</f>
        <v>0</v>
      </c>
      <c r="AL225" s="135" t="s">
        <v>183</v>
      </c>
      <c r="AN225" s="135" t="s">
        <v>118</v>
      </c>
      <c r="AO225" s="135" t="s">
        <v>124</v>
      </c>
      <c r="AS225" s="13" t="s">
        <v>116</v>
      </c>
      <c r="AY225" s="136">
        <f>IF(N225="základná",J225,0)</f>
        <v>0</v>
      </c>
      <c r="AZ225" s="136">
        <f>IF(N225="znížená",J225,0)</f>
        <v>0</v>
      </c>
      <c r="BA225" s="136">
        <f>IF(N225="zákl. prenesená",J225,0)</f>
        <v>0</v>
      </c>
      <c r="BB225" s="136">
        <f>IF(N225="zníž. prenesená",J225,0)</f>
        <v>0</v>
      </c>
      <c r="BC225" s="136">
        <f>IF(N225="nulová",J225,0)</f>
        <v>0</v>
      </c>
      <c r="BD225" s="13" t="s">
        <v>124</v>
      </c>
      <c r="BE225" s="137">
        <f>ROUND(I225*H225,3)</f>
        <v>0</v>
      </c>
      <c r="BF225" s="13" t="s">
        <v>183</v>
      </c>
      <c r="BG225" s="135" t="s">
        <v>437</v>
      </c>
    </row>
    <row r="226" spans="2:59" s="1" customFormat="1" ht="31.5" customHeight="1">
      <c r="B226" s="125"/>
      <c r="C226" s="138" t="s">
        <v>438</v>
      </c>
      <c r="D226" s="138" t="s">
        <v>239</v>
      </c>
      <c r="E226" s="139" t="s">
        <v>439</v>
      </c>
      <c r="F226" s="280" t="s">
        <v>1095</v>
      </c>
      <c r="G226" s="141" t="s">
        <v>154</v>
      </c>
      <c r="H226" s="154">
        <v>67.489999999999995</v>
      </c>
      <c r="I226" s="154"/>
      <c r="J226" s="154"/>
      <c r="K226" s="140" t="s">
        <v>122</v>
      </c>
      <c r="L226" s="143"/>
      <c r="M226" s="144" t="s">
        <v>1</v>
      </c>
      <c r="N226" s="145" t="s">
        <v>34</v>
      </c>
      <c r="O226" s="133">
        <v>0</v>
      </c>
      <c r="P226" s="133">
        <f>O226*H226</f>
        <v>0</v>
      </c>
      <c r="Q226" s="133">
        <v>8.9999999999999998E-4</v>
      </c>
      <c r="R226" s="133">
        <f>Q226*H226</f>
        <v>6.0740999999999996E-2</v>
      </c>
      <c r="S226" s="133">
        <v>0</v>
      </c>
      <c r="T226" s="134">
        <f>S226*H226</f>
        <v>0</v>
      </c>
      <c r="AL226" s="135" t="s">
        <v>247</v>
      </c>
      <c r="AN226" s="135" t="s">
        <v>239</v>
      </c>
      <c r="AO226" s="135" t="s">
        <v>124</v>
      </c>
      <c r="AS226" s="13" t="s">
        <v>116</v>
      </c>
      <c r="AY226" s="136">
        <f>IF(N226="základná",J226,0)</f>
        <v>0</v>
      </c>
      <c r="AZ226" s="136">
        <f>IF(N226="znížená",J226,0)</f>
        <v>0</v>
      </c>
      <c r="BA226" s="136">
        <f>IF(N226="zákl. prenesená",J226,0)</f>
        <v>0</v>
      </c>
      <c r="BB226" s="136">
        <f>IF(N226="zníž. prenesená",J226,0)</f>
        <v>0</v>
      </c>
      <c r="BC226" s="136">
        <f>IF(N226="nulová",J226,0)</f>
        <v>0</v>
      </c>
      <c r="BD226" s="13" t="s">
        <v>124</v>
      </c>
      <c r="BE226" s="137">
        <f>ROUND(I226*H226,3)</f>
        <v>0</v>
      </c>
      <c r="BF226" s="13" t="s">
        <v>183</v>
      </c>
      <c r="BG226" s="135" t="s">
        <v>440</v>
      </c>
    </row>
    <row r="227" spans="2:59" s="1" customFormat="1" ht="30" customHeight="1">
      <c r="B227" s="125"/>
      <c r="C227" s="126" t="s">
        <v>441</v>
      </c>
      <c r="D227" s="126" t="s">
        <v>118</v>
      </c>
      <c r="E227" s="127" t="s">
        <v>442</v>
      </c>
      <c r="F227" s="128" t="s">
        <v>443</v>
      </c>
      <c r="G227" s="129" t="s">
        <v>358</v>
      </c>
      <c r="H227" s="151"/>
      <c r="I227" s="151">
        <v>1.4</v>
      </c>
      <c r="J227" s="151"/>
      <c r="K227" s="128" t="s">
        <v>122</v>
      </c>
      <c r="L227" s="25"/>
      <c r="M227" s="131" t="s">
        <v>1</v>
      </c>
      <c r="N227" s="132" t="s">
        <v>34</v>
      </c>
      <c r="O227" s="133">
        <v>0</v>
      </c>
      <c r="P227" s="133">
        <f>O227*H227</f>
        <v>0</v>
      </c>
      <c r="Q227" s="133">
        <v>0</v>
      </c>
      <c r="R227" s="133">
        <f>Q227*H227</f>
        <v>0</v>
      </c>
      <c r="S227" s="133">
        <v>0</v>
      </c>
      <c r="T227" s="134">
        <f>S227*H227</f>
        <v>0</v>
      </c>
      <c r="AL227" s="135" t="s">
        <v>183</v>
      </c>
      <c r="AN227" s="135" t="s">
        <v>118</v>
      </c>
      <c r="AO227" s="135" t="s">
        <v>124</v>
      </c>
      <c r="AS227" s="13" t="s">
        <v>116</v>
      </c>
      <c r="AY227" s="136">
        <f>IF(N227="základná",J227,0)</f>
        <v>0</v>
      </c>
      <c r="AZ227" s="136">
        <f>IF(N227="znížená",J227,0)</f>
        <v>0</v>
      </c>
      <c r="BA227" s="136">
        <f>IF(N227="zákl. prenesená",J227,0)</f>
        <v>0</v>
      </c>
      <c r="BB227" s="136">
        <f>IF(N227="zníž. prenesená",J227,0)</f>
        <v>0</v>
      </c>
      <c r="BC227" s="136">
        <f>IF(N227="nulová",J227,0)</f>
        <v>0</v>
      </c>
      <c r="BD227" s="13" t="s">
        <v>124</v>
      </c>
      <c r="BE227" s="137">
        <f>ROUND(I227*H227,3)</f>
        <v>0</v>
      </c>
      <c r="BF227" s="13" t="s">
        <v>183</v>
      </c>
      <c r="BG227" s="135" t="s">
        <v>444</v>
      </c>
    </row>
    <row r="228" spans="2:59" s="11" customFormat="1" ht="22.9" customHeight="1">
      <c r="B228" s="114"/>
      <c r="D228" s="115" t="s">
        <v>67</v>
      </c>
      <c r="E228" s="123" t="s">
        <v>445</v>
      </c>
      <c r="F228" s="123" t="s">
        <v>446</v>
      </c>
      <c r="J228" s="153"/>
      <c r="L228" s="114"/>
      <c r="M228" s="117"/>
      <c r="N228" s="118"/>
      <c r="O228" s="118"/>
      <c r="P228" s="119">
        <f>SUM(P229:P234)</f>
        <v>6.6759599999999999</v>
      </c>
      <c r="Q228" s="118"/>
      <c r="R228" s="119">
        <f>SUM(R229:R234)</f>
        <v>1.312E-2</v>
      </c>
      <c r="S228" s="118"/>
      <c r="T228" s="120">
        <f>SUM(T229:T234)</f>
        <v>0.13639999999999999</v>
      </c>
      <c r="AL228" s="115" t="s">
        <v>124</v>
      </c>
      <c r="AN228" s="121" t="s">
        <v>67</v>
      </c>
      <c r="AO228" s="121" t="s">
        <v>75</v>
      </c>
      <c r="AS228" s="115" t="s">
        <v>116</v>
      </c>
      <c r="BE228" s="122">
        <f>SUM(BE229:BE234)</f>
        <v>0</v>
      </c>
    </row>
    <row r="229" spans="2:59" s="1" customFormat="1" ht="16.5" customHeight="1">
      <c r="B229" s="125"/>
      <c r="C229" s="126" t="s">
        <v>447</v>
      </c>
      <c r="D229" s="126" t="s">
        <v>118</v>
      </c>
      <c r="E229" s="127" t="s">
        <v>448</v>
      </c>
      <c r="F229" s="159" t="s">
        <v>449</v>
      </c>
      <c r="G229" s="129" t="s">
        <v>241</v>
      </c>
      <c r="H229" s="151">
        <v>3</v>
      </c>
      <c r="I229" s="151"/>
      <c r="J229" s="151"/>
      <c r="K229" s="128" t="s">
        <v>122</v>
      </c>
      <c r="L229" s="25"/>
      <c r="M229" s="131" t="s">
        <v>1</v>
      </c>
      <c r="N229" s="132" t="s">
        <v>34</v>
      </c>
      <c r="O229" s="133">
        <v>0.28932000000000002</v>
      </c>
      <c r="P229" s="133">
        <f t="shared" ref="P229:P234" si="36">O229*H229</f>
        <v>0.86796000000000006</v>
      </c>
      <c r="Q229" s="133">
        <v>0</v>
      </c>
      <c r="R229" s="133">
        <f t="shared" ref="R229:R234" si="37">Q229*H229</f>
        <v>0</v>
      </c>
      <c r="S229" s="133">
        <v>0</v>
      </c>
      <c r="T229" s="134">
        <f t="shared" ref="T229:T234" si="38">S229*H229</f>
        <v>0</v>
      </c>
      <c r="AL229" s="135" t="s">
        <v>183</v>
      </c>
      <c r="AN229" s="135" t="s">
        <v>118</v>
      </c>
      <c r="AO229" s="135" t="s">
        <v>124</v>
      </c>
      <c r="AS229" s="13" t="s">
        <v>116</v>
      </c>
      <c r="AY229" s="136">
        <f t="shared" ref="AY229:AY234" si="39">IF(N229="základná",J229,0)</f>
        <v>0</v>
      </c>
      <c r="AZ229" s="136">
        <f t="shared" ref="AZ229:AZ234" si="40">IF(N229="znížená",J229,0)</f>
        <v>0</v>
      </c>
      <c r="BA229" s="136">
        <f t="shared" ref="BA229:BA234" si="41">IF(N229="zákl. prenesená",J229,0)</f>
        <v>0</v>
      </c>
      <c r="BB229" s="136">
        <f t="shared" ref="BB229:BB234" si="42">IF(N229="zníž. prenesená",J229,0)</f>
        <v>0</v>
      </c>
      <c r="BC229" s="136">
        <f t="shared" ref="BC229:BC234" si="43">IF(N229="nulová",J229,0)</f>
        <v>0</v>
      </c>
      <c r="BD229" s="13" t="s">
        <v>124</v>
      </c>
      <c r="BE229" s="137">
        <f t="shared" ref="BE229:BE234" si="44">ROUND(I229*H229,3)</f>
        <v>0</v>
      </c>
      <c r="BF229" s="13" t="s">
        <v>183</v>
      </c>
      <c r="BG229" s="135" t="s">
        <v>450</v>
      </c>
    </row>
    <row r="230" spans="2:59" s="1" customFormat="1" ht="16.5" customHeight="1">
      <c r="B230" s="125"/>
      <c r="C230" s="138" t="s">
        <v>451</v>
      </c>
      <c r="D230" s="138" t="s">
        <v>239</v>
      </c>
      <c r="E230" s="139" t="s">
        <v>452</v>
      </c>
      <c r="F230" s="160" t="s">
        <v>1096</v>
      </c>
      <c r="G230" s="141" t="s">
        <v>241</v>
      </c>
      <c r="H230" s="154">
        <v>3</v>
      </c>
      <c r="I230" s="154"/>
      <c r="J230" s="154"/>
      <c r="K230" s="140" t="s">
        <v>1</v>
      </c>
      <c r="L230" s="143"/>
      <c r="M230" s="144" t="s">
        <v>1</v>
      </c>
      <c r="N230" s="145" t="s">
        <v>34</v>
      </c>
      <c r="O230" s="133">
        <v>0</v>
      </c>
      <c r="P230" s="133">
        <f t="shared" si="36"/>
        <v>0</v>
      </c>
      <c r="Q230" s="133">
        <v>0</v>
      </c>
      <c r="R230" s="133">
        <f t="shared" si="37"/>
        <v>0</v>
      </c>
      <c r="S230" s="133">
        <v>0</v>
      </c>
      <c r="T230" s="134">
        <f t="shared" si="38"/>
        <v>0</v>
      </c>
      <c r="AL230" s="135" t="s">
        <v>247</v>
      </c>
      <c r="AN230" s="135" t="s">
        <v>239</v>
      </c>
      <c r="AO230" s="135" t="s">
        <v>124</v>
      </c>
      <c r="AS230" s="13" t="s">
        <v>116</v>
      </c>
      <c r="AY230" s="136">
        <f t="shared" si="39"/>
        <v>0</v>
      </c>
      <c r="AZ230" s="136">
        <f t="shared" si="40"/>
        <v>0</v>
      </c>
      <c r="BA230" s="136">
        <f t="shared" si="41"/>
        <v>0</v>
      </c>
      <c r="BB230" s="136">
        <f t="shared" si="42"/>
        <v>0</v>
      </c>
      <c r="BC230" s="136">
        <f t="shared" si="43"/>
        <v>0</v>
      </c>
      <c r="BD230" s="13" t="s">
        <v>124</v>
      </c>
      <c r="BE230" s="137">
        <f t="shared" si="44"/>
        <v>0</v>
      </c>
      <c r="BF230" s="13" t="s">
        <v>183</v>
      </c>
      <c r="BG230" s="135" t="s">
        <v>453</v>
      </c>
    </row>
    <row r="231" spans="2:59" s="1" customFormat="1" ht="16.5" customHeight="1">
      <c r="B231" s="125"/>
      <c r="C231" s="126" t="s">
        <v>454</v>
      </c>
      <c r="D231" s="126" t="s">
        <v>118</v>
      </c>
      <c r="E231" s="127" t="s">
        <v>455</v>
      </c>
      <c r="F231" s="128" t="s">
        <v>456</v>
      </c>
      <c r="G231" s="129" t="s">
        <v>241</v>
      </c>
      <c r="H231" s="151">
        <v>8</v>
      </c>
      <c r="I231" s="151"/>
      <c r="J231" s="151"/>
      <c r="K231" s="128" t="s">
        <v>122</v>
      </c>
      <c r="L231" s="25"/>
      <c r="M231" s="131" t="s">
        <v>1</v>
      </c>
      <c r="N231" s="132" t="s">
        <v>34</v>
      </c>
      <c r="O231" s="133">
        <v>0.39100000000000001</v>
      </c>
      <c r="P231" s="133">
        <f t="shared" si="36"/>
        <v>3.1280000000000001</v>
      </c>
      <c r="Q231" s="133">
        <v>0</v>
      </c>
      <c r="R231" s="133">
        <f t="shared" si="37"/>
        <v>0</v>
      </c>
      <c r="S231" s="133">
        <v>1.7049999999999999E-2</v>
      </c>
      <c r="T231" s="134">
        <f t="shared" si="38"/>
        <v>0.13639999999999999</v>
      </c>
      <c r="AL231" s="135" t="s">
        <v>183</v>
      </c>
      <c r="AN231" s="135" t="s">
        <v>118</v>
      </c>
      <c r="AO231" s="135" t="s">
        <v>124</v>
      </c>
      <c r="AS231" s="13" t="s">
        <v>116</v>
      </c>
      <c r="AY231" s="136">
        <f t="shared" si="39"/>
        <v>0</v>
      </c>
      <c r="AZ231" s="136">
        <f t="shared" si="40"/>
        <v>0</v>
      </c>
      <c r="BA231" s="136">
        <f t="shared" si="41"/>
        <v>0</v>
      </c>
      <c r="BB231" s="136">
        <f t="shared" si="42"/>
        <v>0</v>
      </c>
      <c r="BC231" s="136">
        <f t="shared" si="43"/>
        <v>0</v>
      </c>
      <c r="BD231" s="13" t="s">
        <v>124</v>
      </c>
      <c r="BE231" s="137">
        <f t="shared" si="44"/>
        <v>0</v>
      </c>
      <c r="BF231" s="13" t="s">
        <v>183</v>
      </c>
      <c r="BG231" s="135" t="s">
        <v>457</v>
      </c>
    </row>
    <row r="232" spans="2:59" s="1" customFormat="1" ht="16.5" customHeight="1">
      <c r="B232" s="125"/>
      <c r="C232" s="126" t="s">
        <v>458</v>
      </c>
      <c r="D232" s="126" t="s">
        <v>118</v>
      </c>
      <c r="E232" s="127" t="s">
        <v>459</v>
      </c>
      <c r="F232" s="128" t="s">
        <v>460</v>
      </c>
      <c r="G232" s="129" t="s">
        <v>241</v>
      </c>
      <c r="H232" s="151">
        <v>8</v>
      </c>
      <c r="I232" s="151"/>
      <c r="J232" s="151"/>
      <c r="K232" s="128" t="s">
        <v>122</v>
      </c>
      <c r="L232" s="25"/>
      <c r="M232" s="131" t="s">
        <v>1</v>
      </c>
      <c r="N232" s="132" t="s">
        <v>34</v>
      </c>
      <c r="O232" s="133">
        <v>0.33500000000000002</v>
      </c>
      <c r="P232" s="133">
        <f t="shared" si="36"/>
        <v>2.68</v>
      </c>
      <c r="Q232" s="133">
        <v>5.1999999999999995E-4</v>
      </c>
      <c r="R232" s="133">
        <f t="shared" si="37"/>
        <v>4.1599999999999996E-3</v>
      </c>
      <c r="S232" s="133">
        <v>0</v>
      </c>
      <c r="T232" s="134">
        <f t="shared" si="38"/>
        <v>0</v>
      </c>
      <c r="AL232" s="135" t="s">
        <v>183</v>
      </c>
      <c r="AN232" s="135" t="s">
        <v>118</v>
      </c>
      <c r="AO232" s="135" t="s">
        <v>124</v>
      </c>
      <c r="AS232" s="13" t="s">
        <v>116</v>
      </c>
      <c r="AY232" s="136">
        <f t="shared" si="39"/>
        <v>0</v>
      </c>
      <c r="AZ232" s="136">
        <f t="shared" si="40"/>
        <v>0</v>
      </c>
      <c r="BA232" s="136">
        <f t="shared" si="41"/>
        <v>0</v>
      </c>
      <c r="BB232" s="136">
        <f t="shared" si="42"/>
        <v>0</v>
      </c>
      <c r="BC232" s="136">
        <f t="shared" si="43"/>
        <v>0</v>
      </c>
      <c r="BD232" s="13" t="s">
        <v>124</v>
      </c>
      <c r="BE232" s="137">
        <f t="shared" si="44"/>
        <v>0</v>
      </c>
      <c r="BF232" s="13" t="s">
        <v>183</v>
      </c>
      <c r="BG232" s="135" t="s">
        <v>461</v>
      </c>
    </row>
    <row r="233" spans="2:59" s="1" customFormat="1" ht="42" customHeight="1">
      <c r="B233" s="125"/>
      <c r="C233" s="138" t="s">
        <v>462</v>
      </c>
      <c r="D233" s="138" t="s">
        <v>239</v>
      </c>
      <c r="E233" s="139" t="s">
        <v>463</v>
      </c>
      <c r="F233" s="280" t="s">
        <v>1097</v>
      </c>
      <c r="G233" s="141" t="s">
        <v>241</v>
      </c>
      <c r="H233" s="154">
        <v>8</v>
      </c>
      <c r="I233" s="154"/>
      <c r="J233" s="154"/>
      <c r="K233" s="140" t="s">
        <v>122</v>
      </c>
      <c r="L233" s="143"/>
      <c r="M233" s="144" t="s">
        <v>1</v>
      </c>
      <c r="N233" s="145" t="s">
        <v>34</v>
      </c>
      <c r="O233" s="133">
        <v>0</v>
      </c>
      <c r="P233" s="133">
        <f t="shared" si="36"/>
        <v>0</v>
      </c>
      <c r="Q233" s="133">
        <v>1.1199999999999999E-3</v>
      </c>
      <c r="R233" s="133">
        <f t="shared" si="37"/>
        <v>8.9599999999999992E-3</v>
      </c>
      <c r="S233" s="133">
        <v>0</v>
      </c>
      <c r="T233" s="134">
        <f t="shared" si="38"/>
        <v>0</v>
      </c>
      <c r="AL233" s="135" t="s">
        <v>247</v>
      </c>
      <c r="AN233" s="135" t="s">
        <v>239</v>
      </c>
      <c r="AO233" s="135" t="s">
        <v>124</v>
      </c>
      <c r="AS233" s="13" t="s">
        <v>116</v>
      </c>
      <c r="AY233" s="136">
        <f t="shared" si="39"/>
        <v>0</v>
      </c>
      <c r="AZ233" s="136">
        <f t="shared" si="40"/>
        <v>0</v>
      </c>
      <c r="BA233" s="136">
        <f t="shared" si="41"/>
        <v>0</v>
      </c>
      <c r="BB233" s="136">
        <f t="shared" si="42"/>
        <v>0</v>
      </c>
      <c r="BC233" s="136">
        <f t="shared" si="43"/>
        <v>0</v>
      </c>
      <c r="BD233" s="13" t="s">
        <v>124</v>
      </c>
      <c r="BE233" s="137">
        <f t="shared" si="44"/>
        <v>0</v>
      </c>
      <c r="BF233" s="13" t="s">
        <v>183</v>
      </c>
      <c r="BG233" s="135" t="s">
        <v>464</v>
      </c>
    </row>
    <row r="234" spans="2:59" s="1" customFormat="1" ht="24" customHeight="1">
      <c r="B234" s="125"/>
      <c r="C234" s="126" t="s">
        <v>465</v>
      </c>
      <c r="D234" s="126" t="s">
        <v>118</v>
      </c>
      <c r="E234" s="127" t="s">
        <v>466</v>
      </c>
      <c r="F234" s="128" t="s">
        <v>467</v>
      </c>
      <c r="G234" s="129" t="s">
        <v>358</v>
      </c>
      <c r="H234" s="151"/>
      <c r="I234" s="151">
        <v>1.05</v>
      </c>
      <c r="J234" s="151"/>
      <c r="K234" s="128" t="s">
        <v>122</v>
      </c>
      <c r="L234" s="25"/>
      <c r="M234" s="131" t="s">
        <v>1</v>
      </c>
      <c r="N234" s="132" t="s">
        <v>34</v>
      </c>
      <c r="O234" s="133">
        <v>0</v>
      </c>
      <c r="P234" s="133">
        <f t="shared" si="36"/>
        <v>0</v>
      </c>
      <c r="Q234" s="133">
        <v>0</v>
      </c>
      <c r="R234" s="133">
        <f t="shared" si="37"/>
        <v>0</v>
      </c>
      <c r="S234" s="133">
        <v>0</v>
      </c>
      <c r="T234" s="134">
        <f t="shared" si="38"/>
        <v>0</v>
      </c>
      <c r="AL234" s="135" t="s">
        <v>183</v>
      </c>
      <c r="AN234" s="135" t="s">
        <v>118</v>
      </c>
      <c r="AO234" s="135" t="s">
        <v>124</v>
      </c>
      <c r="AS234" s="13" t="s">
        <v>116</v>
      </c>
      <c r="AY234" s="136">
        <f t="shared" si="39"/>
        <v>0</v>
      </c>
      <c r="AZ234" s="136">
        <f t="shared" si="40"/>
        <v>0</v>
      </c>
      <c r="BA234" s="136">
        <f t="shared" si="41"/>
        <v>0</v>
      </c>
      <c r="BB234" s="136">
        <f t="shared" si="42"/>
        <v>0</v>
      </c>
      <c r="BC234" s="136">
        <f t="shared" si="43"/>
        <v>0</v>
      </c>
      <c r="BD234" s="13" t="s">
        <v>124</v>
      </c>
      <c r="BE234" s="137">
        <f t="shared" si="44"/>
        <v>0</v>
      </c>
      <c r="BF234" s="13" t="s">
        <v>183</v>
      </c>
      <c r="BG234" s="135" t="s">
        <v>468</v>
      </c>
    </row>
    <row r="235" spans="2:59" s="11" customFormat="1" ht="22.9" customHeight="1">
      <c r="B235" s="114"/>
      <c r="D235" s="115" t="s">
        <v>67</v>
      </c>
      <c r="E235" s="123" t="s">
        <v>469</v>
      </c>
      <c r="F235" s="123" t="s">
        <v>470</v>
      </c>
      <c r="J235" s="153"/>
      <c r="L235" s="114"/>
      <c r="M235" s="117"/>
      <c r="N235" s="118"/>
      <c r="O235" s="118"/>
      <c r="P235" s="119">
        <f>SUM(P236:P255)</f>
        <v>694.66099599999995</v>
      </c>
      <c r="Q235" s="118"/>
      <c r="R235" s="119">
        <f>SUM(R236:R255)</f>
        <v>1.681424</v>
      </c>
      <c r="S235" s="118"/>
      <c r="T235" s="120">
        <f>SUM(T236:T255)</f>
        <v>1.4409149999999999</v>
      </c>
      <c r="AL235" s="115" t="s">
        <v>124</v>
      </c>
      <c r="AN235" s="121" t="s">
        <v>67</v>
      </c>
      <c r="AO235" s="121" t="s">
        <v>75</v>
      </c>
      <c r="AS235" s="115" t="s">
        <v>116</v>
      </c>
      <c r="BE235" s="122">
        <f>SUM(BE236:BE255)</f>
        <v>0</v>
      </c>
    </row>
    <row r="236" spans="2:59" s="1" customFormat="1" ht="24" customHeight="1">
      <c r="B236" s="125"/>
      <c r="C236" s="126" t="s">
        <v>471</v>
      </c>
      <c r="D236" s="126" t="s">
        <v>118</v>
      </c>
      <c r="E236" s="127" t="s">
        <v>472</v>
      </c>
      <c r="F236" s="128" t="s">
        <v>473</v>
      </c>
      <c r="G236" s="129" t="s">
        <v>159</v>
      </c>
      <c r="H236" s="151">
        <v>7.5</v>
      </c>
      <c r="I236" s="151"/>
      <c r="J236" s="130"/>
      <c r="K236" s="128" t="s">
        <v>122</v>
      </c>
      <c r="L236" s="25"/>
      <c r="M236" s="131" t="s">
        <v>1</v>
      </c>
      <c r="N236" s="132" t="s">
        <v>34</v>
      </c>
      <c r="O236" s="133">
        <v>0.89554</v>
      </c>
      <c r="P236" s="133">
        <f t="shared" ref="P236:P255" si="45">O236*H236</f>
        <v>6.7165499999999998</v>
      </c>
      <c r="Q236" s="133">
        <v>2.4499999999999999E-3</v>
      </c>
      <c r="R236" s="133">
        <f t="shared" ref="R236:R255" si="46">Q236*H236</f>
        <v>1.8374999999999999E-2</v>
      </c>
      <c r="S236" s="133">
        <v>0</v>
      </c>
      <c r="T236" s="134">
        <f t="shared" ref="T236:T255" si="47">S236*H236</f>
        <v>0</v>
      </c>
      <c r="AL236" s="135" t="s">
        <v>183</v>
      </c>
      <c r="AN236" s="135" t="s">
        <v>118</v>
      </c>
      <c r="AO236" s="135" t="s">
        <v>124</v>
      </c>
      <c r="AS236" s="13" t="s">
        <v>116</v>
      </c>
      <c r="AY236" s="136">
        <f t="shared" ref="AY236:AY255" si="48">IF(N236="základná",J236,0)</f>
        <v>0</v>
      </c>
      <c r="AZ236" s="136">
        <f t="shared" ref="AZ236:AZ255" si="49">IF(N236="znížená",J236,0)</f>
        <v>0</v>
      </c>
      <c r="BA236" s="136">
        <f t="shared" ref="BA236:BA255" si="50">IF(N236="zákl. prenesená",J236,0)</f>
        <v>0</v>
      </c>
      <c r="BB236" s="136">
        <f t="shared" ref="BB236:BB255" si="51">IF(N236="zníž. prenesená",J236,0)</f>
        <v>0</v>
      </c>
      <c r="BC236" s="136">
        <f t="shared" ref="BC236:BC255" si="52">IF(N236="nulová",J236,0)</f>
        <v>0</v>
      </c>
      <c r="BD236" s="13" t="s">
        <v>124</v>
      </c>
      <c r="BE236" s="137">
        <f t="shared" ref="BE236:BE255" si="53">ROUND(I236*H236,3)</f>
        <v>0</v>
      </c>
      <c r="BF236" s="13" t="s">
        <v>183</v>
      </c>
      <c r="BG236" s="135" t="s">
        <v>474</v>
      </c>
    </row>
    <row r="237" spans="2:59" s="1" customFormat="1" ht="24" customHeight="1">
      <c r="B237" s="125"/>
      <c r="C237" s="126" t="s">
        <v>475</v>
      </c>
      <c r="D237" s="126" t="s">
        <v>118</v>
      </c>
      <c r="E237" s="127" t="s">
        <v>476</v>
      </c>
      <c r="F237" s="128" t="s">
        <v>477</v>
      </c>
      <c r="G237" s="129" t="s">
        <v>159</v>
      </c>
      <c r="H237" s="151">
        <v>7.5</v>
      </c>
      <c r="I237" s="151"/>
      <c r="J237" s="130"/>
      <c r="K237" s="128" t="s">
        <v>122</v>
      </c>
      <c r="L237" s="25"/>
      <c r="M237" s="131" t="s">
        <v>1</v>
      </c>
      <c r="N237" s="132" t="s">
        <v>34</v>
      </c>
      <c r="O237" s="133">
        <v>5.6000000000000001E-2</v>
      </c>
      <c r="P237" s="133">
        <f t="shared" si="45"/>
        <v>0.42</v>
      </c>
      <c r="Q237" s="133">
        <v>0</v>
      </c>
      <c r="R237" s="133">
        <f t="shared" si="46"/>
        <v>0</v>
      </c>
      <c r="S237" s="133">
        <v>3.3E-3</v>
      </c>
      <c r="T237" s="134">
        <f t="shared" si="47"/>
        <v>2.4750000000000001E-2</v>
      </c>
      <c r="AL237" s="135" t="s">
        <v>183</v>
      </c>
      <c r="AN237" s="135" t="s">
        <v>118</v>
      </c>
      <c r="AO237" s="135" t="s">
        <v>124</v>
      </c>
      <c r="AS237" s="13" t="s">
        <v>116</v>
      </c>
      <c r="AY237" s="136">
        <f t="shared" si="48"/>
        <v>0</v>
      </c>
      <c r="AZ237" s="136">
        <f t="shared" si="49"/>
        <v>0</v>
      </c>
      <c r="BA237" s="136">
        <f t="shared" si="50"/>
        <v>0</v>
      </c>
      <c r="BB237" s="136">
        <f t="shared" si="51"/>
        <v>0</v>
      </c>
      <c r="BC237" s="136">
        <f t="shared" si="52"/>
        <v>0</v>
      </c>
      <c r="BD237" s="13" t="s">
        <v>124</v>
      </c>
      <c r="BE237" s="137">
        <f t="shared" si="53"/>
        <v>0</v>
      </c>
      <c r="BF237" s="13" t="s">
        <v>183</v>
      </c>
      <c r="BG237" s="135" t="s">
        <v>478</v>
      </c>
    </row>
    <row r="238" spans="2:59" s="1" customFormat="1" ht="30.75" customHeight="1">
      <c r="B238" s="125"/>
      <c r="C238" s="126" t="s">
        <v>479</v>
      </c>
      <c r="D238" s="126" t="s">
        <v>118</v>
      </c>
      <c r="E238" s="127" t="s">
        <v>480</v>
      </c>
      <c r="F238" s="128" t="s">
        <v>481</v>
      </c>
      <c r="G238" s="129" t="s">
        <v>241</v>
      </c>
      <c r="H238" s="151">
        <v>1</v>
      </c>
      <c r="I238" s="151"/>
      <c r="J238" s="130"/>
      <c r="K238" s="128" t="s">
        <v>122</v>
      </c>
      <c r="L238" s="25"/>
      <c r="M238" s="131" t="s">
        <v>1</v>
      </c>
      <c r="N238" s="132" t="s">
        <v>34</v>
      </c>
      <c r="O238" s="133">
        <v>1.23525</v>
      </c>
      <c r="P238" s="133">
        <f t="shared" si="45"/>
        <v>1.23525</v>
      </c>
      <c r="Q238" s="133">
        <v>1.58E-3</v>
      </c>
      <c r="R238" s="133">
        <f t="shared" si="46"/>
        <v>1.58E-3</v>
      </c>
      <c r="S238" s="133">
        <v>0</v>
      </c>
      <c r="T238" s="134">
        <f t="shared" si="47"/>
        <v>0</v>
      </c>
      <c r="AL238" s="135" t="s">
        <v>183</v>
      </c>
      <c r="AN238" s="135" t="s">
        <v>118</v>
      </c>
      <c r="AO238" s="135" t="s">
        <v>124</v>
      </c>
      <c r="AS238" s="13" t="s">
        <v>116</v>
      </c>
      <c r="AY238" s="136">
        <f t="shared" si="48"/>
        <v>0</v>
      </c>
      <c r="AZ238" s="136">
        <f t="shared" si="49"/>
        <v>0</v>
      </c>
      <c r="BA238" s="136">
        <f t="shared" si="50"/>
        <v>0</v>
      </c>
      <c r="BB238" s="136">
        <f t="shared" si="51"/>
        <v>0</v>
      </c>
      <c r="BC238" s="136">
        <f t="shared" si="52"/>
        <v>0</v>
      </c>
      <c r="BD238" s="13" t="s">
        <v>124</v>
      </c>
      <c r="BE238" s="137">
        <f t="shared" si="53"/>
        <v>0</v>
      </c>
      <c r="BF238" s="13" t="s">
        <v>183</v>
      </c>
      <c r="BG238" s="135" t="s">
        <v>482</v>
      </c>
    </row>
    <row r="239" spans="2:59" s="1" customFormat="1" ht="36" customHeight="1">
      <c r="B239" s="125"/>
      <c r="C239" s="126" t="s">
        <v>483</v>
      </c>
      <c r="D239" s="126" t="s">
        <v>118</v>
      </c>
      <c r="E239" s="127" t="s">
        <v>484</v>
      </c>
      <c r="F239" s="128" t="s">
        <v>485</v>
      </c>
      <c r="G239" s="129" t="s">
        <v>241</v>
      </c>
      <c r="H239" s="151">
        <v>2</v>
      </c>
      <c r="I239" s="151"/>
      <c r="J239" s="130"/>
      <c r="K239" s="128" t="s">
        <v>122</v>
      </c>
      <c r="L239" s="25"/>
      <c r="M239" s="131" t="s">
        <v>1</v>
      </c>
      <c r="N239" s="132" t="s">
        <v>34</v>
      </c>
      <c r="O239" s="133">
        <v>0.10007000000000001</v>
      </c>
      <c r="P239" s="133">
        <f t="shared" si="45"/>
        <v>0.20014000000000001</v>
      </c>
      <c r="Q239" s="133">
        <v>2.0000000000000002E-5</v>
      </c>
      <c r="R239" s="133">
        <f t="shared" si="46"/>
        <v>4.0000000000000003E-5</v>
      </c>
      <c r="S239" s="133">
        <v>0</v>
      </c>
      <c r="T239" s="134">
        <f t="shared" si="47"/>
        <v>0</v>
      </c>
      <c r="AL239" s="135" t="s">
        <v>183</v>
      </c>
      <c r="AN239" s="135" t="s">
        <v>118</v>
      </c>
      <c r="AO239" s="135" t="s">
        <v>124</v>
      </c>
      <c r="AS239" s="13" t="s">
        <v>116</v>
      </c>
      <c r="AY239" s="136">
        <f t="shared" si="48"/>
        <v>0</v>
      </c>
      <c r="AZ239" s="136">
        <f t="shared" si="49"/>
        <v>0</v>
      </c>
      <c r="BA239" s="136">
        <f t="shared" si="50"/>
        <v>0</v>
      </c>
      <c r="BB239" s="136">
        <f t="shared" si="51"/>
        <v>0</v>
      </c>
      <c r="BC239" s="136">
        <f t="shared" si="52"/>
        <v>0</v>
      </c>
      <c r="BD239" s="13" t="s">
        <v>124</v>
      </c>
      <c r="BE239" s="137">
        <f t="shared" si="53"/>
        <v>0</v>
      </c>
      <c r="BF239" s="13" t="s">
        <v>183</v>
      </c>
      <c r="BG239" s="135" t="s">
        <v>486</v>
      </c>
    </row>
    <row r="240" spans="2:59" s="1" customFormat="1" ht="20.25" customHeight="1">
      <c r="B240" s="125"/>
      <c r="C240" s="138" t="s">
        <v>487</v>
      </c>
      <c r="D240" s="138" t="s">
        <v>239</v>
      </c>
      <c r="E240" s="139" t="s">
        <v>488</v>
      </c>
      <c r="F240" s="280" t="s">
        <v>1098</v>
      </c>
      <c r="G240" s="141" t="s">
        <v>241</v>
      </c>
      <c r="H240" s="154">
        <v>2</v>
      </c>
      <c r="I240" s="154"/>
      <c r="J240" s="142"/>
      <c r="K240" s="140" t="s">
        <v>122</v>
      </c>
      <c r="L240" s="143"/>
      <c r="M240" s="144" t="s">
        <v>1</v>
      </c>
      <c r="N240" s="145" t="s">
        <v>34</v>
      </c>
      <c r="O240" s="133">
        <v>0</v>
      </c>
      <c r="P240" s="133">
        <f t="shared" si="45"/>
        <v>0</v>
      </c>
      <c r="Q240" s="133">
        <v>6.9999999999999994E-5</v>
      </c>
      <c r="R240" s="133">
        <f t="shared" si="46"/>
        <v>1.3999999999999999E-4</v>
      </c>
      <c r="S240" s="133">
        <v>0</v>
      </c>
      <c r="T240" s="134">
        <f t="shared" si="47"/>
        <v>0</v>
      </c>
      <c r="AL240" s="135" t="s">
        <v>247</v>
      </c>
      <c r="AN240" s="135" t="s">
        <v>239</v>
      </c>
      <c r="AO240" s="135" t="s">
        <v>124</v>
      </c>
      <c r="AS240" s="13" t="s">
        <v>116</v>
      </c>
      <c r="AY240" s="136">
        <f t="shared" si="48"/>
        <v>0</v>
      </c>
      <c r="AZ240" s="136">
        <f t="shared" si="49"/>
        <v>0</v>
      </c>
      <c r="BA240" s="136">
        <f t="shared" si="50"/>
        <v>0</v>
      </c>
      <c r="BB240" s="136">
        <f t="shared" si="51"/>
        <v>0</v>
      </c>
      <c r="BC240" s="136">
        <f t="shared" si="52"/>
        <v>0</v>
      </c>
      <c r="BD240" s="13" t="s">
        <v>124</v>
      </c>
      <c r="BE240" s="137">
        <f t="shared" si="53"/>
        <v>0</v>
      </c>
      <c r="BF240" s="13" t="s">
        <v>183</v>
      </c>
      <c r="BG240" s="135" t="s">
        <v>489</v>
      </c>
    </row>
    <row r="241" spans="2:59" s="1" customFormat="1" ht="30.75" customHeight="1">
      <c r="B241" s="125"/>
      <c r="C241" s="126" t="s">
        <v>490</v>
      </c>
      <c r="D241" s="126" t="s">
        <v>118</v>
      </c>
      <c r="E241" s="127" t="s">
        <v>491</v>
      </c>
      <c r="F241" s="128" t="s">
        <v>492</v>
      </c>
      <c r="G241" s="129" t="s">
        <v>241</v>
      </c>
      <c r="H241" s="151">
        <v>1</v>
      </c>
      <c r="I241" s="151"/>
      <c r="J241" s="130"/>
      <c r="K241" s="128" t="s">
        <v>122</v>
      </c>
      <c r="L241" s="25"/>
      <c r="M241" s="131" t="s">
        <v>1</v>
      </c>
      <c r="N241" s="132" t="s">
        <v>34</v>
      </c>
      <c r="O241" s="133">
        <v>7.4999999999999997E-2</v>
      </c>
      <c r="P241" s="133">
        <f t="shared" si="45"/>
        <v>7.4999999999999997E-2</v>
      </c>
      <c r="Q241" s="133">
        <v>0</v>
      </c>
      <c r="R241" s="133">
        <f t="shared" si="46"/>
        <v>0</v>
      </c>
      <c r="S241" s="133">
        <v>1.1000000000000001E-3</v>
      </c>
      <c r="T241" s="134">
        <f t="shared" si="47"/>
        <v>1.1000000000000001E-3</v>
      </c>
      <c r="AL241" s="135" t="s">
        <v>183</v>
      </c>
      <c r="AN241" s="135" t="s">
        <v>118</v>
      </c>
      <c r="AO241" s="135" t="s">
        <v>124</v>
      </c>
      <c r="AS241" s="13" t="s">
        <v>116</v>
      </c>
      <c r="AY241" s="136">
        <f t="shared" si="48"/>
        <v>0</v>
      </c>
      <c r="AZ241" s="136">
        <f t="shared" si="49"/>
        <v>0</v>
      </c>
      <c r="BA241" s="136">
        <f t="shared" si="50"/>
        <v>0</v>
      </c>
      <c r="BB241" s="136">
        <f t="shared" si="51"/>
        <v>0</v>
      </c>
      <c r="BC241" s="136">
        <f t="shared" si="52"/>
        <v>0</v>
      </c>
      <c r="BD241" s="13" t="s">
        <v>124</v>
      </c>
      <c r="BE241" s="137">
        <f t="shared" si="53"/>
        <v>0</v>
      </c>
      <c r="BF241" s="13" t="s">
        <v>183</v>
      </c>
      <c r="BG241" s="135" t="s">
        <v>493</v>
      </c>
    </row>
    <row r="242" spans="2:59" s="1" customFormat="1" ht="24" customHeight="1">
      <c r="B242" s="125"/>
      <c r="C242" s="126" t="s">
        <v>494</v>
      </c>
      <c r="D242" s="126" t="s">
        <v>118</v>
      </c>
      <c r="E242" s="127" t="s">
        <v>495</v>
      </c>
      <c r="F242" s="128" t="s">
        <v>496</v>
      </c>
      <c r="G242" s="129" t="s">
        <v>159</v>
      </c>
      <c r="H242" s="151">
        <v>564.29999999999995</v>
      </c>
      <c r="I242" s="151"/>
      <c r="J242" s="130"/>
      <c r="K242" s="128" t="s">
        <v>122</v>
      </c>
      <c r="L242" s="25"/>
      <c r="M242" s="131" t="s">
        <v>1</v>
      </c>
      <c r="N242" s="132" t="s">
        <v>34</v>
      </c>
      <c r="O242" s="133">
        <v>0.76900000000000002</v>
      </c>
      <c r="P242" s="133">
        <f t="shared" si="45"/>
        <v>433.94669999999996</v>
      </c>
      <c r="Q242" s="133">
        <v>1.4E-3</v>
      </c>
      <c r="R242" s="133">
        <f t="shared" si="46"/>
        <v>0.79001999999999994</v>
      </c>
      <c r="S242" s="133">
        <v>0</v>
      </c>
      <c r="T242" s="134">
        <f t="shared" si="47"/>
        <v>0</v>
      </c>
      <c r="AL242" s="135" t="s">
        <v>183</v>
      </c>
      <c r="AN242" s="135" t="s">
        <v>118</v>
      </c>
      <c r="AO242" s="135" t="s">
        <v>124</v>
      </c>
      <c r="AS242" s="13" t="s">
        <v>116</v>
      </c>
      <c r="AY242" s="136">
        <f t="shared" si="48"/>
        <v>0</v>
      </c>
      <c r="AZ242" s="136">
        <f t="shared" si="49"/>
        <v>0</v>
      </c>
      <c r="BA242" s="136">
        <f t="shared" si="50"/>
        <v>0</v>
      </c>
      <c r="BB242" s="136">
        <f t="shared" si="51"/>
        <v>0</v>
      </c>
      <c r="BC242" s="136">
        <f t="shared" si="52"/>
        <v>0</v>
      </c>
      <c r="BD242" s="13" t="s">
        <v>124</v>
      </c>
      <c r="BE242" s="137">
        <f t="shared" si="53"/>
        <v>0</v>
      </c>
      <c r="BF242" s="13" t="s">
        <v>183</v>
      </c>
      <c r="BG242" s="135" t="s">
        <v>497</v>
      </c>
    </row>
    <row r="243" spans="2:59" s="1" customFormat="1" ht="27" customHeight="1">
      <c r="B243" s="125"/>
      <c r="C243" s="126" t="s">
        <v>498</v>
      </c>
      <c r="D243" s="126" t="s">
        <v>118</v>
      </c>
      <c r="E243" s="127" t="s">
        <v>499</v>
      </c>
      <c r="F243" s="128" t="s">
        <v>500</v>
      </c>
      <c r="G243" s="129" t="s">
        <v>159</v>
      </c>
      <c r="H243" s="151">
        <v>564.29999999999995</v>
      </c>
      <c r="I243" s="151"/>
      <c r="J243" s="130"/>
      <c r="K243" s="128" t="s">
        <v>122</v>
      </c>
      <c r="L243" s="25"/>
      <c r="M243" s="131" t="s">
        <v>1</v>
      </c>
      <c r="N243" s="132" t="s">
        <v>34</v>
      </c>
      <c r="O243" s="133">
        <v>7.4999999999999997E-2</v>
      </c>
      <c r="P243" s="133">
        <f t="shared" si="45"/>
        <v>42.322499999999998</v>
      </c>
      <c r="Q243" s="133">
        <v>0</v>
      </c>
      <c r="R243" s="133">
        <f t="shared" si="46"/>
        <v>0</v>
      </c>
      <c r="S243" s="133">
        <v>1.3500000000000001E-3</v>
      </c>
      <c r="T243" s="134">
        <f t="shared" si="47"/>
        <v>0.76180499999999995</v>
      </c>
      <c r="AL243" s="135" t="s">
        <v>183</v>
      </c>
      <c r="AN243" s="135" t="s">
        <v>118</v>
      </c>
      <c r="AO243" s="135" t="s">
        <v>124</v>
      </c>
      <c r="AS243" s="13" t="s">
        <v>116</v>
      </c>
      <c r="AY243" s="136">
        <f t="shared" si="48"/>
        <v>0</v>
      </c>
      <c r="AZ243" s="136">
        <f t="shared" si="49"/>
        <v>0</v>
      </c>
      <c r="BA243" s="136">
        <f t="shared" si="50"/>
        <v>0</v>
      </c>
      <c r="BB243" s="136">
        <f t="shared" si="51"/>
        <v>0</v>
      </c>
      <c r="BC243" s="136">
        <f t="shared" si="52"/>
        <v>0</v>
      </c>
      <c r="BD243" s="13" t="s">
        <v>124</v>
      </c>
      <c r="BE243" s="137">
        <f t="shared" si="53"/>
        <v>0</v>
      </c>
      <c r="BF243" s="13" t="s">
        <v>183</v>
      </c>
      <c r="BG243" s="135" t="s">
        <v>501</v>
      </c>
    </row>
    <row r="244" spans="2:59" s="1" customFormat="1" ht="32.25" customHeight="1">
      <c r="B244" s="125"/>
      <c r="C244" s="126" t="s">
        <v>502</v>
      </c>
      <c r="D244" s="126" t="s">
        <v>118</v>
      </c>
      <c r="E244" s="127" t="s">
        <v>503</v>
      </c>
      <c r="F244" s="128" t="s">
        <v>504</v>
      </c>
      <c r="G244" s="129" t="s">
        <v>159</v>
      </c>
      <c r="H244" s="151">
        <v>80.8</v>
      </c>
      <c r="I244" s="151"/>
      <c r="J244" s="130"/>
      <c r="K244" s="128" t="s">
        <v>122</v>
      </c>
      <c r="L244" s="25"/>
      <c r="M244" s="131" t="s">
        <v>1</v>
      </c>
      <c r="N244" s="132" t="s">
        <v>34</v>
      </c>
      <c r="O244" s="133">
        <v>0.60599999999999998</v>
      </c>
      <c r="P244" s="133">
        <f t="shared" si="45"/>
        <v>48.964799999999997</v>
      </c>
      <c r="Q244" s="133">
        <v>2.8400000000000001E-3</v>
      </c>
      <c r="R244" s="133">
        <f t="shared" si="46"/>
        <v>0.22947200000000001</v>
      </c>
      <c r="S244" s="133">
        <v>0</v>
      </c>
      <c r="T244" s="134">
        <f t="shared" si="47"/>
        <v>0</v>
      </c>
      <c r="AL244" s="135" t="s">
        <v>183</v>
      </c>
      <c r="AN244" s="135" t="s">
        <v>118</v>
      </c>
      <c r="AO244" s="135" t="s">
        <v>124</v>
      </c>
      <c r="AS244" s="13" t="s">
        <v>116</v>
      </c>
      <c r="AY244" s="136">
        <f t="shared" si="48"/>
        <v>0</v>
      </c>
      <c r="AZ244" s="136">
        <f t="shared" si="49"/>
        <v>0</v>
      </c>
      <c r="BA244" s="136">
        <f t="shared" si="50"/>
        <v>0</v>
      </c>
      <c r="BB244" s="136">
        <f t="shared" si="51"/>
        <v>0</v>
      </c>
      <c r="BC244" s="136">
        <f t="shared" si="52"/>
        <v>0</v>
      </c>
      <c r="BD244" s="13" t="s">
        <v>124</v>
      </c>
      <c r="BE244" s="137">
        <f t="shared" si="53"/>
        <v>0</v>
      </c>
      <c r="BF244" s="13" t="s">
        <v>183</v>
      </c>
      <c r="BG244" s="135" t="s">
        <v>505</v>
      </c>
    </row>
    <row r="245" spans="2:59" s="1" customFormat="1" ht="30" customHeight="1">
      <c r="B245" s="125"/>
      <c r="C245" s="126" t="s">
        <v>506</v>
      </c>
      <c r="D245" s="126" t="s">
        <v>118</v>
      </c>
      <c r="E245" s="127" t="s">
        <v>507</v>
      </c>
      <c r="F245" s="128" t="s">
        <v>508</v>
      </c>
      <c r="G245" s="129" t="s">
        <v>159</v>
      </c>
      <c r="H245" s="151">
        <v>80.8</v>
      </c>
      <c r="I245" s="151"/>
      <c r="J245" s="130"/>
      <c r="K245" s="128" t="s">
        <v>122</v>
      </c>
      <c r="L245" s="25"/>
      <c r="M245" s="131" t="s">
        <v>1</v>
      </c>
      <c r="N245" s="132" t="s">
        <v>34</v>
      </c>
      <c r="O245" s="133">
        <v>6.6000000000000003E-2</v>
      </c>
      <c r="P245" s="133">
        <f t="shared" si="45"/>
        <v>5.3327999999999998</v>
      </c>
      <c r="Q245" s="133">
        <v>0</v>
      </c>
      <c r="R245" s="133">
        <f t="shared" si="46"/>
        <v>0</v>
      </c>
      <c r="S245" s="133">
        <v>1.75E-3</v>
      </c>
      <c r="T245" s="134">
        <f t="shared" si="47"/>
        <v>0.1414</v>
      </c>
      <c r="AL245" s="135" t="s">
        <v>183</v>
      </c>
      <c r="AN245" s="135" t="s">
        <v>118</v>
      </c>
      <c r="AO245" s="135" t="s">
        <v>124</v>
      </c>
      <c r="AS245" s="13" t="s">
        <v>116</v>
      </c>
      <c r="AY245" s="136">
        <f t="shared" si="48"/>
        <v>0</v>
      </c>
      <c r="AZ245" s="136">
        <f t="shared" si="49"/>
        <v>0</v>
      </c>
      <c r="BA245" s="136">
        <f t="shared" si="50"/>
        <v>0</v>
      </c>
      <c r="BB245" s="136">
        <f t="shared" si="51"/>
        <v>0</v>
      </c>
      <c r="BC245" s="136">
        <f t="shared" si="52"/>
        <v>0</v>
      </c>
      <c r="BD245" s="13" t="s">
        <v>124</v>
      </c>
      <c r="BE245" s="137">
        <f t="shared" si="53"/>
        <v>0</v>
      </c>
      <c r="BF245" s="13" t="s">
        <v>183</v>
      </c>
      <c r="BG245" s="135" t="s">
        <v>509</v>
      </c>
    </row>
    <row r="246" spans="2:59" s="1" customFormat="1" ht="29.25" customHeight="1">
      <c r="B246" s="125"/>
      <c r="C246" s="126" t="s">
        <v>510</v>
      </c>
      <c r="D246" s="126" t="s">
        <v>118</v>
      </c>
      <c r="E246" s="127" t="s">
        <v>511</v>
      </c>
      <c r="F246" s="128" t="s">
        <v>512</v>
      </c>
      <c r="G246" s="129" t="s">
        <v>159</v>
      </c>
      <c r="H246" s="151">
        <v>212.1</v>
      </c>
      <c r="I246" s="151"/>
      <c r="J246" s="130"/>
      <c r="K246" s="128" t="s">
        <v>122</v>
      </c>
      <c r="L246" s="25"/>
      <c r="M246" s="131" t="s">
        <v>1</v>
      </c>
      <c r="N246" s="132" t="s">
        <v>34</v>
      </c>
      <c r="O246" s="133">
        <v>0.60636000000000001</v>
      </c>
      <c r="P246" s="133">
        <f t="shared" si="45"/>
        <v>128.60895600000001</v>
      </c>
      <c r="Q246" s="133">
        <v>2.8700000000000002E-3</v>
      </c>
      <c r="R246" s="133">
        <f t="shared" si="46"/>
        <v>0.60872700000000002</v>
      </c>
      <c r="S246" s="133">
        <v>0</v>
      </c>
      <c r="T246" s="134">
        <f t="shared" si="47"/>
        <v>0</v>
      </c>
      <c r="AL246" s="135" t="s">
        <v>183</v>
      </c>
      <c r="AN246" s="135" t="s">
        <v>118</v>
      </c>
      <c r="AO246" s="135" t="s">
        <v>124</v>
      </c>
      <c r="AS246" s="13" t="s">
        <v>116</v>
      </c>
      <c r="AY246" s="136">
        <f t="shared" si="48"/>
        <v>0</v>
      </c>
      <c r="AZ246" s="136">
        <f t="shared" si="49"/>
        <v>0</v>
      </c>
      <c r="BA246" s="136">
        <f t="shared" si="50"/>
        <v>0</v>
      </c>
      <c r="BB246" s="136">
        <f t="shared" si="51"/>
        <v>0</v>
      </c>
      <c r="BC246" s="136">
        <f t="shared" si="52"/>
        <v>0</v>
      </c>
      <c r="BD246" s="13" t="s">
        <v>124</v>
      </c>
      <c r="BE246" s="137">
        <f t="shared" si="53"/>
        <v>0</v>
      </c>
      <c r="BF246" s="13" t="s">
        <v>183</v>
      </c>
      <c r="BG246" s="135" t="s">
        <v>513</v>
      </c>
    </row>
    <row r="247" spans="2:59" s="1" customFormat="1" ht="30.75" customHeight="1">
      <c r="B247" s="125"/>
      <c r="C247" s="126" t="s">
        <v>514</v>
      </c>
      <c r="D247" s="126" t="s">
        <v>118</v>
      </c>
      <c r="E247" s="127" t="s">
        <v>515</v>
      </c>
      <c r="F247" s="128" t="s">
        <v>516</v>
      </c>
      <c r="G247" s="129" t="s">
        <v>159</v>
      </c>
      <c r="H247" s="151">
        <v>7.5</v>
      </c>
      <c r="I247" s="151"/>
      <c r="J247" s="130"/>
      <c r="K247" s="128" t="s">
        <v>122</v>
      </c>
      <c r="L247" s="25"/>
      <c r="M247" s="131" t="s">
        <v>1</v>
      </c>
      <c r="N247" s="132" t="s">
        <v>34</v>
      </c>
      <c r="O247" s="133">
        <v>0.69835999999999998</v>
      </c>
      <c r="P247" s="133">
        <f t="shared" si="45"/>
        <v>5.2377000000000002</v>
      </c>
      <c r="Q247" s="133">
        <v>3.4399999999999999E-3</v>
      </c>
      <c r="R247" s="133">
        <f t="shared" si="46"/>
        <v>2.58E-2</v>
      </c>
      <c r="S247" s="133">
        <v>0</v>
      </c>
      <c r="T247" s="134">
        <f t="shared" si="47"/>
        <v>0</v>
      </c>
      <c r="AL247" s="135" t="s">
        <v>183</v>
      </c>
      <c r="AN247" s="135" t="s">
        <v>118</v>
      </c>
      <c r="AO247" s="135" t="s">
        <v>124</v>
      </c>
      <c r="AS247" s="13" t="s">
        <v>116</v>
      </c>
      <c r="AY247" s="136">
        <f t="shared" si="48"/>
        <v>0</v>
      </c>
      <c r="AZ247" s="136">
        <f t="shared" si="49"/>
        <v>0</v>
      </c>
      <c r="BA247" s="136">
        <f t="shared" si="50"/>
        <v>0</v>
      </c>
      <c r="BB247" s="136">
        <f t="shared" si="51"/>
        <v>0</v>
      </c>
      <c r="BC247" s="136">
        <f t="shared" si="52"/>
        <v>0</v>
      </c>
      <c r="BD247" s="13" t="s">
        <v>124</v>
      </c>
      <c r="BE247" s="137">
        <f t="shared" si="53"/>
        <v>0</v>
      </c>
      <c r="BF247" s="13" t="s">
        <v>183</v>
      </c>
      <c r="BG247" s="135" t="s">
        <v>517</v>
      </c>
    </row>
    <row r="248" spans="2:59" s="1" customFormat="1" ht="30.75" customHeight="1">
      <c r="B248" s="125"/>
      <c r="C248" s="126" t="s">
        <v>337</v>
      </c>
      <c r="D248" s="126" t="s">
        <v>118</v>
      </c>
      <c r="E248" s="127" t="s">
        <v>518</v>
      </c>
      <c r="F248" s="128" t="s">
        <v>519</v>
      </c>
      <c r="G248" s="129" t="s">
        <v>159</v>
      </c>
      <c r="H248" s="151">
        <v>219.6</v>
      </c>
      <c r="I248" s="151"/>
      <c r="J248" s="130"/>
      <c r="K248" s="128" t="s">
        <v>122</v>
      </c>
      <c r="L248" s="25"/>
      <c r="M248" s="131" t="s">
        <v>1</v>
      </c>
      <c r="N248" s="132" t="s">
        <v>34</v>
      </c>
      <c r="O248" s="133">
        <v>8.5999999999999993E-2</v>
      </c>
      <c r="P248" s="133">
        <f t="shared" si="45"/>
        <v>18.885599999999997</v>
      </c>
      <c r="Q248" s="133">
        <v>0</v>
      </c>
      <c r="R248" s="133">
        <f t="shared" si="46"/>
        <v>0</v>
      </c>
      <c r="S248" s="133">
        <v>2.3E-3</v>
      </c>
      <c r="T248" s="134">
        <f t="shared" si="47"/>
        <v>0.50507999999999997</v>
      </c>
      <c r="AL248" s="135" t="s">
        <v>183</v>
      </c>
      <c r="AN248" s="135" t="s">
        <v>118</v>
      </c>
      <c r="AO248" s="135" t="s">
        <v>124</v>
      </c>
      <c r="AS248" s="13" t="s">
        <v>116</v>
      </c>
      <c r="AY248" s="136">
        <f t="shared" si="48"/>
        <v>0</v>
      </c>
      <c r="AZ248" s="136">
        <f t="shared" si="49"/>
        <v>0</v>
      </c>
      <c r="BA248" s="136">
        <f t="shared" si="50"/>
        <v>0</v>
      </c>
      <c r="BB248" s="136">
        <f t="shared" si="51"/>
        <v>0</v>
      </c>
      <c r="BC248" s="136">
        <f t="shared" si="52"/>
        <v>0</v>
      </c>
      <c r="BD248" s="13" t="s">
        <v>124</v>
      </c>
      <c r="BE248" s="137">
        <f t="shared" si="53"/>
        <v>0</v>
      </c>
      <c r="BF248" s="13" t="s">
        <v>183</v>
      </c>
      <c r="BG248" s="135" t="s">
        <v>520</v>
      </c>
    </row>
    <row r="249" spans="2:59" s="1" customFormat="1" ht="42.75" customHeight="1">
      <c r="B249" s="125"/>
      <c r="C249" s="126" t="s">
        <v>521</v>
      </c>
      <c r="D249" s="126" t="s">
        <v>118</v>
      </c>
      <c r="E249" s="127" t="s">
        <v>522</v>
      </c>
      <c r="F249" s="128" t="s">
        <v>523</v>
      </c>
      <c r="G249" s="129" t="s">
        <v>241</v>
      </c>
      <c r="H249" s="151">
        <v>2</v>
      </c>
      <c r="I249" s="151"/>
      <c r="J249" s="130"/>
      <c r="K249" s="128" t="s">
        <v>122</v>
      </c>
      <c r="L249" s="25"/>
      <c r="M249" s="131" t="s">
        <v>1</v>
      </c>
      <c r="N249" s="132" t="s">
        <v>34</v>
      </c>
      <c r="O249" s="133">
        <v>0.22331999999999999</v>
      </c>
      <c r="P249" s="133">
        <f t="shared" si="45"/>
        <v>0.44663999999999998</v>
      </c>
      <c r="Q249" s="133">
        <v>1E-4</v>
      </c>
      <c r="R249" s="133">
        <f t="shared" si="46"/>
        <v>2.0000000000000001E-4</v>
      </c>
      <c r="S249" s="133">
        <v>0</v>
      </c>
      <c r="T249" s="134">
        <f t="shared" si="47"/>
        <v>0</v>
      </c>
      <c r="AL249" s="135" t="s">
        <v>183</v>
      </c>
      <c r="AN249" s="135" t="s">
        <v>118</v>
      </c>
      <c r="AO249" s="135" t="s">
        <v>124</v>
      </c>
      <c r="AS249" s="13" t="s">
        <v>116</v>
      </c>
      <c r="AY249" s="136">
        <f t="shared" si="48"/>
        <v>0</v>
      </c>
      <c r="AZ249" s="136">
        <f t="shared" si="49"/>
        <v>0</v>
      </c>
      <c r="BA249" s="136">
        <f t="shared" si="50"/>
        <v>0</v>
      </c>
      <c r="BB249" s="136">
        <f t="shared" si="51"/>
        <v>0</v>
      </c>
      <c r="BC249" s="136">
        <f t="shared" si="52"/>
        <v>0</v>
      </c>
      <c r="BD249" s="13" t="s">
        <v>124</v>
      </c>
      <c r="BE249" s="137">
        <f t="shared" si="53"/>
        <v>0</v>
      </c>
      <c r="BF249" s="13" t="s">
        <v>183</v>
      </c>
      <c r="BG249" s="135" t="s">
        <v>524</v>
      </c>
    </row>
    <row r="250" spans="2:59" s="1" customFormat="1" ht="29.25" customHeight="1">
      <c r="B250" s="125"/>
      <c r="C250" s="138" t="s">
        <v>525</v>
      </c>
      <c r="D250" s="138" t="s">
        <v>239</v>
      </c>
      <c r="E250" s="139" t="s">
        <v>526</v>
      </c>
      <c r="F250" s="280" t="s">
        <v>1099</v>
      </c>
      <c r="G250" s="141" t="s">
        <v>241</v>
      </c>
      <c r="H250" s="154">
        <v>2</v>
      </c>
      <c r="I250" s="154"/>
      <c r="J250" s="142"/>
      <c r="K250" s="140" t="s">
        <v>122</v>
      </c>
      <c r="L250" s="143"/>
      <c r="M250" s="144" t="s">
        <v>1</v>
      </c>
      <c r="N250" s="145" t="s">
        <v>34</v>
      </c>
      <c r="O250" s="133">
        <v>0</v>
      </c>
      <c r="P250" s="133">
        <f t="shared" si="45"/>
        <v>0</v>
      </c>
      <c r="Q250" s="133">
        <v>3.8000000000000002E-4</v>
      </c>
      <c r="R250" s="133">
        <f t="shared" si="46"/>
        <v>7.6000000000000004E-4</v>
      </c>
      <c r="S250" s="133">
        <v>0</v>
      </c>
      <c r="T250" s="134">
        <f t="shared" si="47"/>
        <v>0</v>
      </c>
      <c r="AL250" s="135" t="s">
        <v>247</v>
      </c>
      <c r="AN250" s="135" t="s">
        <v>239</v>
      </c>
      <c r="AO250" s="135" t="s">
        <v>124</v>
      </c>
      <c r="AS250" s="13" t="s">
        <v>116</v>
      </c>
      <c r="AY250" s="136">
        <f t="shared" si="48"/>
        <v>0</v>
      </c>
      <c r="AZ250" s="136">
        <f t="shared" si="49"/>
        <v>0</v>
      </c>
      <c r="BA250" s="136">
        <f t="shared" si="50"/>
        <v>0</v>
      </c>
      <c r="BB250" s="136">
        <f t="shared" si="51"/>
        <v>0</v>
      </c>
      <c r="BC250" s="136">
        <f t="shared" si="52"/>
        <v>0</v>
      </c>
      <c r="BD250" s="13" t="s">
        <v>124</v>
      </c>
      <c r="BE250" s="137">
        <f t="shared" si="53"/>
        <v>0</v>
      </c>
      <c r="BF250" s="13" t="s">
        <v>183</v>
      </c>
      <c r="BG250" s="135" t="s">
        <v>527</v>
      </c>
    </row>
    <row r="251" spans="2:59" s="1" customFormat="1" ht="36" customHeight="1">
      <c r="B251" s="125"/>
      <c r="C251" s="126" t="s">
        <v>528</v>
      </c>
      <c r="D251" s="126" t="s">
        <v>118</v>
      </c>
      <c r="E251" s="127" t="s">
        <v>529</v>
      </c>
      <c r="F251" s="128" t="s">
        <v>530</v>
      </c>
      <c r="G251" s="129" t="s">
        <v>241</v>
      </c>
      <c r="H251" s="151">
        <v>1</v>
      </c>
      <c r="I251" s="151"/>
      <c r="J251" s="130"/>
      <c r="K251" s="128" t="s">
        <v>122</v>
      </c>
      <c r="L251" s="25"/>
      <c r="M251" s="131" t="s">
        <v>1</v>
      </c>
      <c r="N251" s="132" t="s">
        <v>34</v>
      </c>
      <c r="O251" s="133">
        <v>0.14895</v>
      </c>
      <c r="P251" s="133">
        <f t="shared" si="45"/>
        <v>0.14895</v>
      </c>
      <c r="Q251" s="133">
        <v>0</v>
      </c>
      <c r="R251" s="133">
        <f t="shared" si="46"/>
        <v>0</v>
      </c>
      <c r="S251" s="133">
        <v>0</v>
      </c>
      <c r="T251" s="134">
        <f t="shared" si="47"/>
        <v>0</v>
      </c>
      <c r="AL251" s="135" t="s">
        <v>183</v>
      </c>
      <c r="AN251" s="135" t="s">
        <v>118</v>
      </c>
      <c r="AO251" s="135" t="s">
        <v>124</v>
      </c>
      <c r="AS251" s="13" t="s">
        <v>116</v>
      </c>
      <c r="AY251" s="136">
        <f t="shared" si="48"/>
        <v>0</v>
      </c>
      <c r="AZ251" s="136">
        <f t="shared" si="49"/>
        <v>0</v>
      </c>
      <c r="BA251" s="136">
        <f t="shared" si="50"/>
        <v>0</v>
      </c>
      <c r="BB251" s="136">
        <f t="shared" si="51"/>
        <v>0</v>
      </c>
      <c r="BC251" s="136">
        <f t="shared" si="52"/>
        <v>0</v>
      </c>
      <c r="BD251" s="13" t="s">
        <v>124</v>
      </c>
      <c r="BE251" s="137">
        <f t="shared" si="53"/>
        <v>0</v>
      </c>
      <c r="BF251" s="13" t="s">
        <v>183</v>
      </c>
      <c r="BG251" s="135" t="s">
        <v>531</v>
      </c>
    </row>
    <row r="252" spans="2:59" s="1" customFormat="1" ht="30" customHeight="1">
      <c r="B252" s="125"/>
      <c r="C252" s="138" t="s">
        <v>532</v>
      </c>
      <c r="D252" s="138" t="s">
        <v>239</v>
      </c>
      <c r="E252" s="282" t="s">
        <v>533</v>
      </c>
      <c r="F252" s="280" t="s">
        <v>1100</v>
      </c>
      <c r="G252" s="141" t="s">
        <v>241</v>
      </c>
      <c r="H252" s="154">
        <v>1</v>
      </c>
      <c r="I252" s="154"/>
      <c r="J252" s="142"/>
      <c r="K252" s="140" t="s">
        <v>122</v>
      </c>
      <c r="L252" s="143"/>
      <c r="M252" s="144" t="s">
        <v>1</v>
      </c>
      <c r="N252" s="145" t="s">
        <v>34</v>
      </c>
      <c r="O252" s="133">
        <v>0</v>
      </c>
      <c r="P252" s="133">
        <f t="shared" si="45"/>
        <v>0</v>
      </c>
      <c r="Q252" s="133">
        <v>2.5000000000000001E-4</v>
      </c>
      <c r="R252" s="133">
        <f t="shared" si="46"/>
        <v>2.5000000000000001E-4</v>
      </c>
      <c r="S252" s="133">
        <v>0</v>
      </c>
      <c r="T252" s="134">
        <f t="shared" si="47"/>
        <v>0</v>
      </c>
      <c r="AL252" s="135" t="s">
        <v>247</v>
      </c>
      <c r="AN252" s="135" t="s">
        <v>239</v>
      </c>
      <c r="AO252" s="135" t="s">
        <v>124</v>
      </c>
      <c r="AS252" s="13" t="s">
        <v>116</v>
      </c>
      <c r="AY252" s="136">
        <f t="shared" si="48"/>
        <v>0</v>
      </c>
      <c r="AZ252" s="136">
        <f t="shared" si="49"/>
        <v>0</v>
      </c>
      <c r="BA252" s="136">
        <f t="shared" si="50"/>
        <v>0</v>
      </c>
      <c r="BB252" s="136">
        <f t="shared" si="51"/>
        <v>0</v>
      </c>
      <c r="BC252" s="136">
        <f t="shared" si="52"/>
        <v>0</v>
      </c>
      <c r="BD252" s="13" t="s">
        <v>124</v>
      </c>
      <c r="BE252" s="137">
        <f t="shared" si="53"/>
        <v>0</v>
      </c>
      <c r="BF252" s="13" t="s">
        <v>183</v>
      </c>
      <c r="BG252" s="135" t="s">
        <v>534</v>
      </c>
    </row>
    <row r="253" spans="2:59" s="1" customFormat="1" ht="24" customHeight="1">
      <c r="B253" s="125"/>
      <c r="C253" s="126" t="s">
        <v>535</v>
      </c>
      <c r="D253" s="126" t="s">
        <v>118</v>
      </c>
      <c r="E253" s="127" t="s">
        <v>536</v>
      </c>
      <c r="F253" s="128" t="s">
        <v>537</v>
      </c>
      <c r="G253" s="129" t="s">
        <v>159</v>
      </c>
      <c r="H253" s="151">
        <v>3</v>
      </c>
      <c r="I253" s="151"/>
      <c r="J253" s="130"/>
      <c r="K253" s="128" t="s">
        <v>122</v>
      </c>
      <c r="L253" s="25"/>
      <c r="M253" s="131" t="s">
        <v>1</v>
      </c>
      <c r="N253" s="132" t="s">
        <v>34</v>
      </c>
      <c r="O253" s="133">
        <v>0.65947</v>
      </c>
      <c r="P253" s="133">
        <f t="shared" si="45"/>
        <v>1.97841</v>
      </c>
      <c r="Q253" s="133">
        <v>2.0200000000000001E-3</v>
      </c>
      <c r="R253" s="133">
        <f t="shared" si="46"/>
        <v>6.0600000000000003E-3</v>
      </c>
      <c r="S253" s="133">
        <v>0</v>
      </c>
      <c r="T253" s="134">
        <f t="shared" si="47"/>
        <v>0</v>
      </c>
      <c r="AL253" s="135" t="s">
        <v>183</v>
      </c>
      <c r="AN253" s="135" t="s">
        <v>118</v>
      </c>
      <c r="AO253" s="135" t="s">
        <v>124</v>
      </c>
      <c r="AS253" s="13" t="s">
        <v>116</v>
      </c>
      <c r="AY253" s="136">
        <f t="shared" si="48"/>
        <v>0</v>
      </c>
      <c r="AZ253" s="136">
        <f t="shared" si="49"/>
        <v>0</v>
      </c>
      <c r="BA253" s="136">
        <f t="shared" si="50"/>
        <v>0</v>
      </c>
      <c r="BB253" s="136">
        <f t="shared" si="51"/>
        <v>0</v>
      </c>
      <c r="BC253" s="136">
        <f t="shared" si="52"/>
        <v>0</v>
      </c>
      <c r="BD253" s="13" t="s">
        <v>124</v>
      </c>
      <c r="BE253" s="137">
        <f t="shared" si="53"/>
        <v>0</v>
      </c>
      <c r="BF253" s="13" t="s">
        <v>183</v>
      </c>
      <c r="BG253" s="135" t="s">
        <v>538</v>
      </c>
    </row>
    <row r="254" spans="2:59" s="1" customFormat="1" ht="24" customHeight="1">
      <c r="B254" s="125"/>
      <c r="C254" s="126" t="s">
        <v>539</v>
      </c>
      <c r="D254" s="126" t="s">
        <v>118</v>
      </c>
      <c r="E254" s="127" t="s">
        <v>540</v>
      </c>
      <c r="F254" s="128" t="s">
        <v>541</v>
      </c>
      <c r="G254" s="129" t="s">
        <v>159</v>
      </c>
      <c r="H254" s="151">
        <v>3</v>
      </c>
      <c r="I254" s="151"/>
      <c r="J254" s="130"/>
      <c r="K254" s="128" t="s">
        <v>122</v>
      </c>
      <c r="L254" s="25"/>
      <c r="M254" s="131" t="s">
        <v>1</v>
      </c>
      <c r="N254" s="132" t="s">
        <v>34</v>
      </c>
      <c r="O254" s="133">
        <v>4.7E-2</v>
      </c>
      <c r="P254" s="133">
        <f t="shared" si="45"/>
        <v>0.14100000000000001</v>
      </c>
      <c r="Q254" s="133">
        <v>0</v>
      </c>
      <c r="R254" s="133">
        <f t="shared" si="46"/>
        <v>0</v>
      </c>
      <c r="S254" s="133">
        <v>2.2599999999999999E-3</v>
      </c>
      <c r="T254" s="134">
        <f t="shared" si="47"/>
        <v>6.7799999999999996E-3</v>
      </c>
      <c r="AL254" s="135" t="s">
        <v>183</v>
      </c>
      <c r="AN254" s="135" t="s">
        <v>118</v>
      </c>
      <c r="AO254" s="135" t="s">
        <v>124</v>
      </c>
      <c r="AS254" s="13" t="s">
        <v>116</v>
      </c>
      <c r="AY254" s="136">
        <f t="shared" si="48"/>
        <v>0</v>
      </c>
      <c r="AZ254" s="136">
        <f t="shared" si="49"/>
        <v>0</v>
      </c>
      <c r="BA254" s="136">
        <f t="shared" si="50"/>
        <v>0</v>
      </c>
      <c r="BB254" s="136">
        <f t="shared" si="51"/>
        <v>0</v>
      </c>
      <c r="BC254" s="136">
        <f t="shared" si="52"/>
        <v>0</v>
      </c>
      <c r="BD254" s="13" t="s">
        <v>124</v>
      </c>
      <c r="BE254" s="137">
        <f t="shared" si="53"/>
        <v>0</v>
      </c>
      <c r="BF254" s="13" t="s">
        <v>183</v>
      </c>
      <c r="BG254" s="135" t="s">
        <v>542</v>
      </c>
    </row>
    <row r="255" spans="2:59" s="1" customFormat="1" ht="24" customHeight="1">
      <c r="B255" s="125"/>
      <c r="C255" s="126" t="s">
        <v>543</v>
      </c>
      <c r="D255" s="126" t="s">
        <v>118</v>
      </c>
      <c r="E255" s="127" t="s">
        <v>544</v>
      </c>
      <c r="F255" s="128" t="s">
        <v>545</v>
      </c>
      <c r="G255" s="129" t="s">
        <v>358</v>
      </c>
      <c r="H255" s="151"/>
      <c r="I255" s="151">
        <v>1.9</v>
      </c>
      <c r="J255" s="130"/>
      <c r="K255" s="128" t="s">
        <v>122</v>
      </c>
      <c r="L255" s="25"/>
      <c r="M255" s="131" t="s">
        <v>1</v>
      </c>
      <c r="N255" s="132" t="s">
        <v>34</v>
      </c>
      <c r="O255" s="133">
        <v>0</v>
      </c>
      <c r="P255" s="133">
        <f t="shared" si="45"/>
        <v>0</v>
      </c>
      <c r="Q255" s="133">
        <v>0</v>
      </c>
      <c r="R255" s="133">
        <f t="shared" si="46"/>
        <v>0</v>
      </c>
      <c r="S255" s="133">
        <v>0</v>
      </c>
      <c r="T255" s="134">
        <f t="shared" si="47"/>
        <v>0</v>
      </c>
      <c r="AL255" s="135" t="s">
        <v>183</v>
      </c>
      <c r="AN255" s="135" t="s">
        <v>118</v>
      </c>
      <c r="AO255" s="135" t="s">
        <v>124</v>
      </c>
      <c r="AS255" s="13" t="s">
        <v>116</v>
      </c>
      <c r="AY255" s="136">
        <f t="shared" si="48"/>
        <v>0</v>
      </c>
      <c r="AZ255" s="136">
        <f t="shared" si="49"/>
        <v>0</v>
      </c>
      <c r="BA255" s="136">
        <f t="shared" si="50"/>
        <v>0</v>
      </c>
      <c r="BB255" s="136">
        <f t="shared" si="51"/>
        <v>0</v>
      </c>
      <c r="BC255" s="136">
        <f t="shared" si="52"/>
        <v>0</v>
      </c>
      <c r="BD255" s="13" t="s">
        <v>124</v>
      </c>
      <c r="BE255" s="137">
        <f t="shared" si="53"/>
        <v>0</v>
      </c>
      <c r="BF255" s="13" t="s">
        <v>183</v>
      </c>
      <c r="BG255" s="135" t="s">
        <v>546</v>
      </c>
    </row>
    <row r="256" spans="2:59" s="11" customFormat="1" ht="22.9" customHeight="1">
      <c r="B256" s="114"/>
      <c r="D256" s="115" t="s">
        <v>67</v>
      </c>
      <c r="E256" s="123" t="s">
        <v>547</v>
      </c>
      <c r="F256" s="123" t="s">
        <v>548</v>
      </c>
      <c r="J256" s="153"/>
      <c r="L256" s="114"/>
      <c r="M256" s="117"/>
      <c r="N256" s="118"/>
      <c r="O256" s="118"/>
      <c r="P256" s="119">
        <f>SUM(P257:P272)</f>
        <v>640.56299999999999</v>
      </c>
      <c r="Q256" s="118"/>
      <c r="R256" s="119">
        <f>SUM(R257:R272)</f>
        <v>5.7499619999999982</v>
      </c>
      <c r="S256" s="118"/>
      <c r="T256" s="120">
        <f>SUM(T257:T272)</f>
        <v>0.73799999999999999</v>
      </c>
      <c r="AL256" s="115" t="s">
        <v>124</v>
      </c>
      <c r="AN256" s="121" t="s">
        <v>67</v>
      </c>
      <c r="AO256" s="121" t="s">
        <v>75</v>
      </c>
      <c r="AS256" s="115" t="s">
        <v>116</v>
      </c>
      <c r="BE256" s="122">
        <f>SUM(BE257:BE272)</f>
        <v>0</v>
      </c>
    </row>
    <row r="257" spans="2:59" s="1" customFormat="1" ht="33.75" customHeight="1">
      <c r="B257" s="125"/>
      <c r="C257" s="126" t="s">
        <v>549</v>
      </c>
      <c r="D257" s="126" t="s">
        <v>118</v>
      </c>
      <c r="E257" s="127" t="s">
        <v>550</v>
      </c>
      <c r="F257" s="128" t="s">
        <v>551</v>
      </c>
      <c r="G257" s="129" t="s">
        <v>159</v>
      </c>
      <c r="H257" s="151">
        <v>1090.2</v>
      </c>
      <c r="I257" s="151"/>
      <c r="J257" s="151"/>
      <c r="K257" s="128" t="s">
        <v>122</v>
      </c>
      <c r="L257" s="25"/>
      <c r="M257" s="131" t="s">
        <v>1</v>
      </c>
      <c r="N257" s="132" t="s">
        <v>34</v>
      </c>
      <c r="O257" s="133">
        <v>0.56499999999999995</v>
      </c>
      <c r="P257" s="133">
        <f t="shared" ref="P257:P272" si="54">O257*H257</f>
        <v>615.96299999999997</v>
      </c>
      <c r="Q257" s="133">
        <v>2.1000000000000001E-4</v>
      </c>
      <c r="R257" s="133">
        <f t="shared" ref="R257:R272" si="55">Q257*H257</f>
        <v>0.22894200000000001</v>
      </c>
      <c r="S257" s="133">
        <v>0</v>
      </c>
      <c r="T257" s="134">
        <f t="shared" ref="T257:T272" si="56">S257*H257</f>
        <v>0</v>
      </c>
      <c r="AL257" s="135" t="s">
        <v>183</v>
      </c>
      <c r="AN257" s="135" t="s">
        <v>118</v>
      </c>
      <c r="AO257" s="135" t="s">
        <v>124</v>
      </c>
      <c r="AS257" s="13" t="s">
        <v>116</v>
      </c>
      <c r="AY257" s="136">
        <f t="shared" ref="AY257:AY272" si="57">IF(N257="základná",J257,0)</f>
        <v>0</v>
      </c>
      <c r="AZ257" s="136">
        <f t="shared" ref="AZ257:AZ272" si="58">IF(N257="znížená",J257,0)</f>
        <v>0</v>
      </c>
      <c r="BA257" s="136">
        <f t="shared" ref="BA257:BA272" si="59">IF(N257="zákl. prenesená",J257,0)</f>
        <v>0</v>
      </c>
      <c r="BB257" s="136">
        <f t="shared" ref="BB257:BB272" si="60">IF(N257="zníž. prenesená",J257,0)</f>
        <v>0</v>
      </c>
      <c r="BC257" s="136">
        <f t="shared" ref="BC257:BC272" si="61">IF(N257="nulová",J257,0)</f>
        <v>0</v>
      </c>
      <c r="BD257" s="13" t="s">
        <v>124</v>
      </c>
      <c r="BE257" s="137">
        <f t="shared" ref="BE257:BE272" si="62">ROUND(I257*H257,3)</f>
        <v>0</v>
      </c>
      <c r="BF257" s="13" t="s">
        <v>183</v>
      </c>
      <c r="BG257" s="135" t="s">
        <v>552</v>
      </c>
    </row>
    <row r="258" spans="2:59" s="1" customFormat="1" ht="56.25" customHeight="1">
      <c r="B258" s="125"/>
      <c r="C258" s="138" t="s">
        <v>553</v>
      </c>
      <c r="D258" s="138" t="s">
        <v>239</v>
      </c>
      <c r="E258" s="139" t="s">
        <v>554</v>
      </c>
      <c r="F258" s="280" t="s">
        <v>1101</v>
      </c>
      <c r="G258" s="141" t="s">
        <v>159</v>
      </c>
      <c r="H258" s="154">
        <v>1090.2</v>
      </c>
      <c r="I258" s="154"/>
      <c r="J258" s="154"/>
      <c r="K258" s="140" t="s">
        <v>122</v>
      </c>
      <c r="L258" s="143"/>
      <c r="M258" s="144" t="s">
        <v>1</v>
      </c>
      <c r="N258" s="145" t="s">
        <v>34</v>
      </c>
      <c r="O258" s="133">
        <v>0</v>
      </c>
      <c r="P258" s="133">
        <f t="shared" si="54"/>
        <v>0</v>
      </c>
      <c r="Q258" s="133">
        <v>1E-4</v>
      </c>
      <c r="R258" s="133">
        <f t="shared" si="55"/>
        <v>0.10902000000000001</v>
      </c>
      <c r="S258" s="133">
        <v>0</v>
      </c>
      <c r="T258" s="134">
        <f t="shared" si="56"/>
        <v>0</v>
      </c>
      <c r="AL258" s="135" t="s">
        <v>247</v>
      </c>
      <c r="AN258" s="135" t="s">
        <v>239</v>
      </c>
      <c r="AO258" s="135" t="s">
        <v>124</v>
      </c>
      <c r="AS258" s="13" t="s">
        <v>116</v>
      </c>
      <c r="AY258" s="136">
        <f t="shared" si="57"/>
        <v>0</v>
      </c>
      <c r="AZ258" s="136">
        <f t="shared" si="58"/>
        <v>0</v>
      </c>
      <c r="BA258" s="136">
        <f t="shared" si="59"/>
        <v>0</v>
      </c>
      <c r="BB258" s="136">
        <f t="shared" si="60"/>
        <v>0</v>
      </c>
      <c r="BC258" s="136">
        <f t="shared" si="61"/>
        <v>0</v>
      </c>
      <c r="BD258" s="13" t="s">
        <v>124</v>
      </c>
      <c r="BE258" s="137">
        <f t="shared" si="62"/>
        <v>0</v>
      </c>
      <c r="BF258" s="13" t="s">
        <v>183</v>
      </c>
      <c r="BG258" s="135" t="s">
        <v>555</v>
      </c>
    </row>
    <row r="259" spans="2:59" s="1" customFormat="1" ht="39" customHeight="1">
      <c r="B259" s="125"/>
      <c r="C259" s="138" t="s">
        <v>556</v>
      </c>
      <c r="D259" s="138" t="s">
        <v>239</v>
      </c>
      <c r="E259" s="139" t="s">
        <v>557</v>
      </c>
      <c r="F259" s="140" t="s">
        <v>558</v>
      </c>
      <c r="G259" s="141" t="s">
        <v>241</v>
      </c>
      <c r="H259" s="154">
        <v>4</v>
      </c>
      <c r="I259" s="154"/>
      <c r="J259" s="154"/>
      <c r="K259" s="140" t="s">
        <v>1</v>
      </c>
      <c r="L259" s="143"/>
      <c r="M259" s="144" t="s">
        <v>1</v>
      </c>
      <c r="N259" s="145" t="s">
        <v>34</v>
      </c>
      <c r="O259" s="133">
        <v>0</v>
      </c>
      <c r="P259" s="133">
        <f t="shared" si="54"/>
        <v>0</v>
      </c>
      <c r="Q259" s="133">
        <v>2.1999999999999999E-2</v>
      </c>
      <c r="R259" s="133">
        <f t="shared" si="55"/>
        <v>8.7999999999999995E-2</v>
      </c>
      <c r="S259" s="133">
        <v>0</v>
      </c>
      <c r="T259" s="134">
        <f t="shared" si="56"/>
        <v>0</v>
      </c>
      <c r="AL259" s="135" t="s">
        <v>247</v>
      </c>
      <c r="AN259" s="135" t="s">
        <v>239</v>
      </c>
      <c r="AO259" s="135" t="s">
        <v>124</v>
      </c>
      <c r="AS259" s="13" t="s">
        <v>116</v>
      </c>
      <c r="AY259" s="136">
        <f t="shared" si="57"/>
        <v>0</v>
      </c>
      <c r="AZ259" s="136">
        <f t="shared" si="58"/>
        <v>0</v>
      </c>
      <c r="BA259" s="136">
        <f t="shared" si="59"/>
        <v>0</v>
      </c>
      <c r="BB259" s="136">
        <f t="shared" si="60"/>
        <v>0</v>
      </c>
      <c r="BC259" s="136">
        <f t="shared" si="61"/>
        <v>0</v>
      </c>
      <c r="BD259" s="13" t="s">
        <v>124</v>
      </c>
      <c r="BE259" s="137">
        <f t="shared" si="62"/>
        <v>0</v>
      </c>
      <c r="BF259" s="13" t="s">
        <v>183</v>
      </c>
      <c r="BG259" s="135" t="s">
        <v>559</v>
      </c>
    </row>
    <row r="260" spans="2:59" s="1" customFormat="1" ht="39" customHeight="1">
      <c r="B260" s="125"/>
      <c r="C260" s="138" t="s">
        <v>560</v>
      </c>
      <c r="D260" s="138" t="s">
        <v>239</v>
      </c>
      <c r="E260" s="139" t="s">
        <v>561</v>
      </c>
      <c r="F260" s="140" t="s">
        <v>562</v>
      </c>
      <c r="G260" s="141" t="s">
        <v>241</v>
      </c>
      <c r="H260" s="154">
        <v>22</v>
      </c>
      <c r="I260" s="154"/>
      <c r="J260" s="154"/>
      <c r="K260" s="140" t="s">
        <v>1</v>
      </c>
      <c r="L260" s="143"/>
      <c r="M260" s="144" t="s">
        <v>1</v>
      </c>
      <c r="N260" s="145" t="s">
        <v>34</v>
      </c>
      <c r="O260" s="133">
        <v>0</v>
      </c>
      <c r="P260" s="133">
        <f t="shared" si="54"/>
        <v>0</v>
      </c>
      <c r="Q260" s="133">
        <v>2.1999999999999999E-2</v>
      </c>
      <c r="R260" s="133">
        <f t="shared" si="55"/>
        <v>0.48399999999999999</v>
      </c>
      <c r="S260" s="133">
        <v>0</v>
      </c>
      <c r="T260" s="134">
        <f t="shared" si="56"/>
        <v>0</v>
      </c>
      <c r="AL260" s="135" t="s">
        <v>247</v>
      </c>
      <c r="AN260" s="135" t="s">
        <v>239</v>
      </c>
      <c r="AO260" s="135" t="s">
        <v>124</v>
      </c>
      <c r="AS260" s="13" t="s">
        <v>116</v>
      </c>
      <c r="AY260" s="136">
        <f t="shared" si="57"/>
        <v>0</v>
      </c>
      <c r="AZ260" s="136">
        <f t="shared" si="58"/>
        <v>0</v>
      </c>
      <c r="BA260" s="136">
        <f t="shared" si="59"/>
        <v>0</v>
      </c>
      <c r="BB260" s="136">
        <f t="shared" si="60"/>
        <v>0</v>
      </c>
      <c r="BC260" s="136">
        <f t="shared" si="61"/>
        <v>0</v>
      </c>
      <c r="BD260" s="13" t="s">
        <v>124</v>
      </c>
      <c r="BE260" s="137">
        <f t="shared" si="62"/>
        <v>0</v>
      </c>
      <c r="BF260" s="13" t="s">
        <v>183</v>
      </c>
      <c r="BG260" s="135" t="s">
        <v>563</v>
      </c>
    </row>
    <row r="261" spans="2:59" s="1" customFormat="1" ht="39" customHeight="1">
      <c r="B261" s="125"/>
      <c r="C261" s="138" t="s">
        <v>564</v>
      </c>
      <c r="D261" s="138" t="s">
        <v>239</v>
      </c>
      <c r="E261" s="139" t="s">
        <v>565</v>
      </c>
      <c r="F261" s="140" t="s">
        <v>566</v>
      </c>
      <c r="G261" s="141" t="s">
        <v>241</v>
      </c>
      <c r="H261" s="154">
        <v>14</v>
      </c>
      <c r="I261" s="154"/>
      <c r="J261" s="154"/>
      <c r="K261" s="140" t="s">
        <v>1</v>
      </c>
      <c r="L261" s="143"/>
      <c r="M261" s="144" t="s">
        <v>1</v>
      </c>
      <c r="N261" s="145" t="s">
        <v>34</v>
      </c>
      <c r="O261" s="133">
        <v>0</v>
      </c>
      <c r="P261" s="133">
        <f t="shared" si="54"/>
        <v>0</v>
      </c>
      <c r="Q261" s="133">
        <v>2.1999999999999999E-2</v>
      </c>
      <c r="R261" s="133">
        <f t="shared" si="55"/>
        <v>0.308</v>
      </c>
      <c r="S261" s="133">
        <v>0</v>
      </c>
      <c r="T261" s="134">
        <f t="shared" si="56"/>
        <v>0</v>
      </c>
      <c r="AL261" s="135" t="s">
        <v>247</v>
      </c>
      <c r="AN261" s="135" t="s">
        <v>239</v>
      </c>
      <c r="AO261" s="135" t="s">
        <v>124</v>
      </c>
      <c r="AS261" s="13" t="s">
        <v>116</v>
      </c>
      <c r="AY261" s="136">
        <f t="shared" si="57"/>
        <v>0</v>
      </c>
      <c r="AZ261" s="136">
        <f t="shared" si="58"/>
        <v>0</v>
      </c>
      <c r="BA261" s="136">
        <f t="shared" si="59"/>
        <v>0</v>
      </c>
      <c r="BB261" s="136">
        <f t="shared" si="60"/>
        <v>0</v>
      </c>
      <c r="BC261" s="136">
        <f t="shared" si="61"/>
        <v>0</v>
      </c>
      <c r="BD261" s="13" t="s">
        <v>124</v>
      </c>
      <c r="BE261" s="137">
        <f t="shared" si="62"/>
        <v>0</v>
      </c>
      <c r="BF261" s="13" t="s">
        <v>183</v>
      </c>
      <c r="BG261" s="135" t="s">
        <v>567</v>
      </c>
    </row>
    <row r="262" spans="2:59" s="1" customFormat="1" ht="39" customHeight="1">
      <c r="B262" s="125"/>
      <c r="C262" s="138" t="s">
        <v>568</v>
      </c>
      <c r="D262" s="138" t="s">
        <v>239</v>
      </c>
      <c r="E262" s="139" t="s">
        <v>569</v>
      </c>
      <c r="F262" s="140" t="s">
        <v>570</v>
      </c>
      <c r="G262" s="141" t="s">
        <v>241</v>
      </c>
      <c r="H262" s="154">
        <v>1</v>
      </c>
      <c r="I262" s="154"/>
      <c r="J262" s="154"/>
      <c r="K262" s="140" t="s">
        <v>1</v>
      </c>
      <c r="L262" s="143"/>
      <c r="M262" s="144" t="s">
        <v>1</v>
      </c>
      <c r="N262" s="145" t="s">
        <v>34</v>
      </c>
      <c r="O262" s="133">
        <v>0</v>
      </c>
      <c r="P262" s="133">
        <f t="shared" si="54"/>
        <v>0</v>
      </c>
      <c r="Q262" s="133">
        <v>2.1999999999999999E-2</v>
      </c>
      <c r="R262" s="133">
        <f t="shared" si="55"/>
        <v>2.1999999999999999E-2</v>
      </c>
      <c r="S262" s="133">
        <v>0</v>
      </c>
      <c r="T262" s="134">
        <f t="shared" si="56"/>
        <v>0</v>
      </c>
      <c r="AL262" s="135" t="s">
        <v>247</v>
      </c>
      <c r="AN262" s="135" t="s">
        <v>239</v>
      </c>
      <c r="AO262" s="135" t="s">
        <v>124</v>
      </c>
      <c r="AS262" s="13" t="s">
        <v>116</v>
      </c>
      <c r="AY262" s="136">
        <f t="shared" si="57"/>
        <v>0</v>
      </c>
      <c r="AZ262" s="136">
        <f t="shared" si="58"/>
        <v>0</v>
      </c>
      <c r="BA262" s="136">
        <f t="shared" si="59"/>
        <v>0</v>
      </c>
      <c r="BB262" s="136">
        <f t="shared" si="60"/>
        <v>0</v>
      </c>
      <c r="BC262" s="136">
        <f t="shared" si="61"/>
        <v>0</v>
      </c>
      <c r="BD262" s="13" t="s">
        <v>124</v>
      </c>
      <c r="BE262" s="137">
        <f t="shared" si="62"/>
        <v>0</v>
      </c>
      <c r="BF262" s="13" t="s">
        <v>183</v>
      </c>
      <c r="BG262" s="135" t="s">
        <v>571</v>
      </c>
    </row>
    <row r="263" spans="2:59" s="1" customFormat="1" ht="39" customHeight="1">
      <c r="B263" s="125"/>
      <c r="C263" s="138" t="s">
        <v>572</v>
      </c>
      <c r="D263" s="138" t="s">
        <v>239</v>
      </c>
      <c r="E263" s="139" t="s">
        <v>573</v>
      </c>
      <c r="F263" s="140" t="s">
        <v>574</v>
      </c>
      <c r="G263" s="141" t="s">
        <v>241</v>
      </c>
      <c r="H263" s="154">
        <v>21</v>
      </c>
      <c r="I263" s="154"/>
      <c r="J263" s="154"/>
      <c r="K263" s="140" t="s">
        <v>1</v>
      </c>
      <c r="L263" s="143"/>
      <c r="M263" s="144" t="s">
        <v>1</v>
      </c>
      <c r="N263" s="145" t="s">
        <v>34</v>
      </c>
      <c r="O263" s="133">
        <v>0</v>
      </c>
      <c r="P263" s="133">
        <f t="shared" si="54"/>
        <v>0</v>
      </c>
      <c r="Q263" s="133">
        <v>2.1999999999999999E-2</v>
      </c>
      <c r="R263" s="133">
        <f t="shared" si="55"/>
        <v>0.46199999999999997</v>
      </c>
      <c r="S263" s="133">
        <v>0</v>
      </c>
      <c r="T263" s="134">
        <f t="shared" si="56"/>
        <v>0</v>
      </c>
      <c r="AL263" s="135" t="s">
        <v>247</v>
      </c>
      <c r="AN263" s="135" t="s">
        <v>239</v>
      </c>
      <c r="AO263" s="135" t="s">
        <v>124</v>
      </c>
      <c r="AS263" s="13" t="s">
        <v>116</v>
      </c>
      <c r="AY263" s="136">
        <f t="shared" si="57"/>
        <v>0</v>
      </c>
      <c r="AZ263" s="136">
        <f t="shared" si="58"/>
        <v>0</v>
      </c>
      <c r="BA263" s="136">
        <f t="shared" si="59"/>
        <v>0</v>
      </c>
      <c r="BB263" s="136">
        <f t="shared" si="60"/>
        <v>0</v>
      </c>
      <c r="BC263" s="136">
        <f t="shared" si="61"/>
        <v>0</v>
      </c>
      <c r="BD263" s="13" t="s">
        <v>124</v>
      </c>
      <c r="BE263" s="137">
        <f t="shared" si="62"/>
        <v>0</v>
      </c>
      <c r="BF263" s="13" t="s">
        <v>183</v>
      </c>
      <c r="BG263" s="135" t="s">
        <v>575</v>
      </c>
    </row>
    <row r="264" spans="2:59" s="1" customFormat="1" ht="39" customHeight="1">
      <c r="B264" s="125"/>
      <c r="C264" s="138" t="s">
        <v>576</v>
      </c>
      <c r="D264" s="138" t="s">
        <v>239</v>
      </c>
      <c r="E264" s="139" t="s">
        <v>577</v>
      </c>
      <c r="F264" s="140" t="s">
        <v>578</v>
      </c>
      <c r="G264" s="141" t="s">
        <v>241</v>
      </c>
      <c r="H264" s="154">
        <v>20</v>
      </c>
      <c r="I264" s="154"/>
      <c r="J264" s="154"/>
      <c r="K264" s="140" t="s">
        <v>1</v>
      </c>
      <c r="L264" s="143"/>
      <c r="M264" s="144" t="s">
        <v>1</v>
      </c>
      <c r="N264" s="145" t="s">
        <v>34</v>
      </c>
      <c r="O264" s="133">
        <v>0</v>
      </c>
      <c r="P264" s="133">
        <f t="shared" si="54"/>
        <v>0</v>
      </c>
      <c r="Q264" s="133">
        <v>2.1999999999999999E-2</v>
      </c>
      <c r="R264" s="133">
        <f t="shared" si="55"/>
        <v>0.43999999999999995</v>
      </c>
      <c r="S264" s="133">
        <v>0</v>
      </c>
      <c r="T264" s="134">
        <f t="shared" si="56"/>
        <v>0</v>
      </c>
      <c r="AL264" s="135" t="s">
        <v>247</v>
      </c>
      <c r="AN264" s="135" t="s">
        <v>239</v>
      </c>
      <c r="AO264" s="135" t="s">
        <v>124</v>
      </c>
      <c r="AS264" s="13" t="s">
        <v>116</v>
      </c>
      <c r="AY264" s="136">
        <f t="shared" si="57"/>
        <v>0</v>
      </c>
      <c r="AZ264" s="136">
        <f t="shared" si="58"/>
        <v>0</v>
      </c>
      <c r="BA264" s="136">
        <f t="shared" si="59"/>
        <v>0</v>
      </c>
      <c r="BB264" s="136">
        <f t="shared" si="60"/>
        <v>0</v>
      </c>
      <c r="BC264" s="136">
        <f t="shared" si="61"/>
        <v>0</v>
      </c>
      <c r="BD264" s="13" t="s">
        <v>124</v>
      </c>
      <c r="BE264" s="137">
        <f t="shared" si="62"/>
        <v>0</v>
      </c>
      <c r="BF264" s="13" t="s">
        <v>183</v>
      </c>
      <c r="BG264" s="135" t="s">
        <v>579</v>
      </c>
    </row>
    <row r="265" spans="2:59" s="1" customFormat="1" ht="39" customHeight="1">
      <c r="B265" s="125"/>
      <c r="C265" s="138" t="s">
        <v>580</v>
      </c>
      <c r="D265" s="138" t="s">
        <v>239</v>
      </c>
      <c r="E265" s="139" t="s">
        <v>581</v>
      </c>
      <c r="F265" s="140" t="s">
        <v>582</v>
      </c>
      <c r="G265" s="141" t="s">
        <v>241</v>
      </c>
      <c r="H265" s="154">
        <v>124</v>
      </c>
      <c r="I265" s="154"/>
      <c r="J265" s="154"/>
      <c r="K265" s="140" t="s">
        <v>1</v>
      </c>
      <c r="L265" s="143"/>
      <c r="M265" s="144" t="s">
        <v>1</v>
      </c>
      <c r="N265" s="145" t="s">
        <v>34</v>
      </c>
      <c r="O265" s="133">
        <v>0</v>
      </c>
      <c r="P265" s="133">
        <f t="shared" si="54"/>
        <v>0</v>
      </c>
      <c r="Q265" s="133">
        <v>2.1999999999999999E-2</v>
      </c>
      <c r="R265" s="133">
        <f t="shared" si="55"/>
        <v>2.7279999999999998</v>
      </c>
      <c r="S265" s="133">
        <v>0</v>
      </c>
      <c r="T265" s="134">
        <f t="shared" si="56"/>
        <v>0</v>
      </c>
      <c r="AL265" s="135" t="s">
        <v>247</v>
      </c>
      <c r="AN265" s="135" t="s">
        <v>239</v>
      </c>
      <c r="AO265" s="135" t="s">
        <v>124</v>
      </c>
      <c r="AS265" s="13" t="s">
        <v>116</v>
      </c>
      <c r="AY265" s="136">
        <f t="shared" si="57"/>
        <v>0</v>
      </c>
      <c r="AZ265" s="136">
        <f t="shared" si="58"/>
        <v>0</v>
      </c>
      <c r="BA265" s="136">
        <f t="shared" si="59"/>
        <v>0</v>
      </c>
      <c r="BB265" s="136">
        <f t="shared" si="60"/>
        <v>0</v>
      </c>
      <c r="BC265" s="136">
        <f t="shared" si="61"/>
        <v>0</v>
      </c>
      <c r="BD265" s="13" t="s">
        <v>124</v>
      </c>
      <c r="BE265" s="137">
        <f t="shared" si="62"/>
        <v>0</v>
      </c>
      <c r="BF265" s="13" t="s">
        <v>183</v>
      </c>
      <c r="BG265" s="135" t="s">
        <v>583</v>
      </c>
    </row>
    <row r="266" spans="2:59" s="1" customFormat="1" ht="39" customHeight="1">
      <c r="B266" s="125"/>
      <c r="C266" s="138" t="s">
        <v>584</v>
      </c>
      <c r="D266" s="138" t="s">
        <v>239</v>
      </c>
      <c r="E266" s="139" t="s">
        <v>585</v>
      </c>
      <c r="F266" s="140" t="s">
        <v>586</v>
      </c>
      <c r="G266" s="141" t="s">
        <v>241</v>
      </c>
      <c r="H266" s="154">
        <v>15</v>
      </c>
      <c r="I266" s="154"/>
      <c r="J266" s="154"/>
      <c r="K266" s="140" t="s">
        <v>1</v>
      </c>
      <c r="L266" s="143"/>
      <c r="M266" s="144" t="s">
        <v>1</v>
      </c>
      <c r="N266" s="145" t="s">
        <v>34</v>
      </c>
      <c r="O266" s="133">
        <v>0</v>
      </c>
      <c r="P266" s="133">
        <f t="shared" si="54"/>
        <v>0</v>
      </c>
      <c r="Q266" s="133">
        <v>2.1999999999999999E-2</v>
      </c>
      <c r="R266" s="133">
        <f t="shared" si="55"/>
        <v>0.32999999999999996</v>
      </c>
      <c r="S266" s="133">
        <v>0</v>
      </c>
      <c r="T266" s="134">
        <f t="shared" si="56"/>
        <v>0</v>
      </c>
      <c r="AL266" s="135" t="s">
        <v>247</v>
      </c>
      <c r="AN266" s="135" t="s">
        <v>239</v>
      </c>
      <c r="AO266" s="135" t="s">
        <v>124</v>
      </c>
      <c r="AS266" s="13" t="s">
        <v>116</v>
      </c>
      <c r="AY266" s="136">
        <f t="shared" si="57"/>
        <v>0</v>
      </c>
      <c r="AZ266" s="136">
        <f t="shared" si="58"/>
        <v>0</v>
      </c>
      <c r="BA266" s="136">
        <f t="shared" si="59"/>
        <v>0</v>
      </c>
      <c r="BB266" s="136">
        <f t="shared" si="60"/>
        <v>0</v>
      </c>
      <c r="BC266" s="136">
        <f t="shared" si="61"/>
        <v>0</v>
      </c>
      <c r="BD266" s="13" t="s">
        <v>124</v>
      </c>
      <c r="BE266" s="137">
        <f t="shared" si="62"/>
        <v>0</v>
      </c>
      <c r="BF266" s="13" t="s">
        <v>183</v>
      </c>
      <c r="BG266" s="135" t="s">
        <v>587</v>
      </c>
    </row>
    <row r="267" spans="2:59" s="1" customFormat="1" ht="39" customHeight="1">
      <c r="B267" s="125"/>
      <c r="C267" s="138" t="s">
        <v>588</v>
      </c>
      <c r="D267" s="138" t="s">
        <v>239</v>
      </c>
      <c r="E267" s="139" t="s">
        <v>589</v>
      </c>
      <c r="F267" s="140" t="s">
        <v>586</v>
      </c>
      <c r="G267" s="141" t="s">
        <v>241</v>
      </c>
      <c r="H267" s="154">
        <v>15</v>
      </c>
      <c r="I267" s="154"/>
      <c r="J267" s="154"/>
      <c r="K267" s="140" t="s">
        <v>1</v>
      </c>
      <c r="L267" s="143"/>
      <c r="M267" s="144" t="s">
        <v>1</v>
      </c>
      <c r="N267" s="145" t="s">
        <v>34</v>
      </c>
      <c r="O267" s="133">
        <v>0</v>
      </c>
      <c r="P267" s="133">
        <f t="shared" si="54"/>
        <v>0</v>
      </c>
      <c r="Q267" s="133">
        <v>2.1999999999999999E-2</v>
      </c>
      <c r="R267" s="133">
        <f t="shared" si="55"/>
        <v>0.32999999999999996</v>
      </c>
      <c r="S267" s="133">
        <v>0</v>
      </c>
      <c r="T267" s="134">
        <f t="shared" si="56"/>
        <v>0</v>
      </c>
      <c r="AL267" s="135" t="s">
        <v>247</v>
      </c>
      <c r="AN267" s="135" t="s">
        <v>239</v>
      </c>
      <c r="AO267" s="135" t="s">
        <v>124</v>
      </c>
      <c r="AS267" s="13" t="s">
        <v>116</v>
      </c>
      <c r="AY267" s="136">
        <f t="shared" si="57"/>
        <v>0</v>
      </c>
      <c r="AZ267" s="136">
        <f t="shared" si="58"/>
        <v>0</v>
      </c>
      <c r="BA267" s="136">
        <f t="shared" si="59"/>
        <v>0</v>
      </c>
      <c r="BB267" s="136">
        <f t="shared" si="60"/>
        <v>0</v>
      </c>
      <c r="BC267" s="136">
        <f t="shared" si="61"/>
        <v>0</v>
      </c>
      <c r="BD267" s="13" t="s">
        <v>124</v>
      </c>
      <c r="BE267" s="137">
        <f t="shared" si="62"/>
        <v>0</v>
      </c>
      <c r="BF267" s="13" t="s">
        <v>183</v>
      </c>
      <c r="BG267" s="135" t="s">
        <v>590</v>
      </c>
    </row>
    <row r="268" spans="2:59" s="1" customFormat="1" ht="39" customHeight="1">
      <c r="B268" s="125"/>
      <c r="C268" s="138" t="s">
        <v>591</v>
      </c>
      <c r="D268" s="138" t="s">
        <v>239</v>
      </c>
      <c r="E268" s="139" t="s">
        <v>592</v>
      </c>
      <c r="F268" s="140" t="s">
        <v>578</v>
      </c>
      <c r="G268" s="141" t="s">
        <v>241</v>
      </c>
      <c r="H268" s="154">
        <v>2</v>
      </c>
      <c r="I268" s="154"/>
      <c r="J268" s="154"/>
      <c r="K268" s="140" t="s">
        <v>1</v>
      </c>
      <c r="L268" s="143"/>
      <c r="M268" s="144" t="s">
        <v>1</v>
      </c>
      <c r="N268" s="145" t="s">
        <v>34</v>
      </c>
      <c r="O268" s="133">
        <v>0</v>
      </c>
      <c r="P268" s="133">
        <f t="shared" si="54"/>
        <v>0</v>
      </c>
      <c r="Q268" s="133">
        <v>2.1999999999999999E-2</v>
      </c>
      <c r="R268" s="133">
        <f t="shared" si="55"/>
        <v>4.3999999999999997E-2</v>
      </c>
      <c r="S268" s="133">
        <v>0</v>
      </c>
      <c r="T268" s="134">
        <f t="shared" si="56"/>
        <v>0</v>
      </c>
      <c r="AL268" s="135" t="s">
        <v>247</v>
      </c>
      <c r="AN268" s="135" t="s">
        <v>239</v>
      </c>
      <c r="AO268" s="135" t="s">
        <v>124</v>
      </c>
      <c r="AS268" s="13" t="s">
        <v>116</v>
      </c>
      <c r="AY268" s="136">
        <f t="shared" si="57"/>
        <v>0</v>
      </c>
      <c r="AZ268" s="136">
        <f t="shared" si="58"/>
        <v>0</v>
      </c>
      <c r="BA268" s="136">
        <f t="shared" si="59"/>
        <v>0</v>
      </c>
      <c r="BB268" s="136">
        <f t="shared" si="60"/>
        <v>0</v>
      </c>
      <c r="BC268" s="136">
        <f t="shared" si="61"/>
        <v>0</v>
      </c>
      <c r="BD268" s="13" t="s">
        <v>124</v>
      </c>
      <c r="BE268" s="137">
        <f t="shared" si="62"/>
        <v>0</v>
      </c>
      <c r="BF268" s="13" t="s">
        <v>183</v>
      </c>
      <c r="BG268" s="135" t="s">
        <v>593</v>
      </c>
    </row>
    <row r="269" spans="2:59" s="1" customFormat="1" ht="39" customHeight="1">
      <c r="B269" s="125"/>
      <c r="C269" s="138" t="s">
        <v>594</v>
      </c>
      <c r="D269" s="138" t="s">
        <v>239</v>
      </c>
      <c r="E269" s="139" t="s">
        <v>595</v>
      </c>
      <c r="F269" s="140" t="s">
        <v>596</v>
      </c>
      <c r="G269" s="141" t="s">
        <v>241</v>
      </c>
      <c r="H269" s="154">
        <v>2</v>
      </c>
      <c r="I269" s="154"/>
      <c r="J269" s="154"/>
      <c r="K269" s="140" t="s">
        <v>1</v>
      </c>
      <c r="L269" s="143"/>
      <c r="M269" s="144" t="s">
        <v>1</v>
      </c>
      <c r="N269" s="145" t="s">
        <v>34</v>
      </c>
      <c r="O269" s="133">
        <v>0</v>
      </c>
      <c r="P269" s="133">
        <f t="shared" si="54"/>
        <v>0</v>
      </c>
      <c r="Q269" s="133">
        <v>2.1999999999999999E-2</v>
      </c>
      <c r="R269" s="133">
        <f t="shared" si="55"/>
        <v>4.3999999999999997E-2</v>
      </c>
      <c r="S269" s="133">
        <v>0</v>
      </c>
      <c r="T269" s="134">
        <f t="shared" si="56"/>
        <v>0</v>
      </c>
      <c r="AL269" s="135" t="s">
        <v>247</v>
      </c>
      <c r="AN269" s="135" t="s">
        <v>239</v>
      </c>
      <c r="AO269" s="135" t="s">
        <v>124</v>
      </c>
      <c r="AS269" s="13" t="s">
        <v>116</v>
      </c>
      <c r="AY269" s="136">
        <f t="shared" si="57"/>
        <v>0</v>
      </c>
      <c r="AZ269" s="136">
        <f t="shared" si="58"/>
        <v>0</v>
      </c>
      <c r="BA269" s="136">
        <f t="shared" si="59"/>
        <v>0</v>
      </c>
      <c r="BB269" s="136">
        <f t="shared" si="60"/>
        <v>0</v>
      </c>
      <c r="BC269" s="136">
        <f t="shared" si="61"/>
        <v>0</v>
      </c>
      <c r="BD269" s="13" t="s">
        <v>124</v>
      </c>
      <c r="BE269" s="137">
        <f t="shared" si="62"/>
        <v>0</v>
      </c>
      <c r="BF269" s="13" t="s">
        <v>183</v>
      </c>
      <c r="BG269" s="135" t="s">
        <v>597</v>
      </c>
    </row>
    <row r="270" spans="2:59" s="1" customFormat="1" ht="39" customHeight="1">
      <c r="B270" s="125"/>
      <c r="C270" s="138" t="s">
        <v>598</v>
      </c>
      <c r="D270" s="138" t="s">
        <v>239</v>
      </c>
      <c r="E270" s="139" t="s">
        <v>599</v>
      </c>
      <c r="F270" s="140" t="s">
        <v>582</v>
      </c>
      <c r="G270" s="141" t="s">
        <v>241</v>
      </c>
      <c r="H270" s="154">
        <v>6</v>
      </c>
      <c r="I270" s="154"/>
      <c r="J270" s="154"/>
      <c r="K270" s="140" t="s">
        <v>1</v>
      </c>
      <c r="L270" s="143"/>
      <c r="M270" s="144" t="s">
        <v>1</v>
      </c>
      <c r="N270" s="145" t="s">
        <v>34</v>
      </c>
      <c r="O270" s="133">
        <v>0</v>
      </c>
      <c r="P270" s="133">
        <f t="shared" si="54"/>
        <v>0</v>
      </c>
      <c r="Q270" s="133">
        <v>2.1999999999999999E-2</v>
      </c>
      <c r="R270" s="133">
        <f t="shared" si="55"/>
        <v>0.13200000000000001</v>
      </c>
      <c r="S270" s="133">
        <v>0</v>
      </c>
      <c r="T270" s="134">
        <f t="shared" si="56"/>
        <v>0</v>
      </c>
      <c r="AL270" s="135" t="s">
        <v>247</v>
      </c>
      <c r="AN270" s="135" t="s">
        <v>239</v>
      </c>
      <c r="AO270" s="135" t="s">
        <v>124</v>
      </c>
      <c r="AS270" s="13" t="s">
        <v>116</v>
      </c>
      <c r="AY270" s="136">
        <f t="shared" si="57"/>
        <v>0</v>
      </c>
      <c r="AZ270" s="136">
        <f t="shared" si="58"/>
        <v>0</v>
      </c>
      <c r="BA270" s="136">
        <f t="shared" si="59"/>
        <v>0</v>
      </c>
      <c r="BB270" s="136">
        <f t="shared" si="60"/>
        <v>0</v>
      </c>
      <c r="BC270" s="136">
        <f t="shared" si="61"/>
        <v>0</v>
      </c>
      <c r="BD270" s="13" t="s">
        <v>124</v>
      </c>
      <c r="BE270" s="137">
        <f t="shared" si="62"/>
        <v>0</v>
      </c>
      <c r="BF270" s="13" t="s">
        <v>183</v>
      </c>
      <c r="BG270" s="135" t="s">
        <v>600</v>
      </c>
    </row>
    <row r="271" spans="2:59" s="1" customFormat="1" ht="30" customHeight="1">
      <c r="B271" s="125"/>
      <c r="C271" s="126" t="s">
        <v>601</v>
      </c>
      <c r="D271" s="126" t="s">
        <v>118</v>
      </c>
      <c r="E271" s="127" t="s">
        <v>602</v>
      </c>
      <c r="F271" s="128" t="s">
        <v>603</v>
      </c>
      <c r="G271" s="129" t="s">
        <v>241</v>
      </c>
      <c r="H271" s="151">
        <v>246</v>
      </c>
      <c r="I271" s="151"/>
      <c r="J271" s="151"/>
      <c r="K271" s="128" t="s">
        <v>122</v>
      </c>
      <c r="L271" s="25"/>
      <c r="M271" s="131" t="s">
        <v>1</v>
      </c>
      <c r="N271" s="132" t="s">
        <v>34</v>
      </c>
      <c r="O271" s="133">
        <v>0.1</v>
      </c>
      <c r="P271" s="133">
        <f t="shared" si="54"/>
        <v>24.6</v>
      </c>
      <c r="Q271" s="133">
        <v>0</v>
      </c>
      <c r="R271" s="133">
        <f t="shared" si="55"/>
        <v>0</v>
      </c>
      <c r="S271" s="133">
        <v>3.0000000000000001E-3</v>
      </c>
      <c r="T271" s="134">
        <f t="shared" si="56"/>
        <v>0.73799999999999999</v>
      </c>
      <c r="AL271" s="135" t="s">
        <v>183</v>
      </c>
      <c r="AN271" s="135" t="s">
        <v>118</v>
      </c>
      <c r="AO271" s="135" t="s">
        <v>124</v>
      </c>
      <c r="AS271" s="13" t="s">
        <v>116</v>
      </c>
      <c r="AY271" s="136">
        <f t="shared" si="57"/>
        <v>0</v>
      </c>
      <c r="AZ271" s="136">
        <f t="shared" si="58"/>
        <v>0</v>
      </c>
      <c r="BA271" s="136">
        <f t="shared" si="59"/>
        <v>0</v>
      </c>
      <c r="BB271" s="136">
        <f t="shared" si="60"/>
        <v>0</v>
      </c>
      <c r="BC271" s="136">
        <f t="shared" si="61"/>
        <v>0</v>
      </c>
      <c r="BD271" s="13" t="s">
        <v>124</v>
      </c>
      <c r="BE271" s="137">
        <f t="shared" si="62"/>
        <v>0</v>
      </c>
      <c r="BF271" s="13" t="s">
        <v>183</v>
      </c>
      <c r="BG271" s="135" t="s">
        <v>604</v>
      </c>
    </row>
    <row r="272" spans="2:59" s="1" customFormat="1" ht="27.75" customHeight="1">
      <c r="B272" s="125"/>
      <c r="C272" s="126" t="s">
        <v>605</v>
      </c>
      <c r="D272" s="126" t="s">
        <v>118</v>
      </c>
      <c r="E272" s="127" t="s">
        <v>606</v>
      </c>
      <c r="F272" s="128" t="s">
        <v>607</v>
      </c>
      <c r="G272" s="129" t="s">
        <v>358</v>
      </c>
      <c r="H272" s="151"/>
      <c r="I272" s="151">
        <v>0.8</v>
      </c>
      <c r="J272" s="151"/>
      <c r="K272" s="128" t="s">
        <v>122</v>
      </c>
      <c r="L272" s="25"/>
      <c r="M272" s="131" t="s">
        <v>1</v>
      </c>
      <c r="N272" s="132" t="s">
        <v>34</v>
      </c>
      <c r="O272" s="133">
        <v>0</v>
      </c>
      <c r="P272" s="133">
        <f t="shared" si="54"/>
        <v>0</v>
      </c>
      <c r="Q272" s="133">
        <v>0</v>
      </c>
      <c r="R272" s="133">
        <f t="shared" si="55"/>
        <v>0</v>
      </c>
      <c r="S272" s="133">
        <v>0</v>
      </c>
      <c r="T272" s="134">
        <f t="shared" si="56"/>
        <v>0</v>
      </c>
      <c r="AL272" s="135" t="s">
        <v>183</v>
      </c>
      <c r="AN272" s="135" t="s">
        <v>118</v>
      </c>
      <c r="AO272" s="135" t="s">
        <v>124</v>
      </c>
      <c r="AS272" s="13" t="s">
        <v>116</v>
      </c>
      <c r="AY272" s="136">
        <f t="shared" si="57"/>
        <v>0</v>
      </c>
      <c r="AZ272" s="136">
        <f t="shared" si="58"/>
        <v>0</v>
      </c>
      <c r="BA272" s="136">
        <f t="shared" si="59"/>
        <v>0</v>
      </c>
      <c r="BB272" s="136">
        <f t="shared" si="60"/>
        <v>0</v>
      </c>
      <c r="BC272" s="136">
        <f t="shared" si="61"/>
        <v>0</v>
      </c>
      <c r="BD272" s="13" t="s">
        <v>124</v>
      </c>
      <c r="BE272" s="137">
        <f t="shared" si="62"/>
        <v>0</v>
      </c>
      <c r="BF272" s="13" t="s">
        <v>183</v>
      </c>
      <c r="BG272" s="135" t="s">
        <v>608</v>
      </c>
    </row>
    <row r="273" spans="2:59" s="11" customFormat="1" ht="22.9" customHeight="1">
      <c r="B273" s="114"/>
      <c r="D273" s="115" t="s">
        <v>67</v>
      </c>
      <c r="E273" s="123" t="s">
        <v>609</v>
      </c>
      <c r="F273" s="123" t="s">
        <v>610</v>
      </c>
      <c r="J273" s="153"/>
      <c r="L273" s="114"/>
      <c r="M273" s="117"/>
      <c r="N273" s="118"/>
      <c r="O273" s="118"/>
      <c r="P273" s="119">
        <f>SUM(P274:P282)</f>
        <v>21.149380000000001</v>
      </c>
      <c r="Q273" s="118"/>
      <c r="R273" s="119">
        <f>SUM(R274:R282)</f>
        <v>0.26837100000000003</v>
      </c>
      <c r="S273" s="118"/>
      <c r="T273" s="120">
        <f>SUM(T274:T282)</f>
        <v>0</v>
      </c>
      <c r="AL273" s="115" t="s">
        <v>124</v>
      </c>
      <c r="AN273" s="121" t="s">
        <v>67</v>
      </c>
      <c r="AO273" s="121" t="s">
        <v>75</v>
      </c>
      <c r="AS273" s="115" t="s">
        <v>116</v>
      </c>
      <c r="BE273" s="122">
        <f>SUM(BE274:BE282)</f>
        <v>0</v>
      </c>
    </row>
    <row r="274" spans="2:59" s="1" customFormat="1" ht="19.5" customHeight="1">
      <c r="B274" s="125"/>
      <c r="C274" s="126" t="s">
        <v>611</v>
      </c>
      <c r="D274" s="126" t="s">
        <v>118</v>
      </c>
      <c r="E274" s="127" t="s">
        <v>612</v>
      </c>
      <c r="F274" s="128" t="s">
        <v>613</v>
      </c>
      <c r="G274" s="129" t="s">
        <v>241</v>
      </c>
      <c r="H274" s="151">
        <v>1</v>
      </c>
      <c r="I274" s="151"/>
      <c r="J274" s="151"/>
      <c r="K274" s="128" t="s">
        <v>122</v>
      </c>
      <c r="L274" s="25"/>
      <c r="M274" s="131" t="s">
        <v>1</v>
      </c>
      <c r="N274" s="132" t="s">
        <v>34</v>
      </c>
      <c r="O274" s="133">
        <v>11.40268</v>
      </c>
      <c r="P274" s="133">
        <f t="shared" ref="P274:P282" si="63">O274*H274</f>
        <v>11.40268</v>
      </c>
      <c r="Q274" s="133">
        <v>5.0000000000000002E-5</v>
      </c>
      <c r="R274" s="133">
        <f t="shared" ref="R274:R282" si="64">Q274*H274</f>
        <v>5.0000000000000002E-5</v>
      </c>
      <c r="S274" s="133">
        <v>0</v>
      </c>
      <c r="T274" s="134">
        <f t="shared" ref="T274:T282" si="65">S274*H274</f>
        <v>0</v>
      </c>
      <c r="AL274" s="135" t="s">
        <v>183</v>
      </c>
      <c r="AN274" s="135" t="s">
        <v>118</v>
      </c>
      <c r="AO274" s="135" t="s">
        <v>124</v>
      </c>
      <c r="AS274" s="13" t="s">
        <v>116</v>
      </c>
      <c r="AY274" s="136">
        <f t="shared" ref="AY274:AY282" si="66">IF(N274="základná",J274,0)</f>
        <v>0</v>
      </c>
      <c r="AZ274" s="136">
        <f t="shared" ref="AZ274:AZ282" si="67">IF(N274="znížená",J274,0)</f>
        <v>0</v>
      </c>
      <c r="BA274" s="136">
        <f t="shared" ref="BA274:BA282" si="68">IF(N274="zákl. prenesená",J274,0)</f>
        <v>0</v>
      </c>
      <c r="BB274" s="136">
        <f t="shared" ref="BB274:BB282" si="69">IF(N274="zníž. prenesená",J274,0)</f>
        <v>0</v>
      </c>
      <c r="BC274" s="136">
        <f t="shared" ref="BC274:BC282" si="70">IF(N274="nulová",J274,0)</f>
        <v>0</v>
      </c>
      <c r="BD274" s="13" t="s">
        <v>124</v>
      </c>
      <c r="BE274" s="137">
        <f t="shared" ref="BE274:BE282" si="71">ROUND(I274*H274,3)</f>
        <v>0</v>
      </c>
      <c r="BF274" s="13" t="s">
        <v>183</v>
      </c>
      <c r="BG274" s="135" t="s">
        <v>614</v>
      </c>
    </row>
    <row r="275" spans="2:59" s="1" customFormat="1" ht="27.75" customHeight="1">
      <c r="B275" s="125"/>
      <c r="C275" s="138" t="s">
        <v>615</v>
      </c>
      <c r="D275" s="138" t="s">
        <v>239</v>
      </c>
      <c r="E275" s="139" t="s">
        <v>616</v>
      </c>
      <c r="F275" s="140" t="s">
        <v>617</v>
      </c>
      <c r="G275" s="141" t="s">
        <v>241</v>
      </c>
      <c r="H275" s="154">
        <v>1</v>
      </c>
      <c r="I275" s="154"/>
      <c r="J275" s="154"/>
      <c r="K275" s="140" t="s">
        <v>1</v>
      </c>
      <c r="L275" s="143"/>
      <c r="M275" s="144" t="s">
        <v>1</v>
      </c>
      <c r="N275" s="145" t="s">
        <v>34</v>
      </c>
      <c r="O275" s="133">
        <v>0</v>
      </c>
      <c r="P275" s="133">
        <f t="shared" si="63"/>
        <v>0</v>
      </c>
      <c r="Q275" s="133">
        <v>0</v>
      </c>
      <c r="R275" s="133">
        <f t="shared" si="64"/>
        <v>0</v>
      </c>
      <c r="S275" s="133">
        <v>0</v>
      </c>
      <c r="T275" s="134">
        <f t="shared" si="65"/>
        <v>0</v>
      </c>
      <c r="AL275" s="135" t="s">
        <v>247</v>
      </c>
      <c r="AN275" s="135" t="s">
        <v>239</v>
      </c>
      <c r="AO275" s="135" t="s">
        <v>124</v>
      </c>
      <c r="AS275" s="13" t="s">
        <v>116</v>
      </c>
      <c r="AY275" s="136">
        <f t="shared" si="66"/>
        <v>0</v>
      </c>
      <c r="AZ275" s="136">
        <f t="shared" si="67"/>
        <v>0</v>
      </c>
      <c r="BA275" s="136">
        <f t="shared" si="68"/>
        <v>0</v>
      </c>
      <c r="BB275" s="136">
        <f t="shared" si="69"/>
        <v>0</v>
      </c>
      <c r="BC275" s="136">
        <f t="shared" si="70"/>
        <v>0</v>
      </c>
      <c r="BD275" s="13" t="s">
        <v>124</v>
      </c>
      <c r="BE275" s="137">
        <f t="shared" si="71"/>
        <v>0</v>
      </c>
      <c r="BF275" s="13" t="s">
        <v>183</v>
      </c>
      <c r="BG275" s="135" t="s">
        <v>618</v>
      </c>
    </row>
    <row r="276" spans="2:59" s="1" customFormat="1" ht="27.75" customHeight="1">
      <c r="B276" s="125"/>
      <c r="C276" s="126" t="s">
        <v>619</v>
      </c>
      <c r="D276" s="126" t="s">
        <v>118</v>
      </c>
      <c r="E276" s="127" t="s">
        <v>620</v>
      </c>
      <c r="F276" s="128" t="s">
        <v>621</v>
      </c>
      <c r="G276" s="129" t="s">
        <v>159</v>
      </c>
      <c r="H276" s="151">
        <v>8.1</v>
      </c>
      <c r="I276" s="130"/>
      <c r="J276" s="151"/>
      <c r="K276" s="128" t="s">
        <v>122</v>
      </c>
      <c r="L276" s="25"/>
      <c r="M276" s="131" t="s">
        <v>1</v>
      </c>
      <c r="N276" s="132" t="s">
        <v>34</v>
      </c>
      <c r="O276" s="133">
        <v>0.65100000000000002</v>
      </c>
      <c r="P276" s="133">
        <f t="shared" si="63"/>
        <v>5.2731000000000003</v>
      </c>
      <c r="Q276" s="133">
        <v>2.1000000000000001E-4</v>
      </c>
      <c r="R276" s="133">
        <f t="shared" si="64"/>
        <v>1.701E-3</v>
      </c>
      <c r="S276" s="133">
        <v>0</v>
      </c>
      <c r="T276" s="134">
        <f t="shared" si="65"/>
        <v>0</v>
      </c>
      <c r="AL276" s="135" t="s">
        <v>183</v>
      </c>
      <c r="AN276" s="135" t="s">
        <v>118</v>
      </c>
      <c r="AO276" s="135" t="s">
        <v>124</v>
      </c>
      <c r="AS276" s="13" t="s">
        <v>116</v>
      </c>
      <c r="AY276" s="136">
        <f t="shared" si="66"/>
        <v>0</v>
      </c>
      <c r="AZ276" s="136">
        <f t="shared" si="67"/>
        <v>0</v>
      </c>
      <c r="BA276" s="136">
        <f t="shared" si="68"/>
        <v>0</v>
      </c>
      <c r="BB276" s="136">
        <f t="shared" si="69"/>
        <v>0</v>
      </c>
      <c r="BC276" s="136">
        <f t="shared" si="70"/>
        <v>0</v>
      </c>
      <c r="BD276" s="13" t="s">
        <v>124</v>
      </c>
      <c r="BE276" s="137">
        <f t="shared" si="71"/>
        <v>0</v>
      </c>
      <c r="BF276" s="13" t="s">
        <v>183</v>
      </c>
      <c r="BG276" s="135" t="s">
        <v>622</v>
      </c>
    </row>
    <row r="277" spans="2:59" s="1" customFormat="1" ht="36" customHeight="1">
      <c r="B277" s="125"/>
      <c r="C277" s="138" t="s">
        <v>623</v>
      </c>
      <c r="D277" s="138" t="s">
        <v>239</v>
      </c>
      <c r="E277" s="139" t="s">
        <v>624</v>
      </c>
      <c r="F277" s="280" t="s">
        <v>1102</v>
      </c>
      <c r="G277" s="141" t="s">
        <v>159</v>
      </c>
      <c r="H277" s="154">
        <v>8.1</v>
      </c>
      <c r="I277" s="154"/>
      <c r="J277" s="154"/>
      <c r="K277" s="140" t="s">
        <v>122</v>
      </c>
      <c r="L277" s="143"/>
      <c r="M277" s="144" t="s">
        <v>1</v>
      </c>
      <c r="N277" s="145" t="s">
        <v>34</v>
      </c>
      <c r="O277" s="133">
        <v>0</v>
      </c>
      <c r="P277" s="133">
        <f t="shared" si="63"/>
        <v>0</v>
      </c>
      <c r="Q277" s="133">
        <v>2.0000000000000001E-4</v>
      </c>
      <c r="R277" s="133">
        <f t="shared" si="64"/>
        <v>1.6199999999999999E-3</v>
      </c>
      <c r="S277" s="133">
        <v>0</v>
      </c>
      <c r="T277" s="134">
        <f t="shared" si="65"/>
        <v>0</v>
      </c>
      <c r="AL277" s="135" t="s">
        <v>247</v>
      </c>
      <c r="AN277" s="135" t="s">
        <v>239</v>
      </c>
      <c r="AO277" s="135" t="s">
        <v>124</v>
      </c>
      <c r="AS277" s="13" t="s">
        <v>116</v>
      </c>
      <c r="AY277" s="136">
        <f t="shared" si="66"/>
        <v>0</v>
      </c>
      <c r="AZ277" s="136">
        <f t="shared" si="67"/>
        <v>0</v>
      </c>
      <c r="BA277" s="136">
        <f t="shared" si="68"/>
        <v>0</v>
      </c>
      <c r="BB277" s="136">
        <f t="shared" si="69"/>
        <v>0</v>
      </c>
      <c r="BC277" s="136">
        <f t="shared" si="70"/>
        <v>0</v>
      </c>
      <c r="BD277" s="13" t="s">
        <v>124</v>
      </c>
      <c r="BE277" s="137">
        <f t="shared" si="71"/>
        <v>0</v>
      </c>
      <c r="BF277" s="13" t="s">
        <v>183</v>
      </c>
      <c r="BG277" s="135" t="s">
        <v>625</v>
      </c>
    </row>
    <row r="278" spans="2:59" s="1" customFormat="1" ht="42" customHeight="1">
      <c r="B278" s="125"/>
      <c r="C278" s="138" t="s">
        <v>626</v>
      </c>
      <c r="D278" s="138" t="s">
        <v>239</v>
      </c>
      <c r="E278" s="139" t="s">
        <v>627</v>
      </c>
      <c r="F278" s="140" t="s">
        <v>628</v>
      </c>
      <c r="G278" s="141" t="s">
        <v>241</v>
      </c>
      <c r="H278" s="154">
        <v>1</v>
      </c>
      <c r="I278" s="154"/>
      <c r="J278" s="154"/>
      <c r="K278" s="140" t="s">
        <v>1</v>
      </c>
      <c r="L278" s="143"/>
      <c r="M278" s="144" t="s">
        <v>1</v>
      </c>
      <c r="N278" s="145" t="s">
        <v>34</v>
      </c>
      <c r="O278" s="133">
        <v>0</v>
      </c>
      <c r="P278" s="133">
        <f t="shared" si="63"/>
        <v>0</v>
      </c>
      <c r="Q278" s="133">
        <v>3.2000000000000001E-2</v>
      </c>
      <c r="R278" s="133">
        <f t="shared" si="64"/>
        <v>3.2000000000000001E-2</v>
      </c>
      <c r="S278" s="133">
        <v>0</v>
      </c>
      <c r="T278" s="134">
        <f t="shared" si="65"/>
        <v>0</v>
      </c>
      <c r="AL278" s="135" t="s">
        <v>247</v>
      </c>
      <c r="AN278" s="135" t="s">
        <v>239</v>
      </c>
      <c r="AO278" s="135" t="s">
        <v>124</v>
      </c>
      <c r="AS278" s="13" t="s">
        <v>116</v>
      </c>
      <c r="AY278" s="136">
        <f t="shared" si="66"/>
        <v>0</v>
      </c>
      <c r="AZ278" s="136">
        <f t="shared" si="67"/>
        <v>0</v>
      </c>
      <c r="BA278" s="136">
        <f t="shared" si="68"/>
        <v>0</v>
      </c>
      <c r="BB278" s="136">
        <f t="shared" si="69"/>
        <v>0</v>
      </c>
      <c r="BC278" s="136">
        <f t="shared" si="70"/>
        <v>0</v>
      </c>
      <c r="BD278" s="13" t="s">
        <v>124</v>
      </c>
      <c r="BE278" s="137">
        <f t="shared" si="71"/>
        <v>0</v>
      </c>
      <c r="BF278" s="13" t="s">
        <v>183</v>
      </c>
      <c r="BG278" s="135" t="s">
        <v>629</v>
      </c>
    </row>
    <row r="279" spans="2:59" s="1" customFormat="1" ht="27" customHeight="1">
      <c r="B279" s="125"/>
      <c r="C279" s="126" t="s">
        <v>630</v>
      </c>
      <c r="D279" s="126" t="s">
        <v>118</v>
      </c>
      <c r="E279" s="127" t="s">
        <v>631</v>
      </c>
      <c r="F279" s="128" t="s">
        <v>632</v>
      </c>
      <c r="G279" s="129" t="s">
        <v>633</v>
      </c>
      <c r="H279" s="151">
        <v>46.6</v>
      </c>
      <c r="I279" s="151"/>
      <c r="J279" s="151"/>
      <c r="K279" s="128" t="s">
        <v>122</v>
      </c>
      <c r="L279" s="25"/>
      <c r="M279" s="131" t="s">
        <v>1</v>
      </c>
      <c r="N279" s="132" t="s">
        <v>34</v>
      </c>
      <c r="O279" s="133">
        <v>9.6000000000000002E-2</v>
      </c>
      <c r="P279" s="133">
        <f t="shared" si="63"/>
        <v>4.4736000000000002</v>
      </c>
      <c r="Q279" s="133">
        <v>0</v>
      </c>
      <c r="R279" s="133">
        <f t="shared" si="64"/>
        <v>0</v>
      </c>
      <c r="S279" s="133">
        <v>0</v>
      </c>
      <c r="T279" s="134">
        <f t="shared" si="65"/>
        <v>0</v>
      </c>
      <c r="AL279" s="135" t="s">
        <v>183</v>
      </c>
      <c r="AN279" s="135" t="s">
        <v>118</v>
      </c>
      <c r="AO279" s="135" t="s">
        <v>124</v>
      </c>
      <c r="AS279" s="13" t="s">
        <v>116</v>
      </c>
      <c r="AY279" s="136">
        <f t="shared" si="66"/>
        <v>0</v>
      </c>
      <c r="AZ279" s="136">
        <f t="shared" si="67"/>
        <v>0</v>
      </c>
      <c r="BA279" s="136">
        <f t="shared" si="68"/>
        <v>0</v>
      </c>
      <c r="BB279" s="136">
        <f t="shared" si="69"/>
        <v>0</v>
      </c>
      <c r="BC279" s="136">
        <f t="shared" si="70"/>
        <v>0</v>
      </c>
      <c r="BD279" s="13" t="s">
        <v>124</v>
      </c>
      <c r="BE279" s="137">
        <f t="shared" si="71"/>
        <v>0</v>
      </c>
      <c r="BF279" s="13" t="s">
        <v>183</v>
      </c>
      <c r="BG279" s="135" t="s">
        <v>634</v>
      </c>
    </row>
    <row r="280" spans="2:59" s="1" customFormat="1" ht="29.25" customHeight="1">
      <c r="B280" s="125"/>
      <c r="C280" s="138" t="s">
        <v>635</v>
      </c>
      <c r="D280" s="138" t="s">
        <v>239</v>
      </c>
      <c r="E280" s="139" t="s">
        <v>636</v>
      </c>
      <c r="F280" s="140" t="s">
        <v>637</v>
      </c>
      <c r="G280" s="141" t="s">
        <v>633</v>
      </c>
      <c r="H280" s="154">
        <v>46.6</v>
      </c>
      <c r="I280" s="154"/>
      <c r="J280" s="154"/>
      <c r="K280" s="140" t="s">
        <v>1</v>
      </c>
      <c r="L280" s="143"/>
      <c r="M280" s="144" t="s">
        <v>1</v>
      </c>
      <c r="N280" s="145" t="s">
        <v>34</v>
      </c>
      <c r="O280" s="133">
        <v>0</v>
      </c>
      <c r="P280" s="133">
        <f t="shared" si="63"/>
        <v>0</v>
      </c>
      <c r="Q280" s="133">
        <v>5.0000000000000001E-3</v>
      </c>
      <c r="R280" s="133">
        <f t="shared" si="64"/>
        <v>0.23300000000000001</v>
      </c>
      <c r="S280" s="133">
        <v>0</v>
      </c>
      <c r="T280" s="134">
        <f t="shared" si="65"/>
        <v>0</v>
      </c>
      <c r="AL280" s="135" t="s">
        <v>247</v>
      </c>
      <c r="AN280" s="135" t="s">
        <v>239</v>
      </c>
      <c r="AO280" s="135" t="s">
        <v>124</v>
      </c>
      <c r="AS280" s="13" t="s">
        <v>116</v>
      </c>
      <c r="AY280" s="136">
        <f t="shared" si="66"/>
        <v>0</v>
      </c>
      <c r="AZ280" s="136">
        <f t="shared" si="67"/>
        <v>0</v>
      </c>
      <c r="BA280" s="136">
        <f t="shared" si="68"/>
        <v>0</v>
      </c>
      <c r="BB280" s="136">
        <f t="shared" si="69"/>
        <v>0</v>
      </c>
      <c r="BC280" s="136">
        <f t="shared" si="70"/>
        <v>0</v>
      </c>
      <c r="BD280" s="13" t="s">
        <v>124</v>
      </c>
      <c r="BE280" s="137">
        <f t="shared" si="71"/>
        <v>0</v>
      </c>
      <c r="BF280" s="13" t="s">
        <v>183</v>
      </c>
      <c r="BG280" s="135" t="s">
        <v>638</v>
      </c>
    </row>
    <row r="281" spans="2:59" s="1" customFormat="1" ht="28.5" customHeight="1">
      <c r="B281" s="125"/>
      <c r="C281" s="126" t="s">
        <v>639</v>
      </c>
      <c r="D281" s="126" t="s">
        <v>118</v>
      </c>
      <c r="E281" s="127" t="s">
        <v>640</v>
      </c>
      <c r="F281" s="159" t="s">
        <v>1103</v>
      </c>
      <c r="G281" s="129" t="s">
        <v>241</v>
      </c>
      <c r="H281" s="151">
        <v>1</v>
      </c>
      <c r="I281" s="151"/>
      <c r="J281" s="151"/>
      <c r="K281" s="128" t="s">
        <v>1</v>
      </c>
      <c r="L281" s="25"/>
      <c r="M281" s="131" t="s">
        <v>1</v>
      </c>
      <c r="N281" s="132" t="s">
        <v>34</v>
      </c>
      <c r="O281" s="133">
        <v>0</v>
      </c>
      <c r="P281" s="133">
        <f t="shared" si="63"/>
        <v>0</v>
      </c>
      <c r="Q281" s="133">
        <v>0</v>
      </c>
      <c r="R281" s="133">
        <f t="shared" si="64"/>
        <v>0</v>
      </c>
      <c r="S281" s="133">
        <v>0</v>
      </c>
      <c r="T281" s="134">
        <f t="shared" si="65"/>
        <v>0</v>
      </c>
      <c r="AL281" s="135" t="s">
        <v>183</v>
      </c>
      <c r="AN281" s="135" t="s">
        <v>118</v>
      </c>
      <c r="AO281" s="135" t="s">
        <v>124</v>
      </c>
      <c r="AS281" s="13" t="s">
        <v>116</v>
      </c>
      <c r="AY281" s="136">
        <f t="shared" si="66"/>
        <v>0</v>
      </c>
      <c r="AZ281" s="136">
        <f t="shared" si="67"/>
        <v>0</v>
      </c>
      <c r="BA281" s="136">
        <f t="shared" si="68"/>
        <v>0</v>
      </c>
      <c r="BB281" s="136">
        <f t="shared" si="69"/>
        <v>0</v>
      </c>
      <c r="BC281" s="136">
        <f t="shared" si="70"/>
        <v>0</v>
      </c>
      <c r="BD281" s="13" t="s">
        <v>124</v>
      </c>
      <c r="BE281" s="137">
        <f t="shared" si="71"/>
        <v>0</v>
      </c>
      <c r="BF281" s="13" t="s">
        <v>183</v>
      </c>
      <c r="BG281" s="135" t="s">
        <v>641</v>
      </c>
    </row>
    <row r="282" spans="2:59" s="1" customFormat="1" ht="24" customHeight="1">
      <c r="B282" s="125"/>
      <c r="C282" s="126" t="s">
        <v>642</v>
      </c>
      <c r="D282" s="126" t="s">
        <v>118</v>
      </c>
      <c r="E282" s="127" t="s">
        <v>643</v>
      </c>
      <c r="F282" s="128" t="s">
        <v>644</v>
      </c>
      <c r="G282" s="129" t="s">
        <v>358</v>
      </c>
      <c r="H282" s="151"/>
      <c r="I282" s="151">
        <v>1.1000000000000001</v>
      </c>
      <c r="J282" s="151"/>
      <c r="K282" s="128" t="s">
        <v>122</v>
      </c>
      <c r="L282" s="25"/>
      <c r="M282" s="131" t="s">
        <v>1</v>
      </c>
      <c r="N282" s="132" t="s">
        <v>34</v>
      </c>
      <c r="O282" s="133">
        <v>0</v>
      </c>
      <c r="P282" s="133">
        <f t="shared" si="63"/>
        <v>0</v>
      </c>
      <c r="Q282" s="133">
        <v>0</v>
      </c>
      <c r="R282" s="133">
        <f t="shared" si="64"/>
        <v>0</v>
      </c>
      <c r="S282" s="133">
        <v>0</v>
      </c>
      <c r="T282" s="134">
        <f t="shared" si="65"/>
        <v>0</v>
      </c>
      <c r="AL282" s="135" t="s">
        <v>183</v>
      </c>
      <c r="AN282" s="135" t="s">
        <v>118</v>
      </c>
      <c r="AO282" s="135" t="s">
        <v>124</v>
      </c>
      <c r="AS282" s="13" t="s">
        <v>116</v>
      </c>
      <c r="AY282" s="136">
        <f t="shared" si="66"/>
        <v>0</v>
      </c>
      <c r="AZ282" s="136">
        <f t="shared" si="67"/>
        <v>0</v>
      </c>
      <c r="BA282" s="136">
        <f t="shared" si="68"/>
        <v>0</v>
      </c>
      <c r="BB282" s="136">
        <f t="shared" si="69"/>
        <v>0</v>
      </c>
      <c r="BC282" s="136">
        <f t="shared" si="70"/>
        <v>0</v>
      </c>
      <c r="BD282" s="13" t="s">
        <v>124</v>
      </c>
      <c r="BE282" s="137">
        <f t="shared" si="71"/>
        <v>0</v>
      </c>
      <c r="BF282" s="13" t="s">
        <v>183</v>
      </c>
      <c r="BG282" s="135" t="s">
        <v>645</v>
      </c>
    </row>
    <row r="283" spans="2:59" s="11" customFormat="1" ht="22.9" customHeight="1">
      <c r="B283" s="114"/>
      <c r="D283" s="115" t="s">
        <v>67</v>
      </c>
      <c r="E283" s="123" t="s">
        <v>646</v>
      </c>
      <c r="F283" s="123" t="s">
        <v>647</v>
      </c>
      <c r="J283" s="153"/>
      <c r="L283" s="114"/>
      <c r="M283" s="117"/>
      <c r="N283" s="118"/>
      <c r="O283" s="118"/>
      <c r="P283" s="119">
        <f>SUM(P284:P286)</f>
        <v>9.9998079999999998</v>
      </c>
      <c r="Q283" s="118"/>
      <c r="R283" s="119">
        <f>SUM(R284:R286)</f>
        <v>9.7919999999999986E-3</v>
      </c>
      <c r="S283" s="118"/>
      <c r="T283" s="120">
        <f>SUM(T284:T286)</f>
        <v>0</v>
      </c>
      <c r="AL283" s="115" t="s">
        <v>124</v>
      </c>
      <c r="AN283" s="121" t="s">
        <v>67</v>
      </c>
      <c r="AO283" s="121" t="s">
        <v>75</v>
      </c>
      <c r="AS283" s="115" t="s">
        <v>116</v>
      </c>
      <c r="BE283" s="122">
        <f>SUM(BE284:BE286)</f>
        <v>0</v>
      </c>
    </row>
    <row r="284" spans="2:59" s="1" customFormat="1" ht="24" customHeight="1">
      <c r="B284" s="125"/>
      <c r="C284" s="126" t="s">
        <v>648</v>
      </c>
      <c r="D284" s="126" t="s">
        <v>118</v>
      </c>
      <c r="E284" s="127" t="s">
        <v>649</v>
      </c>
      <c r="F284" s="128" t="s">
        <v>650</v>
      </c>
      <c r="G284" s="129" t="s">
        <v>154</v>
      </c>
      <c r="H284" s="151">
        <v>13.6</v>
      </c>
      <c r="I284" s="151"/>
      <c r="J284" s="151"/>
      <c r="K284" s="128" t="s">
        <v>122</v>
      </c>
      <c r="L284" s="25"/>
      <c r="M284" s="131" t="s">
        <v>1</v>
      </c>
      <c r="N284" s="132" t="s">
        <v>34</v>
      </c>
      <c r="O284" s="133">
        <v>0.115</v>
      </c>
      <c r="P284" s="133">
        <f>O284*H284</f>
        <v>1.5640000000000001</v>
      </c>
      <c r="Q284" s="133">
        <v>0</v>
      </c>
      <c r="R284" s="133">
        <f>Q284*H284</f>
        <v>0</v>
      </c>
      <c r="S284" s="133">
        <v>0</v>
      </c>
      <c r="T284" s="134">
        <f>S284*H284</f>
        <v>0</v>
      </c>
      <c r="AL284" s="135" t="s">
        <v>183</v>
      </c>
      <c r="AN284" s="135" t="s">
        <v>118</v>
      </c>
      <c r="AO284" s="135" t="s">
        <v>124</v>
      </c>
      <c r="AS284" s="13" t="s">
        <v>116</v>
      </c>
      <c r="AY284" s="136">
        <f>IF(N284="základná",J284,0)</f>
        <v>0</v>
      </c>
      <c r="AZ284" s="136">
        <f>IF(N284="znížená",J284,0)</f>
        <v>0</v>
      </c>
      <c r="BA284" s="136">
        <f>IF(N284="zákl. prenesená",J284,0)</f>
        <v>0</v>
      </c>
      <c r="BB284" s="136">
        <f>IF(N284="zníž. prenesená",J284,0)</f>
        <v>0</v>
      </c>
      <c r="BC284" s="136">
        <f>IF(N284="nulová",J284,0)</f>
        <v>0</v>
      </c>
      <c r="BD284" s="13" t="s">
        <v>124</v>
      </c>
      <c r="BE284" s="137">
        <f>ROUND(I284*H284,3)</f>
        <v>0</v>
      </c>
      <c r="BF284" s="13" t="s">
        <v>183</v>
      </c>
      <c r="BG284" s="135" t="s">
        <v>651</v>
      </c>
    </row>
    <row r="285" spans="2:59" s="1" customFormat="1" ht="24" customHeight="1">
      <c r="B285" s="125"/>
      <c r="C285" s="126" t="s">
        <v>652</v>
      </c>
      <c r="D285" s="126" t="s">
        <v>118</v>
      </c>
      <c r="E285" s="127" t="s">
        <v>653</v>
      </c>
      <c r="F285" s="128" t="s">
        <v>654</v>
      </c>
      <c r="G285" s="129" t="s">
        <v>154</v>
      </c>
      <c r="H285" s="151">
        <v>13.6</v>
      </c>
      <c r="I285" s="130"/>
      <c r="J285" s="151"/>
      <c r="K285" s="128" t="s">
        <v>122</v>
      </c>
      <c r="L285" s="25"/>
      <c r="M285" s="131" t="s">
        <v>1</v>
      </c>
      <c r="N285" s="132" t="s">
        <v>34</v>
      </c>
      <c r="O285" s="133">
        <v>0.44296000000000002</v>
      </c>
      <c r="P285" s="133">
        <f>O285*H285</f>
        <v>6.0242560000000003</v>
      </c>
      <c r="Q285" s="133">
        <v>5.2999999999999998E-4</v>
      </c>
      <c r="R285" s="133">
        <f>Q285*H285</f>
        <v>7.2079999999999991E-3</v>
      </c>
      <c r="S285" s="133">
        <v>0</v>
      </c>
      <c r="T285" s="134">
        <f>S285*H285</f>
        <v>0</v>
      </c>
      <c r="AL285" s="135" t="s">
        <v>183</v>
      </c>
      <c r="AN285" s="135" t="s">
        <v>118</v>
      </c>
      <c r="AO285" s="135" t="s">
        <v>124</v>
      </c>
      <c r="AS285" s="13" t="s">
        <v>116</v>
      </c>
      <c r="AY285" s="136">
        <f>IF(N285="základná",J285,0)</f>
        <v>0</v>
      </c>
      <c r="AZ285" s="136">
        <f>IF(N285="znížená",J285,0)</f>
        <v>0</v>
      </c>
      <c r="BA285" s="136">
        <f>IF(N285="zákl. prenesená",J285,0)</f>
        <v>0</v>
      </c>
      <c r="BB285" s="136">
        <f>IF(N285="zníž. prenesená",J285,0)</f>
        <v>0</v>
      </c>
      <c r="BC285" s="136">
        <f>IF(N285="nulová",J285,0)</f>
        <v>0</v>
      </c>
      <c r="BD285" s="13" t="s">
        <v>124</v>
      </c>
      <c r="BE285" s="137">
        <f>ROUND(I285*H285,3)</f>
        <v>0</v>
      </c>
      <c r="BF285" s="13" t="s">
        <v>183</v>
      </c>
      <c r="BG285" s="135" t="s">
        <v>655</v>
      </c>
    </row>
    <row r="286" spans="2:59" s="1" customFormat="1" ht="24" customHeight="1">
      <c r="B286" s="125"/>
      <c r="C286" s="126" t="s">
        <v>656</v>
      </c>
      <c r="D286" s="126" t="s">
        <v>118</v>
      </c>
      <c r="E286" s="127" t="s">
        <v>657</v>
      </c>
      <c r="F286" s="128" t="s">
        <v>658</v>
      </c>
      <c r="G286" s="129" t="s">
        <v>154</v>
      </c>
      <c r="H286" s="151">
        <v>13.6</v>
      </c>
      <c r="I286" s="151"/>
      <c r="J286" s="151"/>
      <c r="K286" s="128" t="s">
        <v>122</v>
      </c>
      <c r="L286" s="25"/>
      <c r="M286" s="131" t="s">
        <v>1</v>
      </c>
      <c r="N286" s="132" t="s">
        <v>34</v>
      </c>
      <c r="O286" s="133">
        <v>0.17732000000000001</v>
      </c>
      <c r="P286" s="133">
        <f>O286*H286</f>
        <v>2.4115519999999999</v>
      </c>
      <c r="Q286" s="133">
        <v>1.9000000000000001E-4</v>
      </c>
      <c r="R286" s="133">
        <f>Q286*H286</f>
        <v>2.5839999999999999E-3</v>
      </c>
      <c r="S286" s="133">
        <v>0</v>
      </c>
      <c r="T286" s="134">
        <f>S286*H286</f>
        <v>0</v>
      </c>
      <c r="AL286" s="135" t="s">
        <v>183</v>
      </c>
      <c r="AN286" s="135" t="s">
        <v>118</v>
      </c>
      <c r="AO286" s="135" t="s">
        <v>124</v>
      </c>
      <c r="AS286" s="13" t="s">
        <v>116</v>
      </c>
      <c r="AY286" s="136">
        <f>IF(N286="základná",J286,0)</f>
        <v>0</v>
      </c>
      <c r="AZ286" s="136">
        <f>IF(N286="znížená",J286,0)</f>
        <v>0</v>
      </c>
      <c r="BA286" s="136">
        <f>IF(N286="zákl. prenesená",J286,0)</f>
        <v>0</v>
      </c>
      <c r="BB286" s="136">
        <f>IF(N286="zníž. prenesená",J286,0)</f>
        <v>0</v>
      </c>
      <c r="BC286" s="136">
        <f>IF(N286="nulová",J286,0)</f>
        <v>0</v>
      </c>
      <c r="BD286" s="13" t="s">
        <v>124</v>
      </c>
      <c r="BE286" s="137">
        <f>ROUND(I286*H286,3)</f>
        <v>0</v>
      </c>
      <c r="BF286" s="13" t="s">
        <v>183</v>
      </c>
      <c r="BG286" s="135" t="s">
        <v>659</v>
      </c>
    </row>
    <row r="287" spans="2:59" s="11" customFormat="1" ht="22.9" customHeight="1">
      <c r="B287" s="114"/>
      <c r="D287" s="115" t="s">
        <v>67</v>
      </c>
      <c r="E287" s="123" t="s">
        <v>660</v>
      </c>
      <c r="F287" s="123" t="s">
        <v>661</v>
      </c>
      <c r="J287" s="153"/>
      <c r="L287" s="114"/>
      <c r="M287" s="117"/>
      <c r="N287" s="118"/>
      <c r="O287" s="118"/>
      <c r="P287" s="119">
        <f>SUM(P288:P289)</f>
        <v>26.643750000000001</v>
      </c>
      <c r="Q287" s="118"/>
      <c r="R287" s="119">
        <f>SUM(R288:R289)</f>
        <v>0.13168750000000001</v>
      </c>
      <c r="S287" s="118"/>
      <c r="T287" s="120">
        <f>SUM(T288:T289)</f>
        <v>0</v>
      </c>
      <c r="AL287" s="115" t="s">
        <v>124</v>
      </c>
      <c r="AN287" s="121" t="s">
        <v>67</v>
      </c>
      <c r="AO287" s="121" t="s">
        <v>75</v>
      </c>
      <c r="AS287" s="115" t="s">
        <v>116</v>
      </c>
      <c r="BE287" s="122">
        <f>SUM(BE288:BE289)</f>
        <v>0</v>
      </c>
    </row>
    <row r="288" spans="2:59" s="1" customFormat="1" ht="42.75" customHeight="1">
      <c r="B288" s="125"/>
      <c r="C288" s="126" t="s">
        <v>662</v>
      </c>
      <c r="D288" s="126" t="s">
        <v>118</v>
      </c>
      <c r="E288" s="127" t="s">
        <v>663</v>
      </c>
      <c r="F288" s="159" t="s">
        <v>1104</v>
      </c>
      <c r="G288" s="129" t="s">
        <v>154</v>
      </c>
      <c r="H288" s="151">
        <v>306.25</v>
      </c>
      <c r="I288" s="151"/>
      <c r="J288" s="151"/>
      <c r="K288" s="128" t="s">
        <v>122</v>
      </c>
      <c r="L288" s="25"/>
      <c r="M288" s="131" t="s">
        <v>1</v>
      </c>
      <c r="N288" s="132" t="s">
        <v>34</v>
      </c>
      <c r="O288" s="133">
        <v>3.4000000000000002E-2</v>
      </c>
      <c r="P288" s="133">
        <f>O288*H288</f>
        <v>10.412500000000001</v>
      </c>
      <c r="Q288" s="133">
        <v>1E-4</v>
      </c>
      <c r="R288" s="133">
        <f>Q288*H288</f>
        <v>3.0625000000000003E-2</v>
      </c>
      <c r="S288" s="133">
        <v>0</v>
      </c>
      <c r="T288" s="134">
        <f>S288*H288</f>
        <v>0</v>
      </c>
      <c r="AL288" s="135" t="s">
        <v>183</v>
      </c>
      <c r="AN288" s="135" t="s">
        <v>118</v>
      </c>
      <c r="AO288" s="135" t="s">
        <v>124</v>
      </c>
      <c r="AS288" s="13" t="s">
        <v>116</v>
      </c>
      <c r="AY288" s="136">
        <f>IF(N288="základná",J288,0)</f>
        <v>0</v>
      </c>
      <c r="AZ288" s="136">
        <f>IF(N288="znížená",J288,0)</f>
        <v>0</v>
      </c>
      <c r="BA288" s="136">
        <f>IF(N288="zákl. prenesená",J288,0)</f>
        <v>0</v>
      </c>
      <c r="BB288" s="136">
        <f>IF(N288="zníž. prenesená",J288,0)</f>
        <v>0</v>
      </c>
      <c r="BC288" s="136">
        <f>IF(N288="nulová",J288,0)</f>
        <v>0</v>
      </c>
      <c r="BD288" s="13" t="s">
        <v>124</v>
      </c>
      <c r="BE288" s="137">
        <f>ROUND(I288*H288,3)</f>
        <v>0</v>
      </c>
      <c r="BF288" s="13" t="s">
        <v>183</v>
      </c>
      <c r="BG288" s="135" t="s">
        <v>664</v>
      </c>
    </row>
    <row r="289" spans="2:59" s="1" customFormat="1" ht="27.75" customHeight="1">
      <c r="B289" s="125"/>
      <c r="C289" s="126" t="s">
        <v>665</v>
      </c>
      <c r="D289" s="126" t="s">
        <v>118</v>
      </c>
      <c r="E289" s="127" t="s">
        <v>666</v>
      </c>
      <c r="F289" s="159" t="s">
        <v>1105</v>
      </c>
      <c r="G289" s="129" t="s">
        <v>154</v>
      </c>
      <c r="H289" s="151">
        <v>306.25</v>
      </c>
      <c r="I289" s="151"/>
      <c r="J289" s="151"/>
      <c r="K289" s="128" t="s">
        <v>122</v>
      </c>
      <c r="L289" s="25"/>
      <c r="M289" s="131" t="s">
        <v>1</v>
      </c>
      <c r="N289" s="132" t="s">
        <v>34</v>
      </c>
      <c r="O289" s="133">
        <v>5.2999999999999999E-2</v>
      </c>
      <c r="P289" s="133">
        <f>O289*H289</f>
        <v>16.231249999999999</v>
      </c>
      <c r="Q289" s="133">
        <v>3.3E-4</v>
      </c>
      <c r="R289" s="133">
        <f>Q289*H289</f>
        <v>0.1010625</v>
      </c>
      <c r="S289" s="133">
        <v>0</v>
      </c>
      <c r="T289" s="134">
        <f>S289*H289</f>
        <v>0</v>
      </c>
      <c r="AL289" s="135" t="s">
        <v>183</v>
      </c>
      <c r="AN289" s="135" t="s">
        <v>118</v>
      </c>
      <c r="AO289" s="135" t="s">
        <v>124</v>
      </c>
      <c r="AS289" s="13" t="s">
        <v>116</v>
      </c>
      <c r="AY289" s="136">
        <f>IF(N289="základná",J289,0)</f>
        <v>0</v>
      </c>
      <c r="AZ289" s="136">
        <f>IF(N289="znížená",J289,0)</f>
        <v>0</v>
      </c>
      <c r="BA289" s="136">
        <f>IF(N289="zákl. prenesená",J289,0)</f>
        <v>0</v>
      </c>
      <c r="BB289" s="136">
        <f>IF(N289="zníž. prenesená",J289,0)</f>
        <v>0</v>
      </c>
      <c r="BC289" s="136">
        <f>IF(N289="nulová",J289,0)</f>
        <v>0</v>
      </c>
      <c r="BD289" s="13" t="s">
        <v>124</v>
      </c>
      <c r="BE289" s="137">
        <f>ROUND(I289*H289,3)</f>
        <v>0</v>
      </c>
      <c r="BF289" s="13" t="s">
        <v>183</v>
      </c>
      <c r="BG289" s="135" t="s">
        <v>667</v>
      </c>
    </row>
    <row r="290" spans="2:59" s="11" customFormat="1" ht="25.9" customHeight="1">
      <c r="B290" s="114"/>
      <c r="D290" s="115" t="s">
        <v>67</v>
      </c>
      <c r="E290" s="116" t="s">
        <v>669</v>
      </c>
      <c r="F290" s="116" t="s">
        <v>670</v>
      </c>
      <c r="J290" s="152"/>
      <c r="L290" s="114"/>
      <c r="M290" s="117"/>
      <c r="N290" s="118"/>
      <c r="O290" s="118"/>
      <c r="P290" s="119">
        <f>P291</f>
        <v>79.5</v>
      </c>
      <c r="Q290" s="118"/>
      <c r="R290" s="119">
        <f>R291</f>
        <v>0</v>
      </c>
      <c r="S290" s="118"/>
      <c r="T290" s="120">
        <f>T291</f>
        <v>0</v>
      </c>
      <c r="AL290" s="115" t="s">
        <v>123</v>
      </c>
      <c r="AN290" s="121" t="s">
        <v>67</v>
      </c>
      <c r="AO290" s="121" t="s">
        <v>68</v>
      </c>
      <c r="AS290" s="115" t="s">
        <v>116</v>
      </c>
      <c r="BE290" s="122">
        <f>BE291</f>
        <v>0</v>
      </c>
    </row>
    <row r="291" spans="2:59" s="1" customFormat="1" ht="54.75" customHeight="1">
      <c r="B291" s="125"/>
      <c r="C291" s="126" t="s">
        <v>671</v>
      </c>
      <c r="D291" s="126" t="s">
        <v>118</v>
      </c>
      <c r="E291" s="127" t="s">
        <v>672</v>
      </c>
      <c r="F291" s="128" t="s">
        <v>2251</v>
      </c>
      <c r="G291" s="129" t="s">
        <v>673</v>
      </c>
      <c r="H291" s="151">
        <v>75</v>
      </c>
      <c r="I291" s="151"/>
      <c r="J291" s="151"/>
      <c r="K291" s="128" t="s">
        <v>122</v>
      </c>
      <c r="L291" s="25"/>
      <c r="M291" s="146" t="s">
        <v>1</v>
      </c>
      <c r="N291" s="147" t="s">
        <v>34</v>
      </c>
      <c r="O291" s="148">
        <v>1.06</v>
      </c>
      <c r="P291" s="148">
        <f>O291*H291</f>
        <v>79.5</v>
      </c>
      <c r="Q291" s="148">
        <v>0</v>
      </c>
      <c r="R291" s="148">
        <f>Q291*H291</f>
        <v>0</v>
      </c>
      <c r="S291" s="148">
        <v>0</v>
      </c>
      <c r="T291" s="149">
        <f>S291*H291</f>
        <v>0</v>
      </c>
      <c r="AL291" s="135" t="s">
        <v>674</v>
      </c>
      <c r="AN291" s="135" t="s">
        <v>118</v>
      </c>
      <c r="AO291" s="135" t="s">
        <v>75</v>
      </c>
      <c r="AS291" s="13" t="s">
        <v>116</v>
      </c>
      <c r="AY291" s="136">
        <f>IF(N291="základná",J291,0)</f>
        <v>0</v>
      </c>
      <c r="AZ291" s="136">
        <f>IF(N291="znížená",J291,0)</f>
        <v>0</v>
      </c>
      <c r="BA291" s="136">
        <f>IF(N291="zákl. prenesená",J291,0)</f>
        <v>0</v>
      </c>
      <c r="BB291" s="136">
        <f>IF(N291="zníž. prenesená",J291,0)</f>
        <v>0</v>
      </c>
      <c r="BC291" s="136">
        <f>IF(N291="nulová",J291,0)</f>
        <v>0</v>
      </c>
      <c r="BD291" s="13" t="s">
        <v>124</v>
      </c>
      <c r="BE291" s="137">
        <f>ROUND(I291*H291,3)</f>
        <v>0</v>
      </c>
      <c r="BF291" s="13" t="s">
        <v>674</v>
      </c>
      <c r="BG291" s="135" t="s">
        <v>675</v>
      </c>
    </row>
    <row r="292" spans="2:59" s="1" customFormat="1" ht="6.95" customHeight="1">
      <c r="B292" s="37"/>
      <c r="C292" s="38"/>
      <c r="D292" s="38"/>
      <c r="E292" s="38"/>
      <c r="F292" s="38"/>
      <c r="G292" s="38"/>
      <c r="H292" s="38"/>
      <c r="I292" s="38"/>
      <c r="J292" s="38"/>
      <c r="K292" s="38"/>
      <c r="L292" s="25"/>
    </row>
  </sheetData>
  <autoFilter ref="C134:K291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89"/>
  <sheetViews>
    <sheetView showGridLines="0" topLeftCell="A74" workbookViewId="0">
      <selection activeCell="F130" sqref="F13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20.83203125" customWidth="1"/>
    <col min="24" max="24" width="12.33203125" customWidth="1"/>
    <col min="25" max="25" width="11" customWidth="1"/>
    <col min="26" max="26" width="15" customWidth="1"/>
    <col min="27" max="28" width="16.33203125" customWidth="1"/>
    <col min="41" max="62" width="9.33203125" hidden="1"/>
  </cols>
  <sheetData>
    <row r="1" spans="1:43">
      <c r="A1" s="80"/>
    </row>
    <row r="2" spans="1:43" ht="36.950000000000003" customHeight="1">
      <c r="L2" s="1249" t="s">
        <v>5</v>
      </c>
      <c r="M2" s="1250"/>
      <c r="N2" s="1250"/>
      <c r="O2" s="1250"/>
      <c r="P2" s="1250"/>
      <c r="Q2" s="1250"/>
      <c r="R2" s="1250"/>
      <c r="S2" s="1250"/>
      <c r="T2" s="1250"/>
      <c r="U2" s="1250"/>
      <c r="V2" s="1250"/>
      <c r="AQ2" s="13" t="s">
        <v>78</v>
      </c>
    </row>
    <row r="3" spans="1:43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Q3" s="13" t="s">
        <v>68</v>
      </c>
    </row>
    <row r="4" spans="1:43" ht="24.95" customHeight="1">
      <c r="B4" s="16"/>
      <c r="D4" s="1183" t="s">
        <v>2269</v>
      </c>
      <c r="L4" s="16"/>
      <c r="M4" s="81" t="s">
        <v>9</v>
      </c>
      <c r="AQ4" s="13" t="s">
        <v>3</v>
      </c>
    </row>
    <row r="5" spans="1:43" ht="6.95" customHeight="1">
      <c r="B5" s="16"/>
      <c r="L5" s="16"/>
    </row>
    <row r="6" spans="1:43" ht="12" customHeight="1">
      <c r="B6" s="16"/>
      <c r="D6" s="22" t="s">
        <v>12</v>
      </c>
      <c r="L6" s="16"/>
    </row>
    <row r="7" spans="1:43" ht="16.5" customHeight="1">
      <c r="B7" s="16"/>
      <c r="E7" s="1299" t="str">
        <f>'Rekapitulácia stavby'!K6</f>
        <v>SOŠ PZ Košice, zateplenie bloku A a rekonštrukcia bloku E</v>
      </c>
      <c r="F7" s="1300"/>
      <c r="G7" s="1300"/>
      <c r="H7" s="1300"/>
      <c r="L7" s="16"/>
    </row>
    <row r="8" spans="1:43" s="1" customFormat="1" ht="12" customHeight="1">
      <c r="B8" s="25"/>
      <c r="D8" s="22" t="s">
        <v>79</v>
      </c>
      <c r="L8" s="25"/>
    </row>
    <row r="9" spans="1:43" s="1" customFormat="1" ht="16.5" customHeight="1">
      <c r="B9" s="25"/>
      <c r="E9" s="1285" t="s">
        <v>2325</v>
      </c>
      <c r="F9" s="1298"/>
      <c r="G9" s="1298"/>
      <c r="H9" s="1298"/>
      <c r="L9" s="25"/>
    </row>
    <row r="10" spans="1:43" s="1" customFormat="1" ht="15">
      <c r="B10" s="25"/>
      <c r="E10" s="1292" t="s">
        <v>2326</v>
      </c>
      <c r="F10" s="1292"/>
      <c r="G10" s="1200"/>
      <c r="H10" s="1200"/>
      <c r="L10" s="25"/>
    </row>
    <row r="11" spans="1:43" s="1" customFormat="1" ht="12" customHeight="1">
      <c r="B11" s="25"/>
      <c r="D11" s="22" t="s">
        <v>13</v>
      </c>
      <c r="F11" s="20" t="s">
        <v>1</v>
      </c>
      <c r="I11" s="22" t="s">
        <v>14</v>
      </c>
      <c r="J11" s="20" t="s">
        <v>1</v>
      </c>
      <c r="L11" s="25"/>
    </row>
    <row r="12" spans="1:43" s="1" customFormat="1" ht="12" customHeight="1">
      <c r="B12" s="25"/>
      <c r="D12" s="22" t="s">
        <v>15</v>
      </c>
      <c r="F12" s="20" t="s">
        <v>16</v>
      </c>
      <c r="I12" s="22" t="s">
        <v>17</v>
      </c>
      <c r="J12" s="45">
        <f>'Rekapitulácia stavby'!AN8</f>
        <v>44838</v>
      </c>
      <c r="L12" s="25"/>
    </row>
    <row r="13" spans="1:43" s="1" customFormat="1" ht="10.9" customHeight="1">
      <c r="B13" s="25"/>
      <c r="L13" s="25"/>
    </row>
    <row r="14" spans="1:43" s="1" customFormat="1" ht="12" customHeight="1">
      <c r="B14" s="25"/>
      <c r="D14" s="22" t="s">
        <v>18</v>
      </c>
      <c r="I14" s="22" t="s">
        <v>19</v>
      </c>
      <c r="J14" s="20" t="str">
        <f>IF('Rekapitulácia stavby'!AN10="","",'Rekapitulácia stavby'!AN10)</f>
        <v/>
      </c>
      <c r="L14" s="25"/>
    </row>
    <row r="15" spans="1:43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1:43" s="1" customFormat="1" ht="6.95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19</v>
      </c>
      <c r="J17" s="20" t="str">
        <f>'Rekapitulácia stavby'!AN13</f>
        <v/>
      </c>
      <c r="L17" s="25"/>
    </row>
    <row r="18" spans="2:12" s="1" customFormat="1" ht="18" customHeight="1">
      <c r="B18" s="25"/>
      <c r="E18" s="1255" t="str">
        <f>'Rekapitulácia stavby'!E14</f>
        <v xml:space="preserve"> </v>
      </c>
      <c r="F18" s="1255"/>
      <c r="G18" s="1255"/>
      <c r="H18" s="1255"/>
      <c r="I18" s="22" t="s">
        <v>21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19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21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19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251" t="s">
        <v>1</v>
      </c>
      <c r="F27" s="1251"/>
      <c r="G27" s="1251"/>
      <c r="H27" s="1251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28</v>
      </c>
      <c r="J30" s="59"/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>
      <c r="B33" s="25"/>
      <c r="D33" s="84" t="s">
        <v>32</v>
      </c>
      <c r="E33" s="22" t="s">
        <v>33</v>
      </c>
      <c r="F33" s="85"/>
      <c r="I33" s="86">
        <v>0.2</v>
      </c>
      <c r="J33" s="85"/>
      <c r="L33" s="25"/>
    </row>
    <row r="34" spans="2:12" s="1" customFormat="1" ht="14.45" customHeight="1">
      <c r="B34" s="25"/>
      <c r="E34" s="22" t="s">
        <v>34</v>
      </c>
      <c r="F34" s="85"/>
      <c r="I34" s="86">
        <v>0.2</v>
      </c>
      <c r="J34" s="85"/>
      <c r="L34" s="25"/>
    </row>
    <row r="35" spans="2:12" s="1" customFormat="1" ht="14.45" hidden="1" customHeight="1">
      <c r="B35" s="25"/>
      <c r="E35" s="22" t="s">
        <v>35</v>
      </c>
      <c r="F35" s="85">
        <f>ROUND((SUM(BD136:BD288)),  2)</f>
        <v>0</v>
      </c>
      <c r="I35" s="86">
        <v>0.2</v>
      </c>
      <c r="J35" s="85"/>
      <c r="L35" s="25"/>
    </row>
    <row r="36" spans="2:12" s="1" customFormat="1" ht="14.45" hidden="1" customHeight="1">
      <c r="B36" s="25"/>
      <c r="E36" s="22" t="s">
        <v>36</v>
      </c>
      <c r="F36" s="85">
        <f>ROUND((SUM(BE136:BE288)),  2)</f>
        <v>0</v>
      </c>
      <c r="I36" s="86">
        <v>0.2</v>
      </c>
      <c r="J36" s="85"/>
      <c r="L36" s="25"/>
    </row>
    <row r="37" spans="2:12" s="1" customFormat="1" ht="14.45" hidden="1" customHeight="1">
      <c r="B37" s="25"/>
      <c r="E37" s="22" t="s">
        <v>37</v>
      </c>
      <c r="F37" s="85">
        <f>ROUND((SUM(BF136:BF288)),  2)</f>
        <v>0</v>
      </c>
      <c r="I37" s="86">
        <v>0</v>
      </c>
      <c r="J37" s="85"/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7"/>
      <c r="D39" s="88" t="s">
        <v>38</v>
      </c>
      <c r="E39" s="50"/>
      <c r="F39" s="50"/>
      <c r="G39" s="89" t="s">
        <v>39</v>
      </c>
      <c r="H39" s="90" t="s">
        <v>40</v>
      </c>
      <c r="I39" s="50"/>
      <c r="J39" s="91"/>
      <c r="K39" s="92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43</v>
      </c>
      <c r="E61" s="27"/>
      <c r="F61" s="93" t="s">
        <v>44</v>
      </c>
      <c r="G61" s="36" t="s">
        <v>43</v>
      </c>
      <c r="H61" s="27"/>
      <c r="I61" s="27"/>
      <c r="J61" s="94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43</v>
      </c>
      <c r="E76" s="27"/>
      <c r="F76" s="93" t="s">
        <v>44</v>
      </c>
      <c r="G76" s="36" t="s">
        <v>43</v>
      </c>
      <c r="H76" s="27"/>
      <c r="I76" s="27"/>
      <c r="J76" s="94" t="s">
        <v>44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4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4" s="1" customFormat="1" ht="24.95" customHeight="1">
      <c r="B82" s="25"/>
      <c r="C82" s="1183" t="s">
        <v>2267</v>
      </c>
      <c r="L82" s="25"/>
    </row>
    <row r="83" spans="2:44" s="1" customFormat="1" ht="6.95" customHeight="1">
      <c r="B83" s="25"/>
      <c r="L83" s="25"/>
    </row>
    <row r="84" spans="2:44" s="1" customFormat="1" ht="12" customHeight="1">
      <c r="B84" s="25"/>
      <c r="C84" s="22" t="s">
        <v>12</v>
      </c>
      <c r="L84" s="25"/>
    </row>
    <row r="85" spans="2:44" s="1" customFormat="1" ht="16.5" customHeight="1">
      <c r="B85" s="25"/>
      <c r="E85" s="1299" t="str">
        <f>E7</f>
        <v>SOŠ PZ Košice, zateplenie bloku A a rekonštrukcia bloku E</v>
      </c>
      <c r="F85" s="1300"/>
      <c r="G85" s="1300"/>
      <c r="H85" s="1300"/>
      <c r="L85" s="25"/>
    </row>
    <row r="86" spans="2:44" s="1" customFormat="1" ht="12" customHeight="1">
      <c r="B86" s="25"/>
      <c r="C86" s="22" t="s">
        <v>79</v>
      </c>
      <c r="L86" s="25"/>
    </row>
    <row r="87" spans="2:44" s="1" customFormat="1" ht="16.5" customHeight="1">
      <c r="B87" s="25"/>
      <c r="E87" s="1244" t="str">
        <f>E9</f>
        <v>Objekt č. 1 - SOŠ PZ Košice, zateplenie bloku "A"</v>
      </c>
      <c r="F87" s="1244"/>
      <c r="G87" s="1244"/>
      <c r="H87" s="1244"/>
      <c r="L87" s="25"/>
    </row>
    <row r="88" spans="2:44" s="1" customFormat="1" ht="13.5" customHeight="1">
      <c r="B88" s="25"/>
      <c r="E88" s="1219" t="s">
        <v>2327</v>
      </c>
      <c r="F88" s="1200"/>
      <c r="G88" s="1200"/>
      <c r="H88" s="1200"/>
      <c r="L88" s="25"/>
    </row>
    <row r="89" spans="2:44" s="1" customFormat="1" ht="12" customHeight="1">
      <c r="B89" s="25"/>
      <c r="C89" s="22" t="s">
        <v>15</v>
      </c>
      <c r="F89" s="20" t="str">
        <f>F12</f>
        <v>Košice</v>
      </c>
      <c r="I89" s="22" t="s">
        <v>17</v>
      </c>
      <c r="J89" s="45">
        <f>IF(J12="","",J12)</f>
        <v>44838</v>
      </c>
      <c r="L89" s="25"/>
    </row>
    <row r="90" spans="2:44" s="1" customFormat="1" ht="6.95" customHeight="1">
      <c r="B90" s="25"/>
      <c r="L90" s="25"/>
    </row>
    <row r="91" spans="2:44" s="1" customFormat="1" ht="27.95" customHeight="1">
      <c r="B91" s="25"/>
      <c r="C91" s="22" t="s">
        <v>18</v>
      </c>
      <c r="F91" s="20" t="str">
        <f>E15</f>
        <v xml:space="preserve"> </v>
      </c>
      <c r="I91" s="22" t="s">
        <v>23</v>
      </c>
      <c r="J91" s="23"/>
      <c r="L91" s="25"/>
    </row>
    <row r="92" spans="2:44" s="1" customFormat="1" ht="15.2" customHeight="1">
      <c r="B92" s="25"/>
      <c r="C92" s="22" t="s">
        <v>22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4" s="1" customFormat="1" ht="10.35" customHeight="1">
      <c r="B93" s="25"/>
      <c r="L93" s="25"/>
    </row>
    <row r="94" spans="2:44" s="1" customFormat="1" ht="29.25" customHeight="1">
      <c r="B94" s="25"/>
      <c r="C94" s="95" t="s">
        <v>80</v>
      </c>
      <c r="D94" s="87"/>
      <c r="E94" s="87"/>
      <c r="F94" s="87"/>
      <c r="G94" s="87"/>
      <c r="H94" s="87"/>
      <c r="I94" s="87"/>
      <c r="J94" s="96" t="s">
        <v>81</v>
      </c>
      <c r="K94" s="87"/>
      <c r="L94" s="25"/>
    </row>
    <row r="95" spans="2:44" s="1" customFormat="1" ht="10.35" customHeight="1">
      <c r="B95" s="25"/>
      <c r="L95" s="25"/>
    </row>
    <row r="96" spans="2:44" s="1" customFormat="1" ht="22.9" customHeight="1">
      <c r="B96" s="25"/>
      <c r="C96" s="97" t="s">
        <v>82</v>
      </c>
      <c r="J96" s="59"/>
      <c r="L96" s="25"/>
      <c r="AR96" s="13" t="s">
        <v>83</v>
      </c>
    </row>
    <row r="97" spans="2:12" s="8" customFormat="1" ht="24.95" customHeight="1">
      <c r="B97" s="98"/>
      <c r="D97" s="99" t="s">
        <v>84</v>
      </c>
      <c r="E97" s="100"/>
      <c r="F97" s="100"/>
      <c r="G97" s="100"/>
      <c r="H97" s="100"/>
      <c r="I97" s="100"/>
      <c r="J97" s="101"/>
      <c r="L97" s="98"/>
    </row>
    <row r="98" spans="2:12" s="9" customFormat="1" ht="19.899999999999999" customHeight="1">
      <c r="B98" s="102"/>
      <c r="D98" s="103" t="s">
        <v>85</v>
      </c>
      <c r="E98" s="104"/>
      <c r="F98" s="104"/>
      <c r="G98" s="104"/>
      <c r="H98" s="104"/>
      <c r="I98" s="104"/>
      <c r="J98" s="105"/>
      <c r="L98" s="102"/>
    </row>
    <row r="99" spans="2:12" s="9" customFormat="1" ht="19.899999999999999" customHeight="1">
      <c r="B99" s="102"/>
      <c r="D99" s="103" t="s">
        <v>86</v>
      </c>
      <c r="E99" s="104"/>
      <c r="F99" s="104"/>
      <c r="G99" s="104"/>
      <c r="H99" s="104"/>
      <c r="I99" s="104"/>
      <c r="J99" s="105"/>
      <c r="L99" s="102"/>
    </row>
    <row r="100" spans="2:12" s="9" customFormat="1" ht="19.899999999999999" customHeight="1">
      <c r="B100" s="102"/>
      <c r="D100" s="103" t="s">
        <v>87</v>
      </c>
      <c r="E100" s="104"/>
      <c r="F100" s="104"/>
      <c r="G100" s="104"/>
      <c r="H100" s="104"/>
      <c r="I100" s="104"/>
      <c r="J100" s="105"/>
      <c r="L100" s="102"/>
    </row>
    <row r="101" spans="2:12" s="9" customFormat="1" ht="19.899999999999999" customHeight="1">
      <c r="B101" s="102"/>
      <c r="D101" s="103" t="s">
        <v>88</v>
      </c>
      <c r="E101" s="104"/>
      <c r="F101" s="104"/>
      <c r="G101" s="104"/>
      <c r="H101" s="104"/>
      <c r="I101" s="104"/>
      <c r="J101" s="105"/>
      <c r="L101" s="102"/>
    </row>
    <row r="102" spans="2:12" s="9" customFormat="1" ht="19.899999999999999" customHeight="1">
      <c r="B102" s="102"/>
      <c r="D102" s="103" t="s">
        <v>89</v>
      </c>
      <c r="E102" s="104"/>
      <c r="F102" s="104"/>
      <c r="G102" s="104"/>
      <c r="H102" s="104"/>
      <c r="I102" s="104"/>
      <c r="J102" s="105"/>
      <c r="L102" s="102"/>
    </row>
    <row r="103" spans="2:12" s="9" customFormat="1" ht="19.899999999999999" customHeight="1">
      <c r="B103" s="102"/>
      <c r="D103" s="103" t="s">
        <v>90</v>
      </c>
      <c r="E103" s="104"/>
      <c r="F103" s="104"/>
      <c r="G103" s="104"/>
      <c r="H103" s="104"/>
      <c r="I103" s="104"/>
      <c r="J103" s="105"/>
      <c r="L103" s="102"/>
    </row>
    <row r="104" spans="2:12" s="9" customFormat="1" ht="19.899999999999999" customHeight="1">
      <c r="B104" s="102"/>
      <c r="D104" s="103" t="s">
        <v>91</v>
      </c>
      <c r="E104" s="104"/>
      <c r="F104" s="104"/>
      <c r="G104" s="104"/>
      <c r="H104" s="104"/>
      <c r="I104" s="104"/>
      <c r="J104" s="105"/>
      <c r="L104" s="102"/>
    </row>
    <row r="105" spans="2:12" s="8" customFormat="1" ht="24.95" customHeight="1">
      <c r="B105" s="98"/>
      <c r="D105" s="99" t="s">
        <v>92</v>
      </c>
      <c r="E105" s="100"/>
      <c r="F105" s="100"/>
      <c r="G105" s="100"/>
      <c r="H105" s="100"/>
      <c r="I105" s="100"/>
      <c r="J105" s="101"/>
      <c r="L105" s="98"/>
    </row>
    <row r="106" spans="2:12" s="9" customFormat="1" ht="19.899999999999999" customHeight="1">
      <c r="B106" s="102"/>
      <c r="D106" s="103" t="s">
        <v>93</v>
      </c>
      <c r="E106" s="104"/>
      <c r="F106" s="104"/>
      <c r="G106" s="104"/>
      <c r="H106" s="104"/>
      <c r="I106" s="104"/>
      <c r="J106" s="105"/>
      <c r="L106" s="102"/>
    </row>
    <row r="107" spans="2:12" s="9" customFormat="1" ht="19.899999999999999" customHeight="1">
      <c r="B107" s="102"/>
      <c r="D107" s="103" t="s">
        <v>94</v>
      </c>
      <c r="E107" s="104"/>
      <c r="F107" s="104"/>
      <c r="G107" s="104"/>
      <c r="H107" s="104"/>
      <c r="I107" s="104"/>
      <c r="J107" s="105"/>
      <c r="L107" s="102"/>
    </row>
    <row r="108" spans="2:12" s="9" customFormat="1" ht="19.899999999999999" customHeight="1">
      <c r="B108" s="102"/>
      <c r="D108" s="103" t="s">
        <v>95</v>
      </c>
      <c r="E108" s="104"/>
      <c r="F108" s="104"/>
      <c r="G108" s="104"/>
      <c r="H108" s="104"/>
      <c r="I108" s="104"/>
      <c r="J108" s="105"/>
      <c r="L108" s="102"/>
    </row>
    <row r="109" spans="2:12" s="9" customFormat="1" ht="19.899999999999999" customHeight="1">
      <c r="B109" s="102"/>
      <c r="D109" s="103" t="s">
        <v>96</v>
      </c>
      <c r="E109" s="104"/>
      <c r="F109" s="104"/>
      <c r="G109" s="104"/>
      <c r="H109" s="104"/>
      <c r="I109" s="104"/>
      <c r="J109" s="105"/>
      <c r="L109" s="102"/>
    </row>
    <row r="110" spans="2:12" s="9" customFormat="1" ht="19.899999999999999" customHeight="1">
      <c r="B110" s="102"/>
      <c r="D110" s="103" t="s">
        <v>676</v>
      </c>
      <c r="E110" s="104"/>
      <c r="F110" s="104"/>
      <c r="G110" s="104"/>
      <c r="H110" s="104"/>
      <c r="I110" s="104"/>
      <c r="J110" s="105"/>
      <c r="L110" s="102"/>
    </row>
    <row r="111" spans="2:12" s="9" customFormat="1" ht="19.899999999999999" customHeight="1">
      <c r="B111" s="102"/>
      <c r="D111" s="103" t="s">
        <v>97</v>
      </c>
      <c r="E111" s="104"/>
      <c r="F111" s="104"/>
      <c r="G111" s="104"/>
      <c r="H111" s="104"/>
      <c r="I111" s="104"/>
      <c r="J111" s="105"/>
      <c r="L111" s="102"/>
    </row>
    <row r="112" spans="2:12" s="9" customFormat="1" ht="19.899999999999999" customHeight="1">
      <c r="B112" s="102"/>
      <c r="D112" s="103" t="s">
        <v>98</v>
      </c>
      <c r="E112" s="104"/>
      <c r="F112" s="104"/>
      <c r="G112" s="104"/>
      <c r="H112" s="104"/>
      <c r="I112" s="104"/>
      <c r="J112" s="105"/>
      <c r="L112" s="102"/>
    </row>
    <row r="113" spans="2:12" s="9" customFormat="1" ht="19.899999999999999" customHeight="1">
      <c r="B113" s="102"/>
      <c r="D113" s="103" t="s">
        <v>99</v>
      </c>
      <c r="E113" s="104"/>
      <c r="F113" s="104"/>
      <c r="G113" s="104"/>
      <c r="H113" s="104"/>
      <c r="I113" s="104"/>
      <c r="J113" s="105"/>
      <c r="L113" s="102"/>
    </row>
    <row r="114" spans="2:12" s="9" customFormat="1" ht="19.899999999999999" customHeight="1">
      <c r="B114" s="102"/>
      <c r="D114" s="103" t="s">
        <v>100</v>
      </c>
      <c r="E114" s="104"/>
      <c r="F114" s="104"/>
      <c r="G114" s="104"/>
      <c r="H114" s="104"/>
      <c r="I114" s="104"/>
      <c r="J114" s="105"/>
      <c r="L114" s="102"/>
    </row>
    <row r="115" spans="2:12" s="9" customFormat="1" ht="19.899999999999999" customHeight="1">
      <c r="B115" s="102"/>
      <c r="D115" s="103" t="s">
        <v>101</v>
      </c>
      <c r="E115" s="104"/>
      <c r="F115" s="104"/>
      <c r="G115" s="104"/>
      <c r="H115" s="104"/>
      <c r="I115" s="104"/>
      <c r="J115" s="105"/>
      <c r="L115" s="102"/>
    </row>
    <row r="116" spans="2:12" s="8" customFormat="1" ht="24.95" customHeight="1">
      <c r="B116" s="98"/>
      <c r="D116" s="99" t="s">
        <v>102</v>
      </c>
      <c r="E116" s="100"/>
      <c r="F116" s="100"/>
      <c r="G116" s="100"/>
      <c r="H116" s="100"/>
      <c r="I116" s="100"/>
      <c r="J116" s="101"/>
      <c r="L116" s="98"/>
    </row>
    <row r="117" spans="2:12" s="1" customFormat="1" ht="21.75" customHeight="1">
      <c r="B117" s="25"/>
      <c r="L117" s="25"/>
    </row>
    <row r="118" spans="2:12" s="1" customFormat="1" ht="6.95" customHeigh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25"/>
    </row>
    <row r="122" spans="2:12" s="1" customFormat="1" ht="6.95" customHeight="1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25"/>
    </row>
    <row r="123" spans="2:12" s="1" customFormat="1" ht="24.95" customHeight="1">
      <c r="B123" s="25"/>
      <c r="C123" s="1183" t="s">
        <v>2268</v>
      </c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12</v>
      </c>
      <c r="L125" s="25"/>
    </row>
    <row r="126" spans="2:12" s="1" customFormat="1" ht="16.5" customHeight="1">
      <c r="B126" s="25"/>
      <c r="E126" s="1299" t="str">
        <f>E7</f>
        <v>SOŠ PZ Košice, zateplenie bloku A a rekonštrukcia bloku E</v>
      </c>
      <c r="F126" s="1300"/>
      <c r="G126" s="1300"/>
      <c r="H126" s="1300"/>
      <c r="L126" s="25"/>
    </row>
    <row r="127" spans="2:12" s="1" customFormat="1" ht="12" customHeight="1">
      <c r="B127" s="25"/>
      <c r="C127" s="22" t="s">
        <v>79</v>
      </c>
      <c r="L127" s="25"/>
    </row>
    <row r="128" spans="2:12" s="1" customFormat="1" ht="16.5" customHeight="1">
      <c r="B128" s="25"/>
      <c r="E128" s="1244" t="str">
        <f>E9</f>
        <v>Objekt č. 1 - SOŠ PZ Košice, zateplenie bloku "A"</v>
      </c>
      <c r="F128" s="1298"/>
      <c r="G128" s="1298"/>
      <c r="H128" s="1298"/>
      <c r="L128" s="25"/>
    </row>
    <row r="129" spans="2:62" s="1" customFormat="1" ht="15" customHeight="1">
      <c r="B129" s="25"/>
      <c r="E129" s="1219" t="s">
        <v>2327</v>
      </c>
      <c r="L129" s="25"/>
    </row>
    <row r="130" spans="2:62" s="1" customFormat="1" ht="12" customHeight="1">
      <c r="B130" s="25"/>
      <c r="C130" s="22" t="s">
        <v>15</v>
      </c>
      <c r="F130" s="20" t="str">
        <f>F12</f>
        <v>Košice</v>
      </c>
      <c r="I130" s="22" t="s">
        <v>17</v>
      </c>
      <c r="J130" s="45">
        <f>IF(J12="","",J12)</f>
        <v>44838</v>
      </c>
      <c r="L130" s="25"/>
    </row>
    <row r="131" spans="2:62" s="1" customFormat="1" ht="6.95" customHeight="1">
      <c r="B131" s="25"/>
      <c r="L131" s="25"/>
    </row>
    <row r="132" spans="2:62" s="1" customFormat="1" ht="27.95" customHeight="1">
      <c r="B132" s="25"/>
      <c r="C132" s="22" t="s">
        <v>18</v>
      </c>
      <c r="F132" s="20" t="str">
        <f>E15</f>
        <v xml:space="preserve"> </v>
      </c>
      <c r="I132" s="22" t="s">
        <v>23</v>
      </c>
      <c r="J132" s="23"/>
      <c r="L132" s="25"/>
    </row>
    <row r="133" spans="2:62" s="1" customFormat="1" ht="15.2" customHeight="1">
      <c r="B133" s="25"/>
      <c r="C133" s="22" t="s">
        <v>22</v>
      </c>
      <c r="F133" s="20" t="str">
        <f>IF(E18="","",E18)</f>
        <v xml:space="preserve"> </v>
      </c>
      <c r="I133" s="22" t="s">
        <v>26</v>
      </c>
      <c r="J133" s="23" t="str">
        <f>E24</f>
        <v xml:space="preserve"> </v>
      </c>
      <c r="L133" s="25"/>
    </row>
    <row r="134" spans="2:62" s="1" customFormat="1" ht="10.35" customHeight="1">
      <c r="B134" s="25"/>
      <c r="L134" s="25"/>
    </row>
    <row r="135" spans="2:62" s="10" customFormat="1" ht="29.25" customHeight="1">
      <c r="B135" s="106"/>
      <c r="C135" s="107" t="s">
        <v>103</v>
      </c>
      <c r="D135" s="108" t="s">
        <v>53</v>
      </c>
      <c r="E135" s="108" t="s">
        <v>49</v>
      </c>
      <c r="F135" s="108" t="s">
        <v>50</v>
      </c>
      <c r="G135" s="108" t="s">
        <v>104</v>
      </c>
      <c r="H135" s="108" t="s">
        <v>105</v>
      </c>
      <c r="I135" s="108" t="s">
        <v>106</v>
      </c>
      <c r="J135" s="109" t="s">
        <v>81</v>
      </c>
      <c r="K135" s="110" t="s">
        <v>107</v>
      </c>
      <c r="L135" s="106"/>
      <c r="M135" s="52" t="s">
        <v>1</v>
      </c>
      <c r="N135" s="53" t="s">
        <v>32</v>
      </c>
      <c r="O135" s="53" t="s">
        <v>108</v>
      </c>
      <c r="P135" s="53" t="s">
        <v>109</v>
      </c>
      <c r="Q135" s="53" t="s">
        <v>110</v>
      </c>
      <c r="R135" s="53" t="s">
        <v>111</v>
      </c>
      <c r="S135" s="53" t="s">
        <v>112</v>
      </c>
      <c r="T135" s="54" t="s">
        <v>113</v>
      </c>
    </row>
    <row r="136" spans="2:62" s="1" customFormat="1" ht="22.9" customHeight="1">
      <c r="B136" s="25"/>
      <c r="C136" s="57" t="s">
        <v>82</v>
      </c>
      <c r="J136" s="156"/>
      <c r="L136" s="25"/>
      <c r="M136" s="55"/>
      <c r="N136" s="46"/>
      <c r="O136" s="46"/>
      <c r="P136" s="111" t="e">
        <f>P137+P197+#REF!+P287</f>
        <v>#REF!</v>
      </c>
      <c r="Q136" s="46"/>
      <c r="R136" s="111" t="e">
        <f>R137+R197+#REF!+R287</f>
        <v>#REF!</v>
      </c>
      <c r="S136" s="46"/>
      <c r="T136" s="112" t="e">
        <f>T137+T197+#REF!+T287</f>
        <v>#REF!</v>
      </c>
      <c r="AQ136" s="13" t="s">
        <v>67</v>
      </c>
      <c r="AR136" s="13" t="s">
        <v>83</v>
      </c>
      <c r="BH136" s="113" t="e">
        <f>BH137+BH197+#REF!+BH287</f>
        <v>#REF!</v>
      </c>
    </row>
    <row r="137" spans="2:62" s="11" customFormat="1" ht="25.9" customHeight="1">
      <c r="B137" s="114"/>
      <c r="D137" s="115" t="s">
        <v>67</v>
      </c>
      <c r="E137" s="116" t="s">
        <v>114</v>
      </c>
      <c r="F137" s="116" t="s">
        <v>115</v>
      </c>
      <c r="J137" s="152"/>
      <c r="L137" s="114"/>
      <c r="M137" s="117"/>
      <c r="N137" s="118"/>
      <c r="O137" s="118"/>
      <c r="P137" s="119">
        <f>P138+P147+P150+P154+P156+P169+P195</f>
        <v>1604.4021467</v>
      </c>
      <c r="Q137" s="118"/>
      <c r="R137" s="119">
        <f>R138+R147+R150+R154+R156+R169+R195</f>
        <v>91.602418499999999</v>
      </c>
      <c r="S137" s="118"/>
      <c r="T137" s="120">
        <f>T138+T147+T150+T154+T156+T169+T195</f>
        <v>10.006</v>
      </c>
      <c r="AO137" s="115" t="s">
        <v>75</v>
      </c>
      <c r="AQ137" s="121" t="s">
        <v>67</v>
      </c>
      <c r="AR137" s="121" t="s">
        <v>68</v>
      </c>
      <c r="AV137" s="115" t="s">
        <v>116</v>
      </c>
      <c r="BH137" s="122">
        <f>BH138+BH147+BH150+BH154+BH156+BH169+BH195</f>
        <v>0</v>
      </c>
    </row>
    <row r="138" spans="2:62" s="11" customFormat="1" ht="22.9" customHeight="1">
      <c r="B138" s="114"/>
      <c r="D138" s="115" t="s">
        <v>67</v>
      </c>
      <c r="E138" s="123" t="s">
        <v>75</v>
      </c>
      <c r="F138" s="123" t="s">
        <v>117</v>
      </c>
      <c r="J138" s="153"/>
      <c r="L138" s="114"/>
      <c r="M138" s="117"/>
      <c r="N138" s="118"/>
      <c r="O138" s="118"/>
      <c r="P138" s="119">
        <f>SUM(P139:P146)</f>
        <v>125.68520599999999</v>
      </c>
      <c r="Q138" s="118"/>
      <c r="R138" s="119">
        <f>SUM(R139:R146)</f>
        <v>0</v>
      </c>
      <c r="S138" s="118"/>
      <c r="T138" s="120">
        <f>SUM(T139:T146)</f>
        <v>0</v>
      </c>
      <c r="AO138" s="115" t="s">
        <v>75</v>
      </c>
      <c r="AQ138" s="121" t="s">
        <v>67</v>
      </c>
      <c r="AR138" s="121" t="s">
        <v>75</v>
      </c>
      <c r="AV138" s="115" t="s">
        <v>116</v>
      </c>
      <c r="BH138" s="122">
        <f>SUM(BH139:BH146)</f>
        <v>0</v>
      </c>
    </row>
    <row r="139" spans="2:62" s="1" customFormat="1" ht="24" customHeight="1">
      <c r="B139" s="125"/>
      <c r="C139" s="126" t="s">
        <v>75</v>
      </c>
      <c r="D139" s="126" t="s">
        <v>118</v>
      </c>
      <c r="E139" s="127" t="s">
        <v>119</v>
      </c>
      <c r="F139" s="128" t="s">
        <v>120</v>
      </c>
      <c r="G139" s="129" t="s">
        <v>121</v>
      </c>
      <c r="H139" s="130">
        <v>1.3</v>
      </c>
      <c r="I139" s="151"/>
      <c r="J139" s="151"/>
      <c r="K139" s="128" t="s">
        <v>122</v>
      </c>
      <c r="L139" s="25"/>
      <c r="M139" s="131" t="s">
        <v>1</v>
      </c>
      <c r="N139" s="132" t="s">
        <v>34</v>
      </c>
      <c r="O139" s="133">
        <v>2.42259</v>
      </c>
      <c r="P139" s="133">
        <f t="shared" ref="P139:P146" si="0">O139*H139</f>
        <v>3.1493670000000002</v>
      </c>
      <c r="Q139" s="133">
        <v>0</v>
      </c>
      <c r="R139" s="133">
        <f t="shared" ref="R139:R146" si="1">Q139*H139</f>
        <v>0</v>
      </c>
      <c r="S139" s="133">
        <v>0</v>
      </c>
      <c r="T139" s="134">
        <f t="shared" ref="T139:T146" si="2">S139*H139</f>
        <v>0</v>
      </c>
      <c r="AO139" s="135" t="s">
        <v>123</v>
      </c>
      <c r="AQ139" s="135" t="s">
        <v>118</v>
      </c>
      <c r="AR139" s="135" t="s">
        <v>124</v>
      </c>
      <c r="AV139" s="13" t="s">
        <v>116</v>
      </c>
      <c r="BB139" s="136">
        <f t="shared" ref="BB139:BB146" si="3">IF(N139="základná",J139,0)</f>
        <v>0</v>
      </c>
      <c r="BC139" s="136">
        <f t="shared" ref="BC139:BC146" si="4">IF(N139="znížená",J139,0)</f>
        <v>0</v>
      </c>
      <c r="BD139" s="136">
        <f t="shared" ref="BD139:BD146" si="5">IF(N139="zákl. prenesená",J139,0)</f>
        <v>0</v>
      </c>
      <c r="BE139" s="136">
        <f t="shared" ref="BE139:BE146" si="6">IF(N139="zníž. prenesená",J139,0)</f>
        <v>0</v>
      </c>
      <c r="BF139" s="136">
        <f t="shared" ref="BF139:BF146" si="7">IF(N139="nulová",J139,0)</f>
        <v>0</v>
      </c>
      <c r="BG139" s="13" t="s">
        <v>124</v>
      </c>
      <c r="BH139" s="137">
        <f t="shared" ref="BH139:BH146" si="8">ROUND(I139*H139,3)</f>
        <v>0</v>
      </c>
      <c r="BI139" s="13" t="s">
        <v>123</v>
      </c>
      <c r="BJ139" s="135" t="s">
        <v>677</v>
      </c>
    </row>
    <row r="140" spans="2:62" s="1" customFormat="1" ht="24" customHeight="1">
      <c r="B140" s="125"/>
      <c r="C140" s="126" t="s">
        <v>124</v>
      </c>
      <c r="D140" s="126" t="s">
        <v>118</v>
      </c>
      <c r="E140" s="127" t="s">
        <v>678</v>
      </c>
      <c r="F140" s="128" t="s">
        <v>679</v>
      </c>
      <c r="G140" s="129" t="s">
        <v>121</v>
      </c>
      <c r="H140" s="130">
        <v>27.35</v>
      </c>
      <c r="I140" s="151"/>
      <c r="J140" s="151"/>
      <c r="K140" s="128" t="s">
        <v>122</v>
      </c>
      <c r="L140" s="25"/>
      <c r="M140" s="131" t="s">
        <v>1</v>
      </c>
      <c r="N140" s="132" t="s">
        <v>34</v>
      </c>
      <c r="O140" s="133">
        <v>2.2537400000000001</v>
      </c>
      <c r="P140" s="133">
        <f t="shared" si="0"/>
        <v>61.639789000000007</v>
      </c>
      <c r="Q140" s="133">
        <v>0</v>
      </c>
      <c r="R140" s="133">
        <f t="shared" si="1"/>
        <v>0</v>
      </c>
      <c r="S140" s="133">
        <v>0</v>
      </c>
      <c r="T140" s="134">
        <f t="shared" si="2"/>
        <v>0</v>
      </c>
      <c r="AO140" s="135" t="s">
        <v>123</v>
      </c>
      <c r="AQ140" s="135" t="s">
        <v>118</v>
      </c>
      <c r="AR140" s="135" t="s">
        <v>124</v>
      </c>
      <c r="AV140" s="13" t="s">
        <v>116</v>
      </c>
      <c r="BB140" s="136">
        <f t="shared" si="3"/>
        <v>0</v>
      </c>
      <c r="BC140" s="136">
        <f t="shared" si="4"/>
        <v>0</v>
      </c>
      <c r="BD140" s="136">
        <f t="shared" si="5"/>
        <v>0</v>
      </c>
      <c r="BE140" s="136">
        <f t="shared" si="6"/>
        <v>0</v>
      </c>
      <c r="BF140" s="136">
        <f t="shared" si="7"/>
        <v>0</v>
      </c>
      <c r="BG140" s="13" t="s">
        <v>124</v>
      </c>
      <c r="BH140" s="137">
        <f t="shared" si="8"/>
        <v>0</v>
      </c>
      <c r="BI140" s="13" t="s">
        <v>123</v>
      </c>
      <c r="BJ140" s="135" t="s">
        <v>680</v>
      </c>
    </row>
    <row r="141" spans="2:62" s="1" customFormat="1" ht="24" customHeight="1">
      <c r="B141" s="125"/>
      <c r="C141" s="126" t="s">
        <v>129</v>
      </c>
      <c r="D141" s="126" t="s">
        <v>118</v>
      </c>
      <c r="E141" s="127" t="s">
        <v>126</v>
      </c>
      <c r="F141" s="128" t="s">
        <v>127</v>
      </c>
      <c r="G141" s="129" t="s">
        <v>121</v>
      </c>
      <c r="H141" s="130">
        <v>28.65</v>
      </c>
      <c r="I141" s="151"/>
      <c r="J141" s="151"/>
      <c r="K141" s="128" t="s">
        <v>122</v>
      </c>
      <c r="L141" s="25"/>
      <c r="M141" s="131" t="s">
        <v>1</v>
      </c>
      <c r="N141" s="132" t="s">
        <v>34</v>
      </c>
      <c r="O141" s="133">
        <v>6.9000000000000006E-2</v>
      </c>
      <c r="P141" s="133">
        <f t="shared" si="0"/>
        <v>1.97685</v>
      </c>
      <c r="Q141" s="133">
        <v>0</v>
      </c>
      <c r="R141" s="133">
        <f t="shared" si="1"/>
        <v>0</v>
      </c>
      <c r="S141" s="133">
        <v>0</v>
      </c>
      <c r="T141" s="134">
        <f t="shared" si="2"/>
        <v>0</v>
      </c>
      <c r="AO141" s="135" t="s">
        <v>123</v>
      </c>
      <c r="AQ141" s="135" t="s">
        <v>118</v>
      </c>
      <c r="AR141" s="135" t="s">
        <v>124</v>
      </c>
      <c r="AV141" s="13" t="s">
        <v>116</v>
      </c>
      <c r="BB141" s="136">
        <f t="shared" si="3"/>
        <v>0</v>
      </c>
      <c r="BC141" s="136">
        <f t="shared" si="4"/>
        <v>0</v>
      </c>
      <c r="BD141" s="136">
        <f t="shared" si="5"/>
        <v>0</v>
      </c>
      <c r="BE141" s="136">
        <f t="shared" si="6"/>
        <v>0</v>
      </c>
      <c r="BF141" s="136">
        <f t="shared" si="7"/>
        <v>0</v>
      </c>
      <c r="BG141" s="13" t="s">
        <v>124</v>
      </c>
      <c r="BH141" s="137">
        <f t="shared" si="8"/>
        <v>0</v>
      </c>
      <c r="BI141" s="13" t="s">
        <v>123</v>
      </c>
      <c r="BJ141" s="135" t="s">
        <v>681</v>
      </c>
    </row>
    <row r="142" spans="2:62" s="1" customFormat="1" ht="24" customHeight="1">
      <c r="B142" s="125"/>
      <c r="C142" s="126" t="s">
        <v>123</v>
      </c>
      <c r="D142" s="126" t="s">
        <v>118</v>
      </c>
      <c r="E142" s="127" t="s">
        <v>130</v>
      </c>
      <c r="F142" s="128" t="s">
        <v>131</v>
      </c>
      <c r="G142" s="129" t="s">
        <v>121</v>
      </c>
      <c r="H142" s="130">
        <v>9.5</v>
      </c>
      <c r="I142" s="151"/>
      <c r="J142" s="151"/>
      <c r="K142" s="128" t="s">
        <v>122</v>
      </c>
      <c r="L142" s="25"/>
      <c r="M142" s="131" t="s">
        <v>1</v>
      </c>
      <c r="N142" s="132" t="s">
        <v>34</v>
      </c>
      <c r="O142" s="133">
        <v>7.0999999999999994E-2</v>
      </c>
      <c r="P142" s="133">
        <f t="shared" si="0"/>
        <v>0.67449999999999999</v>
      </c>
      <c r="Q142" s="133">
        <v>0</v>
      </c>
      <c r="R142" s="133">
        <f t="shared" si="1"/>
        <v>0</v>
      </c>
      <c r="S142" s="133">
        <v>0</v>
      </c>
      <c r="T142" s="134">
        <f t="shared" si="2"/>
        <v>0</v>
      </c>
      <c r="AO142" s="135" t="s">
        <v>123</v>
      </c>
      <c r="AQ142" s="135" t="s">
        <v>118</v>
      </c>
      <c r="AR142" s="135" t="s">
        <v>124</v>
      </c>
      <c r="AV142" s="13" t="s">
        <v>116</v>
      </c>
      <c r="BB142" s="136">
        <f t="shared" si="3"/>
        <v>0</v>
      </c>
      <c r="BC142" s="136">
        <f t="shared" si="4"/>
        <v>0</v>
      </c>
      <c r="BD142" s="136">
        <f t="shared" si="5"/>
        <v>0</v>
      </c>
      <c r="BE142" s="136">
        <f t="shared" si="6"/>
        <v>0</v>
      </c>
      <c r="BF142" s="136">
        <f t="shared" si="7"/>
        <v>0</v>
      </c>
      <c r="BG142" s="13" t="s">
        <v>124</v>
      </c>
      <c r="BH142" s="137">
        <f t="shared" si="8"/>
        <v>0</v>
      </c>
      <c r="BI142" s="13" t="s">
        <v>123</v>
      </c>
      <c r="BJ142" s="135" t="s">
        <v>682</v>
      </c>
    </row>
    <row r="143" spans="2:62" s="1" customFormat="1" ht="36" customHeight="1">
      <c r="B143" s="125"/>
      <c r="C143" s="126" t="s">
        <v>136</v>
      </c>
      <c r="D143" s="126" t="s">
        <v>118</v>
      </c>
      <c r="E143" s="127" t="s">
        <v>133</v>
      </c>
      <c r="F143" s="128" t="s">
        <v>134</v>
      </c>
      <c r="G143" s="129" t="s">
        <v>121</v>
      </c>
      <c r="H143" s="130">
        <v>161.5</v>
      </c>
      <c r="I143" s="151"/>
      <c r="J143" s="151"/>
      <c r="K143" s="128" t="s">
        <v>122</v>
      </c>
      <c r="L143" s="25"/>
      <c r="M143" s="131" t="s">
        <v>1</v>
      </c>
      <c r="N143" s="132" t="s">
        <v>34</v>
      </c>
      <c r="O143" s="133">
        <v>7.0000000000000001E-3</v>
      </c>
      <c r="P143" s="133">
        <f t="shared" si="0"/>
        <v>1.1305000000000001</v>
      </c>
      <c r="Q143" s="133">
        <v>0</v>
      </c>
      <c r="R143" s="133">
        <f t="shared" si="1"/>
        <v>0</v>
      </c>
      <c r="S143" s="133">
        <v>0</v>
      </c>
      <c r="T143" s="134">
        <f t="shared" si="2"/>
        <v>0</v>
      </c>
      <c r="AO143" s="135" t="s">
        <v>123</v>
      </c>
      <c r="AQ143" s="135" t="s">
        <v>118</v>
      </c>
      <c r="AR143" s="135" t="s">
        <v>124</v>
      </c>
      <c r="AV143" s="13" t="s">
        <v>116</v>
      </c>
      <c r="BB143" s="136">
        <f t="shared" si="3"/>
        <v>0</v>
      </c>
      <c r="BC143" s="136">
        <f t="shared" si="4"/>
        <v>0</v>
      </c>
      <c r="BD143" s="136">
        <f t="shared" si="5"/>
        <v>0</v>
      </c>
      <c r="BE143" s="136">
        <f t="shared" si="6"/>
        <v>0</v>
      </c>
      <c r="BF143" s="136">
        <f t="shared" si="7"/>
        <v>0</v>
      </c>
      <c r="BG143" s="13" t="s">
        <v>124</v>
      </c>
      <c r="BH143" s="137">
        <f t="shared" si="8"/>
        <v>0</v>
      </c>
      <c r="BI143" s="13" t="s">
        <v>123</v>
      </c>
      <c r="BJ143" s="135" t="s">
        <v>683</v>
      </c>
    </row>
    <row r="144" spans="2:62" s="1" customFormat="1" ht="16.5" customHeight="1">
      <c r="B144" s="125"/>
      <c r="C144" s="126" t="s">
        <v>140</v>
      </c>
      <c r="D144" s="126" t="s">
        <v>118</v>
      </c>
      <c r="E144" s="127" t="s">
        <v>137</v>
      </c>
      <c r="F144" s="128" t="s">
        <v>138</v>
      </c>
      <c r="G144" s="129" t="s">
        <v>121</v>
      </c>
      <c r="H144" s="130">
        <v>9.5</v>
      </c>
      <c r="I144" s="151"/>
      <c r="J144" s="151"/>
      <c r="K144" s="128" t="s">
        <v>122</v>
      </c>
      <c r="L144" s="25"/>
      <c r="M144" s="131" t="s">
        <v>1</v>
      </c>
      <c r="N144" s="132" t="s">
        <v>34</v>
      </c>
      <c r="O144" s="133">
        <v>8.9999999999999993E-3</v>
      </c>
      <c r="P144" s="133">
        <f t="shared" si="0"/>
        <v>8.5499999999999993E-2</v>
      </c>
      <c r="Q144" s="133">
        <v>0</v>
      </c>
      <c r="R144" s="133">
        <f t="shared" si="1"/>
        <v>0</v>
      </c>
      <c r="S144" s="133">
        <v>0</v>
      </c>
      <c r="T144" s="134">
        <f t="shared" si="2"/>
        <v>0</v>
      </c>
      <c r="AO144" s="135" t="s">
        <v>123</v>
      </c>
      <c r="AQ144" s="135" t="s">
        <v>118</v>
      </c>
      <c r="AR144" s="135" t="s">
        <v>124</v>
      </c>
      <c r="AV144" s="13" t="s">
        <v>116</v>
      </c>
      <c r="BB144" s="136">
        <f t="shared" si="3"/>
        <v>0</v>
      </c>
      <c r="BC144" s="136">
        <f t="shared" si="4"/>
        <v>0</v>
      </c>
      <c r="BD144" s="136">
        <f t="shared" si="5"/>
        <v>0</v>
      </c>
      <c r="BE144" s="136">
        <f t="shared" si="6"/>
        <v>0</v>
      </c>
      <c r="BF144" s="136">
        <f t="shared" si="7"/>
        <v>0</v>
      </c>
      <c r="BG144" s="13" t="s">
        <v>124</v>
      </c>
      <c r="BH144" s="137">
        <f t="shared" si="8"/>
        <v>0</v>
      </c>
      <c r="BI144" s="13" t="s">
        <v>123</v>
      </c>
      <c r="BJ144" s="135" t="s">
        <v>684</v>
      </c>
    </row>
    <row r="145" spans="2:62" s="1" customFormat="1" ht="24" customHeight="1">
      <c r="B145" s="125"/>
      <c r="C145" s="126" t="s">
        <v>144</v>
      </c>
      <c r="D145" s="126" t="s">
        <v>118</v>
      </c>
      <c r="E145" s="127" t="s">
        <v>141</v>
      </c>
      <c r="F145" s="128" t="s">
        <v>142</v>
      </c>
      <c r="G145" s="129" t="s">
        <v>121</v>
      </c>
      <c r="H145" s="130">
        <v>9.5</v>
      </c>
      <c r="I145" s="151"/>
      <c r="J145" s="151"/>
      <c r="K145" s="128" t="s">
        <v>122</v>
      </c>
      <c r="L145" s="25"/>
      <c r="M145" s="131" t="s">
        <v>1</v>
      </c>
      <c r="N145" s="132" t="s">
        <v>34</v>
      </c>
      <c r="O145" s="133">
        <v>0</v>
      </c>
      <c r="P145" s="133">
        <f t="shared" si="0"/>
        <v>0</v>
      </c>
      <c r="Q145" s="133">
        <v>0</v>
      </c>
      <c r="R145" s="133">
        <f t="shared" si="1"/>
        <v>0</v>
      </c>
      <c r="S145" s="133">
        <v>0</v>
      </c>
      <c r="T145" s="134">
        <f t="shared" si="2"/>
        <v>0</v>
      </c>
      <c r="AO145" s="135" t="s">
        <v>123</v>
      </c>
      <c r="AQ145" s="135" t="s">
        <v>118</v>
      </c>
      <c r="AR145" s="135" t="s">
        <v>124</v>
      </c>
      <c r="AV145" s="13" t="s">
        <v>116</v>
      </c>
      <c r="BB145" s="136">
        <f t="shared" si="3"/>
        <v>0</v>
      </c>
      <c r="BC145" s="136">
        <f t="shared" si="4"/>
        <v>0</v>
      </c>
      <c r="BD145" s="136">
        <f t="shared" si="5"/>
        <v>0</v>
      </c>
      <c r="BE145" s="136">
        <f t="shared" si="6"/>
        <v>0</v>
      </c>
      <c r="BF145" s="136">
        <f t="shared" si="7"/>
        <v>0</v>
      </c>
      <c r="BG145" s="13" t="s">
        <v>124</v>
      </c>
      <c r="BH145" s="137">
        <f t="shared" si="8"/>
        <v>0</v>
      </c>
      <c r="BI145" s="13" t="s">
        <v>123</v>
      </c>
      <c r="BJ145" s="135" t="s">
        <v>685</v>
      </c>
    </row>
    <row r="146" spans="2:62" s="1" customFormat="1" ht="24" customHeight="1">
      <c r="B146" s="125"/>
      <c r="C146" s="126" t="s">
        <v>149</v>
      </c>
      <c r="D146" s="126" t="s">
        <v>118</v>
      </c>
      <c r="E146" s="127" t="s">
        <v>145</v>
      </c>
      <c r="F146" s="128" t="s">
        <v>146</v>
      </c>
      <c r="G146" s="129" t="s">
        <v>121</v>
      </c>
      <c r="H146" s="130">
        <v>19.149999999999999</v>
      </c>
      <c r="I146" s="151"/>
      <c r="J146" s="151"/>
      <c r="K146" s="128" t="s">
        <v>122</v>
      </c>
      <c r="L146" s="25"/>
      <c r="M146" s="131" t="s">
        <v>1</v>
      </c>
      <c r="N146" s="132" t="s">
        <v>34</v>
      </c>
      <c r="O146" s="133">
        <v>2.9780000000000002</v>
      </c>
      <c r="P146" s="133">
        <f t="shared" si="0"/>
        <v>57.028700000000001</v>
      </c>
      <c r="Q146" s="133">
        <v>0</v>
      </c>
      <c r="R146" s="133">
        <f t="shared" si="1"/>
        <v>0</v>
      </c>
      <c r="S146" s="133">
        <v>0</v>
      </c>
      <c r="T146" s="134">
        <f t="shared" si="2"/>
        <v>0</v>
      </c>
      <c r="AO146" s="135" t="s">
        <v>123</v>
      </c>
      <c r="AQ146" s="135" t="s">
        <v>118</v>
      </c>
      <c r="AR146" s="135" t="s">
        <v>124</v>
      </c>
      <c r="AV146" s="13" t="s">
        <v>116</v>
      </c>
      <c r="BB146" s="136">
        <f t="shared" si="3"/>
        <v>0</v>
      </c>
      <c r="BC146" s="136">
        <f t="shared" si="4"/>
        <v>0</v>
      </c>
      <c r="BD146" s="136">
        <f t="shared" si="5"/>
        <v>0</v>
      </c>
      <c r="BE146" s="136">
        <f t="shared" si="6"/>
        <v>0</v>
      </c>
      <c r="BF146" s="136">
        <f t="shared" si="7"/>
        <v>0</v>
      </c>
      <c r="BG146" s="13" t="s">
        <v>124</v>
      </c>
      <c r="BH146" s="137">
        <f t="shared" si="8"/>
        <v>0</v>
      </c>
      <c r="BI146" s="13" t="s">
        <v>123</v>
      </c>
      <c r="BJ146" s="135" t="s">
        <v>686</v>
      </c>
    </row>
    <row r="147" spans="2:62" s="11" customFormat="1" ht="22.9" customHeight="1">
      <c r="B147" s="114"/>
      <c r="D147" s="115" t="s">
        <v>67</v>
      </c>
      <c r="E147" s="123" t="s">
        <v>129</v>
      </c>
      <c r="F147" s="123" t="s">
        <v>148</v>
      </c>
      <c r="J147" s="153"/>
      <c r="L147" s="114"/>
      <c r="M147" s="117"/>
      <c r="N147" s="118"/>
      <c r="O147" s="118"/>
      <c r="P147" s="119">
        <f>SUM(P148:P149)</f>
        <v>13.580089299999999</v>
      </c>
      <c r="Q147" s="118"/>
      <c r="R147" s="119">
        <f>SUM(R148:R149)</f>
        <v>4.7449812000000007</v>
      </c>
      <c r="S147" s="118"/>
      <c r="T147" s="120">
        <f>SUM(T148:T149)</f>
        <v>0</v>
      </c>
      <c r="AO147" s="115" t="s">
        <v>75</v>
      </c>
      <c r="AQ147" s="121" t="s">
        <v>67</v>
      </c>
      <c r="AR147" s="121" t="s">
        <v>75</v>
      </c>
      <c r="AV147" s="115" t="s">
        <v>116</v>
      </c>
      <c r="BH147" s="122">
        <f>SUM(BH148:BH149)</f>
        <v>0</v>
      </c>
    </row>
    <row r="148" spans="2:62" s="1" customFormat="1" ht="55.5" customHeight="1">
      <c r="B148" s="125"/>
      <c r="C148" s="126" t="s">
        <v>152</v>
      </c>
      <c r="D148" s="126" t="s">
        <v>118</v>
      </c>
      <c r="E148" s="127" t="s">
        <v>687</v>
      </c>
      <c r="F148" s="278" t="s">
        <v>1106</v>
      </c>
      <c r="G148" s="129" t="s">
        <v>121</v>
      </c>
      <c r="H148" s="151">
        <v>2.16</v>
      </c>
      <c r="I148" s="151"/>
      <c r="J148" s="151"/>
      <c r="K148" s="128" t="s">
        <v>122</v>
      </c>
      <c r="L148" s="25"/>
      <c r="M148" s="131" t="s">
        <v>1</v>
      </c>
      <c r="N148" s="132" t="s">
        <v>34</v>
      </c>
      <c r="O148" s="133">
        <v>2.6114899999999999</v>
      </c>
      <c r="P148" s="133">
        <f>O148*H148</f>
        <v>5.6408183999999997</v>
      </c>
      <c r="Q148" s="133">
        <v>0.79246000000000005</v>
      </c>
      <c r="R148" s="133">
        <f>Q148*H148</f>
        <v>1.7117136000000002</v>
      </c>
      <c r="S148" s="133">
        <v>0</v>
      </c>
      <c r="T148" s="134">
        <f>S148*H148</f>
        <v>0</v>
      </c>
      <c r="V148" s="162"/>
      <c r="AO148" s="135" t="s">
        <v>123</v>
      </c>
      <c r="AQ148" s="135" t="s">
        <v>118</v>
      </c>
      <c r="AR148" s="135" t="s">
        <v>124</v>
      </c>
      <c r="AV148" s="13" t="s">
        <v>116</v>
      </c>
      <c r="BB148" s="136">
        <f>IF(N148="základná",J148,0)</f>
        <v>0</v>
      </c>
      <c r="BC148" s="136">
        <f>IF(N148="znížená",J148,0)</f>
        <v>0</v>
      </c>
      <c r="BD148" s="136">
        <f>IF(N148="zákl. prenesená",J148,0)</f>
        <v>0</v>
      </c>
      <c r="BE148" s="136">
        <f>IF(N148="zníž. prenesená",J148,0)</f>
        <v>0</v>
      </c>
      <c r="BF148" s="136">
        <f>IF(N148="nulová",J148,0)</f>
        <v>0</v>
      </c>
      <c r="BG148" s="13" t="s">
        <v>124</v>
      </c>
      <c r="BH148" s="137">
        <f>ROUND(I148*H148,3)</f>
        <v>0</v>
      </c>
      <c r="BI148" s="13" t="s">
        <v>123</v>
      </c>
      <c r="BJ148" s="135" t="s">
        <v>688</v>
      </c>
    </row>
    <row r="149" spans="2:62" s="1" customFormat="1" ht="39" customHeight="1">
      <c r="B149" s="125"/>
      <c r="C149" s="126" t="s">
        <v>157</v>
      </c>
      <c r="D149" s="126" t="s">
        <v>118</v>
      </c>
      <c r="E149" s="127" t="s">
        <v>153</v>
      </c>
      <c r="F149" s="278" t="s">
        <v>1087</v>
      </c>
      <c r="G149" s="129" t="s">
        <v>154</v>
      </c>
      <c r="H149" s="151">
        <v>11.33</v>
      </c>
      <c r="I149" s="151"/>
      <c r="J149" s="151"/>
      <c r="K149" s="128" t="s">
        <v>122</v>
      </c>
      <c r="L149" s="25"/>
      <c r="M149" s="131" t="s">
        <v>1</v>
      </c>
      <c r="N149" s="132" t="s">
        <v>34</v>
      </c>
      <c r="O149" s="133">
        <v>0.70072999999999996</v>
      </c>
      <c r="P149" s="133">
        <f>O149*H149</f>
        <v>7.9392708999999995</v>
      </c>
      <c r="Q149" s="133">
        <v>0.26772000000000001</v>
      </c>
      <c r="R149" s="133">
        <f>Q149*H149</f>
        <v>3.0332676000000003</v>
      </c>
      <c r="S149" s="133">
        <v>0</v>
      </c>
      <c r="T149" s="134">
        <f>S149*H149</f>
        <v>0</v>
      </c>
      <c r="AO149" s="135" t="s">
        <v>123</v>
      </c>
      <c r="AQ149" s="135" t="s">
        <v>118</v>
      </c>
      <c r="AR149" s="135" t="s">
        <v>124</v>
      </c>
      <c r="AV149" s="13" t="s">
        <v>116</v>
      </c>
      <c r="BB149" s="136">
        <f>IF(N149="základná",J149,0)</f>
        <v>0</v>
      </c>
      <c r="BC149" s="136">
        <f>IF(N149="znížená",J149,0)</f>
        <v>0</v>
      </c>
      <c r="BD149" s="136">
        <f>IF(N149="zákl. prenesená",J149,0)</f>
        <v>0</v>
      </c>
      <c r="BE149" s="136">
        <f>IF(N149="zníž. prenesená",J149,0)</f>
        <v>0</v>
      </c>
      <c r="BF149" s="136">
        <f>IF(N149="nulová",J149,0)</f>
        <v>0</v>
      </c>
      <c r="BG149" s="13" t="s">
        <v>124</v>
      </c>
      <c r="BH149" s="137">
        <f>ROUND(I149*H149,3)</f>
        <v>0</v>
      </c>
      <c r="BI149" s="13" t="s">
        <v>123</v>
      </c>
      <c r="BJ149" s="135" t="s">
        <v>689</v>
      </c>
    </row>
    <row r="150" spans="2:62" s="11" customFormat="1" ht="22.9" customHeight="1">
      <c r="B150" s="114"/>
      <c r="D150" s="115" t="s">
        <v>67</v>
      </c>
      <c r="E150" s="123" t="s">
        <v>123</v>
      </c>
      <c r="F150" s="123" t="s">
        <v>156</v>
      </c>
      <c r="J150" s="153"/>
      <c r="L150" s="114"/>
      <c r="M150" s="117"/>
      <c r="N150" s="118"/>
      <c r="O150" s="118"/>
      <c r="P150" s="119">
        <f>SUM(P151:P153)</f>
        <v>7.4190366999999995</v>
      </c>
      <c r="Q150" s="118"/>
      <c r="R150" s="119">
        <f>SUM(R151:R153)</f>
        <v>2.5093562</v>
      </c>
      <c r="S150" s="118"/>
      <c r="T150" s="120">
        <f>SUM(T151:T153)</f>
        <v>0</v>
      </c>
      <c r="AO150" s="115" t="s">
        <v>75</v>
      </c>
      <c r="AQ150" s="121" t="s">
        <v>67</v>
      </c>
      <c r="AR150" s="121" t="s">
        <v>75</v>
      </c>
      <c r="AV150" s="115" t="s">
        <v>116</v>
      </c>
      <c r="BH150" s="122">
        <f>SUM(BH151:BH153)</f>
        <v>0</v>
      </c>
    </row>
    <row r="151" spans="2:62" s="1" customFormat="1" ht="46.5" customHeight="1">
      <c r="B151" s="125"/>
      <c r="C151" s="126" t="s">
        <v>161</v>
      </c>
      <c r="D151" s="126" t="s">
        <v>118</v>
      </c>
      <c r="E151" s="127" t="s">
        <v>158</v>
      </c>
      <c r="F151" s="278" t="s">
        <v>1107</v>
      </c>
      <c r="G151" s="129" t="s">
        <v>159</v>
      </c>
      <c r="H151" s="151">
        <v>43.16</v>
      </c>
      <c r="I151" s="151"/>
      <c r="J151" s="151"/>
      <c r="K151" s="128" t="s">
        <v>122</v>
      </c>
      <c r="L151" s="25"/>
      <c r="M151" s="131" t="s">
        <v>1</v>
      </c>
      <c r="N151" s="132" t="s">
        <v>34</v>
      </c>
      <c r="O151" s="133">
        <v>0.10697</v>
      </c>
      <c r="P151" s="133">
        <f>O151*H151</f>
        <v>4.6168251999999992</v>
      </c>
      <c r="Q151" s="133">
        <v>2.2370000000000001E-2</v>
      </c>
      <c r="R151" s="133">
        <f>Q151*H151</f>
        <v>0.96548919999999994</v>
      </c>
      <c r="S151" s="133">
        <v>0</v>
      </c>
      <c r="T151" s="134">
        <f>S151*H151</f>
        <v>0</v>
      </c>
      <c r="W151" s="162"/>
      <c r="AO151" s="135" t="s">
        <v>123</v>
      </c>
      <c r="AQ151" s="135" t="s">
        <v>118</v>
      </c>
      <c r="AR151" s="135" t="s">
        <v>124</v>
      </c>
      <c r="AV151" s="13" t="s">
        <v>116</v>
      </c>
      <c r="BB151" s="136">
        <f>IF(N151="základná",J151,0)</f>
        <v>0</v>
      </c>
      <c r="BC151" s="136">
        <f>IF(N151="znížená",J151,0)</f>
        <v>0</v>
      </c>
      <c r="BD151" s="136">
        <f>IF(N151="zákl. prenesená",J151,0)</f>
        <v>0</v>
      </c>
      <c r="BE151" s="136">
        <f>IF(N151="zníž. prenesená",J151,0)</f>
        <v>0</v>
      </c>
      <c r="BF151" s="136">
        <f>IF(N151="nulová",J151,0)</f>
        <v>0</v>
      </c>
      <c r="BG151" s="13" t="s">
        <v>124</v>
      </c>
      <c r="BH151" s="137">
        <f>ROUND(I151*H151,3)</f>
        <v>0</v>
      </c>
      <c r="BI151" s="13" t="s">
        <v>123</v>
      </c>
      <c r="BJ151" s="135" t="s">
        <v>690</v>
      </c>
    </row>
    <row r="152" spans="2:62" s="1" customFormat="1" ht="16.5" customHeight="1">
      <c r="B152" s="125"/>
      <c r="C152" s="126" t="s">
        <v>164</v>
      </c>
      <c r="D152" s="126" t="s">
        <v>118</v>
      </c>
      <c r="E152" s="127" t="s">
        <v>165</v>
      </c>
      <c r="F152" s="128" t="s">
        <v>166</v>
      </c>
      <c r="G152" s="129" t="s">
        <v>121</v>
      </c>
      <c r="H152" s="151">
        <v>0.65</v>
      </c>
      <c r="I152" s="151"/>
      <c r="J152" s="151"/>
      <c r="K152" s="128" t="s">
        <v>122</v>
      </c>
      <c r="L152" s="25"/>
      <c r="M152" s="131" t="s">
        <v>1</v>
      </c>
      <c r="N152" s="132" t="s">
        <v>34</v>
      </c>
      <c r="O152" s="133">
        <v>1.5711999999999999</v>
      </c>
      <c r="P152" s="133">
        <f>O152*H152</f>
        <v>1.02128</v>
      </c>
      <c r="Q152" s="133">
        <v>2.29698</v>
      </c>
      <c r="R152" s="133">
        <f>Q152*H152</f>
        <v>1.4930370000000002</v>
      </c>
      <c r="S152" s="133">
        <v>0</v>
      </c>
      <c r="T152" s="134">
        <f>S152*H152</f>
        <v>0</v>
      </c>
      <c r="AO152" s="135" t="s">
        <v>123</v>
      </c>
      <c r="AQ152" s="135" t="s">
        <v>118</v>
      </c>
      <c r="AR152" s="135" t="s">
        <v>124</v>
      </c>
      <c r="AV152" s="13" t="s">
        <v>116</v>
      </c>
      <c r="BB152" s="136">
        <f>IF(N152="základná",J152,0)</f>
        <v>0</v>
      </c>
      <c r="BC152" s="136">
        <f>IF(N152="znížená",J152,0)</f>
        <v>0</v>
      </c>
      <c r="BD152" s="136">
        <f>IF(N152="zákl. prenesená",J152,0)</f>
        <v>0</v>
      </c>
      <c r="BE152" s="136">
        <f>IF(N152="zníž. prenesená",J152,0)</f>
        <v>0</v>
      </c>
      <c r="BF152" s="136">
        <f>IF(N152="nulová",J152,0)</f>
        <v>0</v>
      </c>
      <c r="BG152" s="13" t="s">
        <v>124</v>
      </c>
      <c r="BH152" s="137">
        <f>ROUND(I152*H152,3)</f>
        <v>0</v>
      </c>
      <c r="BI152" s="13" t="s">
        <v>123</v>
      </c>
      <c r="BJ152" s="135" t="s">
        <v>691</v>
      </c>
    </row>
    <row r="153" spans="2:62" s="1" customFormat="1" ht="24" customHeight="1">
      <c r="B153" s="125"/>
      <c r="C153" s="126" t="s">
        <v>168</v>
      </c>
      <c r="D153" s="126" t="s">
        <v>118</v>
      </c>
      <c r="E153" s="127" t="s">
        <v>169</v>
      </c>
      <c r="F153" s="128" t="s">
        <v>170</v>
      </c>
      <c r="G153" s="129" t="s">
        <v>171</v>
      </c>
      <c r="H153" s="151">
        <v>0.05</v>
      </c>
      <c r="I153" s="151"/>
      <c r="J153" s="151"/>
      <c r="K153" s="128" t="s">
        <v>122</v>
      </c>
      <c r="L153" s="25"/>
      <c r="M153" s="131" t="s">
        <v>1</v>
      </c>
      <c r="N153" s="132" t="s">
        <v>34</v>
      </c>
      <c r="O153" s="133">
        <v>35.618630000000003</v>
      </c>
      <c r="P153" s="133">
        <f>O153*H153</f>
        <v>1.7809315000000003</v>
      </c>
      <c r="Q153" s="133">
        <v>1.0165999999999999</v>
      </c>
      <c r="R153" s="133">
        <f>Q153*H153</f>
        <v>5.083E-2</v>
      </c>
      <c r="S153" s="133">
        <v>0</v>
      </c>
      <c r="T153" s="134">
        <f>S153*H153</f>
        <v>0</v>
      </c>
      <c r="AO153" s="135" t="s">
        <v>123</v>
      </c>
      <c r="AQ153" s="135" t="s">
        <v>118</v>
      </c>
      <c r="AR153" s="135" t="s">
        <v>124</v>
      </c>
      <c r="AV153" s="13" t="s">
        <v>116</v>
      </c>
      <c r="BB153" s="136">
        <f>IF(N153="základná",J153,0)</f>
        <v>0</v>
      </c>
      <c r="BC153" s="136">
        <f>IF(N153="znížená",J153,0)</f>
        <v>0</v>
      </c>
      <c r="BD153" s="136">
        <f>IF(N153="zákl. prenesená",J153,0)</f>
        <v>0</v>
      </c>
      <c r="BE153" s="136">
        <f>IF(N153="zníž. prenesená",J153,0)</f>
        <v>0</v>
      </c>
      <c r="BF153" s="136">
        <f>IF(N153="nulová",J153,0)</f>
        <v>0</v>
      </c>
      <c r="BG153" s="13" t="s">
        <v>124</v>
      </c>
      <c r="BH153" s="137">
        <f>ROUND(I153*H153,3)</f>
        <v>0</v>
      </c>
      <c r="BI153" s="13" t="s">
        <v>123</v>
      </c>
      <c r="BJ153" s="135" t="s">
        <v>692</v>
      </c>
    </row>
    <row r="154" spans="2:62" s="11" customFormat="1" ht="22.9" customHeight="1">
      <c r="B154" s="114"/>
      <c r="D154" s="115" t="s">
        <v>67</v>
      </c>
      <c r="E154" s="123" t="s">
        <v>136</v>
      </c>
      <c r="F154" s="123" t="s">
        <v>173</v>
      </c>
      <c r="J154" s="153"/>
      <c r="L154" s="114"/>
      <c r="M154" s="117"/>
      <c r="N154" s="118"/>
      <c r="O154" s="118"/>
      <c r="P154" s="119">
        <f>P155</f>
        <v>0.51505200000000007</v>
      </c>
      <c r="Q154" s="118"/>
      <c r="R154" s="119">
        <f>R155</f>
        <v>7.8943860000000008</v>
      </c>
      <c r="S154" s="118"/>
      <c r="T154" s="120">
        <f>T155</f>
        <v>0</v>
      </c>
      <c r="AO154" s="115" t="s">
        <v>75</v>
      </c>
      <c r="AQ154" s="121" t="s">
        <v>67</v>
      </c>
      <c r="AR154" s="121" t="s">
        <v>75</v>
      </c>
      <c r="AV154" s="115" t="s">
        <v>116</v>
      </c>
      <c r="BH154" s="122">
        <f>BH155</f>
        <v>0</v>
      </c>
    </row>
    <row r="155" spans="2:62" s="1" customFormat="1" ht="24" customHeight="1">
      <c r="B155" s="125"/>
      <c r="C155" s="126" t="s">
        <v>174</v>
      </c>
      <c r="D155" s="126" t="s">
        <v>118</v>
      </c>
      <c r="E155" s="127" t="s">
        <v>175</v>
      </c>
      <c r="F155" s="128" t="s">
        <v>176</v>
      </c>
      <c r="G155" s="129" t="s">
        <v>154</v>
      </c>
      <c r="H155" s="151">
        <v>17.100000000000001</v>
      </c>
      <c r="I155" s="151"/>
      <c r="J155" s="151"/>
      <c r="K155" s="128" t="s">
        <v>122</v>
      </c>
      <c r="L155" s="25"/>
      <c r="M155" s="131" t="s">
        <v>1</v>
      </c>
      <c r="N155" s="132" t="s">
        <v>34</v>
      </c>
      <c r="O155" s="133">
        <v>3.0120000000000001E-2</v>
      </c>
      <c r="P155" s="133">
        <f>O155*H155</f>
        <v>0.51505200000000007</v>
      </c>
      <c r="Q155" s="133">
        <v>0.46166000000000001</v>
      </c>
      <c r="R155" s="133">
        <f>Q155*H155</f>
        <v>7.8943860000000008</v>
      </c>
      <c r="S155" s="133">
        <v>0</v>
      </c>
      <c r="T155" s="134">
        <f>S155*H155</f>
        <v>0</v>
      </c>
      <c r="AO155" s="135" t="s">
        <v>123</v>
      </c>
      <c r="AQ155" s="135" t="s">
        <v>118</v>
      </c>
      <c r="AR155" s="135" t="s">
        <v>124</v>
      </c>
      <c r="AV155" s="13" t="s">
        <v>116</v>
      </c>
      <c r="BB155" s="136">
        <f>IF(N155="základná",J155,0)</f>
        <v>0</v>
      </c>
      <c r="BC155" s="136">
        <f>IF(N155="znížená",J155,0)</f>
        <v>0</v>
      </c>
      <c r="BD155" s="136">
        <f>IF(N155="zákl. prenesená",J155,0)</f>
        <v>0</v>
      </c>
      <c r="BE155" s="136">
        <f>IF(N155="zníž. prenesená",J155,0)</f>
        <v>0</v>
      </c>
      <c r="BF155" s="136">
        <f>IF(N155="nulová",J155,0)</f>
        <v>0</v>
      </c>
      <c r="BG155" s="13" t="s">
        <v>124</v>
      </c>
      <c r="BH155" s="137">
        <f>ROUND(I155*H155,3)</f>
        <v>0</v>
      </c>
      <c r="BI155" s="13" t="s">
        <v>123</v>
      </c>
      <c r="BJ155" s="135" t="s">
        <v>693</v>
      </c>
    </row>
    <row r="156" spans="2:62" s="11" customFormat="1" ht="22.9" customHeight="1">
      <c r="B156" s="114"/>
      <c r="D156" s="115" t="s">
        <v>67</v>
      </c>
      <c r="E156" s="123" t="s">
        <v>140</v>
      </c>
      <c r="F156" s="123" t="s">
        <v>178</v>
      </c>
      <c r="J156" s="153"/>
      <c r="L156" s="114"/>
      <c r="M156" s="117"/>
      <c r="N156" s="118"/>
      <c r="O156" s="118"/>
      <c r="P156" s="119">
        <f>SUM(P157:P168)</f>
        <v>793.34064280000018</v>
      </c>
      <c r="Q156" s="118"/>
      <c r="R156" s="119">
        <f>SUM(R157:R168)</f>
        <v>42.459284000000004</v>
      </c>
      <c r="S156" s="118"/>
      <c r="T156" s="120">
        <f>SUM(T157:T168)</f>
        <v>0</v>
      </c>
      <c r="AO156" s="115" t="s">
        <v>75</v>
      </c>
      <c r="AQ156" s="121" t="s">
        <v>67</v>
      </c>
      <c r="AR156" s="121" t="s">
        <v>75</v>
      </c>
      <c r="AV156" s="115" t="s">
        <v>116</v>
      </c>
      <c r="BH156" s="122">
        <f>SUM(BH157:BH168)</f>
        <v>0</v>
      </c>
    </row>
    <row r="157" spans="2:62" s="1" customFormat="1" ht="24" customHeight="1">
      <c r="B157" s="125"/>
      <c r="C157" s="126" t="s">
        <v>179</v>
      </c>
      <c r="D157" s="126" t="s">
        <v>118</v>
      </c>
      <c r="E157" s="127" t="s">
        <v>180</v>
      </c>
      <c r="F157" s="128" t="s">
        <v>181</v>
      </c>
      <c r="G157" s="129" t="s">
        <v>154</v>
      </c>
      <c r="H157" s="151">
        <v>96.93</v>
      </c>
      <c r="I157" s="151"/>
      <c r="J157" s="151"/>
      <c r="K157" s="128" t="s">
        <v>122</v>
      </c>
      <c r="L157" s="25"/>
      <c r="M157" s="131" t="s">
        <v>1</v>
      </c>
      <c r="N157" s="132" t="s">
        <v>34</v>
      </c>
      <c r="O157" s="133">
        <v>0.80010000000000003</v>
      </c>
      <c r="P157" s="133">
        <f t="shared" ref="P157:P168" si="9">O157*H157</f>
        <v>77.55369300000001</v>
      </c>
      <c r="Q157" s="133">
        <v>3.7560000000000003E-2</v>
      </c>
      <c r="R157" s="133">
        <f t="shared" ref="R157:R168" si="10">Q157*H157</f>
        <v>3.6406908000000007</v>
      </c>
      <c r="S157" s="133">
        <v>0</v>
      </c>
      <c r="T157" s="134">
        <f t="shared" ref="T157:T168" si="11">S157*H157</f>
        <v>0</v>
      </c>
      <c r="AO157" s="135" t="s">
        <v>123</v>
      </c>
      <c r="AQ157" s="135" t="s">
        <v>118</v>
      </c>
      <c r="AR157" s="135" t="s">
        <v>124</v>
      </c>
      <c r="AV157" s="13" t="s">
        <v>116</v>
      </c>
      <c r="BB157" s="136">
        <f t="shared" ref="BB157:BB168" si="12">IF(N157="základná",J157,0)</f>
        <v>0</v>
      </c>
      <c r="BC157" s="136">
        <f t="shared" ref="BC157:BC168" si="13">IF(N157="znížená",J157,0)</f>
        <v>0</v>
      </c>
      <c r="BD157" s="136">
        <f t="shared" ref="BD157:BD168" si="14">IF(N157="zákl. prenesená",J157,0)</f>
        <v>0</v>
      </c>
      <c r="BE157" s="136">
        <f t="shared" ref="BE157:BE168" si="15">IF(N157="zníž. prenesená",J157,0)</f>
        <v>0</v>
      </c>
      <c r="BF157" s="136">
        <f t="shared" ref="BF157:BF168" si="16">IF(N157="nulová",J157,0)</f>
        <v>0</v>
      </c>
      <c r="BG157" s="13" t="s">
        <v>124</v>
      </c>
      <c r="BH157" s="137">
        <f t="shared" ref="BH157:BH168" si="17">ROUND(I157*H157,3)</f>
        <v>0</v>
      </c>
      <c r="BI157" s="13" t="s">
        <v>123</v>
      </c>
      <c r="BJ157" s="135" t="s">
        <v>694</v>
      </c>
    </row>
    <row r="158" spans="2:62" s="1" customFormat="1" ht="24" customHeight="1">
      <c r="B158" s="125"/>
      <c r="C158" s="126" t="s">
        <v>183</v>
      </c>
      <c r="D158" s="126" t="s">
        <v>118</v>
      </c>
      <c r="E158" s="127" t="s">
        <v>184</v>
      </c>
      <c r="F158" s="128" t="s">
        <v>185</v>
      </c>
      <c r="G158" s="129" t="s">
        <v>154</v>
      </c>
      <c r="H158" s="151">
        <v>11.33</v>
      </c>
      <c r="I158" s="151"/>
      <c r="J158" s="151"/>
      <c r="K158" s="128" t="s">
        <v>122</v>
      </c>
      <c r="L158" s="25"/>
      <c r="M158" s="131" t="s">
        <v>1</v>
      </c>
      <c r="N158" s="132" t="s">
        <v>34</v>
      </c>
      <c r="O158" s="133">
        <v>5.228E-2</v>
      </c>
      <c r="P158" s="133">
        <f t="shared" si="9"/>
        <v>0.59233239999999998</v>
      </c>
      <c r="Q158" s="133">
        <v>2.3000000000000001E-4</v>
      </c>
      <c r="R158" s="133">
        <f t="shared" si="10"/>
        <v>2.6059E-3</v>
      </c>
      <c r="S158" s="133">
        <v>0</v>
      </c>
      <c r="T158" s="134">
        <f t="shared" si="11"/>
        <v>0</v>
      </c>
      <c r="AO158" s="135" t="s">
        <v>123</v>
      </c>
      <c r="AQ158" s="135" t="s">
        <v>118</v>
      </c>
      <c r="AR158" s="135" t="s">
        <v>124</v>
      </c>
      <c r="AV158" s="13" t="s">
        <v>116</v>
      </c>
      <c r="BB158" s="136">
        <f t="shared" si="12"/>
        <v>0</v>
      </c>
      <c r="BC158" s="136">
        <f t="shared" si="13"/>
        <v>0</v>
      </c>
      <c r="BD158" s="136">
        <f t="shared" si="14"/>
        <v>0</v>
      </c>
      <c r="BE158" s="136">
        <f t="shared" si="15"/>
        <v>0</v>
      </c>
      <c r="BF158" s="136">
        <f t="shared" si="16"/>
        <v>0</v>
      </c>
      <c r="BG158" s="13" t="s">
        <v>124</v>
      </c>
      <c r="BH158" s="137">
        <f t="shared" si="17"/>
        <v>0</v>
      </c>
      <c r="BI158" s="13" t="s">
        <v>123</v>
      </c>
      <c r="BJ158" s="135" t="s">
        <v>695</v>
      </c>
    </row>
    <row r="159" spans="2:62" s="1" customFormat="1" ht="24" customHeight="1">
      <c r="B159" s="125"/>
      <c r="C159" s="126" t="s">
        <v>187</v>
      </c>
      <c r="D159" s="126" t="s">
        <v>118</v>
      </c>
      <c r="E159" s="127" t="s">
        <v>188</v>
      </c>
      <c r="F159" s="128" t="s">
        <v>189</v>
      </c>
      <c r="G159" s="129" t="s">
        <v>154</v>
      </c>
      <c r="H159" s="151">
        <v>11.33</v>
      </c>
      <c r="I159" s="151"/>
      <c r="J159" s="151"/>
      <c r="K159" s="128" t="s">
        <v>122</v>
      </c>
      <c r="L159" s="25"/>
      <c r="M159" s="131" t="s">
        <v>1</v>
      </c>
      <c r="N159" s="132" t="s">
        <v>34</v>
      </c>
      <c r="O159" s="133">
        <v>0.31825999999999999</v>
      </c>
      <c r="P159" s="133">
        <f t="shared" si="9"/>
        <v>3.6058857999999998</v>
      </c>
      <c r="Q159" s="133">
        <v>4.7200000000000002E-3</v>
      </c>
      <c r="R159" s="133">
        <f t="shared" si="10"/>
        <v>5.34776E-2</v>
      </c>
      <c r="S159" s="133">
        <v>0</v>
      </c>
      <c r="T159" s="134">
        <f t="shared" si="11"/>
        <v>0</v>
      </c>
      <c r="AO159" s="135" t="s">
        <v>123</v>
      </c>
      <c r="AQ159" s="135" t="s">
        <v>118</v>
      </c>
      <c r="AR159" s="135" t="s">
        <v>124</v>
      </c>
      <c r="AV159" s="13" t="s">
        <v>116</v>
      </c>
      <c r="BB159" s="136">
        <f t="shared" si="12"/>
        <v>0</v>
      </c>
      <c r="BC159" s="136">
        <f t="shared" si="13"/>
        <v>0</v>
      </c>
      <c r="BD159" s="136">
        <f t="shared" si="14"/>
        <v>0</v>
      </c>
      <c r="BE159" s="136">
        <f t="shared" si="15"/>
        <v>0</v>
      </c>
      <c r="BF159" s="136">
        <f t="shared" si="16"/>
        <v>0</v>
      </c>
      <c r="BG159" s="13" t="s">
        <v>124</v>
      </c>
      <c r="BH159" s="137">
        <f t="shared" si="17"/>
        <v>0</v>
      </c>
      <c r="BI159" s="13" t="s">
        <v>123</v>
      </c>
      <c r="BJ159" s="135" t="s">
        <v>696</v>
      </c>
    </row>
    <row r="160" spans="2:62" s="1" customFormat="1" ht="24" customHeight="1">
      <c r="B160" s="125"/>
      <c r="C160" s="126" t="s">
        <v>191</v>
      </c>
      <c r="D160" s="126" t="s">
        <v>118</v>
      </c>
      <c r="E160" s="127" t="s">
        <v>192</v>
      </c>
      <c r="F160" s="128" t="s">
        <v>193</v>
      </c>
      <c r="G160" s="129" t="s">
        <v>154</v>
      </c>
      <c r="H160" s="151">
        <v>11.33</v>
      </c>
      <c r="I160" s="151"/>
      <c r="J160" s="151"/>
      <c r="K160" s="128" t="s">
        <v>122</v>
      </c>
      <c r="L160" s="25"/>
      <c r="M160" s="131" t="s">
        <v>1</v>
      </c>
      <c r="N160" s="132" t="s">
        <v>34</v>
      </c>
      <c r="O160" s="133">
        <v>0.11118</v>
      </c>
      <c r="P160" s="133">
        <f t="shared" si="9"/>
        <v>1.2596693999999999</v>
      </c>
      <c r="Q160" s="133">
        <v>4.15E-3</v>
      </c>
      <c r="R160" s="133">
        <f t="shared" si="10"/>
        <v>4.7019499999999999E-2</v>
      </c>
      <c r="S160" s="133">
        <v>0</v>
      </c>
      <c r="T160" s="134">
        <f t="shared" si="11"/>
        <v>0</v>
      </c>
      <c r="AO160" s="135" t="s">
        <v>123</v>
      </c>
      <c r="AQ160" s="135" t="s">
        <v>118</v>
      </c>
      <c r="AR160" s="135" t="s">
        <v>124</v>
      </c>
      <c r="AV160" s="13" t="s">
        <v>116</v>
      </c>
      <c r="BB160" s="136">
        <f t="shared" si="12"/>
        <v>0</v>
      </c>
      <c r="BC160" s="136">
        <f t="shared" si="13"/>
        <v>0</v>
      </c>
      <c r="BD160" s="136">
        <f t="shared" si="14"/>
        <v>0</v>
      </c>
      <c r="BE160" s="136">
        <f t="shared" si="15"/>
        <v>0</v>
      </c>
      <c r="BF160" s="136">
        <f t="shared" si="16"/>
        <v>0</v>
      </c>
      <c r="BG160" s="13" t="s">
        <v>124</v>
      </c>
      <c r="BH160" s="137">
        <f t="shared" si="17"/>
        <v>0</v>
      </c>
      <c r="BI160" s="13" t="s">
        <v>123</v>
      </c>
      <c r="BJ160" s="135" t="s">
        <v>697</v>
      </c>
    </row>
    <row r="161" spans="2:62" s="1" customFormat="1" ht="32.25" customHeight="1">
      <c r="B161" s="125"/>
      <c r="C161" s="126" t="s">
        <v>195</v>
      </c>
      <c r="D161" s="126" t="s">
        <v>118</v>
      </c>
      <c r="E161" s="127" t="s">
        <v>196</v>
      </c>
      <c r="F161" s="128" t="s">
        <v>197</v>
      </c>
      <c r="G161" s="129" t="s">
        <v>154</v>
      </c>
      <c r="H161" s="151">
        <v>335.6</v>
      </c>
      <c r="I161" s="151"/>
      <c r="J161" s="151"/>
      <c r="K161" s="128" t="s">
        <v>122</v>
      </c>
      <c r="L161" s="25"/>
      <c r="M161" s="131" t="s">
        <v>1</v>
      </c>
      <c r="N161" s="132" t="s">
        <v>34</v>
      </c>
      <c r="O161" s="133">
        <v>0.35868</v>
      </c>
      <c r="P161" s="133">
        <f t="shared" si="9"/>
        <v>120.37300800000001</v>
      </c>
      <c r="Q161" s="133">
        <v>3.3E-3</v>
      </c>
      <c r="R161" s="133">
        <f t="shared" si="10"/>
        <v>1.10748</v>
      </c>
      <c r="S161" s="133">
        <v>0</v>
      </c>
      <c r="T161" s="134">
        <f t="shared" si="11"/>
        <v>0</v>
      </c>
      <c r="AO161" s="135" t="s">
        <v>123</v>
      </c>
      <c r="AQ161" s="135" t="s">
        <v>118</v>
      </c>
      <c r="AR161" s="135" t="s">
        <v>124</v>
      </c>
      <c r="AV161" s="13" t="s">
        <v>116</v>
      </c>
      <c r="BB161" s="136">
        <f t="shared" si="12"/>
        <v>0</v>
      </c>
      <c r="BC161" s="136">
        <f t="shared" si="13"/>
        <v>0</v>
      </c>
      <c r="BD161" s="136">
        <f t="shared" si="14"/>
        <v>0</v>
      </c>
      <c r="BE161" s="136">
        <f t="shared" si="15"/>
        <v>0</v>
      </c>
      <c r="BF161" s="136">
        <f t="shared" si="16"/>
        <v>0</v>
      </c>
      <c r="BG161" s="13" t="s">
        <v>124</v>
      </c>
      <c r="BH161" s="137">
        <f t="shared" si="17"/>
        <v>0</v>
      </c>
      <c r="BI161" s="13" t="s">
        <v>123</v>
      </c>
      <c r="BJ161" s="135" t="s">
        <v>698</v>
      </c>
    </row>
    <row r="162" spans="2:62" s="1" customFormat="1" ht="37.5" customHeight="1">
      <c r="B162" s="125"/>
      <c r="C162" s="126" t="s">
        <v>7</v>
      </c>
      <c r="D162" s="126" t="s">
        <v>118</v>
      </c>
      <c r="E162" s="127" t="s">
        <v>199</v>
      </c>
      <c r="F162" s="278" t="s">
        <v>1090</v>
      </c>
      <c r="G162" s="129" t="s">
        <v>154</v>
      </c>
      <c r="H162" s="151">
        <v>88.7</v>
      </c>
      <c r="I162" s="151"/>
      <c r="J162" s="151"/>
      <c r="K162" s="128" t="s">
        <v>122</v>
      </c>
      <c r="L162" s="25"/>
      <c r="M162" s="131" t="s">
        <v>1</v>
      </c>
      <c r="N162" s="132" t="s">
        <v>34</v>
      </c>
      <c r="O162" s="133">
        <v>0.41721000000000003</v>
      </c>
      <c r="P162" s="133">
        <f t="shared" si="9"/>
        <v>37.006527000000006</v>
      </c>
      <c r="Q162" s="133">
        <v>5.8999999999999999E-3</v>
      </c>
      <c r="R162" s="133">
        <f t="shared" si="10"/>
        <v>0.52332999999999996</v>
      </c>
      <c r="S162" s="133">
        <v>0</v>
      </c>
      <c r="T162" s="134">
        <f t="shared" si="11"/>
        <v>0</v>
      </c>
      <c r="W162" s="162"/>
      <c r="AO162" s="135" t="s">
        <v>123</v>
      </c>
      <c r="AQ162" s="135" t="s">
        <v>118</v>
      </c>
      <c r="AR162" s="135" t="s">
        <v>124</v>
      </c>
      <c r="AV162" s="13" t="s">
        <v>116</v>
      </c>
      <c r="BB162" s="136">
        <f t="shared" si="12"/>
        <v>0</v>
      </c>
      <c r="BC162" s="136">
        <f t="shared" si="13"/>
        <v>0</v>
      </c>
      <c r="BD162" s="136">
        <f t="shared" si="14"/>
        <v>0</v>
      </c>
      <c r="BE162" s="136">
        <f t="shared" si="15"/>
        <v>0</v>
      </c>
      <c r="BF162" s="136">
        <f t="shared" si="16"/>
        <v>0</v>
      </c>
      <c r="BG162" s="13" t="s">
        <v>124</v>
      </c>
      <c r="BH162" s="137">
        <f t="shared" si="17"/>
        <v>0</v>
      </c>
      <c r="BI162" s="13" t="s">
        <v>123</v>
      </c>
      <c r="BJ162" s="135" t="s">
        <v>699</v>
      </c>
    </row>
    <row r="163" spans="2:62" s="1" customFormat="1" ht="27.75" customHeight="1">
      <c r="B163" s="125"/>
      <c r="C163" s="126" t="s">
        <v>201</v>
      </c>
      <c r="D163" s="126" t="s">
        <v>118</v>
      </c>
      <c r="E163" s="127" t="s">
        <v>202</v>
      </c>
      <c r="F163" s="128" t="s">
        <v>203</v>
      </c>
      <c r="G163" s="129" t="s">
        <v>154</v>
      </c>
      <c r="H163" s="151">
        <v>80.900000000000006</v>
      </c>
      <c r="I163" s="151"/>
      <c r="J163" s="151"/>
      <c r="K163" s="128" t="s">
        <v>122</v>
      </c>
      <c r="L163" s="25"/>
      <c r="M163" s="131" t="s">
        <v>1</v>
      </c>
      <c r="N163" s="132" t="s">
        <v>34</v>
      </c>
      <c r="O163" s="133">
        <v>0.87385000000000002</v>
      </c>
      <c r="P163" s="133">
        <f t="shared" si="9"/>
        <v>70.694465000000008</v>
      </c>
      <c r="Q163" s="133">
        <v>1.626E-2</v>
      </c>
      <c r="R163" s="133">
        <f t="shared" si="10"/>
        <v>1.3154340000000002</v>
      </c>
      <c r="S163" s="133">
        <v>0</v>
      </c>
      <c r="T163" s="134">
        <f t="shared" si="11"/>
        <v>0</v>
      </c>
      <c r="AO163" s="135" t="s">
        <v>123</v>
      </c>
      <c r="AQ163" s="135" t="s">
        <v>118</v>
      </c>
      <c r="AR163" s="135" t="s">
        <v>124</v>
      </c>
      <c r="AV163" s="13" t="s">
        <v>116</v>
      </c>
      <c r="BB163" s="136">
        <f t="shared" si="12"/>
        <v>0</v>
      </c>
      <c r="BC163" s="136">
        <f t="shared" si="13"/>
        <v>0</v>
      </c>
      <c r="BD163" s="136">
        <f t="shared" si="14"/>
        <v>0</v>
      </c>
      <c r="BE163" s="136">
        <f t="shared" si="15"/>
        <v>0</v>
      </c>
      <c r="BF163" s="136">
        <f t="shared" si="16"/>
        <v>0</v>
      </c>
      <c r="BG163" s="13" t="s">
        <v>124</v>
      </c>
      <c r="BH163" s="137">
        <f t="shared" si="17"/>
        <v>0</v>
      </c>
      <c r="BI163" s="13" t="s">
        <v>123</v>
      </c>
      <c r="BJ163" s="135" t="s">
        <v>700</v>
      </c>
    </row>
    <row r="164" spans="2:62" s="1" customFormat="1" ht="19.5" customHeight="1">
      <c r="B164" s="125"/>
      <c r="C164" s="126" t="s">
        <v>205</v>
      </c>
      <c r="D164" s="126" t="s">
        <v>118</v>
      </c>
      <c r="E164" s="127" t="s">
        <v>206</v>
      </c>
      <c r="F164" s="128" t="s">
        <v>207</v>
      </c>
      <c r="G164" s="129" t="s">
        <v>154</v>
      </c>
      <c r="H164" s="151">
        <v>7.8</v>
      </c>
      <c r="I164" s="151"/>
      <c r="J164" s="151"/>
      <c r="K164" s="128" t="s">
        <v>122</v>
      </c>
      <c r="L164" s="25"/>
      <c r="M164" s="131" t="s">
        <v>1</v>
      </c>
      <c r="N164" s="132" t="s">
        <v>34</v>
      </c>
      <c r="O164" s="133">
        <v>1.1530899999999999</v>
      </c>
      <c r="P164" s="133">
        <f t="shared" si="9"/>
        <v>8.9941019999999998</v>
      </c>
      <c r="Q164" s="133">
        <v>1.0540000000000001E-2</v>
      </c>
      <c r="R164" s="133">
        <f t="shared" si="10"/>
        <v>8.2212000000000007E-2</v>
      </c>
      <c r="S164" s="133">
        <v>0</v>
      </c>
      <c r="T164" s="134">
        <f t="shared" si="11"/>
        <v>0</v>
      </c>
      <c r="AO164" s="135" t="s">
        <v>123</v>
      </c>
      <c r="AQ164" s="135" t="s">
        <v>118</v>
      </c>
      <c r="AR164" s="135" t="s">
        <v>124</v>
      </c>
      <c r="AV164" s="13" t="s">
        <v>116</v>
      </c>
      <c r="BB164" s="136">
        <f t="shared" si="12"/>
        <v>0</v>
      </c>
      <c r="BC164" s="136">
        <f t="shared" si="13"/>
        <v>0</v>
      </c>
      <c r="BD164" s="136">
        <f t="shared" si="14"/>
        <v>0</v>
      </c>
      <c r="BE164" s="136">
        <f t="shared" si="15"/>
        <v>0</v>
      </c>
      <c r="BF164" s="136">
        <f t="shared" si="16"/>
        <v>0</v>
      </c>
      <c r="BG164" s="13" t="s">
        <v>124</v>
      </c>
      <c r="BH164" s="137">
        <f t="shared" si="17"/>
        <v>0</v>
      </c>
      <c r="BI164" s="13" t="s">
        <v>123</v>
      </c>
      <c r="BJ164" s="135" t="s">
        <v>701</v>
      </c>
    </row>
    <row r="165" spans="2:62" s="1" customFormat="1" ht="30" customHeight="1">
      <c r="B165" s="125"/>
      <c r="C165" s="126" t="s">
        <v>209</v>
      </c>
      <c r="D165" s="126" t="s">
        <v>118</v>
      </c>
      <c r="E165" s="127" t="s">
        <v>218</v>
      </c>
      <c r="F165" s="128" t="s">
        <v>219</v>
      </c>
      <c r="G165" s="129" t="s">
        <v>154</v>
      </c>
      <c r="H165" s="151">
        <v>278.3</v>
      </c>
      <c r="I165" s="151"/>
      <c r="J165" s="151"/>
      <c r="K165" s="128" t="s">
        <v>122</v>
      </c>
      <c r="L165" s="25"/>
      <c r="M165" s="131" t="s">
        <v>1</v>
      </c>
      <c r="N165" s="132" t="s">
        <v>34</v>
      </c>
      <c r="O165" s="133">
        <v>1.0142</v>
      </c>
      <c r="P165" s="133">
        <f t="shared" si="9"/>
        <v>282.25186000000002</v>
      </c>
      <c r="Q165" s="133">
        <v>3.9780000000000003E-2</v>
      </c>
      <c r="R165" s="133">
        <f t="shared" si="10"/>
        <v>11.070774000000002</v>
      </c>
      <c r="S165" s="133">
        <v>0</v>
      </c>
      <c r="T165" s="134">
        <f t="shared" si="11"/>
        <v>0</v>
      </c>
      <c r="AO165" s="135" t="s">
        <v>123</v>
      </c>
      <c r="AQ165" s="135" t="s">
        <v>118</v>
      </c>
      <c r="AR165" s="135" t="s">
        <v>124</v>
      </c>
      <c r="AV165" s="13" t="s">
        <v>116</v>
      </c>
      <c r="BB165" s="136">
        <f t="shared" si="12"/>
        <v>0</v>
      </c>
      <c r="BC165" s="136">
        <f t="shared" si="13"/>
        <v>0</v>
      </c>
      <c r="BD165" s="136">
        <f t="shared" si="14"/>
        <v>0</v>
      </c>
      <c r="BE165" s="136">
        <f t="shared" si="15"/>
        <v>0</v>
      </c>
      <c r="BF165" s="136">
        <f t="shared" si="16"/>
        <v>0</v>
      </c>
      <c r="BG165" s="13" t="s">
        <v>124</v>
      </c>
      <c r="BH165" s="137">
        <f t="shared" si="17"/>
        <v>0</v>
      </c>
      <c r="BI165" s="13" t="s">
        <v>123</v>
      </c>
      <c r="BJ165" s="135" t="s">
        <v>702</v>
      </c>
    </row>
    <row r="166" spans="2:62" s="1" customFormat="1" ht="28.5" customHeight="1">
      <c r="B166" s="125"/>
      <c r="C166" s="126" t="s">
        <v>213</v>
      </c>
      <c r="D166" s="126" t="s">
        <v>118</v>
      </c>
      <c r="E166" s="127" t="s">
        <v>222</v>
      </c>
      <c r="F166" s="128" t="s">
        <v>223</v>
      </c>
      <c r="G166" s="129" t="s">
        <v>154</v>
      </c>
      <c r="H166" s="151">
        <v>57.3</v>
      </c>
      <c r="I166" s="151"/>
      <c r="J166" s="151"/>
      <c r="K166" s="128" t="s">
        <v>122</v>
      </c>
      <c r="L166" s="25"/>
      <c r="M166" s="131" t="s">
        <v>1</v>
      </c>
      <c r="N166" s="132" t="s">
        <v>34</v>
      </c>
      <c r="O166" s="133">
        <v>1.3290200000000001</v>
      </c>
      <c r="P166" s="133">
        <f t="shared" si="9"/>
        <v>76.152845999999997</v>
      </c>
      <c r="Q166" s="133">
        <v>1.8679999999999999E-2</v>
      </c>
      <c r="R166" s="133">
        <f t="shared" si="10"/>
        <v>1.0703639999999999</v>
      </c>
      <c r="S166" s="133">
        <v>0</v>
      </c>
      <c r="T166" s="134">
        <f t="shared" si="11"/>
        <v>0</v>
      </c>
      <c r="AO166" s="135" t="s">
        <v>123</v>
      </c>
      <c r="AQ166" s="135" t="s">
        <v>118</v>
      </c>
      <c r="AR166" s="135" t="s">
        <v>124</v>
      </c>
      <c r="AV166" s="13" t="s">
        <v>116</v>
      </c>
      <c r="BB166" s="136">
        <f t="shared" si="12"/>
        <v>0</v>
      </c>
      <c r="BC166" s="136">
        <f t="shared" si="13"/>
        <v>0</v>
      </c>
      <c r="BD166" s="136">
        <f t="shared" si="14"/>
        <v>0</v>
      </c>
      <c r="BE166" s="136">
        <f t="shared" si="15"/>
        <v>0</v>
      </c>
      <c r="BF166" s="136">
        <f t="shared" si="16"/>
        <v>0</v>
      </c>
      <c r="BG166" s="13" t="s">
        <v>124</v>
      </c>
      <c r="BH166" s="137">
        <f t="shared" si="17"/>
        <v>0</v>
      </c>
      <c r="BI166" s="13" t="s">
        <v>123</v>
      </c>
      <c r="BJ166" s="135" t="s">
        <v>703</v>
      </c>
    </row>
    <row r="167" spans="2:62" s="1" customFormat="1" ht="21" customHeight="1">
      <c r="B167" s="125"/>
      <c r="C167" s="126" t="s">
        <v>217</v>
      </c>
      <c r="D167" s="126" t="s">
        <v>118</v>
      </c>
      <c r="E167" s="127" t="s">
        <v>226</v>
      </c>
      <c r="F167" s="128" t="s">
        <v>227</v>
      </c>
      <c r="G167" s="129" t="s">
        <v>121</v>
      </c>
      <c r="H167" s="151">
        <v>26.96</v>
      </c>
      <c r="I167" s="151"/>
      <c r="J167" s="151"/>
      <c r="K167" s="128" t="s">
        <v>1</v>
      </c>
      <c r="L167" s="25"/>
      <c r="M167" s="131" t="s">
        <v>1</v>
      </c>
      <c r="N167" s="132" t="s">
        <v>34</v>
      </c>
      <c r="O167" s="133">
        <v>3.86212</v>
      </c>
      <c r="P167" s="133">
        <f t="shared" si="9"/>
        <v>104.1227552</v>
      </c>
      <c r="Q167" s="133">
        <v>0.69891999999999999</v>
      </c>
      <c r="R167" s="133">
        <f t="shared" si="10"/>
        <v>18.842883199999999</v>
      </c>
      <c r="S167" s="133">
        <v>0</v>
      </c>
      <c r="T167" s="134">
        <f t="shared" si="11"/>
        <v>0</v>
      </c>
      <c r="AO167" s="135" t="s">
        <v>123</v>
      </c>
      <c r="AQ167" s="135" t="s">
        <v>118</v>
      </c>
      <c r="AR167" s="135" t="s">
        <v>124</v>
      </c>
      <c r="AV167" s="13" t="s">
        <v>116</v>
      </c>
      <c r="BB167" s="136">
        <f t="shared" si="12"/>
        <v>0</v>
      </c>
      <c r="BC167" s="136">
        <f t="shared" si="13"/>
        <v>0</v>
      </c>
      <c r="BD167" s="136">
        <f t="shared" si="14"/>
        <v>0</v>
      </c>
      <c r="BE167" s="136">
        <f t="shared" si="15"/>
        <v>0</v>
      </c>
      <c r="BF167" s="136">
        <f t="shared" si="16"/>
        <v>0</v>
      </c>
      <c r="BG167" s="13" t="s">
        <v>124</v>
      </c>
      <c r="BH167" s="137">
        <f t="shared" si="17"/>
        <v>0</v>
      </c>
      <c r="BI167" s="13" t="s">
        <v>123</v>
      </c>
      <c r="BJ167" s="135" t="s">
        <v>704</v>
      </c>
    </row>
    <row r="168" spans="2:62" s="1" customFormat="1" ht="23.25" customHeight="1">
      <c r="B168" s="125"/>
      <c r="C168" s="126" t="s">
        <v>221</v>
      </c>
      <c r="D168" s="126" t="s">
        <v>118</v>
      </c>
      <c r="E168" s="127" t="s">
        <v>230</v>
      </c>
      <c r="F168" s="128" t="s">
        <v>231</v>
      </c>
      <c r="G168" s="129" t="s">
        <v>154</v>
      </c>
      <c r="H168" s="151">
        <v>17.100000000000001</v>
      </c>
      <c r="I168" s="151"/>
      <c r="J168" s="151"/>
      <c r="K168" s="128" t="s">
        <v>122</v>
      </c>
      <c r="L168" s="25"/>
      <c r="M168" s="131" t="s">
        <v>1</v>
      </c>
      <c r="N168" s="132" t="s">
        <v>34</v>
      </c>
      <c r="O168" s="133">
        <v>0.62768999999999997</v>
      </c>
      <c r="P168" s="133">
        <f t="shared" si="9"/>
        <v>10.733499</v>
      </c>
      <c r="Q168" s="133">
        <v>0.27503</v>
      </c>
      <c r="R168" s="133">
        <f t="shared" si="10"/>
        <v>4.7030130000000003</v>
      </c>
      <c r="S168" s="133">
        <v>0</v>
      </c>
      <c r="T168" s="134">
        <f t="shared" si="11"/>
        <v>0</v>
      </c>
      <c r="AO168" s="135" t="s">
        <v>123</v>
      </c>
      <c r="AQ168" s="135" t="s">
        <v>118</v>
      </c>
      <c r="AR168" s="135" t="s">
        <v>124</v>
      </c>
      <c r="AV168" s="13" t="s">
        <v>116</v>
      </c>
      <c r="BB168" s="136">
        <f t="shared" si="12"/>
        <v>0</v>
      </c>
      <c r="BC168" s="136">
        <f t="shared" si="13"/>
        <v>0</v>
      </c>
      <c r="BD168" s="136">
        <f t="shared" si="14"/>
        <v>0</v>
      </c>
      <c r="BE168" s="136">
        <f t="shared" si="15"/>
        <v>0</v>
      </c>
      <c r="BF168" s="136">
        <f t="shared" si="16"/>
        <v>0</v>
      </c>
      <c r="BG168" s="13" t="s">
        <v>124</v>
      </c>
      <c r="BH168" s="137">
        <f t="shared" si="17"/>
        <v>0</v>
      </c>
      <c r="BI168" s="13" t="s">
        <v>123</v>
      </c>
      <c r="BJ168" s="135" t="s">
        <v>705</v>
      </c>
    </row>
    <row r="169" spans="2:62" s="11" customFormat="1" ht="22.9" customHeight="1">
      <c r="B169" s="114"/>
      <c r="D169" s="115" t="s">
        <v>67</v>
      </c>
      <c r="E169" s="123" t="s">
        <v>152</v>
      </c>
      <c r="F169" s="123" t="s">
        <v>233</v>
      </c>
      <c r="J169" s="124"/>
      <c r="L169" s="114"/>
      <c r="M169" s="117"/>
      <c r="N169" s="118"/>
      <c r="O169" s="118"/>
      <c r="P169" s="119">
        <f>SUM(P170:P194)</f>
        <v>438.3005799</v>
      </c>
      <c r="Q169" s="118"/>
      <c r="R169" s="119">
        <f>SUM(R170:R194)</f>
        <v>33.994411100000001</v>
      </c>
      <c r="S169" s="118"/>
      <c r="T169" s="120">
        <f>SUM(T170:T194)</f>
        <v>10.006</v>
      </c>
      <c r="AO169" s="115" t="s">
        <v>75</v>
      </c>
      <c r="AQ169" s="121" t="s">
        <v>67</v>
      </c>
      <c r="AR169" s="121" t="s">
        <v>75</v>
      </c>
      <c r="AV169" s="115" t="s">
        <v>116</v>
      </c>
      <c r="BH169" s="122">
        <f>SUM(BH170:BH194)</f>
        <v>0</v>
      </c>
    </row>
    <row r="170" spans="2:62" s="1" customFormat="1" ht="36" customHeight="1">
      <c r="B170" s="125"/>
      <c r="C170" s="126" t="s">
        <v>225</v>
      </c>
      <c r="D170" s="126" t="s">
        <v>118</v>
      </c>
      <c r="E170" s="127" t="s">
        <v>235</v>
      </c>
      <c r="F170" s="128" t="s">
        <v>236</v>
      </c>
      <c r="G170" s="129" t="s">
        <v>159</v>
      </c>
      <c r="H170" s="151">
        <v>34.19</v>
      </c>
      <c r="I170" s="151"/>
      <c r="J170" s="130"/>
      <c r="K170" s="128" t="s">
        <v>122</v>
      </c>
      <c r="L170" s="25"/>
      <c r="M170" s="131" t="s">
        <v>1</v>
      </c>
      <c r="N170" s="132" t="s">
        <v>34</v>
      </c>
      <c r="O170" s="133">
        <v>0.1</v>
      </c>
      <c r="P170" s="133">
        <f t="shared" ref="P170:P194" si="18">O170*H170</f>
        <v>3.419</v>
      </c>
      <c r="Q170" s="133">
        <v>8.2669999999999993E-2</v>
      </c>
      <c r="R170" s="133">
        <f t="shared" ref="R170:R194" si="19">Q170*H170</f>
        <v>2.8264872999999997</v>
      </c>
      <c r="S170" s="133">
        <v>0</v>
      </c>
      <c r="T170" s="134">
        <f t="shared" ref="T170:T194" si="20">S170*H170</f>
        <v>0</v>
      </c>
      <c r="AO170" s="135" t="s">
        <v>123</v>
      </c>
      <c r="AQ170" s="135" t="s">
        <v>118</v>
      </c>
      <c r="AR170" s="135" t="s">
        <v>124</v>
      </c>
      <c r="AV170" s="13" t="s">
        <v>116</v>
      </c>
      <c r="BB170" s="136">
        <f t="shared" ref="BB170:BB194" si="21">IF(N170="základná",J170,0)</f>
        <v>0</v>
      </c>
      <c r="BC170" s="136">
        <f t="shared" ref="BC170:BC194" si="22">IF(N170="znížená",J170,0)</f>
        <v>0</v>
      </c>
      <c r="BD170" s="136">
        <f t="shared" ref="BD170:BD194" si="23">IF(N170="zákl. prenesená",J170,0)</f>
        <v>0</v>
      </c>
      <c r="BE170" s="136">
        <f t="shared" ref="BE170:BE194" si="24">IF(N170="zníž. prenesená",J170,0)</f>
        <v>0</v>
      </c>
      <c r="BF170" s="136">
        <f t="shared" ref="BF170:BF194" si="25">IF(N170="nulová",J170,0)</f>
        <v>0</v>
      </c>
      <c r="BG170" s="13" t="s">
        <v>124</v>
      </c>
      <c r="BH170" s="137">
        <f t="shared" ref="BH170:BH194" si="26">ROUND(I170*H170,3)</f>
        <v>0</v>
      </c>
      <c r="BI170" s="13" t="s">
        <v>123</v>
      </c>
      <c r="BJ170" s="135" t="s">
        <v>706</v>
      </c>
    </row>
    <row r="171" spans="2:62" s="1" customFormat="1" ht="24" customHeight="1">
      <c r="B171" s="125"/>
      <c r="C171" s="138" t="s">
        <v>229</v>
      </c>
      <c r="D171" s="138" t="s">
        <v>239</v>
      </c>
      <c r="E171" s="139" t="s">
        <v>240</v>
      </c>
      <c r="F171" s="280" t="s">
        <v>1094</v>
      </c>
      <c r="G171" s="141" t="s">
        <v>241</v>
      </c>
      <c r="H171" s="154">
        <v>36</v>
      </c>
      <c r="I171" s="154"/>
      <c r="J171" s="142"/>
      <c r="K171" s="140" t="s">
        <v>122</v>
      </c>
      <c r="L171" s="143"/>
      <c r="M171" s="144" t="s">
        <v>1</v>
      </c>
      <c r="N171" s="145" t="s">
        <v>34</v>
      </c>
      <c r="O171" s="133">
        <v>0</v>
      </c>
      <c r="P171" s="133">
        <f t="shared" si="18"/>
        <v>0</v>
      </c>
      <c r="Q171" s="133">
        <v>2.3E-2</v>
      </c>
      <c r="R171" s="133">
        <f t="shared" si="19"/>
        <v>0.82799999999999996</v>
      </c>
      <c r="S171" s="133">
        <v>0</v>
      </c>
      <c r="T171" s="134">
        <f t="shared" si="20"/>
        <v>0</v>
      </c>
      <c r="AO171" s="135" t="s">
        <v>149</v>
      </c>
      <c r="AQ171" s="135" t="s">
        <v>239</v>
      </c>
      <c r="AR171" s="135" t="s">
        <v>124</v>
      </c>
      <c r="AV171" s="13" t="s">
        <v>116</v>
      </c>
      <c r="BB171" s="136">
        <f t="shared" si="21"/>
        <v>0</v>
      </c>
      <c r="BC171" s="136">
        <f t="shared" si="22"/>
        <v>0</v>
      </c>
      <c r="BD171" s="136">
        <f t="shared" si="23"/>
        <v>0</v>
      </c>
      <c r="BE171" s="136">
        <f t="shared" si="24"/>
        <v>0</v>
      </c>
      <c r="BF171" s="136">
        <f t="shared" si="25"/>
        <v>0</v>
      </c>
      <c r="BG171" s="13" t="s">
        <v>124</v>
      </c>
      <c r="BH171" s="137">
        <f t="shared" si="26"/>
        <v>0</v>
      </c>
      <c r="BI171" s="13" t="s">
        <v>123</v>
      </c>
      <c r="BJ171" s="135" t="s">
        <v>707</v>
      </c>
    </row>
    <row r="172" spans="2:62" s="1" customFormat="1" ht="16.5" customHeight="1">
      <c r="B172" s="125"/>
      <c r="C172" s="126" t="s">
        <v>234</v>
      </c>
      <c r="D172" s="126" t="s">
        <v>118</v>
      </c>
      <c r="E172" s="127" t="s">
        <v>244</v>
      </c>
      <c r="F172" s="128" t="s">
        <v>245</v>
      </c>
      <c r="G172" s="129" t="s">
        <v>154</v>
      </c>
      <c r="H172" s="151">
        <v>424.3</v>
      </c>
      <c r="I172" s="151"/>
      <c r="J172" s="130"/>
      <c r="K172" s="128" t="s">
        <v>1</v>
      </c>
      <c r="L172" s="25"/>
      <c r="M172" s="131" t="s">
        <v>1</v>
      </c>
      <c r="N172" s="132" t="s">
        <v>34</v>
      </c>
      <c r="O172" s="133">
        <v>8.6999999999999994E-2</v>
      </c>
      <c r="P172" s="133">
        <f t="shared" si="18"/>
        <v>36.914099999999998</v>
      </c>
      <c r="Q172" s="133">
        <v>0</v>
      </c>
      <c r="R172" s="133">
        <f t="shared" si="19"/>
        <v>0</v>
      </c>
      <c r="S172" s="133">
        <v>0</v>
      </c>
      <c r="T172" s="134">
        <f t="shared" si="20"/>
        <v>0</v>
      </c>
      <c r="AO172" s="135" t="s">
        <v>123</v>
      </c>
      <c r="AQ172" s="135" t="s">
        <v>118</v>
      </c>
      <c r="AR172" s="135" t="s">
        <v>124</v>
      </c>
      <c r="AV172" s="13" t="s">
        <v>116</v>
      </c>
      <c r="BB172" s="136">
        <f t="shared" si="21"/>
        <v>0</v>
      </c>
      <c r="BC172" s="136">
        <f t="shared" si="22"/>
        <v>0</v>
      </c>
      <c r="BD172" s="136">
        <f t="shared" si="23"/>
        <v>0</v>
      </c>
      <c r="BE172" s="136">
        <f t="shared" si="24"/>
        <v>0</v>
      </c>
      <c r="BF172" s="136">
        <f t="shared" si="25"/>
        <v>0</v>
      </c>
      <c r="BG172" s="13" t="s">
        <v>124</v>
      </c>
      <c r="BH172" s="137">
        <f t="shared" si="26"/>
        <v>0</v>
      </c>
      <c r="BI172" s="13" t="s">
        <v>123</v>
      </c>
      <c r="BJ172" s="135" t="s">
        <v>708</v>
      </c>
    </row>
    <row r="173" spans="2:62" s="1" customFormat="1" ht="24" customHeight="1">
      <c r="B173" s="125"/>
      <c r="C173" s="126" t="s">
        <v>238</v>
      </c>
      <c r="D173" s="126" t="s">
        <v>118</v>
      </c>
      <c r="E173" s="127" t="s">
        <v>709</v>
      </c>
      <c r="F173" s="128" t="s">
        <v>710</v>
      </c>
      <c r="G173" s="129" t="s">
        <v>154</v>
      </c>
      <c r="H173" s="151">
        <v>502.07</v>
      </c>
      <c r="I173" s="151"/>
      <c r="J173" s="130"/>
      <c r="K173" s="128" t="s">
        <v>122</v>
      </c>
      <c r="L173" s="25"/>
      <c r="M173" s="131" t="s">
        <v>1</v>
      </c>
      <c r="N173" s="132" t="s">
        <v>34</v>
      </c>
      <c r="O173" s="133">
        <v>0.14599999999999999</v>
      </c>
      <c r="P173" s="133">
        <f t="shared" si="18"/>
        <v>73.302219999999991</v>
      </c>
      <c r="Q173" s="133">
        <v>2.572E-2</v>
      </c>
      <c r="R173" s="133">
        <f t="shared" si="19"/>
        <v>12.913240399999999</v>
      </c>
      <c r="S173" s="133">
        <v>0</v>
      </c>
      <c r="T173" s="134">
        <f t="shared" si="20"/>
        <v>0</v>
      </c>
      <c r="AO173" s="135" t="s">
        <v>123</v>
      </c>
      <c r="AQ173" s="135" t="s">
        <v>118</v>
      </c>
      <c r="AR173" s="135" t="s">
        <v>124</v>
      </c>
      <c r="AV173" s="13" t="s">
        <v>116</v>
      </c>
      <c r="BB173" s="136">
        <f t="shared" si="21"/>
        <v>0</v>
      </c>
      <c r="BC173" s="136">
        <f t="shared" si="22"/>
        <v>0</v>
      </c>
      <c r="BD173" s="136">
        <f t="shared" si="23"/>
        <v>0</v>
      </c>
      <c r="BE173" s="136">
        <f t="shared" si="24"/>
        <v>0</v>
      </c>
      <c r="BF173" s="136">
        <f t="shared" si="25"/>
        <v>0</v>
      </c>
      <c r="BG173" s="13" t="s">
        <v>124</v>
      </c>
      <c r="BH173" s="137">
        <f t="shared" si="26"/>
        <v>0</v>
      </c>
      <c r="BI173" s="13" t="s">
        <v>123</v>
      </c>
      <c r="BJ173" s="135" t="s">
        <v>711</v>
      </c>
    </row>
    <row r="174" spans="2:62" s="1" customFormat="1" ht="36" customHeight="1">
      <c r="B174" s="125"/>
      <c r="C174" s="126" t="s">
        <v>243</v>
      </c>
      <c r="D174" s="126" t="s">
        <v>118</v>
      </c>
      <c r="E174" s="127" t="s">
        <v>712</v>
      </c>
      <c r="F174" s="128" t="s">
        <v>713</v>
      </c>
      <c r="G174" s="129" t="s">
        <v>154</v>
      </c>
      <c r="H174" s="151">
        <v>2008.28</v>
      </c>
      <c r="I174" s="151"/>
      <c r="J174" s="130"/>
      <c r="K174" s="128" t="s">
        <v>122</v>
      </c>
      <c r="L174" s="25"/>
      <c r="M174" s="131" t="s">
        <v>1</v>
      </c>
      <c r="N174" s="132" t="s">
        <v>34</v>
      </c>
      <c r="O174" s="133">
        <v>6.0000000000000001E-3</v>
      </c>
      <c r="P174" s="133">
        <f t="shared" si="18"/>
        <v>12.04968</v>
      </c>
      <c r="Q174" s="133">
        <v>0</v>
      </c>
      <c r="R174" s="133">
        <f t="shared" si="19"/>
        <v>0</v>
      </c>
      <c r="S174" s="133">
        <v>0</v>
      </c>
      <c r="T174" s="134">
        <f t="shared" si="20"/>
        <v>0</v>
      </c>
      <c r="AO174" s="135" t="s">
        <v>123</v>
      </c>
      <c r="AQ174" s="135" t="s">
        <v>118</v>
      </c>
      <c r="AR174" s="135" t="s">
        <v>124</v>
      </c>
      <c r="AV174" s="13" t="s">
        <v>116</v>
      </c>
      <c r="BB174" s="136">
        <f t="shared" si="21"/>
        <v>0</v>
      </c>
      <c r="BC174" s="136">
        <f t="shared" si="22"/>
        <v>0</v>
      </c>
      <c r="BD174" s="136">
        <f t="shared" si="23"/>
        <v>0</v>
      </c>
      <c r="BE174" s="136">
        <f t="shared" si="24"/>
        <v>0</v>
      </c>
      <c r="BF174" s="136">
        <f t="shared" si="25"/>
        <v>0</v>
      </c>
      <c r="BG174" s="13" t="s">
        <v>124</v>
      </c>
      <c r="BH174" s="137">
        <f t="shared" si="26"/>
        <v>0</v>
      </c>
      <c r="BI174" s="13" t="s">
        <v>123</v>
      </c>
      <c r="BJ174" s="135" t="s">
        <v>714</v>
      </c>
    </row>
    <row r="175" spans="2:62" s="1" customFormat="1" ht="24" customHeight="1">
      <c r="B175" s="125"/>
      <c r="C175" s="126" t="s">
        <v>247</v>
      </c>
      <c r="D175" s="126" t="s">
        <v>118</v>
      </c>
      <c r="E175" s="127" t="s">
        <v>715</v>
      </c>
      <c r="F175" s="128" t="s">
        <v>716</v>
      </c>
      <c r="G175" s="129" t="s">
        <v>154</v>
      </c>
      <c r="H175" s="151">
        <v>502.07</v>
      </c>
      <c r="I175" s="151"/>
      <c r="J175" s="130"/>
      <c r="K175" s="128" t="s">
        <v>122</v>
      </c>
      <c r="L175" s="25"/>
      <c r="M175" s="131" t="s">
        <v>1</v>
      </c>
      <c r="N175" s="132" t="s">
        <v>34</v>
      </c>
      <c r="O175" s="133">
        <v>0.104</v>
      </c>
      <c r="P175" s="133">
        <f t="shared" si="18"/>
        <v>52.21528</v>
      </c>
      <c r="Q175" s="133">
        <v>2.572E-2</v>
      </c>
      <c r="R175" s="133">
        <f t="shared" si="19"/>
        <v>12.913240399999999</v>
      </c>
      <c r="S175" s="133">
        <v>0</v>
      </c>
      <c r="T175" s="134">
        <f t="shared" si="20"/>
        <v>0</v>
      </c>
      <c r="AO175" s="135" t="s">
        <v>123</v>
      </c>
      <c r="AQ175" s="135" t="s">
        <v>118</v>
      </c>
      <c r="AR175" s="135" t="s">
        <v>124</v>
      </c>
      <c r="AV175" s="13" t="s">
        <v>116</v>
      </c>
      <c r="BB175" s="136">
        <f t="shared" si="21"/>
        <v>0</v>
      </c>
      <c r="BC175" s="136">
        <f t="shared" si="22"/>
        <v>0</v>
      </c>
      <c r="BD175" s="136">
        <f t="shared" si="23"/>
        <v>0</v>
      </c>
      <c r="BE175" s="136">
        <f t="shared" si="24"/>
        <v>0</v>
      </c>
      <c r="BF175" s="136">
        <f t="shared" si="25"/>
        <v>0</v>
      </c>
      <c r="BG175" s="13" t="s">
        <v>124</v>
      </c>
      <c r="BH175" s="137">
        <f t="shared" si="26"/>
        <v>0</v>
      </c>
      <c r="BI175" s="13" t="s">
        <v>123</v>
      </c>
      <c r="BJ175" s="135" t="s">
        <v>717</v>
      </c>
    </row>
    <row r="176" spans="2:62" s="1" customFormat="1" ht="24" customHeight="1">
      <c r="B176" s="125"/>
      <c r="C176" s="126" t="s">
        <v>251</v>
      </c>
      <c r="D176" s="126" t="s">
        <v>118</v>
      </c>
      <c r="E176" s="127" t="s">
        <v>718</v>
      </c>
      <c r="F176" s="128" t="s">
        <v>719</v>
      </c>
      <c r="G176" s="129" t="s">
        <v>154</v>
      </c>
      <c r="H176" s="151">
        <v>264.95</v>
      </c>
      <c r="I176" s="151"/>
      <c r="J176" s="130"/>
      <c r="K176" s="128" t="s">
        <v>122</v>
      </c>
      <c r="L176" s="25"/>
      <c r="M176" s="131" t="s">
        <v>1</v>
      </c>
      <c r="N176" s="132" t="s">
        <v>34</v>
      </c>
      <c r="O176" s="133">
        <v>7.6999999999999999E-2</v>
      </c>
      <c r="P176" s="133">
        <f t="shared" si="18"/>
        <v>20.401149999999998</v>
      </c>
      <c r="Q176" s="133">
        <v>1.653E-2</v>
      </c>
      <c r="R176" s="133">
        <f t="shared" si="19"/>
        <v>4.3796235000000001</v>
      </c>
      <c r="S176" s="133">
        <v>0</v>
      </c>
      <c r="T176" s="134">
        <f t="shared" si="20"/>
        <v>0</v>
      </c>
      <c r="AO176" s="135" t="s">
        <v>123</v>
      </c>
      <c r="AQ176" s="135" t="s">
        <v>118</v>
      </c>
      <c r="AR176" s="135" t="s">
        <v>124</v>
      </c>
      <c r="AV176" s="13" t="s">
        <v>116</v>
      </c>
      <c r="BB176" s="136">
        <f t="shared" si="21"/>
        <v>0</v>
      </c>
      <c r="BC176" s="136">
        <f t="shared" si="22"/>
        <v>0</v>
      </c>
      <c r="BD176" s="136">
        <f t="shared" si="23"/>
        <v>0</v>
      </c>
      <c r="BE176" s="136">
        <f t="shared" si="24"/>
        <v>0</v>
      </c>
      <c r="BF176" s="136">
        <f t="shared" si="25"/>
        <v>0</v>
      </c>
      <c r="BG176" s="13" t="s">
        <v>124</v>
      </c>
      <c r="BH176" s="137">
        <f t="shared" si="26"/>
        <v>0</v>
      </c>
      <c r="BI176" s="13" t="s">
        <v>123</v>
      </c>
      <c r="BJ176" s="135" t="s">
        <v>720</v>
      </c>
    </row>
    <row r="177" spans="2:62" s="1" customFormat="1" ht="24" customHeight="1">
      <c r="B177" s="125"/>
      <c r="C177" s="126" t="s">
        <v>255</v>
      </c>
      <c r="D177" s="126" t="s">
        <v>118</v>
      </c>
      <c r="E177" s="127" t="s">
        <v>721</v>
      </c>
      <c r="F177" s="128" t="s">
        <v>722</v>
      </c>
      <c r="G177" s="129" t="s">
        <v>154</v>
      </c>
      <c r="H177" s="151">
        <v>264.95</v>
      </c>
      <c r="I177" s="151"/>
      <c r="J177" s="130"/>
      <c r="K177" s="128" t="s">
        <v>122</v>
      </c>
      <c r="L177" s="25"/>
      <c r="M177" s="131" t="s">
        <v>1</v>
      </c>
      <c r="N177" s="132" t="s">
        <v>34</v>
      </c>
      <c r="O177" s="133">
        <v>6.4000000000000001E-2</v>
      </c>
      <c r="P177" s="133">
        <f t="shared" si="18"/>
        <v>16.956800000000001</v>
      </c>
      <c r="Q177" s="133">
        <v>0</v>
      </c>
      <c r="R177" s="133">
        <f t="shared" si="19"/>
        <v>0</v>
      </c>
      <c r="S177" s="133">
        <v>0</v>
      </c>
      <c r="T177" s="134">
        <f t="shared" si="20"/>
        <v>0</v>
      </c>
      <c r="AO177" s="135" t="s">
        <v>123</v>
      </c>
      <c r="AQ177" s="135" t="s">
        <v>118</v>
      </c>
      <c r="AR177" s="135" t="s">
        <v>124</v>
      </c>
      <c r="AV177" s="13" t="s">
        <v>116</v>
      </c>
      <c r="BB177" s="136">
        <f t="shared" si="21"/>
        <v>0</v>
      </c>
      <c r="BC177" s="136">
        <f t="shared" si="22"/>
        <v>0</v>
      </c>
      <c r="BD177" s="136">
        <f t="shared" si="23"/>
        <v>0</v>
      </c>
      <c r="BE177" s="136">
        <f t="shared" si="24"/>
        <v>0</v>
      </c>
      <c r="BF177" s="136">
        <f t="shared" si="25"/>
        <v>0</v>
      </c>
      <c r="BG177" s="13" t="s">
        <v>124</v>
      </c>
      <c r="BH177" s="137">
        <f t="shared" si="26"/>
        <v>0</v>
      </c>
      <c r="BI177" s="13" t="s">
        <v>123</v>
      </c>
      <c r="BJ177" s="135" t="s">
        <v>723</v>
      </c>
    </row>
    <row r="178" spans="2:62" s="1" customFormat="1" ht="36" customHeight="1">
      <c r="B178" s="125"/>
      <c r="C178" s="126" t="s">
        <v>259</v>
      </c>
      <c r="D178" s="126" t="s">
        <v>118</v>
      </c>
      <c r="E178" s="127" t="s">
        <v>724</v>
      </c>
      <c r="F178" s="128" t="s">
        <v>725</v>
      </c>
      <c r="G178" s="129" t="s">
        <v>154</v>
      </c>
      <c r="H178" s="151">
        <v>1059.8</v>
      </c>
      <c r="I178" s="151"/>
      <c r="J178" s="130"/>
      <c r="K178" s="128" t="s">
        <v>122</v>
      </c>
      <c r="L178" s="25"/>
      <c r="M178" s="131" t="s">
        <v>1</v>
      </c>
      <c r="N178" s="132" t="s">
        <v>34</v>
      </c>
      <c r="O178" s="133">
        <v>2E-3</v>
      </c>
      <c r="P178" s="133">
        <f t="shared" si="18"/>
        <v>2.1196000000000002</v>
      </c>
      <c r="Q178" s="133">
        <v>0</v>
      </c>
      <c r="R178" s="133">
        <f t="shared" si="19"/>
        <v>0</v>
      </c>
      <c r="S178" s="133">
        <v>0</v>
      </c>
      <c r="T178" s="134">
        <f t="shared" si="20"/>
        <v>0</v>
      </c>
      <c r="AO178" s="135" t="s">
        <v>123</v>
      </c>
      <c r="AQ178" s="135" t="s">
        <v>118</v>
      </c>
      <c r="AR178" s="135" t="s">
        <v>124</v>
      </c>
      <c r="AV178" s="13" t="s">
        <v>116</v>
      </c>
      <c r="BB178" s="136">
        <f t="shared" si="21"/>
        <v>0</v>
      </c>
      <c r="BC178" s="136">
        <f t="shared" si="22"/>
        <v>0</v>
      </c>
      <c r="BD178" s="136">
        <f t="shared" si="23"/>
        <v>0</v>
      </c>
      <c r="BE178" s="136">
        <f t="shared" si="24"/>
        <v>0</v>
      </c>
      <c r="BF178" s="136">
        <f t="shared" si="25"/>
        <v>0</v>
      </c>
      <c r="BG178" s="13" t="s">
        <v>124</v>
      </c>
      <c r="BH178" s="137">
        <f t="shared" si="26"/>
        <v>0</v>
      </c>
      <c r="BI178" s="13" t="s">
        <v>123</v>
      </c>
      <c r="BJ178" s="135" t="s">
        <v>726</v>
      </c>
    </row>
    <row r="179" spans="2:62" s="1" customFormat="1" ht="16.5" customHeight="1">
      <c r="B179" s="125"/>
      <c r="C179" s="126" t="s">
        <v>263</v>
      </c>
      <c r="D179" s="126" t="s">
        <v>118</v>
      </c>
      <c r="E179" s="127" t="s">
        <v>264</v>
      </c>
      <c r="F179" s="128" t="s">
        <v>265</v>
      </c>
      <c r="G179" s="129" t="s">
        <v>159</v>
      </c>
      <c r="H179" s="151">
        <v>76.31</v>
      </c>
      <c r="I179" s="151"/>
      <c r="J179" s="130"/>
      <c r="K179" s="128" t="s">
        <v>122</v>
      </c>
      <c r="L179" s="25"/>
      <c r="M179" s="131" t="s">
        <v>1</v>
      </c>
      <c r="N179" s="132" t="s">
        <v>34</v>
      </c>
      <c r="O179" s="133">
        <v>0.18823999999999999</v>
      </c>
      <c r="P179" s="133">
        <f t="shared" si="18"/>
        <v>14.3645944</v>
      </c>
      <c r="Q179" s="133">
        <v>5.0000000000000001E-4</v>
      </c>
      <c r="R179" s="133">
        <f t="shared" si="19"/>
        <v>3.8155000000000001E-2</v>
      </c>
      <c r="S179" s="133">
        <v>0</v>
      </c>
      <c r="T179" s="134">
        <f t="shared" si="20"/>
        <v>0</v>
      </c>
      <c r="AO179" s="135" t="s">
        <v>123</v>
      </c>
      <c r="AQ179" s="135" t="s">
        <v>118</v>
      </c>
      <c r="AR179" s="135" t="s">
        <v>124</v>
      </c>
      <c r="AV179" s="13" t="s">
        <v>116</v>
      </c>
      <c r="BB179" s="136">
        <f t="shared" si="21"/>
        <v>0</v>
      </c>
      <c r="BC179" s="136">
        <f t="shared" si="22"/>
        <v>0</v>
      </c>
      <c r="BD179" s="136">
        <f t="shared" si="23"/>
        <v>0</v>
      </c>
      <c r="BE179" s="136">
        <f t="shared" si="24"/>
        <v>0</v>
      </c>
      <c r="BF179" s="136">
        <f t="shared" si="25"/>
        <v>0</v>
      </c>
      <c r="BG179" s="13" t="s">
        <v>124</v>
      </c>
      <c r="BH179" s="137">
        <f t="shared" si="26"/>
        <v>0</v>
      </c>
      <c r="BI179" s="13" t="s">
        <v>123</v>
      </c>
      <c r="BJ179" s="135" t="s">
        <v>727</v>
      </c>
    </row>
    <row r="180" spans="2:62" s="1" customFormat="1" ht="24" customHeight="1">
      <c r="B180" s="125"/>
      <c r="C180" s="126" t="s">
        <v>267</v>
      </c>
      <c r="D180" s="126" t="s">
        <v>118</v>
      </c>
      <c r="E180" s="127" t="s">
        <v>268</v>
      </c>
      <c r="F180" s="128" t="s">
        <v>269</v>
      </c>
      <c r="G180" s="129" t="s">
        <v>159</v>
      </c>
      <c r="H180" s="151">
        <v>222.65</v>
      </c>
      <c r="I180" s="151"/>
      <c r="J180" s="130"/>
      <c r="K180" s="128" t="s">
        <v>122</v>
      </c>
      <c r="L180" s="25"/>
      <c r="M180" s="131" t="s">
        <v>1</v>
      </c>
      <c r="N180" s="132" t="s">
        <v>34</v>
      </c>
      <c r="O180" s="133">
        <v>9.4009999999999996E-2</v>
      </c>
      <c r="P180" s="133">
        <f t="shared" si="18"/>
        <v>20.931326500000001</v>
      </c>
      <c r="Q180" s="133">
        <v>3.0000000000000001E-5</v>
      </c>
      <c r="R180" s="133">
        <f t="shared" si="19"/>
        <v>6.6795000000000005E-3</v>
      </c>
      <c r="S180" s="133">
        <v>0</v>
      </c>
      <c r="T180" s="134">
        <f t="shared" si="20"/>
        <v>0</v>
      </c>
      <c r="AO180" s="135" t="s">
        <v>123</v>
      </c>
      <c r="AQ180" s="135" t="s">
        <v>118</v>
      </c>
      <c r="AR180" s="135" t="s">
        <v>124</v>
      </c>
      <c r="AV180" s="13" t="s">
        <v>116</v>
      </c>
      <c r="BB180" s="136">
        <f t="shared" si="21"/>
        <v>0</v>
      </c>
      <c r="BC180" s="136">
        <f t="shared" si="22"/>
        <v>0</v>
      </c>
      <c r="BD180" s="136">
        <f t="shared" si="23"/>
        <v>0</v>
      </c>
      <c r="BE180" s="136">
        <f t="shared" si="24"/>
        <v>0</v>
      </c>
      <c r="BF180" s="136">
        <f t="shared" si="25"/>
        <v>0</v>
      </c>
      <c r="BG180" s="13" t="s">
        <v>124</v>
      </c>
      <c r="BH180" s="137">
        <f t="shared" si="26"/>
        <v>0</v>
      </c>
      <c r="BI180" s="13" t="s">
        <v>123</v>
      </c>
      <c r="BJ180" s="135" t="s">
        <v>728</v>
      </c>
    </row>
    <row r="181" spans="2:62" s="1" customFormat="1" ht="16.5" customHeight="1">
      <c r="B181" s="125"/>
      <c r="C181" s="126" t="s">
        <v>271</v>
      </c>
      <c r="D181" s="126" t="s">
        <v>118</v>
      </c>
      <c r="E181" s="127" t="s">
        <v>272</v>
      </c>
      <c r="F181" s="278" t="s">
        <v>875</v>
      </c>
      <c r="G181" s="129" t="s">
        <v>159</v>
      </c>
      <c r="H181" s="151">
        <v>296.69</v>
      </c>
      <c r="I181" s="151"/>
      <c r="J181" s="130"/>
      <c r="K181" s="128" t="s">
        <v>122</v>
      </c>
      <c r="L181" s="25"/>
      <c r="M181" s="131" t="s">
        <v>1</v>
      </c>
      <c r="N181" s="132" t="s">
        <v>34</v>
      </c>
      <c r="O181" s="133">
        <v>9.4109999999999999E-2</v>
      </c>
      <c r="P181" s="133">
        <f t="shared" si="18"/>
        <v>27.9214959</v>
      </c>
      <c r="Q181" s="133">
        <v>2.3000000000000001E-4</v>
      </c>
      <c r="R181" s="133">
        <f t="shared" si="19"/>
        <v>6.8238699999999999E-2</v>
      </c>
      <c r="S181" s="133">
        <v>0</v>
      </c>
      <c r="T181" s="134">
        <f t="shared" si="20"/>
        <v>0</v>
      </c>
      <c r="AO181" s="135" t="s">
        <v>123</v>
      </c>
      <c r="AQ181" s="135" t="s">
        <v>118</v>
      </c>
      <c r="AR181" s="135" t="s">
        <v>124</v>
      </c>
      <c r="AV181" s="13" t="s">
        <v>116</v>
      </c>
      <c r="BB181" s="136">
        <f t="shared" si="21"/>
        <v>0</v>
      </c>
      <c r="BC181" s="136">
        <f t="shared" si="22"/>
        <v>0</v>
      </c>
      <c r="BD181" s="136">
        <f t="shared" si="23"/>
        <v>0</v>
      </c>
      <c r="BE181" s="136">
        <f t="shared" si="24"/>
        <v>0</v>
      </c>
      <c r="BF181" s="136">
        <f t="shared" si="25"/>
        <v>0</v>
      </c>
      <c r="BG181" s="13" t="s">
        <v>124</v>
      </c>
      <c r="BH181" s="137">
        <f t="shared" si="26"/>
        <v>0</v>
      </c>
      <c r="BI181" s="13" t="s">
        <v>123</v>
      </c>
      <c r="BJ181" s="135" t="s">
        <v>729</v>
      </c>
    </row>
    <row r="182" spans="2:62" s="1" customFormat="1" ht="16.5" customHeight="1">
      <c r="B182" s="125"/>
      <c r="C182" s="126" t="s">
        <v>274</v>
      </c>
      <c r="D182" s="126" t="s">
        <v>118</v>
      </c>
      <c r="E182" s="127" t="s">
        <v>275</v>
      </c>
      <c r="F182" s="128" t="s">
        <v>276</v>
      </c>
      <c r="G182" s="129" t="s">
        <v>159</v>
      </c>
      <c r="H182" s="151">
        <v>94.41</v>
      </c>
      <c r="I182" s="151"/>
      <c r="J182" s="130"/>
      <c r="K182" s="128" t="s">
        <v>122</v>
      </c>
      <c r="L182" s="25"/>
      <c r="M182" s="131" t="s">
        <v>1</v>
      </c>
      <c r="N182" s="132" t="s">
        <v>34</v>
      </c>
      <c r="O182" s="133">
        <v>9.4030000000000002E-2</v>
      </c>
      <c r="P182" s="133">
        <f t="shared" si="18"/>
        <v>8.8773722999999993</v>
      </c>
      <c r="Q182" s="133">
        <v>6.9999999999999994E-5</v>
      </c>
      <c r="R182" s="133">
        <f t="shared" si="19"/>
        <v>6.6086999999999995E-3</v>
      </c>
      <c r="S182" s="133">
        <v>0</v>
      </c>
      <c r="T182" s="134">
        <f t="shared" si="20"/>
        <v>0</v>
      </c>
      <c r="AO182" s="135" t="s">
        <v>123</v>
      </c>
      <c r="AQ182" s="135" t="s">
        <v>118</v>
      </c>
      <c r="AR182" s="135" t="s">
        <v>124</v>
      </c>
      <c r="AV182" s="13" t="s">
        <v>116</v>
      </c>
      <c r="BB182" s="136">
        <f t="shared" si="21"/>
        <v>0</v>
      </c>
      <c r="BC182" s="136">
        <f t="shared" si="22"/>
        <v>0</v>
      </c>
      <c r="BD182" s="136">
        <f t="shared" si="23"/>
        <v>0</v>
      </c>
      <c r="BE182" s="136">
        <f t="shared" si="24"/>
        <v>0</v>
      </c>
      <c r="BF182" s="136">
        <f t="shared" si="25"/>
        <v>0</v>
      </c>
      <c r="BG182" s="13" t="s">
        <v>124</v>
      </c>
      <c r="BH182" s="137">
        <f t="shared" si="26"/>
        <v>0</v>
      </c>
      <c r="BI182" s="13" t="s">
        <v>123</v>
      </c>
      <c r="BJ182" s="135" t="s">
        <v>730</v>
      </c>
    </row>
    <row r="183" spans="2:62" s="1" customFormat="1" ht="16.5" customHeight="1">
      <c r="B183" s="125"/>
      <c r="C183" s="126" t="s">
        <v>278</v>
      </c>
      <c r="D183" s="126" t="s">
        <v>118</v>
      </c>
      <c r="E183" s="127" t="s">
        <v>279</v>
      </c>
      <c r="F183" s="128" t="s">
        <v>280</v>
      </c>
      <c r="G183" s="129" t="s">
        <v>159</v>
      </c>
      <c r="H183" s="151">
        <v>88.36</v>
      </c>
      <c r="I183" s="151"/>
      <c r="J183" s="130"/>
      <c r="K183" s="128" t="s">
        <v>122</v>
      </c>
      <c r="L183" s="25"/>
      <c r="M183" s="131" t="s">
        <v>1</v>
      </c>
      <c r="N183" s="132" t="s">
        <v>34</v>
      </c>
      <c r="O183" s="133">
        <v>9.4079999999999997E-2</v>
      </c>
      <c r="P183" s="133">
        <f t="shared" si="18"/>
        <v>8.3129087999999989</v>
      </c>
      <c r="Q183" s="133">
        <v>1.6000000000000001E-4</v>
      </c>
      <c r="R183" s="133">
        <f t="shared" si="19"/>
        <v>1.4137600000000002E-2</v>
      </c>
      <c r="S183" s="133">
        <v>0</v>
      </c>
      <c r="T183" s="134">
        <f t="shared" si="20"/>
        <v>0</v>
      </c>
      <c r="AO183" s="135" t="s">
        <v>123</v>
      </c>
      <c r="AQ183" s="135" t="s">
        <v>118</v>
      </c>
      <c r="AR183" s="135" t="s">
        <v>124</v>
      </c>
      <c r="AV183" s="13" t="s">
        <v>116</v>
      </c>
      <c r="BB183" s="136">
        <f t="shared" si="21"/>
        <v>0</v>
      </c>
      <c r="BC183" s="136">
        <f t="shared" si="22"/>
        <v>0</v>
      </c>
      <c r="BD183" s="136">
        <f t="shared" si="23"/>
        <v>0</v>
      </c>
      <c r="BE183" s="136">
        <f t="shared" si="24"/>
        <v>0</v>
      </c>
      <c r="BF183" s="136">
        <f t="shared" si="25"/>
        <v>0</v>
      </c>
      <c r="BG183" s="13" t="s">
        <v>124</v>
      </c>
      <c r="BH183" s="137">
        <f t="shared" si="26"/>
        <v>0</v>
      </c>
      <c r="BI183" s="13" t="s">
        <v>123</v>
      </c>
      <c r="BJ183" s="135" t="s">
        <v>731</v>
      </c>
    </row>
    <row r="184" spans="2:62" s="1" customFormat="1" ht="16.5" customHeight="1">
      <c r="B184" s="125"/>
      <c r="C184" s="126" t="s">
        <v>282</v>
      </c>
      <c r="D184" s="126" t="s">
        <v>118</v>
      </c>
      <c r="E184" s="127" t="s">
        <v>283</v>
      </c>
      <c r="F184" s="128" t="s">
        <v>284</v>
      </c>
      <c r="G184" s="129" t="s">
        <v>159</v>
      </c>
      <c r="H184" s="151">
        <v>369</v>
      </c>
      <c r="I184" s="151"/>
      <c r="J184" s="130"/>
      <c r="K184" s="128" t="s">
        <v>122</v>
      </c>
      <c r="L184" s="25"/>
      <c r="M184" s="131" t="s">
        <v>1</v>
      </c>
      <c r="N184" s="132" t="s">
        <v>34</v>
      </c>
      <c r="O184" s="133">
        <v>0.188</v>
      </c>
      <c r="P184" s="133">
        <f t="shared" si="18"/>
        <v>69.372</v>
      </c>
      <c r="Q184" s="133">
        <v>0</v>
      </c>
      <c r="R184" s="133">
        <f t="shared" si="19"/>
        <v>0</v>
      </c>
      <c r="S184" s="133">
        <v>8.0000000000000002E-3</v>
      </c>
      <c r="T184" s="134">
        <f t="shared" si="20"/>
        <v>2.952</v>
      </c>
      <c r="AO184" s="135" t="s">
        <v>123</v>
      </c>
      <c r="AQ184" s="135" t="s">
        <v>118</v>
      </c>
      <c r="AR184" s="135" t="s">
        <v>124</v>
      </c>
      <c r="AV184" s="13" t="s">
        <v>116</v>
      </c>
      <c r="BB184" s="136">
        <f t="shared" si="21"/>
        <v>0</v>
      </c>
      <c r="BC184" s="136">
        <f t="shared" si="22"/>
        <v>0</v>
      </c>
      <c r="BD184" s="136">
        <f t="shared" si="23"/>
        <v>0</v>
      </c>
      <c r="BE184" s="136">
        <f t="shared" si="24"/>
        <v>0</v>
      </c>
      <c r="BF184" s="136">
        <f t="shared" si="25"/>
        <v>0</v>
      </c>
      <c r="BG184" s="13" t="s">
        <v>124</v>
      </c>
      <c r="BH184" s="137">
        <f t="shared" si="26"/>
        <v>0</v>
      </c>
      <c r="BI184" s="13" t="s">
        <v>123</v>
      </c>
      <c r="BJ184" s="135" t="s">
        <v>732</v>
      </c>
    </row>
    <row r="185" spans="2:62" s="1" customFormat="1" ht="24" customHeight="1">
      <c r="B185" s="125"/>
      <c r="C185" s="126" t="s">
        <v>286</v>
      </c>
      <c r="D185" s="126" t="s">
        <v>118</v>
      </c>
      <c r="E185" s="127" t="s">
        <v>287</v>
      </c>
      <c r="F185" s="128" t="s">
        <v>288</v>
      </c>
      <c r="G185" s="129" t="s">
        <v>159</v>
      </c>
      <c r="H185" s="151">
        <v>22.1</v>
      </c>
      <c r="I185" s="151"/>
      <c r="J185" s="130"/>
      <c r="K185" s="128" t="s">
        <v>122</v>
      </c>
      <c r="L185" s="25"/>
      <c r="M185" s="131" t="s">
        <v>1</v>
      </c>
      <c r="N185" s="132" t="s">
        <v>34</v>
      </c>
      <c r="O185" s="133">
        <v>0.188</v>
      </c>
      <c r="P185" s="133">
        <f t="shared" si="18"/>
        <v>4.1548000000000007</v>
      </c>
      <c r="Q185" s="133">
        <v>0</v>
      </c>
      <c r="R185" s="133">
        <f t="shared" si="19"/>
        <v>0</v>
      </c>
      <c r="S185" s="133">
        <v>1.2E-2</v>
      </c>
      <c r="T185" s="134">
        <f t="shared" si="20"/>
        <v>0.26520000000000005</v>
      </c>
      <c r="AO185" s="135" t="s">
        <v>123</v>
      </c>
      <c r="AQ185" s="135" t="s">
        <v>118</v>
      </c>
      <c r="AR185" s="135" t="s">
        <v>124</v>
      </c>
      <c r="AV185" s="13" t="s">
        <v>116</v>
      </c>
      <c r="BB185" s="136">
        <f t="shared" si="21"/>
        <v>0</v>
      </c>
      <c r="BC185" s="136">
        <f t="shared" si="22"/>
        <v>0</v>
      </c>
      <c r="BD185" s="136">
        <f t="shared" si="23"/>
        <v>0</v>
      </c>
      <c r="BE185" s="136">
        <f t="shared" si="24"/>
        <v>0</v>
      </c>
      <c r="BF185" s="136">
        <f t="shared" si="25"/>
        <v>0</v>
      </c>
      <c r="BG185" s="13" t="s">
        <v>124</v>
      </c>
      <c r="BH185" s="137">
        <f t="shared" si="26"/>
        <v>0</v>
      </c>
      <c r="BI185" s="13" t="s">
        <v>123</v>
      </c>
      <c r="BJ185" s="135" t="s">
        <v>733</v>
      </c>
    </row>
    <row r="186" spans="2:62" s="1" customFormat="1" ht="24" customHeight="1">
      <c r="B186" s="125"/>
      <c r="C186" s="126" t="s">
        <v>290</v>
      </c>
      <c r="D186" s="126" t="s">
        <v>118</v>
      </c>
      <c r="E186" s="127" t="s">
        <v>303</v>
      </c>
      <c r="F186" s="128" t="s">
        <v>304</v>
      </c>
      <c r="G186" s="129" t="s">
        <v>154</v>
      </c>
      <c r="H186" s="151">
        <v>424.3</v>
      </c>
      <c r="I186" s="151"/>
      <c r="J186" s="130"/>
      <c r="K186" s="128" t="s">
        <v>122</v>
      </c>
      <c r="L186" s="25"/>
      <c r="M186" s="131" t="s">
        <v>1</v>
      </c>
      <c r="N186" s="132" t="s">
        <v>34</v>
      </c>
      <c r="O186" s="133">
        <v>6.8339999999999998E-2</v>
      </c>
      <c r="P186" s="133">
        <f t="shared" si="18"/>
        <v>28.996662000000001</v>
      </c>
      <c r="Q186" s="133">
        <v>0</v>
      </c>
      <c r="R186" s="133">
        <f t="shared" si="19"/>
        <v>0</v>
      </c>
      <c r="S186" s="133">
        <v>1.6E-2</v>
      </c>
      <c r="T186" s="134">
        <f t="shared" si="20"/>
        <v>6.7888000000000002</v>
      </c>
      <c r="AO186" s="135" t="s">
        <v>123</v>
      </c>
      <c r="AQ186" s="135" t="s">
        <v>118</v>
      </c>
      <c r="AR186" s="135" t="s">
        <v>124</v>
      </c>
      <c r="AV186" s="13" t="s">
        <v>116</v>
      </c>
      <c r="BB186" s="136">
        <f t="shared" si="21"/>
        <v>0</v>
      </c>
      <c r="BC186" s="136">
        <f t="shared" si="22"/>
        <v>0</v>
      </c>
      <c r="BD186" s="136">
        <f t="shared" si="23"/>
        <v>0</v>
      </c>
      <c r="BE186" s="136">
        <f t="shared" si="24"/>
        <v>0</v>
      </c>
      <c r="BF186" s="136">
        <f t="shared" si="25"/>
        <v>0</v>
      </c>
      <c r="BG186" s="13" t="s">
        <v>124</v>
      </c>
      <c r="BH186" s="137">
        <f t="shared" si="26"/>
        <v>0</v>
      </c>
      <c r="BI186" s="13" t="s">
        <v>123</v>
      </c>
      <c r="BJ186" s="135" t="s">
        <v>734</v>
      </c>
    </row>
    <row r="187" spans="2:62" s="1" customFormat="1" ht="16.5" customHeight="1">
      <c r="B187" s="125"/>
      <c r="C187" s="126" t="s">
        <v>294</v>
      </c>
      <c r="D187" s="126" t="s">
        <v>118</v>
      </c>
      <c r="E187" s="127" t="s">
        <v>735</v>
      </c>
      <c r="F187" s="128" t="s">
        <v>736</v>
      </c>
      <c r="G187" s="129" t="s">
        <v>241</v>
      </c>
      <c r="H187" s="151">
        <v>1</v>
      </c>
      <c r="I187" s="151"/>
      <c r="J187" s="130"/>
      <c r="K187" s="128" t="s">
        <v>1</v>
      </c>
      <c r="L187" s="25"/>
      <c r="M187" s="131" t="s">
        <v>1</v>
      </c>
      <c r="N187" s="132" t="s">
        <v>34</v>
      </c>
      <c r="O187" s="133">
        <v>0</v>
      </c>
      <c r="P187" s="133">
        <f t="shared" si="18"/>
        <v>0</v>
      </c>
      <c r="Q187" s="133">
        <v>0</v>
      </c>
      <c r="R187" s="133">
        <f t="shared" si="19"/>
        <v>0</v>
      </c>
      <c r="S187" s="133">
        <v>0</v>
      </c>
      <c r="T187" s="134">
        <f t="shared" si="20"/>
        <v>0</v>
      </c>
      <c r="AO187" s="135" t="s">
        <v>123</v>
      </c>
      <c r="AQ187" s="135" t="s">
        <v>118</v>
      </c>
      <c r="AR187" s="135" t="s">
        <v>124</v>
      </c>
      <c r="AV187" s="13" t="s">
        <v>116</v>
      </c>
      <c r="BB187" s="136">
        <f t="shared" si="21"/>
        <v>0</v>
      </c>
      <c r="BC187" s="136">
        <f t="shared" si="22"/>
        <v>0</v>
      </c>
      <c r="BD187" s="136">
        <f t="shared" si="23"/>
        <v>0</v>
      </c>
      <c r="BE187" s="136">
        <f t="shared" si="24"/>
        <v>0</v>
      </c>
      <c r="BF187" s="136">
        <f t="shared" si="25"/>
        <v>0</v>
      </c>
      <c r="BG187" s="13" t="s">
        <v>124</v>
      </c>
      <c r="BH187" s="137">
        <f t="shared" si="26"/>
        <v>0</v>
      </c>
      <c r="BI187" s="13" t="s">
        <v>123</v>
      </c>
      <c r="BJ187" s="135" t="s">
        <v>737</v>
      </c>
    </row>
    <row r="188" spans="2:62" s="1" customFormat="1" ht="24" customHeight="1">
      <c r="B188" s="125"/>
      <c r="C188" s="126" t="s">
        <v>298</v>
      </c>
      <c r="D188" s="126" t="s">
        <v>118</v>
      </c>
      <c r="E188" s="127" t="s">
        <v>310</v>
      </c>
      <c r="F188" s="128" t="s">
        <v>311</v>
      </c>
      <c r="G188" s="129" t="s">
        <v>171</v>
      </c>
      <c r="H188" s="151">
        <v>10.79</v>
      </c>
      <c r="I188" s="151"/>
      <c r="J188" s="130"/>
      <c r="K188" s="128" t="s">
        <v>122</v>
      </c>
      <c r="L188" s="25"/>
      <c r="M188" s="131" t="s">
        <v>1</v>
      </c>
      <c r="N188" s="132" t="s">
        <v>34</v>
      </c>
      <c r="O188" s="133">
        <v>0.88200000000000001</v>
      </c>
      <c r="P188" s="133">
        <f t="shared" si="18"/>
        <v>9.5167799999999989</v>
      </c>
      <c r="Q188" s="133">
        <v>0</v>
      </c>
      <c r="R188" s="133">
        <f t="shared" si="19"/>
        <v>0</v>
      </c>
      <c r="S188" s="133">
        <v>0</v>
      </c>
      <c r="T188" s="134">
        <f t="shared" si="20"/>
        <v>0</v>
      </c>
      <c r="AO188" s="135" t="s">
        <v>123</v>
      </c>
      <c r="AQ188" s="135" t="s">
        <v>118</v>
      </c>
      <c r="AR188" s="135" t="s">
        <v>124</v>
      </c>
      <c r="AV188" s="13" t="s">
        <v>116</v>
      </c>
      <c r="BB188" s="136">
        <f t="shared" si="21"/>
        <v>0</v>
      </c>
      <c r="BC188" s="136">
        <f t="shared" si="22"/>
        <v>0</v>
      </c>
      <c r="BD188" s="136">
        <f t="shared" si="23"/>
        <v>0</v>
      </c>
      <c r="BE188" s="136">
        <f t="shared" si="24"/>
        <v>0</v>
      </c>
      <c r="BF188" s="136">
        <f t="shared" si="25"/>
        <v>0</v>
      </c>
      <c r="BG188" s="13" t="s">
        <v>124</v>
      </c>
      <c r="BH188" s="137">
        <f t="shared" si="26"/>
        <v>0</v>
      </c>
      <c r="BI188" s="13" t="s">
        <v>123</v>
      </c>
      <c r="BJ188" s="135" t="s">
        <v>738</v>
      </c>
    </row>
    <row r="189" spans="2:62" s="1" customFormat="1" ht="24" customHeight="1">
      <c r="B189" s="125"/>
      <c r="C189" s="126" t="s">
        <v>302</v>
      </c>
      <c r="D189" s="126" t="s">
        <v>118</v>
      </c>
      <c r="E189" s="127" t="s">
        <v>314</v>
      </c>
      <c r="F189" s="128" t="s">
        <v>315</v>
      </c>
      <c r="G189" s="129" t="s">
        <v>171</v>
      </c>
      <c r="H189" s="151">
        <v>10.79</v>
      </c>
      <c r="I189" s="151"/>
      <c r="J189" s="130"/>
      <c r="K189" s="128" t="s">
        <v>122</v>
      </c>
      <c r="L189" s="25"/>
      <c r="M189" s="131" t="s">
        <v>1</v>
      </c>
      <c r="N189" s="132" t="s">
        <v>34</v>
      </c>
      <c r="O189" s="133">
        <v>0.61799999999999999</v>
      </c>
      <c r="P189" s="133">
        <f t="shared" si="18"/>
        <v>6.6682199999999998</v>
      </c>
      <c r="Q189" s="133">
        <v>0</v>
      </c>
      <c r="R189" s="133">
        <f t="shared" si="19"/>
        <v>0</v>
      </c>
      <c r="S189" s="133">
        <v>0</v>
      </c>
      <c r="T189" s="134">
        <f t="shared" si="20"/>
        <v>0</v>
      </c>
      <c r="AO189" s="135" t="s">
        <v>123</v>
      </c>
      <c r="AQ189" s="135" t="s">
        <v>118</v>
      </c>
      <c r="AR189" s="135" t="s">
        <v>124</v>
      </c>
      <c r="AV189" s="13" t="s">
        <v>116</v>
      </c>
      <c r="BB189" s="136">
        <f t="shared" si="21"/>
        <v>0</v>
      </c>
      <c r="BC189" s="136">
        <f t="shared" si="22"/>
        <v>0</v>
      </c>
      <c r="BD189" s="136">
        <f t="shared" si="23"/>
        <v>0</v>
      </c>
      <c r="BE189" s="136">
        <f t="shared" si="24"/>
        <v>0</v>
      </c>
      <c r="BF189" s="136">
        <f t="shared" si="25"/>
        <v>0</v>
      </c>
      <c r="BG189" s="13" t="s">
        <v>124</v>
      </c>
      <c r="BH189" s="137">
        <f t="shared" si="26"/>
        <v>0</v>
      </c>
      <c r="BI189" s="13" t="s">
        <v>123</v>
      </c>
      <c r="BJ189" s="135" t="s">
        <v>739</v>
      </c>
    </row>
    <row r="190" spans="2:62" s="1" customFormat="1" ht="16.5" customHeight="1">
      <c r="B190" s="125"/>
      <c r="C190" s="126" t="s">
        <v>306</v>
      </c>
      <c r="D190" s="126" t="s">
        <v>118</v>
      </c>
      <c r="E190" s="127" t="s">
        <v>318</v>
      </c>
      <c r="F190" s="128" t="s">
        <v>319</v>
      </c>
      <c r="G190" s="129" t="s">
        <v>171</v>
      </c>
      <c r="H190" s="151">
        <v>10.79</v>
      </c>
      <c r="I190" s="151"/>
      <c r="J190" s="130"/>
      <c r="K190" s="128" t="s">
        <v>122</v>
      </c>
      <c r="L190" s="25"/>
      <c r="M190" s="131" t="s">
        <v>1</v>
      </c>
      <c r="N190" s="132" t="s">
        <v>34</v>
      </c>
      <c r="O190" s="133">
        <v>0.59799999999999998</v>
      </c>
      <c r="P190" s="133">
        <f t="shared" si="18"/>
        <v>6.4524199999999992</v>
      </c>
      <c r="Q190" s="133">
        <v>0</v>
      </c>
      <c r="R190" s="133">
        <f t="shared" si="19"/>
        <v>0</v>
      </c>
      <c r="S190" s="133">
        <v>0</v>
      </c>
      <c r="T190" s="134">
        <f t="shared" si="20"/>
        <v>0</v>
      </c>
      <c r="AO190" s="135" t="s">
        <v>123</v>
      </c>
      <c r="AQ190" s="135" t="s">
        <v>118</v>
      </c>
      <c r="AR190" s="135" t="s">
        <v>124</v>
      </c>
      <c r="AV190" s="13" t="s">
        <v>116</v>
      </c>
      <c r="BB190" s="136">
        <f t="shared" si="21"/>
        <v>0</v>
      </c>
      <c r="BC190" s="136">
        <f t="shared" si="22"/>
        <v>0</v>
      </c>
      <c r="BD190" s="136">
        <f t="shared" si="23"/>
        <v>0</v>
      </c>
      <c r="BE190" s="136">
        <f t="shared" si="24"/>
        <v>0</v>
      </c>
      <c r="BF190" s="136">
        <f t="shared" si="25"/>
        <v>0</v>
      </c>
      <c r="BG190" s="13" t="s">
        <v>124</v>
      </c>
      <c r="BH190" s="137">
        <f t="shared" si="26"/>
        <v>0</v>
      </c>
      <c r="BI190" s="13" t="s">
        <v>123</v>
      </c>
      <c r="BJ190" s="135" t="s">
        <v>740</v>
      </c>
    </row>
    <row r="191" spans="2:62" s="1" customFormat="1" ht="24" customHeight="1">
      <c r="B191" s="125"/>
      <c r="C191" s="126" t="s">
        <v>309</v>
      </c>
      <c r="D191" s="126" t="s">
        <v>118</v>
      </c>
      <c r="E191" s="127" t="s">
        <v>322</v>
      </c>
      <c r="F191" s="128" t="s">
        <v>323</v>
      </c>
      <c r="G191" s="129" t="s">
        <v>171</v>
      </c>
      <c r="H191" s="151">
        <v>205.01</v>
      </c>
      <c r="I191" s="151"/>
      <c r="J191" s="130"/>
      <c r="K191" s="128" t="s">
        <v>122</v>
      </c>
      <c r="L191" s="25"/>
      <c r="M191" s="131" t="s">
        <v>1</v>
      </c>
      <c r="N191" s="132" t="s">
        <v>34</v>
      </c>
      <c r="O191" s="133">
        <v>7.0000000000000001E-3</v>
      </c>
      <c r="P191" s="133">
        <f t="shared" si="18"/>
        <v>1.4350700000000001</v>
      </c>
      <c r="Q191" s="133">
        <v>0</v>
      </c>
      <c r="R191" s="133">
        <f t="shared" si="19"/>
        <v>0</v>
      </c>
      <c r="S191" s="133">
        <v>0</v>
      </c>
      <c r="T191" s="134">
        <f t="shared" si="20"/>
        <v>0</v>
      </c>
      <c r="AO191" s="135" t="s">
        <v>123</v>
      </c>
      <c r="AQ191" s="135" t="s">
        <v>118</v>
      </c>
      <c r="AR191" s="135" t="s">
        <v>124</v>
      </c>
      <c r="AV191" s="13" t="s">
        <v>116</v>
      </c>
      <c r="BB191" s="136">
        <f t="shared" si="21"/>
        <v>0</v>
      </c>
      <c r="BC191" s="136">
        <f t="shared" si="22"/>
        <v>0</v>
      </c>
      <c r="BD191" s="136">
        <f t="shared" si="23"/>
        <v>0</v>
      </c>
      <c r="BE191" s="136">
        <f t="shared" si="24"/>
        <v>0</v>
      </c>
      <c r="BF191" s="136">
        <f t="shared" si="25"/>
        <v>0</v>
      </c>
      <c r="BG191" s="13" t="s">
        <v>124</v>
      </c>
      <c r="BH191" s="137">
        <f t="shared" si="26"/>
        <v>0</v>
      </c>
      <c r="BI191" s="13" t="s">
        <v>123</v>
      </c>
      <c r="BJ191" s="135" t="s">
        <v>741</v>
      </c>
    </row>
    <row r="192" spans="2:62" s="1" customFormat="1" ht="24" customHeight="1">
      <c r="B192" s="125"/>
      <c r="C192" s="126" t="s">
        <v>313</v>
      </c>
      <c r="D192" s="126" t="s">
        <v>118</v>
      </c>
      <c r="E192" s="127" t="s">
        <v>326</v>
      </c>
      <c r="F192" s="128" t="s">
        <v>327</v>
      </c>
      <c r="G192" s="129" t="s">
        <v>171</v>
      </c>
      <c r="H192" s="151">
        <v>10.79</v>
      </c>
      <c r="I192" s="151"/>
      <c r="J192" s="130"/>
      <c r="K192" s="128" t="s">
        <v>122</v>
      </c>
      <c r="L192" s="25"/>
      <c r="M192" s="131" t="s">
        <v>1</v>
      </c>
      <c r="N192" s="132" t="s">
        <v>34</v>
      </c>
      <c r="O192" s="133">
        <v>0.89</v>
      </c>
      <c r="P192" s="133">
        <f t="shared" si="18"/>
        <v>9.6030999999999995</v>
      </c>
      <c r="Q192" s="133">
        <v>0</v>
      </c>
      <c r="R192" s="133">
        <f t="shared" si="19"/>
        <v>0</v>
      </c>
      <c r="S192" s="133">
        <v>0</v>
      </c>
      <c r="T192" s="134">
        <f t="shared" si="20"/>
        <v>0</v>
      </c>
      <c r="AO192" s="135" t="s">
        <v>123</v>
      </c>
      <c r="AQ192" s="135" t="s">
        <v>118</v>
      </c>
      <c r="AR192" s="135" t="s">
        <v>124</v>
      </c>
      <c r="AV192" s="13" t="s">
        <v>116</v>
      </c>
      <c r="BB192" s="136">
        <f t="shared" si="21"/>
        <v>0</v>
      </c>
      <c r="BC192" s="136">
        <f t="shared" si="22"/>
        <v>0</v>
      </c>
      <c r="BD192" s="136">
        <f t="shared" si="23"/>
        <v>0</v>
      </c>
      <c r="BE192" s="136">
        <f t="shared" si="24"/>
        <v>0</v>
      </c>
      <c r="BF192" s="136">
        <f t="shared" si="25"/>
        <v>0</v>
      </c>
      <c r="BG192" s="13" t="s">
        <v>124</v>
      </c>
      <c r="BH192" s="137">
        <f t="shared" si="26"/>
        <v>0</v>
      </c>
      <c r="BI192" s="13" t="s">
        <v>123</v>
      </c>
      <c r="BJ192" s="135" t="s">
        <v>742</v>
      </c>
    </row>
    <row r="193" spans="2:62" s="1" customFormat="1" ht="24" customHeight="1">
      <c r="B193" s="125"/>
      <c r="C193" s="126" t="s">
        <v>317</v>
      </c>
      <c r="D193" s="126" t="s">
        <v>118</v>
      </c>
      <c r="E193" s="127" t="s">
        <v>330</v>
      </c>
      <c r="F193" s="128" t="s">
        <v>331</v>
      </c>
      <c r="G193" s="129" t="s">
        <v>171</v>
      </c>
      <c r="H193" s="151">
        <v>43.16</v>
      </c>
      <c r="I193" s="151"/>
      <c r="J193" s="130"/>
      <c r="K193" s="128" t="s">
        <v>122</v>
      </c>
      <c r="L193" s="25"/>
      <c r="M193" s="131" t="s">
        <v>1</v>
      </c>
      <c r="N193" s="132" t="s">
        <v>34</v>
      </c>
      <c r="O193" s="133">
        <v>0.1</v>
      </c>
      <c r="P193" s="133">
        <f t="shared" si="18"/>
        <v>4.3159999999999998</v>
      </c>
      <c r="Q193" s="133">
        <v>0</v>
      </c>
      <c r="R193" s="133">
        <f t="shared" si="19"/>
        <v>0</v>
      </c>
      <c r="S193" s="133">
        <v>0</v>
      </c>
      <c r="T193" s="134">
        <f t="shared" si="20"/>
        <v>0</v>
      </c>
      <c r="AO193" s="135" t="s">
        <v>123</v>
      </c>
      <c r="AQ193" s="135" t="s">
        <v>118</v>
      </c>
      <c r="AR193" s="135" t="s">
        <v>124</v>
      </c>
      <c r="AV193" s="13" t="s">
        <v>116</v>
      </c>
      <c r="BB193" s="136">
        <f t="shared" si="21"/>
        <v>0</v>
      </c>
      <c r="BC193" s="136">
        <f t="shared" si="22"/>
        <v>0</v>
      </c>
      <c r="BD193" s="136">
        <f t="shared" si="23"/>
        <v>0</v>
      </c>
      <c r="BE193" s="136">
        <f t="shared" si="24"/>
        <v>0</v>
      </c>
      <c r="BF193" s="136">
        <f t="shared" si="25"/>
        <v>0</v>
      </c>
      <c r="BG193" s="13" t="s">
        <v>124</v>
      </c>
      <c r="BH193" s="137">
        <f t="shared" si="26"/>
        <v>0</v>
      </c>
      <c r="BI193" s="13" t="s">
        <v>123</v>
      </c>
      <c r="BJ193" s="135" t="s">
        <v>743</v>
      </c>
    </row>
    <row r="194" spans="2:62" s="1" customFormat="1" ht="24" customHeight="1">
      <c r="B194" s="125"/>
      <c r="C194" s="126" t="s">
        <v>321</v>
      </c>
      <c r="D194" s="126" t="s">
        <v>118</v>
      </c>
      <c r="E194" s="127" t="s">
        <v>334</v>
      </c>
      <c r="F194" s="128" t="s">
        <v>335</v>
      </c>
      <c r="G194" s="129" t="s">
        <v>171</v>
      </c>
      <c r="H194" s="151">
        <v>10.79</v>
      </c>
      <c r="I194" s="151"/>
      <c r="J194" s="130"/>
      <c r="K194" s="128" t="s">
        <v>122</v>
      </c>
      <c r="L194" s="25"/>
      <c r="M194" s="131" t="s">
        <v>1</v>
      </c>
      <c r="N194" s="132" t="s">
        <v>34</v>
      </c>
      <c r="O194" s="133">
        <v>0</v>
      </c>
      <c r="P194" s="133">
        <f t="shared" si="18"/>
        <v>0</v>
      </c>
      <c r="Q194" s="133">
        <v>0</v>
      </c>
      <c r="R194" s="133">
        <f t="shared" si="19"/>
        <v>0</v>
      </c>
      <c r="S194" s="133">
        <v>0</v>
      </c>
      <c r="T194" s="134">
        <f t="shared" si="20"/>
        <v>0</v>
      </c>
      <c r="AO194" s="135" t="s">
        <v>123</v>
      </c>
      <c r="AQ194" s="135" t="s">
        <v>118</v>
      </c>
      <c r="AR194" s="135" t="s">
        <v>124</v>
      </c>
      <c r="AV194" s="13" t="s">
        <v>116</v>
      </c>
      <c r="BB194" s="136">
        <f t="shared" si="21"/>
        <v>0</v>
      </c>
      <c r="BC194" s="136">
        <f t="shared" si="22"/>
        <v>0</v>
      </c>
      <c r="BD194" s="136">
        <f t="shared" si="23"/>
        <v>0</v>
      </c>
      <c r="BE194" s="136">
        <f t="shared" si="24"/>
        <v>0</v>
      </c>
      <c r="BF194" s="136">
        <f t="shared" si="25"/>
        <v>0</v>
      </c>
      <c r="BG194" s="13" t="s">
        <v>124</v>
      </c>
      <c r="BH194" s="137">
        <f t="shared" si="26"/>
        <v>0</v>
      </c>
      <c r="BI194" s="13" t="s">
        <v>123</v>
      </c>
      <c r="BJ194" s="135" t="s">
        <v>744</v>
      </c>
    </row>
    <row r="195" spans="2:62" s="11" customFormat="1" ht="22.9" customHeight="1">
      <c r="B195" s="114"/>
      <c r="D195" s="115" t="s">
        <v>67</v>
      </c>
      <c r="E195" s="123" t="s">
        <v>337</v>
      </c>
      <c r="F195" s="123" t="s">
        <v>338</v>
      </c>
      <c r="H195" s="155"/>
      <c r="I195" s="155"/>
      <c r="J195" s="153"/>
      <c r="L195" s="114"/>
      <c r="M195" s="117"/>
      <c r="N195" s="118"/>
      <c r="O195" s="118"/>
      <c r="P195" s="119">
        <f>P196</f>
        <v>225.56154000000001</v>
      </c>
      <c r="Q195" s="118"/>
      <c r="R195" s="119">
        <f>R196</f>
        <v>0</v>
      </c>
      <c r="S195" s="118"/>
      <c r="T195" s="120">
        <f>T196</f>
        <v>0</v>
      </c>
      <c r="AO195" s="115" t="s">
        <v>75</v>
      </c>
      <c r="AQ195" s="121" t="s">
        <v>67</v>
      </c>
      <c r="AR195" s="121" t="s">
        <v>75</v>
      </c>
      <c r="AV195" s="115" t="s">
        <v>116</v>
      </c>
      <c r="BH195" s="122">
        <f>BH196</f>
        <v>0</v>
      </c>
    </row>
    <row r="196" spans="2:62" s="1" customFormat="1" ht="24" customHeight="1">
      <c r="B196" s="125"/>
      <c r="C196" s="126" t="s">
        <v>325</v>
      </c>
      <c r="D196" s="126" t="s">
        <v>118</v>
      </c>
      <c r="E196" s="127" t="s">
        <v>340</v>
      </c>
      <c r="F196" s="128" t="s">
        <v>341</v>
      </c>
      <c r="G196" s="129" t="s">
        <v>171</v>
      </c>
      <c r="H196" s="151">
        <v>91.58</v>
      </c>
      <c r="I196" s="151"/>
      <c r="J196" s="151"/>
      <c r="K196" s="128" t="s">
        <v>122</v>
      </c>
      <c r="L196" s="25"/>
      <c r="M196" s="131" t="s">
        <v>1</v>
      </c>
      <c r="N196" s="132" t="s">
        <v>34</v>
      </c>
      <c r="O196" s="133">
        <v>2.4630000000000001</v>
      </c>
      <c r="P196" s="133">
        <f>O196*H196</f>
        <v>225.56154000000001</v>
      </c>
      <c r="Q196" s="133">
        <v>0</v>
      </c>
      <c r="R196" s="133">
        <f>Q196*H196</f>
        <v>0</v>
      </c>
      <c r="S196" s="133">
        <v>0</v>
      </c>
      <c r="T196" s="134">
        <f>S196*H196</f>
        <v>0</v>
      </c>
      <c r="AO196" s="135" t="s">
        <v>123</v>
      </c>
      <c r="AQ196" s="135" t="s">
        <v>118</v>
      </c>
      <c r="AR196" s="135" t="s">
        <v>124</v>
      </c>
      <c r="AV196" s="13" t="s">
        <v>116</v>
      </c>
      <c r="BB196" s="136">
        <f>IF(N196="základná",J196,0)</f>
        <v>0</v>
      </c>
      <c r="BC196" s="136">
        <f>IF(N196="znížená",J196,0)</f>
        <v>0</v>
      </c>
      <c r="BD196" s="136">
        <f>IF(N196="zákl. prenesená",J196,0)</f>
        <v>0</v>
      </c>
      <c r="BE196" s="136">
        <f>IF(N196="zníž. prenesená",J196,0)</f>
        <v>0</v>
      </c>
      <c r="BF196" s="136">
        <f>IF(N196="nulová",J196,0)</f>
        <v>0</v>
      </c>
      <c r="BG196" s="13" t="s">
        <v>124</v>
      </c>
      <c r="BH196" s="137">
        <f>ROUND(I196*H196,3)</f>
        <v>0</v>
      </c>
      <c r="BI196" s="13" t="s">
        <v>123</v>
      </c>
      <c r="BJ196" s="135" t="s">
        <v>745</v>
      </c>
    </row>
    <row r="197" spans="2:62" s="11" customFormat="1" ht="25.9" customHeight="1">
      <c r="B197" s="114"/>
      <c r="D197" s="115" t="s">
        <v>67</v>
      </c>
      <c r="E197" s="116" t="s">
        <v>343</v>
      </c>
      <c r="F197" s="116" t="s">
        <v>344</v>
      </c>
      <c r="J197" s="152"/>
      <c r="L197" s="114"/>
      <c r="M197" s="117"/>
      <c r="N197" s="118"/>
      <c r="O197" s="118"/>
      <c r="P197" s="119">
        <f>P198+P202+P221+P227+P232+P236+P255+P273+P280+P284</f>
        <v>895.32925369199995</v>
      </c>
      <c r="Q197" s="118"/>
      <c r="R197" s="119">
        <f>R198+R202+R221+R227+R232+R236+R255+R273+R280+R284</f>
        <v>12.938034899999998</v>
      </c>
      <c r="S197" s="118"/>
      <c r="T197" s="120">
        <f>T198+T202+T221+T227+T232+T236+T255+T273+T280+T284</f>
        <v>0.78690099999999996</v>
      </c>
      <c r="AO197" s="115" t="s">
        <v>124</v>
      </c>
      <c r="AQ197" s="121" t="s">
        <v>67</v>
      </c>
      <c r="AR197" s="121" t="s">
        <v>68</v>
      </c>
      <c r="AV197" s="115" t="s">
        <v>116</v>
      </c>
      <c r="BH197" s="122">
        <f>BH198+BH202+BH221+BH227+BH232+BH236+BH255+BH273+BH280+BH284</f>
        <v>0</v>
      </c>
    </row>
    <row r="198" spans="2:62" s="11" customFormat="1" ht="22.9" customHeight="1">
      <c r="B198" s="114"/>
      <c r="D198" s="115" t="s">
        <v>67</v>
      </c>
      <c r="E198" s="123" t="s">
        <v>345</v>
      </c>
      <c r="F198" s="123" t="s">
        <v>346</v>
      </c>
      <c r="J198" s="153"/>
      <c r="L198" s="114"/>
      <c r="M198" s="117"/>
      <c r="N198" s="118"/>
      <c r="O198" s="118"/>
      <c r="P198" s="119">
        <f>SUM(P199:P201)</f>
        <v>5.5834595999999994</v>
      </c>
      <c r="Q198" s="118"/>
      <c r="R198" s="119">
        <f>SUM(R199:R201)</f>
        <v>8.04232E-2</v>
      </c>
      <c r="S198" s="118"/>
      <c r="T198" s="120">
        <f>SUM(T199:T201)</f>
        <v>0</v>
      </c>
      <c r="AO198" s="115" t="s">
        <v>124</v>
      </c>
      <c r="AQ198" s="121" t="s">
        <v>67</v>
      </c>
      <c r="AR198" s="121" t="s">
        <v>75</v>
      </c>
      <c r="AV198" s="115" t="s">
        <v>116</v>
      </c>
      <c r="BH198" s="122">
        <f>SUM(BH199:BH201)</f>
        <v>0</v>
      </c>
    </row>
    <row r="199" spans="2:62" s="1" customFormat="1" ht="24" customHeight="1">
      <c r="B199" s="125"/>
      <c r="C199" s="126" t="s">
        <v>329</v>
      </c>
      <c r="D199" s="126" t="s">
        <v>118</v>
      </c>
      <c r="E199" s="127" t="s">
        <v>348</v>
      </c>
      <c r="F199" s="128" t="s">
        <v>349</v>
      </c>
      <c r="G199" s="129" t="s">
        <v>154</v>
      </c>
      <c r="H199" s="151">
        <v>33.79</v>
      </c>
      <c r="I199" s="151"/>
      <c r="J199" s="151"/>
      <c r="K199" s="128" t="s">
        <v>122</v>
      </c>
      <c r="L199" s="25"/>
      <c r="M199" s="131" t="s">
        <v>1</v>
      </c>
      <c r="N199" s="132" t="s">
        <v>34</v>
      </c>
      <c r="O199" s="133">
        <v>0.16524</v>
      </c>
      <c r="P199" s="133">
        <f>O199*H199</f>
        <v>5.5834595999999994</v>
      </c>
      <c r="Q199" s="133">
        <v>8.0000000000000007E-5</v>
      </c>
      <c r="R199" s="133">
        <f>Q199*H199</f>
        <v>2.7032000000000002E-3</v>
      </c>
      <c r="S199" s="133">
        <v>0</v>
      </c>
      <c r="T199" s="134">
        <f>S199*H199</f>
        <v>0</v>
      </c>
      <c r="AO199" s="135" t="s">
        <v>183</v>
      </c>
      <c r="AQ199" s="135" t="s">
        <v>118</v>
      </c>
      <c r="AR199" s="135" t="s">
        <v>124</v>
      </c>
      <c r="AV199" s="13" t="s">
        <v>116</v>
      </c>
      <c r="BB199" s="136">
        <f>IF(N199="základná",J199,0)</f>
        <v>0</v>
      </c>
      <c r="BC199" s="136">
        <f>IF(N199="znížená",J199,0)</f>
        <v>0</v>
      </c>
      <c r="BD199" s="136">
        <f>IF(N199="zákl. prenesená",J199,0)</f>
        <v>0</v>
      </c>
      <c r="BE199" s="136">
        <f>IF(N199="zníž. prenesená",J199,0)</f>
        <v>0</v>
      </c>
      <c r="BF199" s="136">
        <f>IF(N199="nulová",J199,0)</f>
        <v>0</v>
      </c>
      <c r="BG199" s="13" t="s">
        <v>124</v>
      </c>
      <c r="BH199" s="137">
        <f>ROUND(I199*H199,3)</f>
        <v>0</v>
      </c>
      <c r="BI199" s="13" t="s">
        <v>183</v>
      </c>
      <c r="BJ199" s="135" t="s">
        <v>746</v>
      </c>
    </row>
    <row r="200" spans="2:62" s="1" customFormat="1" ht="31.5" customHeight="1">
      <c r="B200" s="125"/>
      <c r="C200" s="138" t="s">
        <v>333</v>
      </c>
      <c r="D200" s="138" t="s">
        <v>239</v>
      </c>
      <c r="E200" s="139" t="s">
        <v>352</v>
      </c>
      <c r="F200" s="140" t="s">
        <v>353</v>
      </c>
      <c r="G200" s="141" t="s">
        <v>154</v>
      </c>
      <c r="H200" s="154">
        <v>38.86</v>
      </c>
      <c r="I200" s="154"/>
      <c r="J200" s="154"/>
      <c r="K200" s="140" t="s">
        <v>1</v>
      </c>
      <c r="L200" s="143"/>
      <c r="M200" s="144" t="s">
        <v>1</v>
      </c>
      <c r="N200" s="145" t="s">
        <v>34</v>
      </c>
      <c r="O200" s="133">
        <v>0</v>
      </c>
      <c r="P200" s="133">
        <f>O200*H200</f>
        <v>0</v>
      </c>
      <c r="Q200" s="133">
        <v>2E-3</v>
      </c>
      <c r="R200" s="133">
        <f>Q200*H200</f>
        <v>7.7719999999999997E-2</v>
      </c>
      <c r="S200" s="133">
        <v>0</v>
      </c>
      <c r="T200" s="134">
        <f>S200*H200</f>
        <v>0</v>
      </c>
      <c r="AO200" s="135" t="s">
        <v>247</v>
      </c>
      <c r="AQ200" s="135" t="s">
        <v>239</v>
      </c>
      <c r="AR200" s="135" t="s">
        <v>124</v>
      </c>
      <c r="AV200" s="13" t="s">
        <v>116</v>
      </c>
      <c r="BB200" s="136">
        <f>IF(N200="základná",J200,0)</f>
        <v>0</v>
      </c>
      <c r="BC200" s="136">
        <f>IF(N200="znížená",J200,0)</f>
        <v>0</v>
      </c>
      <c r="BD200" s="136">
        <f>IF(N200="zákl. prenesená",J200,0)</f>
        <v>0</v>
      </c>
      <c r="BE200" s="136">
        <f>IF(N200="zníž. prenesená",J200,0)</f>
        <v>0</v>
      </c>
      <c r="BF200" s="136">
        <f>IF(N200="nulová",J200,0)</f>
        <v>0</v>
      </c>
      <c r="BG200" s="13" t="s">
        <v>124</v>
      </c>
      <c r="BH200" s="137">
        <f>ROUND(I200*H200,3)</f>
        <v>0</v>
      </c>
      <c r="BI200" s="13" t="s">
        <v>183</v>
      </c>
      <c r="BJ200" s="135" t="s">
        <v>747</v>
      </c>
    </row>
    <row r="201" spans="2:62" s="1" customFormat="1" ht="24" customHeight="1">
      <c r="B201" s="125"/>
      <c r="C201" s="126" t="s">
        <v>339</v>
      </c>
      <c r="D201" s="126" t="s">
        <v>118</v>
      </c>
      <c r="E201" s="127" t="s">
        <v>356</v>
      </c>
      <c r="F201" s="128" t="s">
        <v>357</v>
      </c>
      <c r="G201" s="129" t="s">
        <v>358</v>
      </c>
      <c r="H201" s="151"/>
      <c r="I201" s="151">
        <v>2.65</v>
      </c>
      <c r="J201" s="151"/>
      <c r="K201" s="128" t="s">
        <v>122</v>
      </c>
      <c r="L201" s="25"/>
      <c r="M201" s="131" t="s">
        <v>1</v>
      </c>
      <c r="N201" s="132" t="s">
        <v>34</v>
      </c>
      <c r="O201" s="133">
        <v>0</v>
      </c>
      <c r="P201" s="133">
        <f>O201*H201</f>
        <v>0</v>
      </c>
      <c r="Q201" s="133">
        <v>0</v>
      </c>
      <c r="R201" s="133">
        <f>Q201*H201</f>
        <v>0</v>
      </c>
      <c r="S201" s="133">
        <v>0</v>
      </c>
      <c r="T201" s="134">
        <f>S201*H201</f>
        <v>0</v>
      </c>
      <c r="AO201" s="135" t="s">
        <v>183</v>
      </c>
      <c r="AQ201" s="135" t="s">
        <v>118</v>
      </c>
      <c r="AR201" s="135" t="s">
        <v>124</v>
      </c>
      <c r="AV201" s="13" t="s">
        <v>116</v>
      </c>
      <c r="BB201" s="136">
        <f>IF(N201="základná",J201,0)</f>
        <v>0</v>
      </c>
      <c r="BC201" s="136">
        <f>IF(N201="znížená",J201,0)</f>
        <v>0</v>
      </c>
      <c r="BD201" s="136">
        <f>IF(N201="zákl. prenesená",J201,0)</f>
        <v>0</v>
      </c>
      <c r="BE201" s="136">
        <f>IF(N201="zníž. prenesená",J201,0)</f>
        <v>0</v>
      </c>
      <c r="BF201" s="136">
        <f>IF(N201="nulová",J201,0)</f>
        <v>0</v>
      </c>
      <c r="BG201" s="13" t="s">
        <v>124</v>
      </c>
      <c r="BH201" s="137">
        <f>ROUND(I201*H201,3)</f>
        <v>0</v>
      </c>
      <c r="BI201" s="13" t="s">
        <v>183</v>
      </c>
      <c r="BJ201" s="135" t="s">
        <v>748</v>
      </c>
    </row>
    <row r="202" spans="2:62" s="11" customFormat="1" ht="22.9" customHeight="1">
      <c r="B202" s="114"/>
      <c r="D202" s="115" t="s">
        <v>67</v>
      </c>
      <c r="E202" s="123" t="s">
        <v>360</v>
      </c>
      <c r="F202" s="123" t="s">
        <v>361</v>
      </c>
      <c r="J202" s="153"/>
      <c r="L202" s="114"/>
      <c r="M202" s="117"/>
      <c r="N202" s="118"/>
      <c r="O202" s="118"/>
      <c r="P202" s="119">
        <f>SUM(P203:P220)</f>
        <v>300.25908920000001</v>
      </c>
      <c r="Q202" s="118"/>
      <c r="R202" s="119">
        <f>SUM(R203:R220)</f>
        <v>3.0319487999999999</v>
      </c>
      <c r="S202" s="118"/>
      <c r="T202" s="120">
        <f>SUM(T203:T220)</f>
        <v>0</v>
      </c>
      <c r="AO202" s="115" t="s">
        <v>124</v>
      </c>
      <c r="AQ202" s="121" t="s">
        <v>67</v>
      </c>
      <c r="AR202" s="121" t="s">
        <v>75</v>
      </c>
      <c r="AV202" s="115" t="s">
        <v>116</v>
      </c>
      <c r="BH202" s="122">
        <f>SUM(BH203:BH220)</f>
        <v>0</v>
      </c>
    </row>
    <row r="203" spans="2:62" s="1" customFormat="1" ht="36" customHeight="1">
      <c r="B203" s="125"/>
      <c r="C203" s="126" t="s">
        <v>347</v>
      </c>
      <c r="D203" s="126" t="s">
        <v>118</v>
      </c>
      <c r="E203" s="127" t="s">
        <v>363</v>
      </c>
      <c r="F203" s="128" t="s">
        <v>364</v>
      </c>
      <c r="G203" s="129" t="s">
        <v>154</v>
      </c>
      <c r="H203" s="151">
        <v>583.92999999999995</v>
      </c>
      <c r="I203" s="151"/>
      <c r="J203" s="151"/>
      <c r="K203" s="128" t="s">
        <v>122</v>
      </c>
      <c r="L203" s="25"/>
      <c r="M203" s="131" t="s">
        <v>1</v>
      </c>
      <c r="N203" s="132" t="s">
        <v>34</v>
      </c>
      <c r="O203" s="133">
        <v>0.24399999999999999</v>
      </c>
      <c r="P203" s="133">
        <f t="shared" ref="P203:P220" si="27">O203*H203</f>
        <v>142.47891999999999</v>
      </c>
      <c r="Q203" s="133">
        <v>0</v>
      </c>
      <c r="R203" s="133">
        <f t="shared" ref="R203:R220" si="28">Q203*H203</f>
        <v>0</v>
      </c>
      <c r="S203" s="133">
        <v>0</v>
      </c>
      <c r="T203" s="134">
        <f t="shared" ref="T203:T220" si="29">S203*H203</f>
        <v>0</v>
      </c>
      <c r="AO203" s="135" t="s">
        <v>183</v>
      </c>
      <c r="AQ203" s="135" t="s">
        <v>118</v>
      </c>
      <c r="AR203" s="135" t="s">
        <v>124</v>
      </c>
      <c r="AV203" s="13" t="s">
        <v>116</v>
      </c>
      <c r="BB203" s="136">
        <f t="shared" ref="BB203:BB220" si="30">IF(N203="základná",J203,0)</f>
        <v>0</v>
      </c>
      <c r="BC203" s="136">
        <f t="shared" ref="BC203:BC220" si="31">IF(N203="znížená",J203,0)</f>
        <v>0</v>
      </c>
      <c r="BD203" s="136">
        <f t="shared" ref="BD203:BD220" si="32">IF(N203="zákl. prenesená",J203,0)</f>
        <v>0</v>
      </c>
      <c r="BE203" s="136">
        <f t="shared" ref="BE203:BE220" si="33">IF(N203="zníž. prenesená",J203,0)</f>
        <v>0</v>
      </c>
      <c r="BF203" s="136">
        <f t="shared" ref="BF203:BF220" si="34">IF(N203="nulová",J203,0)</f>
        <v>0</v>
      </c>
      <c r="BG203" s="13" t="s">
        <v>124</v>
      </c>
      <c r="BH203" s="137">
        <f t="shared" ref="BH203:BH220" si="35">ROUND(I203*H203,3)</f>
        <v>0</v>
      </c>
      <c r="BI203" s="13" t="s">
        <v>183</v>
      </c>
      <c r="BJ203" s="135" t="s">
        <v>749</v>
      </c>
    </row>
    <row r="204" spans="2:62" s="1" customFormat="1" ht="39" customHeight="1">
      <c r="B204" s="125"/>
      <c r="C204" s="138" t="s">
        <v>351</v>
      </c>
      <c r="D204" s="138" t="s">
        <v>239</v>
      </c>
      <c r="E204" s="139" t="s">
        <v>367</v>
      </c>
      <c r="F204" s="280" t="s">
        <v>873</v>
      </c>
      <c r="G204" s="141" t="s">
        <v>154</v>
      </c>
      <c r="H204" s="154">
        <v>671.52</v>
      </c>
      <c r="I204" s="154"/>
      <c r="J204" s="154"/>
      <c r="K204" s="140" t="s">
        <v>122</v>
      </c>
      <c r="L204" s="143"/>
      <c r="M204" s="144" t="s">
        <v>1</v>
      </c>
      <c r="N204" s="145" t="s">
        <v>34</v>
      </c>
      <c r="O204" s="133">
        <v>0</v>
      </c>
      <c r="P204" s="133">
        <f t="shared" si="27"/>
        <v>0</v>
      </c>
      <c r="Q204" s="133">
        <v>1.9E-3</v>
      </c>
      <c r="R204" s="133">
        <f t="shared" si="28"/>
        <v>1.2758879999999999</v>
      </c>
      <c r="S204" s="133">
        <v>0</v>
      </c>
      <c r="T204" s="134">
        <f t="shared" si="29"/>
        <v>0</v>
      </c>
      <c r="AO204" s="135" t="s">
        <v>247</v>
      </c>
      <c r="AQ204" s="135" t="s">
        <v>239</v>
      </c>
      <c r="AR204" s="135" t="s">
        <v>124</v>
      </c>
      <c r="AV204" s="13" t="s">
        <v>116</v>
      </c>
      <c r="BB204" s="136">
        <f t="shared" si="30"/>
        <v>0</v>
      </c>
      <c r="BC204" s="136">
        <f t="shared" si="31"/>
        <v>0</v>
      </c>
      <c r="BD204" s="136">
        <f t="shared" si="32"/>
        <v>0</v>
      </c>
      <c r="BE204" s="136">
        <f t="shared" si="33"/>
        <v>0</v>
      </c>
      <c r="BF204" s="136">
        <f t="shared" si="34"/>
        <v>0</v>
      </c>
      <c r="BG204" s="13" t="s">
        <v>124</v>
      </c>
      <c r="BH204" s="137">
        <f t="shared" si="35"/>
        <v>0</v>
      </c>
      <c r="BI204" s="13" t="s">
        <v>183</v>
      </c>
      <c r="BJ204" s="135" t="s">
        <v>750</v>
      </c>
    </row>
    <row r="205" spans="2:62" s="1" customFormat="1" ht="16.5" customHeight="1">
      <c r="B205" s="125"/>
      <c r="C205" s="138" t="s">
        <v>355</v>
      </c>
      <c r="D205" s="138" t="s">
        <v>239</v>
      </c>
      <c r="E205" s="139" t="s">
        <v>370</v>
      </c>
      <c r="F205" s="140" t="s">
        <v>371</v>
      </c>
      <c r="G205" s="141" t="s">
        <v>241</v>
      </c>
      <c r="H205" s="281">
        <v>3358</v>
      </c>
      <c r="I205" s="154"/>
      <c r="J205" s="154"/>
      <c r="K205" s="140" t="s">
        <v>1</v>
      </c>
      <c r="L205" s="143"/>
      <c r="M205" s="144" t="s">
        <v>1</v>
      </c>
      <c r="N205" s="145" t="s">
        <v>34</v>
      </c>
      <c r="O205" s="133">
        <v>0</v>
      </c>
      <c r="P205" s="133">
        <f t="shared" si="27"/>
        <v>0</v>
      </c>
      <c r="Q205" s="133">
        <v>2.0000000000000001E-4</v>
      </c>
      <c r="R205" s="133">
        <f t="shared" si="28"/>
        <v>0.67160000000000009</v>
      </c>
      <c r="S205" s="133">
        <v>0</v>
      </c>
      <c r="T205" s="134">
        <f t="shared" si="29"/>
        <v>0</v>
      </c>
      <c r="AO205" s="135" t="s">
        <v>247</v>
      </c>
      <c r="AQ205" s="135" t="s">
        <v>239</v>
      </c>
      <c r="AR205" s="135" t="s">
        <v>124</v>
      </c>
      <c r="AV205" s="13" t="s">
        <v>116</v>
      </c>
      <c r="BB205" s="136">
        <f t="shared" si="30"/>
        <v>0</v>
      </c>
      <c r="BC205" s="136">
        <f t="shared" si="31"/>
        <v>0</v>
      </c>
      <c r="BD205" s="136">
        <f t="shared" si="32"/>
        <v>0</v>
      </c>
      <c r="BE205" s="136">
        <f t="shared" si="33"/>
        <v>0</v>
      </c>
      <c r="BF205" s="136">
        <f t="shared" si="34"/>
        <v>0</v>
      </c>
      <c r="BG205" s="13" t="s">
        <v>124</v>
      </c>
      <c r="BH205" s="137">
        <f t="shared" si="35"/>
        <v>0</v>
      </c>
      <c r="BI205" s="13" t="s">
        <v>183</v>
      </c>
      <c r="BJ205" s="135" t="s">
        <v>751</v>
      </c>
    </row>
    <row r="206" spans="2:62" s="1" customFormat="1" ht="24" customHeight="1">
      <c r="B206" s="125"/>
      <c r="C206" s="126" t="s">
        <v>362</v>
      </c>
      <c r="D206" s="126" t="s">
        <v>118</v>
      </c>
      <c r="E206" s="127" t="s">
        <v>374</v>
      </c>
      <c r="F206" s="128" t="s">
        <v>752</v>
      </c>
      <c r="G206" s="129" t="s">
        <v>241</v>
      </c>
      <c r="H206" s="151">
        <v>14</v>
      </c>
      <c r="I206" s="151"/>
      <c r="J206" s="151"/>
      <c r="K206" s="128" t="s">
        <v>122</v>
      </c>
      <c r="L206" s="25"/>
      <c r="M206" s="131" t="s">
        <v>1</v>
      </c>
      <c r="N206" s="132" t="s">
        <v>34</v>
      </c>
      <c r="O206" s="133">
        <v>0.23044999999999999</v>
      </c>
      <c r="P206" s="133">
        <f t="shared" si="27"/>
        <v>3.2262999999999997</v>
      </c>
      <c r="Q206" s="133">
        <v>1.0000000000000001E-5</v>
      </c>
      <c r="R206" s="133">
        <f t="shared" si="28"/>
        <v>1.4000000000000001E-4</v>
      </c>
      <c r="S206" s="133">
        <v>0</v>
      </c>
      <c r="T206" s="134">
        <f t="shared" si="29"/>
        <v>0</v>
      </c>
      <c r="AO206" s="135" t="s">
        <v>183</v>
      </c>
      <c r="AQ206" s="135" t="s">
        <v>118</v>
      </c>
      <c r="AR206" s="135" t="s">
        <v>124</v>
      </c>
      <c r="AV206" s="13" t="s">
        <v>116</v>
      </c>
      <c r="BB206" s="136">
        <f t="shared" si="30"/>
        <v>0</v>
      </c>
      <c r="BC206" s="136">
        <f t="shared" si="31"/>
        <v>0</v>
      </c>
      <c r="BD206" s="136">
        <f t="shared" si="32"/>
        <v>0</v>
      </c>
      <c r="BE206" s="136">
        <f t="shared" si="33"/>
        <v>0</v>
      </c>
      <c r="BF206" s="136">
        <f t="shared" si="34"/>
        <v>0</v>
      </c>
      <c r="BG206" s="13" t="s">
        <v>124</v>
      </c>
      <c r="BH206" s="137">
        <f t="shared" si="35"/>
        <v>0</v>
      </c>
      <c r="BI206" s="13" t="s">
        <v>183</v>
      </c>
      <c r="BJ206" s="135" t="s">
        <v>753</v>
      </c>
    </row>
    <row r="207" spans="2:62" s="1" customFormat="1" ht="40.5" customHeight="1">
      <c r="B207" s="125"/>
      <c r="C207" s="138" t="s">
        <v>366</v>
      </c>
      <c r="D207" s="138" t="s">
        <v>239</v>
      </c>
      <c r="E207" s="139" t="s">
        <v>378</v>
      </c>
      <c r="F207" s="280" t="s">
        <v>874</v>
      </c>
      <c r="G207" s="141" t="s">
        <v>154</v>
      </c>
      <c r="H207" s="154">
        <v>5.6</v>
      </c>
      <c r="I207" s="154"/>
      <c r="J207" s="154"/>
      <c r="K207" s="140" t="s">
        <v>122</v>
      </c>
      <c r="L207" s="143"/>
      <c r="M207" s="144" t="s">
        <v>1</v>
      </c>
      <c r="N207" s="145" t="s">
        <v>34</v>
      </c>
      <c r="O207" s="133">
        <v>0</v>
      </c>
      <c r="P207" s="133">
        <f t="shared" si="27"/>
        <v>0</v>
      </c>
      <c r="Q207" s="133">
        <v>2.5400000000000002E-3</v>
      </c>
      <c r="R207" s="133">
        <f t="shared" si="28"/>
        <v>1.4224000000000001E-2</v>
      </c>
      <c r="S207" s="133">
        <v>0</v>
      </c>
      <c r="T207" s="134">
        <f t="shared" si="29"/>
        <v>0</v>
      </c>
      <c r="AO207" s="135" t="s">
        <v>247</v>
      </c>
      <c r="AQ207" s="135" t="s">
        <v>239</v>
      </c>
      <c r="AR207" s="135" t="s">
        <v>124</v>
      </c>
      <c r="AV207" s="13" t="s">
        <v>116</v>
      </c>
      <c r="BB207" s="136">
        <f t="shared" si="30"/>
        <v>0</v>
      </c>
      <c r="BC207" s="136">
        <f t="shared" si="31"/>
        <v>0</v>
      </c>
      <c r="BD207" s="136">
        <f t="shared" si="32"/>
        <v>0</v>
      </c>
      <c r="BE207" s="136">
        <f t="shared" si="33"/>
        <v>0</v>
      </c>
      <c r="BF207" s="136">
        <f t="shared" si="34"/>
        <v>0</v>
      </c>
      <c r="BG207" s="13" t="s">
        <v>124</v>
      </c>
      <c r="BH207" s="137">
        <f t="shared" si="35"/>
        <v>0</v>
      </c>
      <c r="BI207" s="13" t="s">
        <v>183</v>
      </c>
      <c r="BJ207" s="135" t="s">
        <v>754</v>
      </c>
    </row>
    <row r="208" spans="2:62" s="1" customFormat="1" ht="24" customHeight="1">
      <c r="B208" s="125"/>
      <c r="C208" s="138" t="s">
        <v>369</v>
      </c>
      <c r="D208" s="138" t="s">
        <v>239</v>
      </c>
      <c r="E208" s="139" t="s">
        <v>381</v>
      </c>
      <c r="F208" s="140" t="s">
        <v>382</v>
      </c>
      <c r="G208" s="141" t="s">
        <v>241</v>
      </c>
      <c r="H208" s="154">
        <v>14</v>
      </c>
      <c r="I208" s="154"/>
      <c r="J208" s="154"/>
      <c r="K208" s="140" t="s">
        <v>1</v>
      </c>
      <c r="L208" s="143"/>
      <c r="M208" s="144" t="s">
        <v>1</v>
      </c>
      <c r="N208" s="145" t="s">
        <v>34</v>
      </c>
      <c r="O208" s="133">
        <v>0</v>
      </c>
      <c r="P208" s="133">
        <f t="shared" si="27"/>
        <v>0</v>
      </c>
      <c r="Q208" s="133">
        <v>3.8000000000000002E-4</v>
      </c>
      <c r="R208" s="133">
        <f t="shared" si="28"/>
        <v>5.3200000000000001E-3</v>
      </c>
      <c r="S208" s="133">
        <v>0</v>
      </c>
      <c r="T208" s="134">
        <f t="shared" si="29"/>
        <v>0</v>
      </c>
      <c r="AO208" s="135" t="s">
        <v>247</v>
      </c>
      <c r="AQ208" s="135" t="s">
        <v>239</v>
      </c>
      <c r="AR208" s="135" t="s">
        <v>124</v>
      </c>
      <c r="AV208" s="13" t="s">
        <v>116</v>
      </c>
      <c r="BB208" s="136">
        <f t="shared" si="30"/>
        <v>0</v>
      </c>
      <c r="BC208" s="136">
        <f t="shared" si="31"/>
        <v>0</v>
      </c>
      <c r="BD208" s="136">
        <f t="shared" si="32"/>
        <v>0</v>
      </c>
      <c r="BE208" s="136">
        <f t="shared" si="33"/>
        <v>0</v>
      </c>
      <c r="BF208" s="136">
        <f t="shared" si="34"/>
        <v>0</v>
      </c>
      <c r="BG208" s="13" t="s">
        <v>124</v>
      </c>
      <c r="BH208" s="137">
        <f t="shared" si="35"/>
        <v>0</v>
      </c>
      <c r="BI208" s="13" t="s">
        <v>183</v>
      </c>
      <c r="BJ208" s="135" t="s">
        <v>755</v>
      </c>
    </row>
    <row r="209" spans="2:62" s="1" customFormat="1" ht="42.75" customHeight="1">
      <c r="B209" s="125"/>
      <c r="C209" s="126" t="s">
        <v>373</v>
      </c>
      <c r="D209" s="126" t="s">
        <v>118</v>
      </c>
      <c r="E209" s="127" t="s">
        <v>756</v>
      </c>
      <c r="F209" s="128" t="s">
        <v>757</v>
      </c>
      <c r="G209" s="129" t="s">
        <v>159</v>
      </c>
      <c r="H209" s="151">
        <v>25.58</v>
      </c>
      <c r="I209" s="151"/>
      <c r="J209" s="151"/>
      <c r="K209" s="128" t="s">
        <v>122</v>
      </c>
      <c r="L209" s="25"/>
      <c r="M209" s="131" t="s">
        <v>1</v>
      </c>
      <c r="N209" s="132" t="s">
        <v>34</v>
      </c>
      <c r="O209" s="133">
        <v>0.61048999999999998</v>
      </c>
      <c r="P209" s="133">
        <f t="shared" si="27"/>
        <v>15.616334199999999</v>
      </c>
      <c r="Q209" s="133">
        <v>2.4000000000000001E-4</v>
      </c>
      <c r="R209" s="133">
        <f t="shared" si="28"/>
        <v>6.1392E-3</v>
      </c>
      <c r="S209" s="133">
        <v>0</v>
      </c>
      <c r="T209" s="134">
        <f t="shared" si="29"/>
        <v>0</v>
      </c>
      <c r="AO209" s="135" t="s">
        <v>183</v>
      </c>
      <c r="AQ209" s="135" t="s">
        <v>118</v>
      </c>
      <c r="AR209" s="135" t="s">
        <v>124</v>
      </c>
      <c r="AV209" s="13" t="s">
        <v>116</v>
      </c>
      <c r="BB209" s="136">
        <f t="shared" si="30"/>
        <v>0</v>
      </c>
      <c r="BC209" s="136">
        <f t="shared" si="31"/>
        <v>0</v>
      </c>
      <c r="BD209" s="136">
        <f t="shared" si="32"/>
        <v>0</v>
      </c>
      <c r="BE209" s="136">
        <f t="shared" si="33"/>
        <v>0</v>
      </c>
      <c r="BF209" s="136">
        <f t="shared" si="34"/>
        <v>0</v>
      </c>
      <c r="BG209" s="13" t="s">
        <v>124</v>
      </c>
      <c r="BH209" s="137">
        <f t="shared" si="35"/>
        <v>0</v>
      </c>
      <c r="BI209" s="13" t="s">
        <v>183</v>
      </c>
      <c r="BJ209" s="135" t="s">
        <v>758</v>
      </c>
    </row>
    <row r="210" spans="2:62" s="1" customFormat="1" ht="22.5" customHeight="1">
      <c r="B210" s="125"/>
      <c r="C210" s="126" t="s">
        <v>377</v>
      </c>
      <c r="D210" s="126" t="s">
        <v>118</v>
      </c>
      <c r="E210" s="127" t="s">
        <v>385</v>
      </c>
      <c r="F210" s="128" t="s">
        <v>386</v>
      </c>
      <c r="G210" s="129" t="s">
        <v>241</v>
      </c>
      <c r="H210" s="151">
        <v>14</v>
      </c>
      <c r="I210" s="151"/>
      <c r="J210" s="151"/>
      <c r="K210" s="128" t="s">
        <v>1</v>
      </c>
      <c r="L210" s="25"/>
      <c r="M210" s="131" t="s">
        <v>1</v>
      </c>
      <c r="N210" s="132" t="s">
        <v>34</v>
      </c>
      <c r="O210" s="133">
        <v>0.23044999999999999</v>
      </c>
      <c r="P210" s="133">
        <f t="shared" si="27"/>
        <v>3.2262999999999997</v>
      </c>
      <c r="Q210" s="133">
        <v>1.0000000000000001E-5</v>
      </c>
      <c r="R210" s="133">
        <f t="shared" si="28"/>
        <v>1.4000000000000001E-4</v>
      </c>
      <c r="S210" s="133">
        <v>0</v>
      </c>
      <c r="T210" s="134">
        <f t="shared" si="29"/>
        <v>0</v>
      </c>
      <c r="AO210" s="135" t="s">
        <v>183</v>
      </c>
      <c r="AQ210" s="135" t="s">
        <v>118</v>
      </c>
      <c r="AR210" s="135" t="s">
        <v>124</v>
      </c>
      <c r="AV210" s="13" t="s">
        <v>116</v>
      </c>
      <c r="BB210" s="136">
        <f t="shared" si="30"/>
        <v>0</v>
      </c>
      <c r="BC210" s="136">
        <f t="shared" si="31"/>
        <v>0</v>
      </c>
      <c r="BD210" s="136">
        <f t="shared" si="32"/>
        <v>0</v>
      </c>
      <c r="BE210" s="136">
        <f t="shared" si="33"/>
        <v>0</v>
      </c>
      <c r="BF210" s="136">
        <f t="shared" si="34"/>
        <v>0</v>
      </c>
      <c r="BG210" s="13" t="s">
        <v>124</v>
      </c>
      <c r="BH210" s="137">
        <f t="shared" si="35"/>
        <v>0</v>
      </c>
      <c r="BI210" s="13" t="s">
        <v>183</v>
      </c>
      <c r="BJ210" s="135" t="s">
        <v>759</v>
      </c>
    </row>
    <row r="211" spans="2:62" s="1" customFormat="1" ht="24" customHeight="1">
      <c r="B211" s="125"/>
      <c r="C211" s="126" t="s">
        <v>380</v>
      </c>
      <c r="D211" s="126" t="s">
        <v>118</v>
      </c>
      <c r="E211" s="127" t="s">
        <v>389</v>
      </c>
      <c r="F211" s="128" t="s">
        <v>390</v>
      </c>
      <c r="G211" s="129" t="s">
        <v>154</v>
      </c>
      <c r="H211" s="151">
        <v>910.08</v>
      </c>
      <c r="I211" s="151"/>
      <c r="J211" s="151"/>
      <c r="K211" s="128" t="s">
        <v>122</v>
      </c>
      <c r="L211" s="25"/>
      <c r="M211" s="131" t="s">
        <v>1</v>
      </c>
      <c r="N211" s="132" t="s">
        <v>34</v>
      </c>
      <c r="O211" s="133">
        <v>2.8000000000000001E-2</v>
      </c>
      <c r="P211" s="133">
        <f t="shared" si="27"/>
        <v>25.482240000000001</v>
      </c>
      <c r="Q211" s="133">
        <v>0</v>
      </c>
      <c r="R211" s="133">
        <f t="shared" si="28"/>
        <v>0</v>
      </c>
      <c r="S211" s="133">
        <v>0</v>
      </c>
      <c r="T211" s="134">
        <f t="shared" si="29"/>
        <v>0</v>
      </c>
      <c r="AO211" s="135" t="s">
        <v>183</v>
      </c>
      <c r="AQ211" s="135" t="s">
        <v>118</v>
      </c>
      <c r="AR211" s="135" t="s">
        <v>124</v>
      </c>
      <c r="AV211" s="13" t="s">
        <v>116</v>
      </c>
      <c r="BB211" s="136">
        <f t="shared" si="30"/>
        <v>0</v>
      </c>
      <c r="BC211" s="136">
        <f t="shared" si="31"/>
        <v>0</v>
      </c>
      <c r="BD211" s="136">
        <f t="shared" si="32"/>
        <v>0</v>
      </c>
      <c r="BE211" s="136">
        <f t="shared" si="33"/>
        <v>0</v>
      </c>
      <c r="BF211" s="136">
        <f t="shared" si="34"/>
        <v>0</v>
      </c>
      <c r="BG211" s="13" t="s">
        <v>124</v>
      </c>
      <c r="BH211" s="137">
        <f t="shared" si="35"/>
        <v>0</v>
      </c>
      <c r="BI211" s="13" t="s">
        <v>183</v>
      </c>
      <c r="BJ211" s="135" t="s">
        <v>760</v>
      </c>
    </row>
    <row r="212" spans="2:62" s="1" customFormat="1" ht="16.5" customHeight="1">
      <c r="B212" s="125"/>
      <c r="C212" s="138" t="s">
        <v>384</v>
      </c>
      <c r="D212" s="138" t="s">
        <v>239</v>
      </c>
      <c r="E212" s="139" t="s">
        <v>393</v>
      </c>
      <c r="F212" s="140" t="s">
        <v>761</v>
      </c>
      <c r="G212" s="141" t="s">
        <v>154</v>
      </c>
      <c r="H212" s="154">
        <v>375.07</v>
      </c>
      <c r="I212" s="154"/>
      <c r="J212" s="154"/>
      <c r="K212" s="140" t="s">
        <v>1</v>
      </c>
      <c r="L212" s="143"/>
      <c r="M212" s="144" t="s">
        <v>1</v>
      </c>
      <c r="N212" s="145" t="s">
        <v>34</v>
      </c>
      <c r="O212" s="133">
        <v>0</v>
      </c>
      <c r="P212" s="133">
        <f t="shared" si="27"/>
        <v>0</v>
      </c>
      <c r="Q212" s="133">
        <v>2.9999999999999997E-4</v>
      </c>
      <c r="R212" s="133">
        <f t="shared" si="28"/>
        <v>0.11252099999999998</v>
      </c>
      <c r="S212" s="133">
        <v>0</v>
      </c>
      <c r="T212" s="134">
        <f t="shared" si="29"/>
        <v>0</v>
      </c>
      <c r="AO212" s="135" t="s">
        <v>247</v>
      </c>
      <c r="AQ212" s="135" t="s">
        <v>239</v>
      </c>
      <c r="AR212" s="135" t="s">
        <v>124</v>
      </c>
      <c r="AV212" s="13" t="s">
        <v>116</v>
      </c>
      <c r="BB212" s="136">
        <f t="shared" si="30"/>
        <v>0</v>
      </c>
      <c r="BC212" s="136">
        <f t="shared" si="31"/>
        <v>0</v>
      </c>
      <c r="BD212" s="136">
        <f t="shared" si="32"/>
        <v>0</v>
      </c>
      <c r="BE212" s="136">
        <f t="shared" si="33"/>
        <v>0</v>
      </c>
      <c r="BF212" s="136">
        <f t="shared" si="34"/>
        <v>0</v>
      </c>
      <c r="BG212" s="13" t="s">
        <v>124</v>
      </c>
      <c r="BH212" s="137">
        <f t="shared" si="35"/>
        <v>0</v>
      </c>
      <c r="BI212" s="13" t="s">
        <v>183</v>
      </c>
      <c r="BJ212" s="135" t="s">
        <v>762</v>
      </c>
    </row>
    <row r="213" spans="2:62" s="1" customFormat="1" ht="24" customHeight="1">
      <c r="B213" s="125"/>
      <c r="C213" s="138" t="s">
        <v>388</v>
      </c>
      <c r="D213" s="138" t="s">
        <v>239</v>
      </c>
      <c r="E213" s="139" t="s">
        <v>397</v>
      </c>
      <c r="F213" s="140" t="s">
        <v>763</v>
      </c>
      <c r="G213" s="141" t="s">
        <v>154</v>
      </c>
      <c r="H213" s="154">
        <v>671.52</v>
      </c>
      <c r="I213" s="154"/>
      <c r="J213" s="154"/>
      <c r="K213" s="140" t="s">
        <v>1</v>
      </c>
      <c r="L213" s="143"/>
      <c r="M213" s="144" t="s">
        <v>1</v>
      </c>
      <c r="N213" s="145" t="s">
        <v>34</v>
      </c>
      <c r="O213" s="133">
        <v>0</v>
      </c>
      <c r="P213" s="133">
        <f t="shared" si="27"/>
        <v>0</v>
      </c>
      <c r="Q213" s="133">
        <v>2.0000000000000001E-4</v>
      </c>
      <c r="R213" s="133">
        <f t="shared" si="28"/>
        <v>0.13430400000000001</v>
      </c>
      <c r="S213" s="133">
        <v>0</v>
      </c>
      <c r="T213" s="134">
        <f t="shared" si="29"/>
        <v>0</v>
      </c>
      <c r="AO213" s="135" t="s">
        <v>247</v>
      </c>
      <c r="AQ213" s="135" t="s">
        <v>239</v>
      </c>
      <c r="AR213" s="135" t="s">
        <v>124</v>
      </c>
      <c r="AV213" s="13" t="s">
        <v>116</v>
      </c>
      <c r="BB213" s="136">
        <f t="shared" si="30"/>
        <v>0</v>
      </c>
      <c r="BC213" s="136">
        <f t="shared" si="31"/>
        <v>0</v>
      </c>
      <c r="BD213" s="136">
        <f t="shared" si="32"/>
        <v>0</v>
      </c>
      <c r="BE213" s="136">
        <f t="shared" si="33"/>
        <v>0</v>
      </c>
      <c r="BF213" s="136">
        <f t="shared" si="34"/>
        <v>0</v>
      </c>
      <c r="BG213" s="13" t="s">
        <v>124</v>
      </c>
      <c r="BH213" s="137">
        <f t="shared" si="35"/>
        <v>0</v>
      </c>
      <c r="BI213" s="13" t="s">
        <v>183</v>
      </c>
      <c r="BJ213" s="135" t="s">
        <v>764</v>
      </c>
    </row>
    <row r="214" spans="2:62" s="1" customFormat="1" ht="24" customHeight="1">
      <c r="B214" s="125"/>
      <c r="C214" s="126" t="s">
        <v>392</v>
      </c>
      <c r="D214" s="126" t="s">
        <v>118</v>
      </c>
      <c r="E214" s="127" t="s">
        <v>401</v>
      </c>
      <c r="F214" s="128" t="s">
        <v>402</v>
      </c>
      <c r="G214" s="129" t="s">
        <v>159</v>
      </c>
      <c r="H214" s="151">
        <v>38.5</v>
      </c>
      <c r="I214" s="151"/>
      <c r="J214" s="151"/>
      <c r="K214" s="128" t="s">
        <v>1</v>
      </c>
      <c r="L214" s="25"/>
      <c r="M214" s="131" t="s">
        <v>1</v>
      </c>
      <c r="N214" s="132" t="s">
        <v>34</v>
      </c>
      <c r="O214" s="133">
        <v>0.47225</v>
      </c>
      <c r="P214" s="133">
        <f t="shared" si="27"/>
        <v>18.181625</v>
      </c>
      <c r="Q214" s="133">
        <v>3.0000000000000001E-5</v>
      </c>
      <c r="R214" s="133">
        <f t="shared" si="28"/>
        <v>1.155E-3</v>
      </c>
      <c r="S214" s="133">
        <v>0</v>
      </c>
      <c r="T214" s="134">
        <f t="shared" si="29"/>
        <v>0</v>
      </c>
      <c r="AO214" s="135" t="s">
        <v>183</v>
      </c>
      <c r="AQ214" s="135" t="s">
        <v>118</v>
      </c>
      <c r="AR214" s="135" t="s">
        <v>124</v>
      </c>
      <c r="AV214" s="13" t="s">
        <v>116</v>
      </c>
      <c r="BB214" s="136">
        <f t="shared" si="30"/>
        <v>0</v>
      </c>
      <c r="BC214" s="136">
        <f t="shared" si="31"/>
        <v>0</v>
      </c>
      <c r="BD214" s="136">
        <f t="shared" si="32"/>
        <v>0</v>
      </c>
      <c r="BE214" s="136">
        <f t="shared" si="33"/>
        <v>0</v>
      </c>
      <c r="BF214" s="136">
        <f t="shared" si="34"/>
        <v>0</v>
      </c>
      <c r="BG214" s="13" t="s">
        <v>124</v>
      </c>
      <c r="BH214" s="137">
        <f t="shared" si="35"/>
        <v>0</v>
      </c>
      <c r="BI214" s="13" t="s">
        <v>183</v>
      </c>
      <c r="BJ214" s="135" t="s">
        <v>765</v>
      </c>
    </row>
    <row r="215" spans="2:62" s="1" customFormat="1" ht="30.75" customHeight="1">
      <c r="B215" s="125"/>
      <c r="C215" s="138" t="s">
        <v>396</v>
      </c>
      <c r="D215" s="138" t="s">
        <v>239</v>
      </c>
      <c r="E215" s="139" t="s">
        <v>405</v>
      </c>
      <c r="F215" s="280" t="s">
        <v>1093</v>
      </c>
      <c r="G215" s="141" t="s">
        <v>154</v>
      </c>
      <c r="H215" s="154">
        <v>9.6300000000000008</v>
      </c>
      <c r="I215" s="154"/>
      <c r="J215" s="154"/>
      <c r="K215" s="140" t="s">
        <v>122</v>
      </c>
      <c r="L215" s="143"/>
      <c r="M215" s="144" t="s">
        <v>1</v>
      </c>
      <c r="N215" s="145" t="s">
        <v>34</v>
      </c>
      <c r="O215" s="133">
        <v>0</v>
      </c>
      <c r="P215" s="133">
        <f t="shared" si="27"/>
        <v>0</v>
      </c>
      <c r="Q215" s="133">
        <v>1.0999999999999999E-2</v>
      </c>
      <c r="R215" s="133">
        <f t="shared" si="28"/>
        <v>0.10593</v>
      </c>
      <c r="S215" s="133">
        <v>0</v>
      </c>
      <c r="T215" s="134">
        <f t="shared" si="29"/>
        <v>0</v>
      </c>
      <c r="AO215" s="135" t="s">
        <v>247</v>
      </c>
      <c r="AQ215" s="135" t="s">
        <v>239</v>
      </c>
      <c r="AR215" s="135" t="s">
        <v>124</v>
      </c>
      <c r="AV215" s="13" t="s">
        <v>116</v>
      </c>
      <c r="BB215" s="136">
        <f t="shared" si="30"/>
        <v>0</v>
      </c>
      <c r="BC215" s="136">
        <f t="shared" si="31"/>
        <v>0</v>
      </c>
      <c r="BD215" s="136">
        <f t="shared" si="32"/>
        <v>0</v>
      </c>
      <c r="BE215" s="136">
        <f t="shared" si="33"/>
        <v>0</v>
      </c>
      <c r="BF215" s="136">
        <f t="shared" si="34"/>
        <v>0</v>
      </c>
      <c r="BG215" s="13" t="s">
        <v>124</v>
      </c>
      <c r="BH215" s="137">
        <f t="shared" si="35"/>
        <v>0</v>
      </c>
      <c r="BI215" s="13" t="s">
        <v>183</v>
      </c>
      <c r="BJ215" s="135" t="s">
        <v>766</v>
      </c>
    </row>
    <row r="216" spans="2:62" s="1" customFormat="1" ht="36" customHeight="1">
      <c r="B216" s="125"/>
      <c r="C216" s="126" t="s">
        <v>400</v>
      </c>
      <c r="D216" s="126" t="s">
        <v>118</v>
      </c>
      <c r="E216" s="127" t="s">
        <v>408</v>
      </c>
      <c r="F216" s="128" t="s">
        <v>409</v>
      </c>
      <c r="G216" s="129" t="s">
        <v>159</v>
      </c>
      <c r="H216" s="151">
        <v>88.36</v>
      </c>
      <c r="I216" s="151"/>
      <c r="J216" s="151"/>
      <c r="K216" s="128" t="s">
        <v>1</v>
      </c>
      <c r="L216" s="25"/>
      <c r="M216" s="131" t="s">
        <v>1</v>
      </c>
      <c r="N216" s="132" t="s">
        <v>34</v>
      </c>
      <c r="O216" s="133">
        <v>0.47225</v>
      </c>
      <c r="P216" s="133">
        <f t="shared" si="27"/>
        <v>41.728009999999998</v>
      </c>
      <c r="Q216" s="133">
        <v>3.0000000000000001E-5</v>
      </c>
      <c r="R216" s="133">
        <f t="shared" si="28"/>
        <v>2.6508E-3</v>
      </c>
      <c r="S216" s="133">
        <v>0</v>
      </c>
      <c r="T216" s="134">
        <f t="shared" si="29"/>
        <v>0</v>
      </c>
      <c r="W216" s="157"/>
      <c r="AO216" s="135" t="s">
        <v>183</v>
      </c>
      <c r="AQ216" s="135" t="s">
        <v>118</v>
      </c>
      <c r="AR216" s="135" t="s">
        <v>124</v>
      </c>
      <c r="AV216" s="13" t="s">
        <v>116</v>
      </c>
      <c r="BB216" s="136">
        <f t="shared" si="30"/>
        <v>0</v>
      </c>
      <c r="BC216" s="136">
        <f t="shared" si="31"/>
        <v>0</v>
      </c>
      <c r="BD216" s="136">
        <f t="shared" si="32"/>
        <v>0</v>
      </c>
      <c r="BE216" s="136">
        <f t="shared" si="33"/>
        <v>0</v>
      </c>
      <c r="BF216" s="136">
        <f t="shared" si="34"/>
        <v>0</v>
      </c>
      <c r="BG216" s="13" t="s">
        <v>124</v>
      </c>
      <c r="BH216" s="137">
        <f t="shared" si="35"/>
        <v>0</v>
      </c>
      <c r="BI216" s="13" t="s">
        <v>183</v>
      </c>
      <c r="BJ216" s="135" t="s">
        <v>767</v>
      </c>
    </row>
    <row r="217" spans="2:62" s="1" customFormat="1" ht="31.5" customHeight="1">
      <c r="B217" s="125"/>
      <c r="C217" s="138" t="s">
        <v>404</v>
      </c>
      <c r="D217" s="138" t="s">
        <v>239</v>
      </c>
      <c r="E217" s="139" t="s">
        <v>412</v>
      </c>
      <c r="F217" s="280" t="s">
        <v>1092</v>
      </c>
      <c r="G217" s="141" t="s">
        <v>154</v>
      </c>
      <c r="H217" s="154">
        <v>22.09</v>
      </c>
      <c r="I217" s="154"/>
      <c r="J217" s="154"/>
      <c r="K217" s="140" t="s">
        <v>122</v>
      </c>
      <c r="L217" s="143"/>
      <c r="M217" s="144" t="s">
        <v>1</v>
      </c>
      <c r="N217" s="145" t="s">
        <v>34</v>
      </c>
      <c r="O217" s="133">
        <v>0</v>
      </c>
      <c r="P217" s="133">
        <f t="shared" si="27"/>
        <v>0</v>
      </c>
      <c r="Q217" s="133">
        <v>9.6799999999999994E-3</v>
      </c>
      <c r="R217" s="133">
        <f t="shared" si="28"/>
        <v>0.21383119999999997</v>
      </c>
      <c r="S217" s="133">
        <v>0</v>
      </c>
      <c r="T217" s="134">
        <f t="shared" si="29"/>
        <v>0</v>
      </c>
      <c r="AO217" s="135" t="s">
        <v>247</v>
      </c>
      <c r="AQ217" s="135" t="s">
        <v>239</v>
      </c>
      <c r="AR217" s="135" t="s">
        <v>124</v>
      </c>
      <c r="AV217" s="13" t="s">
        <v>116</v>
      </c>
      <c r="BB217" s="136">
        <f t="shared" si="30"/>
        <v>0</v>
      </c>
      <c r="BC217" s="136">
        <f t="shared" si="31"/>
        <v>0</v>
      </c>
      <c r="BD217" s="136">
        <f t="shared" si="32"/>
        <v>0</v>
      </c>
      <c r="BE217" s="136">
        <f t="shared" si="33"/>
        <v>0</v>
      </c>
      <c r="BF217" s="136">
        <f t="shared" si="34"/>
        <v>0</v>
      </c>
      <c r="BG217" s="13" t="s">
        <v>124</v>
      </c>
      <c r="BH217" s="137">
        <f t="shared" si="35"/>
        <v>0</v>
      </c>
      <c r="BI217" s="13" t="s">
        <v>183</v>
      </c>
      <c r="BJ217" s="135" t="s">
        <v>768</v>
      </c>
    </row>
    <row r="218" spans="2:62" s="1" customFormat="1" ht="24" customHeight="1">
      <c r="B218" s="125"/>
      <c r="C218" s="126" t="s">
        <v>407</v>
      </c>
      <c r="D218" s="126" t="s">
        <v>118</v>
      </c>
      <c r="E218" s="127" t="s">
        <v>415</v>
      </c>
      <c r="F218" s="128" t="s">
        <v>416</v>
      </c>
      <c r="G218" s="129" t="s">
        <v>159</v>
      </c>
      <c r="H218" s="151">
        <v>107.52</v>
      </c>
      <c r="I218" s="151"/>
      <c r="J218" s="151"/>
      <c r="K218" s="128" t="s">
        <v>122</v>
      </c>
      <c r="L218" s="25"/>
      <c r="M218" s="131" t="s">
        <v>1</v>
      </c>
      <c r="N218" s="132" t="s">
        <v>34</v>
      </c>
      <c r="O218" s="133">
        <v>0.46800000000000003</v>
      </c>
      <c r="P218" s="133">
        <f t="shared" si="27"/>
        <v>50.319360000000003</v>
      </c>
      <c r="Q218" s="133">
        <v>3.0000000000000001E-5</v>
      </c>
      <c r="R218" s="133">
        <f t="shared" si="28"/>
        <v>3.2255999999999999E-3</v>
      </c>
      <c r="S218" s="133">
        <v>0</v>
      </c>
      <c r="T218" s="134">
        <f t="shared" si="29"/>
        <v>0</v>
      </c>
      <c r="W218" s="157"/>
      <c r="AO218" s="135" t="s">
        <v>183</v>
      </c>
      <c r="AQ218" s="135" t="s">
        <v>118</v>
      </c>
      <c r="AR218" s="135" t="s">
        <v>124</v>
      </c>
      <c r="AV218" s="13" t="s">
        <v>116</v>
      </c>
      <c r="BB218" s="136">
        <f t="shared" si="30"/>
        <v>0</v>
      </c>
      <c r="BC218" s="136">
        <f t="shared" si="31"/>
        <v>0</v>
      </c>
      <c r="BD218" s="136">
        <f t="shared" si="32"/>
        <v>0</v>
      </c>
      <c r="BE218" s="136">
        <f t="shared" si="33"/>
        <v>0</v>
      </c>
      <c r="BF218" s="136">
        <f t="shared" si="34"/>
        <v>0</v>
      </c>
      <c r="BG218" s="13" t="s">
        <v>124</v>
      </c>
      <c r="BH218" s="137">
        <f t="shared" si="35"/>
        <v>0</v>
      </c>
      <c r="BI218" s="13" t="s">
        <v>183</v>
      </c>
      <c r="BJ218" s="135" t="s">
        <v>769</v>
      </c>
    </row>
    <row r="219" spans="2:62" s="1" customFormat="1" ht="31.5" customHeight="1">
      <c r="B219" s="125"/>
      <c r="C219" s="138" t="s">
        <v>411</v>
      </c>
      <c r="D219" s="138" t="s">
        <v>239</v>
      </c>
      <c r="E219" s="139" t="s">
        <v>405</v>
      </c>
      <c r="F219" s="280" t="s">
        <v>1093</v>
      </c>
      <c r="G219" s="141" t="s">
        <v>154</v>
      </c>
      <c r="H219" s="154">
        <v>44.08</v>
      </c>
      <c r="I219" s="154"/>
      <c r="J219" s="154"/>
      <c r="K219" s="140" t="s">
        <v>122</v>
      </c>
      <c r="L219" s="143"/>
      <c r="M219" s="144" t="s">
        <v>1</v>
      </c>
      <c r="N219" s="145" t="s">
        <v>34</v>
      </c>
      <c r="O219" s="133">
        <v>0</v>
      </c>
      <c r="P219" s="133">
        <f t="shared" si="27"/>
        <v>0</v>
      </c>
      <c r="Q219" s="133">
        <v>1.0999999999999999E-2</v>
      </c>
      <c r="R219" s="133">
        <f t="shared" si="28"/>
        <v>0.48487999999999998</v>
      </c>
      <c r="S219" s="133">
        <v>0</v>
      </c>
      <c r="T219" s="134">
        <f t="shared" si="29"/>
        <v>0</v>
      </c>
      <c r="AO219" s="135" t="s">
        <v>247</v>
      </c>
      <c r="AQ219" s="135" t="s">
        <v>239</v>
      </c>
      <c r="AR219" s="135" t="s">
        <v>124</v>
      </c>
      <c r="AV219" s="13" t="s">
        <v>116</v>
      </c>
      <c r="BB219" s="136">
        <f t="shared" si="30"/>
        <v>0</v>
      </c>
      <c r="BC219" s="136">
        <f t="shared" si="31"/>
        <v>0</v>
      </c>
      <c r="BD219" s="136">
        <f t="shared" si="32"/>
        <v>0</v>
      </c>
      <c r="BE219" s="136">
        <f t="shared" si="33"/>
        <v>0</v>
      </c>
      <c r="BF219" s="136">
        <f t="shared" si="34"/>
        <v>0</v>
      </c>
      <c r="BG219" s="13" t="s">
        <v>124</v>
      </c>
      <c r="BH219" s="137">
        <f t="shared" si="35"/>
        <v>0</v>
      </c>
      <c r="BI219" s="13" t="s">
        <v>183</v>
      </c>
      <c r="BJ219" s="135" t="s">
        <v>770</v>
      </c>
    </row>
    <row r="220" spans="2:62" s="1" customFormat="1" ht="24" customHeight="1">
      <c r="B220" s="125"/>
      <c r="C220" s="126" t="s">
        <v>414</v>
      </c>
      <c r="D220" s="126" t="s">
        <v>118</v>
      </c>
      <c r="E220" s="127" t="s">
        <v>421</v>
      </c>
      <c r="F220" s="128" t="s">
        <v>422</v>
      </c>
      <c r="G220" s="129" t="s">
        <v>358</v>
      </c>
      <c r="H220" s="151"/>
      <c r="I220" s="151">
        <v>2.75</v>
      </c>
      <c r="J220" s="151"/>
      <c r="K220" s="128" t="s">
        <v>122</v>
      </c>
      <c r="L220" s="25"/>
      <c r="M220" s="131" t="s">
        <v>1</v>
      </c>
      <c r="N220" s="132" t="s">
        <v>34</v>
      </c>
      <c r="O220" s="133">
        <v>0</v>
      </c>
      <c r="P220" s="133">
        <f t="shared" si="27"/>
        <v>0</v>
      </c>
      <c r="Q220" s="133">
        <v>0</v>
      </c>
      <c r="R220" s="133">
        <f t="shared" si="28"/>
        <v>0</v>
      </c>
      <c r="S220" s="133">
        <v>0</v>
      </c>
      <c r="T220" s="134">
        <f t="shared" si="29"/>
        <v>0</v>
      </c>
      <c r="AO220" s="135" t="s">
        <v>183</v>
      </c>
      <c r="AQ220" s="135" t="s">
        <v>118</v>
      </c>
      <c r="AR220" s="135" t="s">
        <v>124</v>
      </c>
      <c r="AV220" s="13" t="s">
        <v>116</v>
      </c>
      <c r="BB220" s="136">
        <f t="shared" si="30"/>
        <v>0</v>
      </c>
      <c r="BC220" s="136">
        <f t="shared" si="31"/>
        <v>0</v>
      </c>
      <c r="BD220" s="136">
        <f t="shared" si="32"/>
        <v>0</v>
      </c>
      <c r="BE220" s="136">
        <f t="shared" si="33"/>
        <v>0</v>
      </c>
      <c r="BF220" s="136">
        <f t="shared" si="34"/>
        <v>0</v>
      </c>
      <c r="BG220" s="13" t="s">
        <v>124</v>
      </c>
      <c r="BH220" s="137">
        <f t="shared" si="35"/>
        <v>0</v>
      </c>
      <c r="BI220" s="13" t="s">
        <v>183</v>
      </c>
      <c r="BJ220" s="135" t="s">
        <v>771</v>
      </c>
    </row>
    <row r="221" spans="2:62" s="11" customFormat="1" ht="22.9" customHeight="1">
      <c r="B221" s="114"/>
      <c r="D221" s="115" t="s">
        <v>67</v>
      </c>
      <c r="E221" s="123" t="s">
        <v>424</v>
      </c>
      <c r="F221" s="123" t="s">
        <v>425</v>
      </c>
      <c r="J221" s="153"/>
      <c r="L221" s="114"/>
      <c r="M221" s="117"/>
      <c r="N221" s="118"/>
      <c r="O221" s="118"/>
      <c r="P221" s="119">
        <f>SUM(P222:P226)</f>
        <v>81.540160491999998</v>
      </c>
      <c r="Q221" s="118"/>
      <c r="R221" s="119">
        <f>SUM(R222:R226)</f>
        <v>4.5994673999999991</v>
      </c>
      <c r="S221" s="118"/>
      <c r="T221" s="120">
        <f>SUM(T222:T226)</f>
        <v>0</v>
      </c>
      <c r="AO221" s="115" t="s">
        <v>124</v>
      </c>
      <c r="AQ221" s="121" t="s">
        <v>67</v>
      </c>
      <c r="AR221" s="121" t="s">
        <v>75</v>
      </c>
      <c r="AV221" s="115" t="s">
        <v>116</v>
      </c>
      <c r="BH221" s="122">
        <f>SUM(BH222:BH226)</f>
        <v>0</v>
      </c>
    </row>
    <row r="222" spans="2:62" s="1" customFormat="1" ht="24" customHeight="1">
      <c r="B222" s="125"/>
      <c r="C222" s="126" t="s">
        <v>418</v>
      </c>
      <c r="D222" s="126" t="s">
        <v>118</v>
      </c>
      <c r="E222" s="127" t="s">
        <v>427</v>
      </c>
      <c r="F222" s="128" t="s">
        <v>428</v>
      </c>
      <c r="G222" s="129" t="s">
        <v>154</v>
      </c>
      <c r="H222" s="151">
        <v>550.78</v>
      </c>
      <c r="I222" s="151"/>
      <c r="J222" s="151"/>
      <c r="K222" s="128" t="s">
        <v>122</v>
      </c>
      <c r="L222" s="25"/>
      <c r="M222" s="131" t="s">
        <v>1</v>
      </c>
      <c r="N222" s="132" t="s">
        <v>34</v>
      </c>
      <c r="O222" s="133">
        <v>0.1273514</v>
      </c>
      <c r="P222" s="133">
        <f>O222*H222</f>
        <v>70.142604091999999</v>
      </c>
      <c r="Q222" s="133">
        <v>0</v>
      </c>
      <c r="R222" s="133">
        <f>Q222*H222</f>
        <v>0</v>
      </c>
      <c r="S222" s="133">
        <v>0</v>
      </c>
      <c r="T222" s="134">
        <f>S222*H222</f>
        <v>0</v>
      </c>
      <c r="AO222" s="135" t="s">
        <v>183</v>
      </c>
      <c r="AQ222" s="135" t="s">
        <v>118</v>
      </c>
      <c r="AR222" s="135" t="s">
        <v>124</v>
      </c>
      <c r="AV222" s="13" t="s">
        <v>116</v>
      </c>
      <c r="BB222" s="136">
        <f>IF(N222="základná",J222,0)</f>
        <v>0</v>
      </c>
      <c r="BC222" s="136">
        <f>IF(N222="znížená",J222,0)</f>
        <v>0</v>
      </c>
      <c r="BD222" s="136">
        <f>IF(N222="zákl. prenesená",J222,0)</f>
        <v>0</v>
      </c>
      <c r="BE222" s="136">
        <f>IF(N222="zníž. prenesená",J222,0)</f>
        <v>0</v>
      </c>
      <c r="BF222" s="136">
        <f>IF(N222="nulová",J222,0)</f>
        <v>0</v>
      </c>
      <c r="BG222" s="13" t="s">
        <v>124</v>
      </c>
      <c r="BH222" s="137">
        <f>ROUND(I222*H222,3)</f>
        <v>0</v>
      </c>
      <c r="BI222" s="13" t="s">
        <v>183</v>
      </c>
      <c r="BJ222" s="135" t="s">
        <v>772</v>
      </c>
    </row>
    <row r="223" spans="2:62" s="1" customFormat="1" ht="24" customHeight="1">
      <c r="B223" s="125"/>
      <c r="C223" s="138" t="s">
        <v>420</v>
      </c>
      <c r="D223" s="138" t="s">
        <v>239</v>
      </c>
      <c r="E223" s="139" t="s">
        <v>431</v>
      </c>
      <c r="F223" s="140" t="s">
        <v>432</v>
      </c>
      <c r="G223" s="141" t="s">
        <v>154</v>
      </c>
      <c r="H223" s="154">
        <v>1145.6199999999999</v>
      </c>
      <c r="I223" s="154"/>
      <c r="J223" s="154"/>
      <c r="K223" s="140" t="s">
        <v>1</v>
      </c>
      <c r="L223" s="143"/>
      <c r="M223" s="144" t="s">
        <v>1</v>
      </c>
      <c r="N223" s="145" t="s">
        <v>34</v>
      </c>
      <c r="O223" s="133">
        <v>0</v>
      </c>
      <c r="P223" s="133">
        <f>O223*H223</f>
        <v>0</v>
      </c>
      <c r="Q223" s="133">
        <v>3.9199999999999999E-3</v>
      </c>
      <c r="R223" s="133">
        <f>Q223*H223</f>
        <v>4.4908303999999992</v>
      </c>
      <c r="S223" s="133">
        <v>0</v>
      </c>
      <c r="T223" s="134">
        <f>S223*H223</f>
        <v>0</v>
      </c>
      <c r="AO223" s="135" t="s">
        <v>247</v>
      </c>
      <c r="AQ223" s="135" t="s">
        <v>239</v>
      </c>
      <c r="AR223" s="135" t="s">
        <v>124</v>
      </c>
      <c r="AV223" s="13" t="s">
        <v>116</v>
      </c>
      <c r="BB223" s="136">
        <f>IF(N223="základná",J223,0)</f>
        <v>0</v>
      </c>
      <c r="BC223" s="136">
        <f>IF(N223="znížená",J223,0)</f>
        <v>0</v>
      </c>
      <c r="BD223" s="136">
        <f>IF(N223="zákl. prenesená",J223,0)</f>
        <v>0</v>
      </c>
      <c r="BE223" s="136">
        <f>IF(N223="zníž. prenesená",J223,0)</f>
        <v>0</v>
      </c>
      <c r="BF223" s="136">
        <f>IF(N223="nulová",J223,0)</f>
        <v>0</v>
      </c>
      <c r="BG223" s="13" t="s">
        <v>124</v>
      </c>
      <c r="BH223" s="137">
        <f>ROUND(I223*H223,3)</f>
        <v>0</v>
      </c>
      <c r="BI223" s="13" t="s">
        <v>183</v>
      </c>
      <c r="BJ223" s="135" t="s">
        <v>773</v>
      </c>
    </row>
    <row r="224" spans="2:62" s="1" customFormat="1" ht="16.5" customHeight="1">
      <c r="B224" s="125"/>
      <c r="C224" s="126" t="s">
        <v>426</v>
      </c>
      <c r="D224" s="126" t="s">
        <v>118</v>
      </c>
      <c r="E224" s="127" t="s">
        <v>435</v>
      </c>
      <c r="F224" s="128" t="s">
        <v>436</v>
      </c>
      <c r="G224" s="129" t="s">
        <v>154</v>
      </c>
      <c r="H224" s="151">
        <v>22.09</v>
      </c>
      <c r="I224" s="151"/>
      <c r="J224" s="151"/>
      <c r="K224" s="128" t="s">
        <v>1</v>
      </c>
      <c r="L224" s="25"/>
      <c r="M224" s="131" t="s">
        <v>1</v>
      </c>
      <c r="N224" s="132" t="s">
        <v>34</v>
      </c>
      <c r="O224" s="133">
        <v>0.51595999999999997</v>
      </c>
      <c r="P224" s="133">
        <f>O224*H224</f>
        <v>11.397556399999999</v>
      </c>
      <c r="Q224" s="133">
        <v>4.0000000000000001E-3</v>
      </c>
      <c r="R224" s="133">
        <f>Q224*H224</f>
        <v>8.8360000000000008E-2</v>
      </c>
      <c r="S224" s="133">
        <v>0</v>
      </c>
      <c r="T224" s="134">
        <f>S224*H224</f>
        <v>0</v>
      </c>
      <c r="AO224" s="135" t="s">
        <v>183</v>
      </c>
      <c r="AQ224" s="135" t="s">
        <v>118</v>
      </c>
      <c r="AR224" s="135" t="s">
        <v>124</v>
      </c>
      <c r="AV224" s="13" t="s">
        <v>116</v>
      </c>
      <c r="BB224" s="136">
        <f>IF(N224="základná",J224,0)</f>
        <v>0</v>
      </c>
      <c r="BC224" s="136">
        <f>IF(N224="znížená",J224,0)</f>
        <v>0</v>
      </c>
      <c r="BD224" s="136">
        <f>IF(N224="zákl. prenesená",J224,0)</f>
        <v>0</v>
      </c>
      <c r="BE224" s="136">
        <f>IF(N224="zníž. prenesená",J224,0)</f>
        <v>0</v>
      </c>
      <c r="BF224" s="136">
        <f>IF(N224="nulová",J224,0)</f>
        <v>0</v>
      </c>
      <c r="BG224" s="13" t="s">
        <v>124</v>
      </c>
      <c r="BH224" s="137">
        <f>ROUND(I224*H224,3)</f>
        <v>0</v>
      </c>
      <c r="BI224" s="13" t="s">
        <v>183</v>
      </c>
      <c r="BJ224" s="135" t="s">
        <v>774</v>
      </c>
    </row>
    <row r="225" spans="2:62" s="1" customFormat="1" ht="30" customHeight="1">
      <c r="B225" s="125"/>
      <c r="C225" s="138" t="s">
        <v>430</v>
      </c>
      <c r="D225" s="138" t="s">
        <v>239</v>
      </c>
      <c r="E225" s="139" t="s">
        <v>439</v>
      </c>
      <c r="F225" s="280" t="s">
        <v>1108</v>
      </c>
      <c r="G225" s="141" t="s">
        <v>154</v>
      </c>
      <c r="H225" s="154">
        <v>22.53</v>
      </c>
      <c r="I225" s="154"/>
      <c r="J225" s="154"/>
      <c r="K225" s="140" t="s">
        <v>122</v>
      </c>
      <c r="L225" s="143"/>
      <c r="M225" s="144" t="s">
        <v>1</v>
      </c>
      <c r="N225" s="145" t="s">
        <v>34</v>
      </c>
      <c r="O225" s="133">
        <v>0</v>
      </c>
      <c r="P225" s="133">
        <f>O225*H225</f>
        <v>0</v>
      </c>
      <c r="Q225" s="133">
        <v>8.9999999999999998E-4</v>
      </c>
      <c r="R225" s="133">
        <f>Q225*H225</f>
        <v>2.0277E-2</v>
      </c>
      <c r="S225" s="133">
        <v>0</v>
      </c>
      <c r="T225" s="134">
        <f>S225*H225</f>
        <v>0</v>
      </c>
      <c r="AO225" s="135" t="s">
        <v>247</v>
      </c>
      <c r="AQ225" s="135" t="s">
        <v>239</v>
      </c>
      <c r="AR225" s="135" t="s">
        <v>124</v>
      </c>
      <c r="AV225" s="13" t="s">
        <v>116</v>
      </c>
      <c r="BB225" s="136">
        <f>IF(N225="základná",J225,0)</f>
        <v>0</v>
      </c>
      <c r="BC225" s="136">
        <f>IF(N225="znížená",J225,0)</f>
        <v>0</v>
      </c>
      <c r="BD225" s="136">
        <f>IF(N225="zákl. prenesená",J225,0)</f>
        <v>0</v>
      </c>
      <c r="BE225" s="136">
        <f>IF(N225="zníž. prenesená",J225,0)</f>
        <v>0</v>
      </c>
      <c r="BF225" s="136">
        <f>IF(N225="nulová",J225,0)</f>
        <v>0</v>
      </c>
      <c r="BG225" s="13" t="s">
        <v>124</v>
      </c>
      <c r="BH225" s="137">
        <f>ROUND(I225*H225,3)</f>
        <v>0</v>
      </c>
      <c r="BI225" s="13" t="s">
        <v>183</v>
      </c>
      <c r="BJ225" s="135" t="s">
        <v>775</v>
      </c>
    </row>
    <row r="226" spans="2:62" s="1" customFormat="1" ht="24" customHeight="1">
      <c r="B226" s="125"/>
      <c r="C226" s="126" t="s">
        <v>434</v>
      </c>
      <c r="D226" s="126" t="s">
        <v>118</v>
      </c>
      <c r="E226" s="127" t="s">
        <v>442</v>
      </c>
      <c r="F226" s="128" t="s">
        <v>443</v>
      </c>
      <c r="G226" s="129" t="s">
        <v>358</v>
      </c>
      <c r="H226" s="151"/>
      <c r="I226" s="151">
        <v>1.4</v>
      </c>
      <c r="J226" s="151"/>
      <c r="K226" s="128" t="s">
        <v>122</v>
      </c>
      <c r="L226" s="25"/>
      <c r="M226" s="131" t="s">
        <v>1</v>
      </c>
      <c r="N226" s="132" t="s">
        <v>34</v>
      </c>
      <c r="O226" s="133">
        <v>0</v>
      </c>
      <c r="P226" s="133">
        <f>O226*H226</f>
        <v>0</v>
      </c>
      <c r="Q226" s="133">
        <v>0</v>
      </c>
      <c r="R226" s="133">
        <f>Q226*H226</f>
        <v>0</v>
      </c>
      <c r="S226" s="133">
        <v>0</v>
      </c>
      <c r="T226" s="134">
        <f>S226*H226</f>
        <v>0</v>
      </c>
      <c r="AO226" s="135" t="s">
        <v>183</v>
      </c>
      <c r="AQ226" s="135" t="s">
        <v>118</v>
      </c>
      <c r="AR226" s="135" t="s">
        <v>124</v>
      </c>
      <c r="AV226" s="13" t="s">
        <v>116</v>
      </c>
      <c r="BB226" s="136">
        <f>IF(N226="základná",J226,0)</f>
        <v>0</v>
      </c>
      <c r="BC226" s="136">
        <f>IF(N226="znížená",J226,0)</f>
        <v>0</v>
      </c>
      <c r="BD226" s="136">
        <f>IF(N226="zákl. prenesená",J226,0)</f>
        <v>0</v>
      </c>
      <c r="BE226" s="136">
        <f>IF(N226="zníž. prenesená",J226,0)</f>
        <v>0</v>
      </c>
      <c r="BF226" s="136">
        <f>IF(N226="nulová",J226,0)</f>
        <v>0</v>
      </c>
      <c r="BG226" s="13" t="s">
        <v>124</v>
      </c>
      <c r="BH226" s="137">
        <f>ROUND(I226*H226,3)</f>
        <v>0</v>
      </c>
      <c r="BI226" s="13" t="s">
        <v>183</v>
      </c>
      <c r="BJ226" s="135" t="s">
        <v>776</v>
      </c>
    </row>
    <row r="227" spans="2:62" s="11" customFormat="1" ht="22.9" customHeight="1">
      <c r="B227" s="114"/>
      <c r="D227" s="115" t="s">
        <v>67</v>
      </c>
      <c r="E227" s="123" t="s">
        <v>445</v>
      </c>
      <c r="F227" s="123" t="s">
        <v>446</v>
      </c>
      <c r="J227" s="153"/>
      <c r="L227" s="114"/>
      <c r="M227" s="117"/>
      <c r="N227" s="118"/>
      <c r="O227" s="118"/>
      <c r="P227" s="119">
        <f>SUM(P228:P231)</f>
        <v>1.4513400000000001</v>
      </c>
      <c r="Q227" s="118"/>
      <c r="R227" s="119">
        <f>SUM(R228:R231)</f>
        <v>3.2799999999999999E-3</v>
      </c>
      <c r="S227" s="118"/>
      <c r="T227" s="120">
        <f>SUM(T228:T231)</f>
        <v>3.4099999999999998E-2</v>
      </c>
      <c r="AO227" s="115" t="s">
        <v>124</v>
      </c>
      <c r="AQ227" s="121" t="s">
        <v>67</v>
      </c>
      <c r="AR227" s="121" t="s">
        <v>75</v>
      </c>
      <c r="AV227" s="115" t="s">
        <v>116</v>
      </c>
      <c r="BH227" s="122">
        <f>SUM(BH228:BH231)</f>
        <v>0</v>
      </c>
    </row>
    <row r="228" spans="2:62" s="1" customFormat="1" ht="16.5" customHeight="1">
      <c r="B228" s="125"/>
      <c r="C228" s="126" t="s">
        <v>438</v>
      </c>
      <c r="D228" s="126" t="s">
        <v>118</v>
      </c>
      <c r="E228" s="127" t="s">
        <v>455</v>
      </c>
      <c r="F228" s="128" t="s">
        <v>456</v>
      </c>
      <c r="G228" s="129" t="s">
        <v>241</v>
      </c>
      <c r="H228" s="151">
        <v>2</v>
      </c>
      <c r="I228" s="151"/>
      <c r="J228" s="151"/>
      <c r="K228" s="128" t="s">
        <v>122</v>
      </c>
      <c r="L228" s="25"/>
      <c r="M228" s="131" t="s">
        <v>1</v>
      </c>
      <c r="N228" s="132" t="s">
        <v>34</v>
      </c>
      <c r="O228" s="133">
        <v>0.39100000000000001</v>
      </c>
      <c r="P228" s="133">
        <f>O228*H228</f>
        <v>0.78200000000000003</v>
      </c>
      <c r="Q228" s="133">
        <v>0</v>
      </c>
      <c r="R228" s="133">
        <f>Q228*H228</f>
        <v>0</v>
      </c>
      <c r="S228" s="133">
        <v>1.7049999999999999E-2</v>
      </c>
      <c r="T228" s="134">
        <f>S228*H228</f>
        <v>3.4099999999999998E-2</v>
      </c>
      <c r="AO228" s="135" t="s">
        <v>183</v>
      </c>
      <c r="AQ228" s="135" t="s">
        <v>118</v>
      </c>
      <c r="AR228" s="135" t="s">
        <v>124</v>
      </c>
      <c r="AV228" s="13" t="s">
        <v>116</v>
      </c>
      <c r="BB228" s="136">
        <f>IF(N228="základná",J228,0)</f>
        <v>0</v>
      </c>
      <c r="BC228" s="136">
        <f>IF(N228="znížená",J228,0)</f>
        <v>0</v>
      </c>
      <c r="BD228" s="136">
        <f>IF(N228="zákl. prenesená",J228,0)</f>
        <v>0</v>
      </c>
      <c r="BE228" s="136">
        <f>IF(N228="zníž. prenesená",J228,0)</f>
        <v>0</v>
      </c>
      <c r="BF228" s="136">
        <f>IF(N228="nulová",J228,0)</f>
        <v>0</v>
      </c>
      <c r="BG228" s="13" t="s">
        <v>124</v>
      </c>
      <c r="BH228" s="137">
        <f>ROUND(I228*H228,3)</f>
        <v>0</v>
      </c>
      <c r="BI228" s="13" t="s">
        <v>183</v>
      </c>
      <c r="BJ228" s="135" t="s">
        <v>777</v>
      </c>
    </row>
    <row r="229" spans="2:62" s="1" customFormat="1" ht="24" customHeight="1">
      <c r="B229" s="125"/>
      <c r="C229" s="126" t="s">
        <v>441</v>
      </c>
      <c r="D229" s="126" t="s">
        <v>118</v>
      </c>
      <c r="E229" s="127" t="s">
        <v>459</v>
      </c>
      <c r="F229" s="128" t="s">
        <v>778</v>
      </c>
      <c r="G229" s="129" t="s">
        <v>241</v>
      </c>
      <c r="H229" s="151">
        <v>2</v>
      </c>
      <c r="I229" s="151"/>
      <c r="J229" s="151"/>
      <c r="K229" s="128" t="s">
        <v>122</v>
      </c>
      <c r="L229" s="25"/>
      <c r="M229" s="131" t="s">
        <v>1</v>
      </c>
      <c r="N229" s="132" t="s">
        <v>34</v>
      </c>
      <c r="O229" s="133">
        <v>0.33467000000000002</v>
      </c>
      <c r="P229" s="133">
        <f>O229*H229</f>
        <v>0.66934000000000005</v>
      </c>
      <c r="Q229" s="133">
        <v>5.1999999999999995E-4</v>
      </c>
      <c r="R229" s="133">
        <f>Q229*H229</f>
        <v>1.0399999999999999E-3</v>
      </c>
      <c r="S229" s="133">
        <v>0</v>
      </c>
      <c r="T229" s="134">
        <f>S229*H229</f>
        <v>0</v>
      </c>
      <c r="AO229" s="135" t="s">
        <v>183</v>
      </c>
      <c r="AQ229" s="135" t="s">
        <v>118</v>
      </c>
      <c r="AR229" s="135" t="s">
        <v>124</v>
      </c>
      <c r="AV229" s="13" t="s">
        <v>116</v>
      </c>
      <c r="BB229" s="136">
        <f>IF(N229="základná",J229,0)</f>
        <v>0</v>
      </c>
      <c r="BC229" s="136">
        <f>IF(N229="znížená",J229,0)</f>
        <v>0</v>
      </c>
      <c r="BD229" s="136">
        <f>IF(N229="zákl. prenesená",J229,0)</f>
        <v>0</v>
      </c>
      <c r="BE229" s="136">
        <f>IF(N229="zníž. prenesená",J229,0)</f>
        <v>0</v>
      </c>
      <c r="BF229" s="136">
        <f>IF(N229="nulová",J229,0)</f>
        <v>0</v>
      </c>
      <c r="BG229" s="13" t="s">
        <v>124</v>
      </c>
      <c r="BH229" s="137">
        <f>ROUND(I229*H229,3)</f>
        <v>0</v>
      </c>
      <c r="BI229" s="13" t="s">
        <v>183</v>
      </c>
      <c r="BJ229" s="135" t="s">
        <v>779</v>
      </c>
    </row>
    <row r="230" spans="2:62" s="1" customFormat="1" ht="42" customHeight="1">
      <c r="B230" s="125"/>
      <c r="C230" s="138" t="s">
        <v>447</v>
      </c>
      <c r="D230" s="138" t="s">
        <v>239</v>
      </c>
      <c r="E230" s="139" t="s">
        <v>463</v>
      </c>
      <c r="F230" s="280" t="s">
        <v>1097</v>
      </c>
      <c r="G230" s="141" t="s">
        <v>241</v>
      </c>
      <c r="H230" s="154">
        <v>2</v>
      </c>
      <c r="I230" s="154"/>
      <c r="J230" s="154"/>
      <c r="K230" s="140" t="s">
        <v>122</v>
      </c>
      <c r="L230" s="143"/>
      <c r="M230" s="144" t="s">
        <v>1</v>
      </c>
      <c r="N230" s="145" t="s">
        <v>34</v>
      </c>
      <c r="O230" s="133">
        <v>0</v>
      </c>
      <c r="P230" s="133">
        <f>O230*H230</f>
        <v>0</v>
      </c>
      <c r="Q230" s="133">
        <v>1.1199999999999999E-3</v>
      </c>
      <c r="R230" s="133">
        <f>Q230*H230</f>
        <v>2.2399999999999998E-3</v>
      </c>
      <c r="S230" s="133">
        <v>0</v>
      </c>
      <c r="T230" s="134">
        <f>S230*H230</f>
        <v>0</v>
      </c>
      <c r="AO230" s="135" t="s">
        <v>247</v>
      </c>
      <c r="AQ230" s="135" t="s">
        <v>239</v>
      </c>
      <c r="AR230" s="135" t="s">
        <v>124</v>
      </c>
      <c r="AV230" s="13" t="s">
        <v>116</v>
      </c>
      <c r="BB230" s="136">
        <f>IF(N230="základná",J230,0)</f>
        <v>0</v>
      </c>
      <c r="BC230" s="136">
        <f>IF(N230="znížená",J230,0)</f>
        <v>0</v>
      </c>
      <c r="BD230" s="136">
        <f>IF(N230="zákl. prenesená",J230,0)</f>
        <v>0</v>
      </c>
      <c r="BE230" s="136">
        <f>IF(N230="zníž. prenesená",J230,0)</f>
        <v>0</v>
      </c>
      <c r="BF230" s="136">
        <f>IF(N230="nulová",J230,0)</f>
        <v>0</v>
      </c>
      <c r="BG230" s="13" t="s">
        <v>124</v>
      </c>
      <c r="BH230" s="137">
        <f>ROUND(I230*H230,3)</f>
        <v>0</v>
      </c>
      <c r="BI230" s="13" t="s">
        <v>183</v>
      </c>
      <c r="BJ230" s="135" t="s">
        <v>780</v>
      </c>
    </row>
    <row r="231" spans="2:62" s="1" customFormat="1" ht="24" customHeight="1">
      <c r="B231" s="125"/>
      <c r="C231" s="126" t="s">
        <v>451</v>
      </c>
      <c r="D231" s="126" t="s">
        <v>118</v>
      </c>
      <c r="E231" s="127" t="s">
        <v>466</v>
      </c>
      <c r="F231" s="128" t="s">
        <v>467</v>
      </c>
      <c r="G231" s="129" t="s">
        <v>358</v>
      </c>
      <c r="H231" s="151"/>
      <c r="I231" s="151">
        <v>1.05</v>
      </c>
      <c r="J231" s="151"/>
      <c r="K231" s="128" t="s">
        <v>122</v>
      </c>
      <c r="L231" s="25"/>
      <c r="M231" s="131" t="s">
        <v>1</v>
      </c>
      <c r="N231" s="132" t="s">
        <v>34</v>
      </c>
      <c r="O231" s="133">
        <v>0</v>
      </c>
      <c r="P231" s="133">
        <f>O231*H231</f>
        <v>0</v>
      </c>
      <c r="Q231" s="133">
        <v>0</v>
      </c>
      <c r="R231" s="133">
        <f>Q231*H231</f>
        <v>0</v>
      </c>
      <c r="S231" s="133">
        <v>0</v>
      </c>
      <c r="T231" s="134">
        <f>S231*H231</f>
        <v>0</v>
      </c>
      <c r="AO231" s="135" t="s">
        <v>183</v>
      </c>
      <c r="AQ231" s="135" t="s">
        <v>118</v>
      </c>
      <c r="AR231" s="135" t="s">
        <v>124</v>
      </c>
      <c r="AV231" s="13" t="s">
        <v>116</v>
      </c>
      <c r="BB231" s="136">
        <f>IF(N231="základná",J231,0)</f>
        <v>0</v>
      </c>
      <c r="BC231" s="136">
        <f>IF(N231="znížená",J231,0)</f>
        <v>0</v>
      </c>
      <c r="BD231" s="136">
        <f>IF(N231="zákl. prenesená",J231,0)</f>
        <v>0</v>
      </c>
      <c r="BE231" s="136">
        <f>IF(N231="zníž. prenesená",J231,0)</f>
        <v>0</v>
      </c>
      <c r="BF231" s="136">
        <f>IF(N231="nulová",J231,0)</f>
        <v>0</v>
      </c>
      <c r="BG231" s="13" t="s">
        <v>124</v>
      </c>
      <c r="BH231" s="137">
        <f>ROUND(I231*H231,3)</f>
        <v>0</v>
      </c>
      <c r="BI231" s="13" t="s">
        <v>183</v>
      </c>
      <c r="BJ231" s="135" t="s">
        <v>781</v>
      </c>
    </row>
    <row r="232" spans="2:62" s="11" customFormat="1" ht="22.9" customHeight="1">
      <c r="B232" s="114"/>
      <c r="D232" s="115" t="s">
        <v>67</v>
      </c>
      <c r="E232" s="123" t="s">
        <v>782</v>
      </c>
      <c r="F232" s="123" t="s">
        <v>783</v>
      </c>
      <c r="J232" s="153"/>
      <c r="L232" s="114"/>
      <c r="M232" s="117"/>
      <c r="N232" s="118"/>
      <c r="O232" s="118"/>
      <c r="P232" s="119">
        <f>SUM(P233:P235)</f>
        <v>5.0909999999999993</v>
      </c>
      <c r="Q232" s="118"/>
      <c r="R232" s="119">
        <f>SUM(R233:R235)</f>
        <v>2.5500000000000002E-2</v>
      </c>
      <c r="S232" s="118"/>
      <c r="T232" s="120">
        <f>SUM(T233:T235)</f>
        <v>0</v>
      </c>
      <c r="AO232" s="115" t="s">
        <v>124</v>
      </c>
      <c r="AQ232" s="121" t="s">
        <v>67</v>
      </c>
      <c r="AR232" s="121" t="s">
        <v>75</v>
      </c>
      <c r="AV232" s="115" t="s">
        <v>116</v>
      </c>
      <c r="BH232" s="122">
        <f>SUM(BH233:BH235)</f>
        <v>0</v>
      </c>
    </row>
    <row r="233" spans="2:62" s="1" customFormat="1" ht="24" customHeight="1">
      <c r="B233" s="125"/>
      <c r="C233" s="126" t="s">
        <v>454</v>
      </c>
      <c r="D233" s="126" t="s">
        <v>118</v>
      </c>
      <c r="E233" s="127" t="s">
        <v>784</v>
      </c>
      <c r="F233" s="128" t="s">
        <v>785</v>
      </c>
      <c r="G233" s="129" t="s">
        <v>241</v>
      </c>
      <c r="H233" s="151">
        <v>50</v>
      </c>
      <c r="I233" s="151"/>
      <c r="J233" s="151"/>
      <c r="K233" s="128" t="s">
        <v>122</v>
      </c>
      <c r="L233" s="25"/>
      <c r="M233" s="131" t="s">
        <v>1</v>
      </c>
      <c r="N233" s="132" t="s">
        <v>34</v>
      </c>
      <c r="O233" s="133">
        <v>0.10181999999999999</v>
      </c>
      <c r="P233" s="133">
        <f>O233*H233</f>
        <v>5.0909999999999993</v>
      </c>
      <c r="Q233" s="133">
        <v>2.1000000000000001E-4</v>
      </c>
      <c r="R233" s="133">
        <f>Q233*H233</f>
        <v>1.0500000000000001E-2</v>
      </c>
      <c r="S233" s="133">
        <v>0</v>
      </c>
      <c r="T233" s="134">
        <f>S233*H233</f>
        <v>0</v>
      </c>
      <c r="AO233" s="135" t="s">
        <v>183</v>
      </c>
      <c r="AQ233" s="135" t="s">
        <v>118</v>
      </c>
      <c r="AR233" s="135" t="s">
        <v>124</v>
      </c>
      <c r="AV233" s="13" t="s">
        <v>116</v>
      </c>
      <c r="BB233" s="136">
        <f>IF(N233="základná",J233,0)</f>
        <v>0</v>
      </c>
      <c r="BC233" s="136">
        <f>IF(N233="znížená",J233,0)</f>
        <v>0</v>
      </c>
      <c r="BD233" s="136">
        <f>IF(N233="zákl. prenesená",J233,0)</f>
        <v>0</v>
      </c>
      <c r="BE233" s="136">
        <f>IF(N233="zníž. prenesená",J233,0)</f>
        <v>0</v>
      </c>
      <c r="BF233" s="136">
        <f>IF(N233="nulová",J233,0)</f>
        <v>0</v>
      </c>
      <c r="BG233" s="13" t="s">
        <v>124</v>
      </c>
      <c r="BH233" s="137">
        <f>ROUND(I233*H233,3)</f>
        <v>0</v>
      </c>
      <c r="BI233" s="13" t="s">
        <v>183</v>
      </c>
      <c r="BJ233" s="135" t="s">
        <v>786</v>
      </c>
    </row>
    <row r="234" spans="2:62" s="1" customFormat="1" ht="16.5" customHeight="1">
      <c r="B234" s="125"/>
      <c r="C234" s="138" t="s">
        <v>458</v>
      </c>
      <c r="D234" s="138" t="s">
        <v>239</v>
      </c>
      <c r="E234" s="139" t="s">
        <v>787</v>
      </c>
      <c r="F234" s="140" t="s">
        <v>788</v>
      </c>
      <c r="G234" s="141" t="s">
        <v>241</v>
      </c>
      <c r="H234" s="154">
        <v>50</v>
      </c>
      <c r="I234" s="154"/>
      <c r="J234" s="154"/>
      <c r="K234" s="140" t="s">
        <v>1</v>
      </c>
      <c r="L234" s="143"/>
      <c r="M234" s="144" t="s">
        <v>1</v>
      </c>
      <c r="N234" s="145" t="s">
        <v>34</v>
      </c>
      <c r="O234" s="133">
        <v>0</v>
      </c>
      <c r="P234" s="133">
        <f>O234*H234</f>
        <v>0</v>
      </c>
      <c r="Q234" s="133">
        <v>2.9999999999999997E-4</v>
      </c>
      <c r="R234" s="133">
        <f>Q234*H234</f>
        <v>1.4999999999999999E-2</v>
      </c>
      <c r="S234" s="133">
        <v>0</v>
      </c>
      <c r="T234" s="134">
        <f>S234*H234</f>
        <v>0</v>
      </c>
      <c r="AO234" s="135" t="s">
        <v>247</v>
      </c>
      <c r="AQ234" s="135" t="s">
        <v>239</v>
      </c>
      <c r="AR234" s="135" t="s">
        <v>124</v>
      </c>
      <c r="AV234" s="13" t="s">
        <v>116</v>
      </c>
      <c r="BB234" s="136">
        <f>IF(N234="základná",J234,0)</f>
        <v>0</v>
      </c>
      <c r="BC234" s="136">
        <f>IF(N234="znížená",J234,0)</f>
        <v>0</v>
      </c>
      <c r="BD234" s="136">
        <f>IF(N234="zákl. prenesená",J234,0)</f>
        <v>0</v>
      </c>
      <c r="BE234" s="136">
        <f>IF(N234="zníž. prenesená",J234,0)</f>
        <v>0</v>
      </c>
      <c r="BF234" s="136">
        <f>IF(N234="nulová",J234,0)</f>
        <v>0</v>
      </c>
      <c r="BG234" s="13" t="s">
        <v>124</v>
      </c>
      <c r="BH234" s="137">
        <f>ROUND(I234*H234,3)</f>
        <v>0</v>
      </c>
      <c r="BI234" s="13" t="s">
        <v>183</v>
      </c>
      <c r="BJ234" s="135" t="s">
        <v>789</v>
      </c>
    </row>
    <row r="235" spans="2:62" s="1" customFormat="1" ht="24" customHeight="1">
      <c r="B235" s="125"/>
      <c r="C235" s="126" t="s">
        <v>462</v>
      </c>
      <c r="D235" s="126" t="s">
        <v>118</v>
      </c>
      <c r="E235" s="127" t="s">
        <v>790</v>
      </c>
      <c r="F235" s="128" t="s">
        <v>791</v>
      </c>
      <c r="G235" s="129" t="s">
        <v>358</v>
      </c>
      <c r="H235" s="151"/>
      <c r="I235" s="151">
        <v>4.5</v>
      </c>
      <c r="J235" s="151"/>
      <c r="K235" s="128" t="s">
        <v>122</v>
      </c>
      <c r="L235" s="25"/>
      <c r="M235" s="131" t="s">
        <v>1</v>
      </c>
      <c r="N235" s="132" t="s">
        <v>34</v>
      </c>
      <c r="O235" s="133">
        <v>0</v>
      </c>
      <c r="P235" s="133">
        <f>O235*H235</f>
        <v>0</v>
      </c>
      <c r="Q235" s="133">
        <v>0</v>
      </c>
      <c r="R235" s="133">
        <f>Q235*H235</f>
        <v>0</v>
      </c>
      <c r="S235" s="133">
        <v>0</v>
      </c>
      <c r="T235" s="134">
        <f>S235*H235</f>
        <v>0</v>
      </c>
      <c r="AO235" s="135" t="s">
        <v>183</v>
      </c>
      <c r="AQ235" s="135" t="s">
        <v>118</v>
      </c>
      <c r="AR235" s="135" t="s">
        <v>124</v>
      </c>
      <c r="AV235" s="13" t="s">
        <v>116</v>
      </c>
      <c r="BB235" s="136">
        <f>IF(N235="základná",J235,0)</f>
        <v>0</v>
      </c>
      <c r="BC235" s="136">
        <f>IF(N235="znížená",J235,0)</f>
        <v>0</v>
      </c>
      <c r="BD235" s="136">
        <f>IF(N235="zákl. prenesená",J235,0)</f>
        <v>0</v>
      </c>
      <c r="BE235" s="136">
        <f>IF(N235="zníž. prenesená",J235,0)</f>
        <v>0</v>
      </c>
      <c r="BF235" s="136">
        <f>IF(N235="nulová",J235,0)</f>
        <v>0</v>
      </c>
      <c r="BG235" s="13" t="s">
        <v>124</v>
      </c>
      <c r="BH235" s="137">
        <f>ROUND(I235*H235,3)</f>
        <v>0</v>
      </c>
      <c r="BI235" s="13" t="s">
        <v>183</v>
      </c>
      <c r="BJ235" s="135" t="s">
        <v>792</v>
      </c>
    </row>
    <row r="236" spans="2:62" s="11" customFormat="1" ht="22.9" customHeight="1">
      <c r="B236" s="114"/>
      <c r="D236" s="115" t="s">
        <v>67</v>
      </c>
      <c r="E236" s="123" t="s">
        <v>469</v>
      </c>
      <c r="F236" s="123" t="s">
        <v>470</v>
      </c>
      <c r="J236" s="153"/>
      <c r="L236" s="114"/>
      <c r="M236" s="117"/>
      <c r="N236" s="118"/>
      <c r="O236" s="118"/>
      <c r="P236" s="119">
        <f>SUM(P237:P254)</f>
        <v>211.63211959999998</v>
      </c>
      <c r="Q236" s="118"/>
      <c r="R236" s="119">
        <f>SUM(R237:R254)</f>
        <v>0.60590599999999994</v>
      </c>
      <c r="S236" s="118"/>
      <c r="T236" s="120">
        <f>SUM(T237:T254)</f>
        <v>0.52180099999999996</v>
      </c>
      <c r="AO236" s="115" t="s">
        <v>124</v>
      </c>
      <c r="AQ236" s="121" t="s">
        <v>67</v>
      </c>
      <c r="AR236" s="121" t="s">
        <v>75</v>
      </c>
      <c r="AV236" s="115" t="s">
        <v>116</v>
      </c>
      <c r="BH236" s="122">
        <f>SUM(BH237:BH254)</f>
        <v>0</v>
      </c>
    </row>
    <row r="237" spans="2:62" s="1" customFormat="1" ht="24" customHeight="1">
      <c r="B237" s="125"/>
      <c r="C237" s="126" t="s">
        <v>465</v>
      </c>
      <c r="D237" s="126" t="s">
        <v>118</v>
      </c>
      <c r="E237" s="127" t="s">
        <v>472</v>
      </c>
      <c r="F237" s="128" t="s">
        <v>473</v>
      </c>
      <c r="G237" s="129" t="s">
        <v>159</v>
      </c>
      <c r="H237" s="151">
        <v>51</v>
      </c>
      <c r="I237" s="151"/>
      <c r="J237" s="151"/>
      <c r="K237" s="128" t="s">
        <v>122</v>
      </c>
      <c r="L237" s="25"/>
      <c r="M237" s="131" t="s">
        <v>1</v>
      </c>
      <c r="N237" s="132" t="s">
        <v>34</v>
      </c>
      <c r="O237" s="133">
        <v>0.89554</v>
      </c>
      <c r="P237" s="133">
        <f t="shared" ref="P237:P254" si="36">O237*H237</f>
        <v>45.672539999999998</v>
      </c>
      <c r="Q237" s="133">
        <v>2.4499999999999999E-3</v>
      </c>
      <c r="R237" s="133">
        <f t="shared" ref="R237:R254" si="37">Q237*H237</f>
        <v>0.12494999999999999</v>
      </c>
      <c r="S237" s="133">
        <v>0</v>
      </c>
      <c r="T237" s="134">
        <f t="shared" ref="T237:T254" si="38">S237*H237</f>
        <v>0</v>
      </c>
      <c r="AO237" s="135" t="s">
        <v>183</v>
      </c>
      <c r="AQ237" s="135" t="s">
        <v>118</v>
      </c>
      <c r="AR237" s="135" t="s">
        <v>124</v>
      </c>
      <c r="AV237" s="13" t="s">
        <v>116</v>
      </c>
      <c r="BB237" s="136">
        <f t="shared" ref="BB237:BB254" si="39">IF(N237="základná",J237,0)</f>
        <v>0</v>
      </c>
      <c r="BC237" s="136">
        <f t="shared" ref="BC237:BC254" si="40">IF(N237="znížená",J237,0)</f>
        <v>0</v>
      </c>
      <c r="BD237" s="136">
        <f t="shared" ref="BD237:BD254" si="41">IF(N237="zákl. prenesená",J237,0)</f>
        <v>0</v>
      </c>
      <c r="BE237" s="136">
        <f t="shared" ref="BE237:BE254" si="42">IF(N237="zníž. prenesená",J237,0)</f>
        <v>0</v>
      </c>
      <c r="BF237" s="136">
        <f t="shared" ref="BF237:BF254" si="43">IF(N237="nulová",J237,0)</f>
        <v>0</v>
      </c>
      <c r="BG237" s="13" t="s">
        <v>124</v>
      </c>
      <c r="BH237" s="137">
        <f t="shared" ref="BH237:BH254" si="44">ROUND(I237*H237,3)</f>
        <v>0</v>
      </c>
      <c r="BI237" s="13" t="s">
        <v>183</v>
      </c>
      <c r="BJ237" s="135" t="s">
        <v>793</v>
      </c>
    </row>
    <row r="238" spans="2:62" s="1" customFormat="1" ht="24" customHeight="1">
      <c r="B238" s="125"/>
      <c r="C238" s="126" t="s">
        <v>471</v>
      </c>
      <c r="D238" s="126" t="s">
        <v>118</v>
      </c>
      <c r="E238" s="127" t="s">
        <v>476</v>
      </c>
      <c r="F238" s="128" t="s">
        <v>477</v>
      </c>
      <c r="G238" s="129" t="s">
        <v>159</v>
      </c>
      <c r="H238" s="151">
        <v>51</v>
      </c>
      <c r="I238" s="151"/>
      <c r="J238" s="151"/>
      <c r="K238" s="128" t="s">
        <v>122</v>
      </c>
      <c r="L238" s="25"/>
      <c r="M238" s="131" t="s">
        <v>1</v>
      </c>
      <c r="N238" s="132" t="s">
        <v>34</v>
      </c>
      <c r="O238" s="133">
        <v>5.6000000000000001E-2</v>
      </c>
      <c r="P238" s="133">
        <f t="shared" si="36"/>
        <v>2.8559999999999999</v>
      </c>
      <c r="Q238" s="133">
        <v>0</v>
      </c>
      <c r="R238" s="133">
        <f t="shared" si="37"/>
        <v>0</v>
      </c>
      <c r="S238" s="133">
        <v>3.3E-3</v>
      </c>
      <c r="T238" s="134">
        <f t="shared" si="38"/>
        <v>0.16830000000000001</v>
      </c>
      <c r="AO238" s="135" t="s">
        <v>183</v>
      </c>
      <c r="AQ238" s="135" t="s">
        <v>118</v>
      </c>
      <c r="AR238" s="135" t="s">
        <v>124</v>
      </c>
      <c r="AV238" s="13" t="s">
        <v>116</v>
      </c>
      <c r="BB238" s="136">
        <f t="shared" si="39"/>
        <v>0</v>
      </c>
      <c r="BC238" s="136">
        <f t="shared" si="40"/>
        <v>0</v>
      </c>
      <c r="BD238" s="136">
        <f t="shared" si="41"/>
        <v>0</v>
      </c>
      <c r="BE238" s="136">
        <f t="shared" si="42"/>
        <v>0</v>
      </c>
      <c r="BF238" s="136">
        <f t="shared" si="43"/>
        <v>0</v>
      </c>
      <c r="BG238" s="13" t="s">
        <v>124</v>
      </c>
      <c r="BH238" s="137">
        <f t="shared" si="44"/>
        <v>0</v>
      </c>
      <c r="BI238" s="13" t="s">
        <v>183</v>
      </c>
      <c r="BJ238" s="135" t="s">
        <v>794</v>
      </c>
    </row>
    <row r="239" spans="2:62" s="1" customFormat="1" ht="24" customHeight="1">
      <c r="B239" s="125"/>
      <c r="C239" s="126" t="s">
        <v>475</v>
      </c>
      <c r="D239" s="126" t="s">
        <v>118</v>
      </c>
      <c r="E239" s="127" t="s">
        <v>480</v>
      </c>
      <c r="F239" s="128" t="s">
        <v>795</v>
      </c>
      <c r="G239" s="129" t="s">
        <v>241</v>
      </c>
      <c r="H239" s="151">
        <v>4</v>
      </c>
      <c r="I239" s="151"/>
      <c r="J239" s="151"/>
      <c r="K239" s="128" t="s">
        <v>122</v>
      </c>
      <c r="L239" s="25"/>
      <c r="M239" s="131" t="s">
        <v>1</v>
      </c>
      <c r="N239" s="132" t="s">
        <v>34</v>
      </c>
      <c r="O239" s="133">
        <v>1.23525</v>
      </c>
      <c r="P239" s="133">
        <f t="shared" si="36"/>
        <v>4.9409999999999998</v>
      </c>
      <c r="Q239" s="133">
        <v>1.58E-3</v>
      </c>
      <c r="R239" s="133">
        <f t="shared" si="37"/>
        <v>6.3200000000000001E-3</v>
      </c>
      <c r="S239" s="133">
        <v>0</v>
      </c>
      <c r="T239" s="134">
        <f t="shared" si="38"/>
        <v>0</v>
      </c>
      <c r="AO239" s="135" t="s">
        <v>183</v>
      </c>
      <c r="AQ239" s="135" t="s">
        <v>118</v>
      </c>
      <c r="AR239" s="135" t="s">
        <v>124</v>
      </c>
      <c r="AV239" s="13" t="s">
        <v>116</v>
      </c>
      <c r="BB239" s="136">
        <f t="shared" si="39"/>
        <v>0</v>
      </c>
      <c r="BC239" s="136">
        <f t="shared" si="40"/>
        <v>0</v>
      </c>
      <c r="BD239" s="136">
        <f t="shared" si="41"/>
        <v>0</v>
      </c>
      <c r="BE239" s="136">
        <f t="shared" si="42"/>
        <v>0</v>
      </c>
      <c r="BF239" s="136">
        <f t="shared" si="43"/>
        <v>0</v>
      </c>
      <c r="BG239" s="13" t="s">
        <v>124</v>
      </c>
      <c r="BH239" s="137">
        <f t="shared" si="44"/>
        <v>0</v>
      </c>
      <c r="BI239" s="13" t="s">
        <v>183</v>
      </c>
      <c r="BJ239" s="135" t="s">
        <v>796</v>
      </c>
    </row>
    <row r="240" spans="2:62" s="1" customFormat="1" ht="36" customHeight="1">
      <c r="B240" s="125"/>
      <c r="C240" s="126" t="s">
        <v>479</v>
      </c>
      <c r="D240" s="126" t="s">
        <v>118</v>
      </c>
      <c r="E240" s="127" t="s">
        <v>484</v>
      </c>
      <c r="F240" s="128" t="s">
        <v>797</v>
      </c>
      <c r="G240" s="129" t="s">
        <v>241</v>
      </c>
      <c r="H240" s="151">
        <v>4</v>
      </c>
      <c r="I240" s="151"/>
      <c r="J240" s="151"/>
      <c r="K240" s="128" t="s">
        <v>122</v>
      </c>
      <c r="L240" s="25"/>
      <c r="M240" s="131" t="s">
        <v>1</v>
      </c>
      <c r="N240" s="132" t="s">
        <v>34</v>
      </c>
      <c r="O240" s="133">
        <v>0.10007000000000001</v>
      </c>
      <c r="P240" s="133">
        <f t="shared" si="36"/>
        <v>0.40028000000000002</v>
      </c>
      <c r="Q240" s="133">
        <v>2.0000000000000002E-5</v>
      </c>
      <c r="R240" s="133">
        <f t="shared" si="37"/>
        <v>8.0000000000000007E-5</v>
      </c>
      <c r="S240" s="133">
        <v>0</v>
      </c>
      <c r="T240" s="134">
        <f t="shared" si="38"/>
        <v>0</v>
      </c>
      <c r="AO240" s="135" t="s">
        <v>183</v>
      </c>
      <c r="AQ240" s="135" t="s">
        <v>118</v>
      </c>
      <c r="AR240" s="135" t="s">
        <v>124</v>
      </c>
      <c r="AV240" s="13" t="s">
        <v>116</v>
      </c>
      <c r="BB240" s="136">
        <f t="shared" si="39"/>
        <v>0</v>
      </c>
      <c r="BC240" s="136">
        <f t="shared" si="40"/>
        <v>0</v>
      </c>
      <c r="BD240" s="136">
        <f t="shared" si="41"/>
        <v>0</v>
      </c>
      <c r="BE240" s="136">
        <f t="shared" si="42"/>
        <v>0</v>
      </c>
      <c r="BF240" s="136">
        <f t="shared" si="43"/>
        <v>0</v>
      </c>
      <c r="BG240" s="13" t="s">
        <v>124</v>
      </c>
      <c r="BH240" s="137">
        <f t="shared" si="44"/>
        <v>0</v>
      </c>
      <c r="BI240" s="13" t="s">
        <v>183</v>
      </c>
      <c r="BJ240" s="135" t="s">
        <v>798</v>
      </c>
    </row>
    <row r="241" spans="2:62" s="1" customFormat="1" ht="18" customHeight="1">
      <c r="B241" s="125"/>
      <c r="C241" s="138" t="s">
        <v>483</v>
      </c>
      <c r="D241" s="138" t="s">
        <v>239</v>
      </c>
      <c r="E241" s="139" t="s">
        <v>488</v>
      </c>
      <c r="F241" s="280" t="s">
        <v>1098</v>
      </c>
      <c r="G241" s="141" t="s">
        <v>241</v>
      </c>
      <c r="H241" s="154">
        <v>4</v>
      </c>
      <c r="I241" s="154"/>
      <c r="J241" s="154"/>
      <c r="K241" s="140" t="s">
        <v>122</v>
      </c>
      <c r="L241" s="143"/>
      <c r="M241" s="144" t="s">
        <v>1</v>
      </c>
      <c r="N241" s="145" t="s">
        <v>34</v>
      </c>
      <c r="O241" s="133">
        <v>0</v>
      </c>
      <c r="P241" s="133">
        <f t="shared" si="36"/>
        <v>0</v>
      </c>
      <c r="Q241" s="133">
        <v>6.9999999999999994E-5</v>
      </c>
      <c r="R241" s="133">
        <f t="shared" si="37"/>
        <v>2.7999999999999998E-4</v>
      </c>
      <c r="S241" s="133">
        <v>0</v>
      </c>
      <c r="T241" s="134">
        <f t="shared" si="38"/>
        <v>0</v>
      </c>
      <c r="AO241" s="135" t="s">
        <v>247</v>
      </c>
      <c r="AQ241" s="135" t="s">
        <v>239</v>
      </c>
      <c r="AR241" s="135" t="s">
        <v>124</v>
      </c>
      <c r="AV241" s="13" t="s">
        <v>116</v>
      </c>
      <c r="BB241" s="136">
        <f t="shared" si="39"/>
        <v>0</v>
      </c>
      <c r="BC241" s="136">
        <f t="shared" si="40"/>
        <v>0</v>
      </c>
      <c r="BD241" s="136">
        <f t="shared" si="41"/>
        <v>0</v>
      </c>
      <c r="BE241" s="136">
        <f t="shared" si="42"/>
        <v>0</v>
      </c>
      <c r="BF241" s="136">
        <f t="shared" si="43"/>
        <v>0</v>
      </c>
      <c r="BG241" s="13" t="s">
        <v>124</v>
      </c>
      <c r="BH241" s="137">
        <f t="shared" si="44"/>
        <v>0</v>
      </c>
      <c r="BI241" s="13" t="s">
        <v>183</v>
      </c>
      <c r="BJ241" s="135" t="s">
        <v>799</v>
      </c>
    </row>
    <row r="242" spans="2:62" s="1" customFormat="1" ht="24" customHeight="1">
      <c r="B242" s="125"/>
      <c r="C242" s="126" t="s">
        <v>487</v>
      </c>
      <c r="D242" s="126" t="s">
        <v>118</v>
      </c>
      <c r="E242" s="127" t="s">
        <v>491</v>
      </c>
      <c r="F242" s="128" t="s">
        <v>492</v>
      </c>
      <c r="G242" s="129" t="s">
        <v>241</v>
      </c>
      <c r="H242" s="151">
        <v>4</v>
      </c>
      <c r="I242" s="151"/>
      <c r="J242" s="151"/>
      <c r="K242" s="128" t="s">
        <v>122</v>
      </c>
      <c r="L242" s="25"/>
      <c r="M242" s="131" t="s">
        <v>1</v>
      </c>
      <c r="N242" s="132" t="s">
        <v>34</v>
      </c>
      <c r="O242" s="133">
        <v>7.4999999999999997E-2</v>
      </c>
      <c r="P242" s="133">
        <f t="shared" si="36"/>
        <v>0.3</v>
      </c>
      <c r="Q242" s="133">
        <v>0</v>
      </c>
      <c r="R242" s="133">
        <f t="shared" si="37"/>
        <v>0</v>
      </c>
      <c r="S242" s="133">
        <v>1.1000000000000001E-3</v>
      </c>
      <c r="T242" s="134">
        <f t="shared" si="38"/>
        <v>4.4000000000000003E-3</v>
      </c>
      <c r="AO242" s="135" t="s">
        <v>183</v>
      </c>
      <c r="AQ242" s="135" t="s">
        <v>118</v>
      </c>
      <c r="AR242" s="135" t="s">
        <v>124</v>
      </c>
      <c r="AV242" s="13" t="s">
        <v>116</v>
      </c>
      <c r="BB242" s="136">
        <f t="shared" si="39"/>
        <v>0</v>
      </c>
      <c r="BC242" s="136">
        <f t="shared" si="40"/>
        <v>0</v>
      </c>
      <c r="BD242" s="136">
        <f t="shared" si="41"/>
        <v>0</v>
      </c>
      <c r="BE242" s="136">
        <f t="shared" si="42"/>
        <v>0</v>
      </c>
      <c r="BF242" s="136">
        <f t="shared" si="43"/>
        <v>0</v>
      </c>
      <c r="BG242" s="13" t="s">
        <v>124</v>
      </c>
      <c r="BH242" s="137">
        <f t="shared" si="44"/>
        <v>0</v>
      </c>
      <c r="BI242" s="13" t="s">
        <v>183</v>
      </c>
      <c r="BJ242" s="135" t="s">
        <v>800</v>
      </c>
    </row>
    <row r="243" spans="2:62" s="1" customFormat="1" ht="24" customHeight="1">
      <c r="B243" s="125"/>
      <c r="C243" s="126" t="s">
        <v>490</v>
      </c>
      <c r="D243" s="126" t="s">
        <v>118</v>
      </c>
      <c r="E243" s="127" t="s">
        <v>495</v>
      </c>
      <c r="F243" s="128" t="s">
        <v>496</v>
      </c>
      <c r="G243" s="129" t="s">
        <v>159</v>
      </c>
      <c r="H243" s="151">
        <v>88.36</v>
      </c>
      <c r="I243" s="151"/>
      <c r="J243" s="151"/>
      <c r="K243" s="128" t="s">
        <v>122</v>
      </c>
      <c r="L243" s="25"/>
      <c r="M243" s="131" t="s">
        <v>1</v>
      </c>
      <c r="N243" s="132" t="s">
        <v>34</v>
      </c>
      <c r="O243" s="133">
        <v>0.76871</v>
      </c>
      <c r="P243" s="133">
        <f t="shared" si="36"/>
        <v>67.923215600000006</v>
      </c>
      <c r="Q243" s="133">
        <v>1.4E-3</v>
      </c>
      <c r="R243" s="133">
        <f t="shared" si="37"/>
        <v>0.12370399999999999</v>
      </c>
      <c r="S243" s="133">
        <v>0</v>
      </c>
      <c r="T243" s="134">
        <f t="shared" si="38"/>
        <v>0</v>
      </c>
      <c r="AO243" s="135" t="s">
        <v>183</v>
      </c>
      <c r="AQ243" s="135" t="s">
        <v>118</v>
      </c>
      <c r="AR243" s="135" t="s">
        <v>124</v>
      </c>
      <c r="AV243" s="13" t="s">
        <v>116</v>
      </c>
      <c r="BB243" s="136">
        <f t="shared" si="39"/>
        <v>0</v>
      </c>
      <c r="BC243" s="136">
        <f t="shared" si="40"/>
        <v>0</v>
      </c>
      <c r="BD243" s="136">
        <f t="shared" si="41"/>
        <v>0</v>
      </c>
      <c r="BE243" s="136">
        <f t="shared" si="42"/>
        <v>0</v>
      </c>
      <c r="BF243" s="136">
        <f t="shared" si="43"/>
        <v>0</v>
      </c>
      <c r="BG243" s="13" t="s">
        <v>124</v>
      </c>
      <c r="BH243" s="137">
        <f t="shared" si="44"/>
        <v>0</v>
      </c>
      <c r="BI243" s="13" t="s">
        <v>183</v>
      </c>
      <c r="BJ243" s="135" t="s">
        <v>801</v>
      </c>
    </row>
    <row r="244" spans="2:62" s="1" customFormat="1" ht="24" customHeight="1">
      <c r="B244" s="125"/>
      <c r="C244" s="126" t="s">
        <v>494</v>
      </c>
      <c r="D244" s="126" t="s">
        <v>118</v>
      </c>
      <c r="E244" s="127" t="s">
        <v>499</v>
      </c>
      <c r="F244" s="128" t="s">
        <v>500</v>
      </c>
      <c r="G244" s="129" t="s">
        <v>159</v>
      </c>
      <c r="H244" s="151">
        <v>88.36</v>
      </c>
      <c r="I244" s="151"/>
      <c r="J244" s="151"/>
      <c r="K244" s="128" t="s">
        <v>122</v>
      </c>
      <c r="L244" s="25"/>
      <c r="M244" s="131" t="s">
        <v>1</v>
      </c>
      <c r="N244" s="132" t="s">
        <v>34</v>
      </c>
      <c r="O244" s="133">
        <v>7.4999999999999997E-2</v>
      </c>
      <c r="P244" s="133">
        <f t="shared" si="36"/>
        <v>6.6269999999999998</v>
      </c>
      <c r="Q244" s="133">
        <v>0</v>
      </c>
      <c r="R244" s="133">
        <f t="shared" si="37"/>
        <v>0</v>
      </c>
      <c r="S244" s="133">
        <v>1.3500000000000001E-3</v>
      </c>
      <c r="T244" s="134">
        <f t="shared" si="38"/>
        <v>0.119286</v>
      </c>
      <c r="AO244" s="135" t="s">
        <v>183</v>
      </c>
      <c r="AQ244" s="135" t="s">
        <v>118</v>
      </c>
      <c r="AR244" s="135" t="s">
        <v>124</v>
      </c>
      <c r="AV244" s="13" t="s">
        <v>116</v>
      </c>
      <c r="BB244" s="136">
        <f t="shared" si="39"/>
        <v>0</v>
      </c>
      <c r="BC244" s="136">
        <f t="shared" si="40"/>
        <v>0</v>
      </c>
      <c r="BD244" s="136">
        <f t="shared" si="41"/>
        <v>0</v>
      </c>
      <c r="BE244" s="136">
        <f t="shared" si="42"/>
        <v>0</v>
      </c>
      <c r="BF244" s="136">
        <f t="shared" si="43"/>
        <v>0</v>
      </c>
      <c r="BG244" s="13" t="s">
        <v>124</v>
      </c>
      <c r="BH244" s="137">
        <f t="shared" si="44"/>
        <v>0</v>
      </c>
      <c r="BI244" s="13" t="s">
        <v>183</v>
      </c>
      <c r="BJ244" s="135" t="s">
        <v>802</v>
      </c>
    </row>
    <row r="245" spans="2:62" s="1" customFormat="1" ht="36" customHeight="1">
      <c r="B245" s="125"/>
      <c r="C245" s="126" t="s">
        <v>498</v>
      </c>
      <c r="D245" s="126" t="s">
        <v>118</v>
      </c>
      <c r="E245" s="127" t="s">
        <v>503</v>
      </c>
      <c r="F245" s="128" t="s">
        <v>803</v>
      </c>
      <c r="G245" s="129" t="s">
        <v>159</v>
      </c>
      <c r="H245" s="151">
        <v>38.5</v>
      </c>
      <c r="I245" s="151"/>
      <c r="J245" s="151"/>
      <c r="K245" s="128" t="s">
        <v>122</v>
      </c>
      <c r="L245" s="25"/>
      <c r="M245" s="131" t="s">
        <v>1</v>
      </c>
      <c r="N245" s="132" t="s">
        <v>34</v>
      </c>
      <c r="O245" s="133">
        <v>0.60599999999999998</v>
      </c>
      <c r="P245" s="133">
        <f t="shared" si="36"/>
        <v>23.331</v>
      </c>
      <c r="Q245" s="133">
        <v>2.8400000000000001E-3</v>
      </c>
      <c r="R245" s="133">
        <f t="shared" si="37"/>
        <v>0.10934000000000001</v>
      </c>
      <c r="S245" s="133">
        <v>0</v>
      </c>
      <c r="T245" s="134">
        <f t="shared" si="38"/>
        <v>0</v>
      </c>
      <c r="AO245" s="135" t="s">
        <v>183</v>
      </c>
      <c r="AQ245" s="135" t="s">
        <v>118</v>
      </c>
      <c r="AR245" s="135" t="s">
        <v>124</v>
      </c>
      <c r="AV245" s="13" t="s">
        <v>116</v>
      </c>
      <c r="BB245" s="136">
        <f t="shared" si="39"/>
        <v>0</v>
      </c>
      <c r="BC245" s="136">
        <f t="shared" si="40"/>
        <v>0</v>
      </c>
      <c r="BD245" s="136">
        <f t="shared" si="41"/>
        <v>0</v>
      </c>
      <c r="BE245" s="136">
        <f t="shared" si="42"/>
        <v>0</v>
      </c>
      <c r="BF245" s="136">
        <f t="shared" si="43"/>
        <v>0</v>
      </c>
      <c r="BG245" s="13" t="s">
        <v>124</v>
      </c>
      <c r="BH245" s="137">
        <f t="shared" si="44"/>
        <v>0</v>
      </c>
      <c r="BI245" s="13" t="s">
        <v>183</v>
      </c>
      <c r="BJ245" s="135" t="s">
        <v>804</v>
      </c>
    </row>
    <row r="246" spans="2:62" s="1" customFormat="1" ht="32.25" customHeight="1">
      <c r="B246" s="125"/>
      <c r="C246" s="126" t="s">
        <v>502</v>
      </c>
      <c r="D246" s="126" t="s">
        <v>118</v>
      </c>
      <c r="E246" s="127" t="s">
        <v>507</v>
      </c>
      <c r="F246" s="128" t="s">
        <v>508</v>
      </c>
      <c r="G246" s="129" t="s">
        <v>159</v>
      </c>
      <c r="H246" s="151">
        <v>38.5</v>
      </c>
      <c r="I246" s="151"/>
      <c r="J246" s="151"/>
      <c r="K246" s="128" t="s">
        <v>122</v>
      </c>
      <c r="L246" s="25"/>
      <c r="M246" s="131" t="s">
        <v>1</v>
      </c>
      <c r="N246" s="132" t="s">
        <v>34</v>
      </c>
      <c r="O246" s="133">
        <v>6.6000000000000003E-2</v>
      </c>
      <c r="P246" s="133">
        <f t="shared" si="36"/>
        <v>2.5409999999999999</v>
      </c>
      <c r="Q246" s="133">
        <v>0</v>
      </c>
      <c r="R246" s="133">
        <f t="shared" si="37"/>
        <v>0</v>
      </c>
      <c r="S246" s="133">
        <v>1.75E-3</v>
      </c>
      <c r="T246" s="134">
        <f t="shared" si="38"/>
        <v>6.7375000000000004E-2</v>
      </c>
      <c r="AO246" s="135" t="s">
        <v>183</v>
      </c>
      <c r="AQ246" s="135" t="s">
        <v>118</v>
      </c>
      <c r="AR246" s="135" t="s">
        <v>124</v>
      </c>
      <c r="AV246" s="13" t="s">
        <v>116</v>
      </c>
      <c r="BB246" s="136">
        <f t="shared" si="39"/>
        <v>0</v>
      </c>
      <c r="BC246" s="136">
        <f t="shared" si="40"/>
        <v>0</v>
      </c>
      <c r="BD246" s="136">
        <f t="shared" si="41"/>
        <v>0</v>
      </c>
      <c r="BE246" s="136">
        <f t="shared" si="42"/>
        <v>0</v>
      </c>
      <c r="BF246" s="136">
        <f t="shared" si="43"/>
        <v>0</v>
      </c>
      <c r="BG246" s="13" t="s">
        <v>124</v>
      </c>
      <c r="BH246" s="137">
        <f t="shared" si="44"/>
        <v>0</v>
      </c>
      <c r="BI246" s="13" t="s">
        <v>183</v>
      </c>
      <c r="BJ246" s="135" t="s">
        <v>805</v>
      </c>
    </row>
    <row r="247" spans="2:62" s="1" customFormat="1" ht="26.25" customHeight="1">
      <c r="B247" s="125"/>
      <c r="C247" s="126" t="s">
        <v>506</v>
      </c>
      <c r="D247" s="126" t="s">
        <v>118</v>
      </c>
      <c r="E247" s="127" t="s">
        <v>515</v>
      </c>
      <c r="F247" s="128" t="s">
        <v>806</v>
      </c>
      <c r="G247" s="129" t="s">
        <v>159</v>
      </c>
      <c r="H247" s="151">
        <v>48</v>
      </c>
      <c r="I247" s="151"/>
      <c r="J247" s="151"/>
      <c r="K247" s="128" t="s">
        <v>122</v>
      </c>
      <c r="L247" s="25"/>
      <c r="M247" s="131" t="s">
        <v>1</v>
      </c>
      <c r="N247" s="132" t="s">
        <v>34</v>
      </c>
      <c r="O247" s="133">
        <v>0.69835999999999998</v>
      </c>
      <c r="P247" s="133">
        <f t="shared" si="36"/>
        <v>33.521279999999997</v>
      </c>
      <c r="Q247" s="133">
        <v>3.4399999999999999E-3</v>
      </c>
      <c r="R247" s="133">
        <f t="shared" si="37"/>
        <v>0.16511999999999999</v>
      </c>
      <c r="S247" s="133">
        <v>0</v>
      </c>
      <c r="T247" s="134">
        <f t="shared" si="38"/>
        <v>0</v>
      </c>
      <c r="AO247" s="135" t="s">
        <v>183</v>
      </c>
      <c r="AQ247" s="135" t="s">
        <v>118</v>
      </c>
      <c r="AR247" s="135" t="s">
        <v>124</v>
      </c>
      <c r="AV247" s="13" t="s">
        <v>116</v>
      </c>
      <c r="BB247" s="136">
        <f t="shared" si="39"/>
        <v>0</v>
      </c>
      <c r="BC247" s="136">
        <f t="shared" si="40"/>
        <v>0</v>
      </c>
      <c r="BD247" s="136">
        <f t="shared" si="41"/>
        <v>0</v>
      </c>
      <c r="BE247" s="136">
        <f t="shared" si="42"/>
        <v>0</v>
      </c>
      <c r="BF247" s="136">
        <f t="shared" si="43"/>
        <v>0</v>
      </c>
      <c r="BG247" s="13" t="s">
        <v>124</v>
      </c>
      <c r="BH247" s="137">
        <f t="shared" si="44"/>
        <v>0</v>
      </c>
      <c r="BI247" s="13" t="s">
        <v>183</v>
      </c>
      <c r="BJ247" s="135" t="s">
        <v>807</v>
      </c>
    </row>
    <row r="248" spans="2:62" s="1" customFormat="1" ht="28.5" customHeight="1">
      <c r="B248" s="125"/>
      <c r="C248" s="126" t="s">
        <v>510</v>
      </c>
      <c r="D248" s="126" t="s">
        <v>118</v>
      </c>
      <c r="E248" s="127" t="s">
        <v>808</v>
      </c>
      <c r="F248" s="128" t="s">
        <v>809</v>
      </c>
      <c r="G248" s="129" t="s">
        <v>159</v>
      </c>
      <c r="H248" s="151">
        <v>12.8</v>
      </c>
      <c r="I248" s="151"/>
      <c r="J248" s="151"/>
      <c r="K248" s="128" t="s">
        <v>122</v>
      </c>
      <c r="L248" s="25"/>
      <c r="M248" s="131" t="s">
        <v>1</v>
      </c>
      <c r="N248" s="132" t="s">
        <v>34</v>
      </c>
      <c r="O248" s="133">
        <v>0.83043</v>
      </c>
      <c r="P248" s="133">
        <f t="shared" si="36"/>
        <v>10.629504000000001</v>
      </c>
      <c r="Q248" s="133">
        <v>4.2900000000000004E-3</v>
      </c>
      <c r="R248" s="133">
        <f t="shared" si="37"/>
        <v>5.4912000000000009E-2</v>
      </c>
      <c r="S248" s="133">
        <v>0</v>
      </c>
      <c r="T248" s="134">
        <f t="shared" si="38"/>
        <v>0</v>
      </c>
      <c r="AO248" s="135" t="s">
        <v>183</v>
      </c>
      <c r="AQ248" s="135" t="s">
        <v>118</v>
      </c>
      <c r="AR248" s="135" t="s">
        <v>124</v>
      </c>
      <c r="AV248" s="13" t="s">
        <v>116</v>
      </c>
      <c r="BB248" s="136">
        <f t="shared" si="39"/>
        <v>0</v>
      </c>
      <c r="BC248" s="136">
        <f t="shared" si="40"/>
        <v>0</v>
      </c>
      <c r="BD248" s="136">
        <f t="shared" si="41"/>
        <v>0</v>
      </c>
      <c r="BE248" s="136">
        <f t="shared" si="42"/>
        <v>0</v>
      </c>
      <c r="BF248" s="136">
        <f t="shared" si="43"/>
        <v>0</v>
      </c>
      <c r="BG248" s="13" t="s">
        <v>124</v>
      </c>
      <c r="BH248" s="137">
        <f t="shared" si="44"/>
        <v>0</v>
      </c>
      <c r="BI248" s="13" t="s">
        <v>183</v>
      </c>
      <c r="BJ248" s="135" t="s">
        <v>810</v>
      </c>
    </row>
    <row r="249" spans="2:62" s="1" customFormat="1" ht="29.25" customHeight="1">
      <c r="B249" s="125"/>
      <c r="C249" s="126" t="s">
        <v>514</v>
      </c>
      <c r="D249" s="126" t="s">
        <v>118</v>
      </c>
      <c r="E249" s="127" t="s">
        <v>518</v>
      </c>
      <c r="F249" s="128" t="s">
        <v>519</v>
      </c>
      <c r="G249" s="129" t="s">
        <v>159</v>
      </c>
      <c r="H249" s="151">
        <v>60.8</v>
      </c>
      <c r="I249" s="151"/>
      <c r="J249" s="151"/>
      <c r="K249" s="128" t="s">
        <v>122</v>
      </c>
      <c r="L249" s="25"/>
      <c r="M249" s="131" t="s">
        <v>1</v>
      </c>
      <c r="N249" s="132" t="s">
        <v>34</v>
      </c>
      <c r="O249" s="133">
        <v>8.5999999999999993E-2</v>
      </c>
      <c r="P249" s="133">
        <f t="shared" si="36"/>
        <v>5.2287999999999997</v>
      </c>
      <c r="Q249" s="133">
        <v>0</v>
      </c>
      <c r="R249" s="133">
        <f t="shared" si="37"/>
        <v>0</v>
      </c>
      <c r="S249" s="133">
        <v>2.3E-3</v>
      </c>
      <c r="T249" s="134">
        <f t="shared" si="38"/>
        <v>0.13983999999999999</v>
      </c>
      <c r="AO249" s="135" t="s">
        <v>183</v>
      </c>
      <c r="AQ249" s="135" t="s">
        <v>118</v>
      </c>
      <c r="AR249" s="135" t="s">
        <v>124</v>
      </c>
      <c r="AV249" s="13" t="s">
        <v>116</v>
      </c>
      <c r="BB249" s="136">
        <f t="shared" si="39"/>
        <v>0</v>
      </c>
      <c r="BC249" s="136">
        <f t="shared" si="40"/>
        <v>0</v>
      </c>
      <c r="BD249" s="136">
        <f t="shared" si="41"/>
        <v>0</v>
      </c>
      <c r="BE249" s="136">
        <f t="shared" si="42"/>
        <v>0</v>
      </c>
      <c r="BF249" s="136">
        <f t="shared" si="43"/>
        <v>0</v>
      </c>
      <c r="BG249" s="13" t="s">
        <v>124</v>
      </c>
      <c r="BH249" s="137">
        <f t="shared" si="44"/>
        <v>0</v>
      </c>
      <c r="BI249" s="13" t="s">
        <v>183</v>
      </c>
      <c r="BJ249" s="135" t="s">
        <v>811</v>
      </c>
    </row>
    <row r="250" spans="2:62" s="1" customFormat="1" ht="42" customHeight="1">
      <c r="B250" s="125"/>
      <c r="C250" s="126" t="s">
        <v>337</v>
      </c>
      <c r="D250" s="126" t="s">
        <v>118</v>
      </c>
      <c r="E250" s="127" t="s">
        <v>529</v>
      </c>
      <c r="F250" s="128" t="s">
        <v>812</v>
      </c>
      <c r="G250" s="129" t="s">
        <v>241</v>
      </c>
      <c r="H250" s="151">
        <v>4</v>
      </c>
      <c r="I250" s="151"/>
      <c r="J250" s="151"/>
      <c r="K250" s="128" t="s">
        <v>122</v>
      </c>
      <c r="L250" s="25"/>
      <c r="M250" s="131" t="s">
        <v>1</v>
      </c>
      <c r="N250" s="132" t="s">
        <v>34</v>
      </c>
      <c r="O250" s="133">
        <v>0.14895</v>
      </c>
      <c r="P250" s="133">
        <f t="shared" si="36"/>
        <v>0.5958</v>
      </c>
      <c r="Q250" s="133">
        <v>0</v>
      </c>
      <c r="R250" s="133">
        <f t="shared" si="37"/>
        <v>0</v>
      </c>
      <c r="S250" s="133">
        <v>0</v>
      </c>
      <c r="T250" s="134">
        <f t="shared" si="38"/>
        <v>0</v>
      </c>
      <c r="AO250" s="135" t="s">
        <v>183</v>
      </c>
      <c r="AQ250" s="135" t="s">
        <v>118</v>
      </c>
      <c r="AR250" s="135" t="s">
        <v>124</v>
      </c>
      <c r="AV250" s="13" t="s">
        <v>116</v>
      </c>
      <c r="BB250" s="136">
        <f t="shared" si="39"/>
        <v>0</v>
      </c>
      <c r="BC250" s="136">
        <f t="shared" si="40"/>
        <v>0</v>
      </c>
      <c r="BD250" s="136">
        <f t="shared" si="41"/>
        <v>0</v>
      </c>
      <c r="BE250" s="136">
        <f t="shared" si="42"/>
        <v>0</v>
      </c>
      <c r="BF250" s="136">
        <f t="shared" si="43"/>
        <v>0</v>
      </c>
      <c r="BG250" s="13" t="s">
        <v>124</v>
      </c>
      <c r="BH250" s="137">
        <f t="shared" si="44"/>
        <v>0</v>
      </c>
      <c r="BI250" s="13" t="s">
        <v>183</v>
      </c>
      <c r="BJ250" s="135" t="s">
        <v>813</v>
      </c>
    </row>
    <row r="251" spans="2:62" s="1" customFormat="1" ht="27.75" customHeight="1">
      <c r="B251" s="125"/>
      <c r="C251" s="138" t="s">
        <v>521</v>
      </c>
      <c r="D251" s="138" t="s">
        <v>239</v>
      </c>
      <c r="E251" s="139" t="s">
        <v>533</v>
      </c>
      <c r="F251" s="280" t="s">
        <v>1109</v>
      </c>
      <c r="G251" s="141" t="s">
        <v>241</v>
      </c>
      <c r="H251" s="154">
        <v>4</v>
      </c>
      <c r="I251" s="154"/>
      <c r="J251" s="154"/>
      <c r="K251" s="140" t="s">
        <v>122</v>
      </c>
      <c r="L251" s="143"/>
      <c r="M251" s="144" t="s">
        <v>1</v>
      </c>
      <c r="N251" s="145" t="s">
        <v>34</v>
      </c>
      <c r="O251" s="133">
        <v>0</v>
      </c>
      <c r="P251" s="133">
        <f t="shared" si="36"/>
        <v>0</v>
      </c>
      <c r="Q251" s="133">
        <v>2.5000000000000001E-4</v>
      </c>
      <c r="R251" s="133">
        <f t="shared" si="37"/>
        <v>1E-3</v>
      </c>
      <c r="S251" s="133">
        <v>0</v>
      </c>
      <c r="T251" s="134">
        <f t="shared" si="38"/>
        <v>0</v>
      </c>
      <c r="AO251" s="135" t="s">
        <v>247</v>
      </c>
      <c r="AQ251" s="135" t="s">
        <v>239</v>
      </c>
      <c r="AR251" s="135" t="s">
        <v>124</v>
      </c>
      <c r="AV251" s="13" t="s">
        <v>116</v>
      </c>
      <c r="BB251" s="136">
        <f t="shared" si="39"/>
        <v>0</v>
      </c>
      <c r="BC251" s="136">
        <f t="shared" si="40"/>
        <v>0</v>
      </c>
      <c r="BD251" s="136">
        <f t="shared" si="41"/>
        <v>0</v>
      </c>
      <c r="BE251" s="136">
        <f t="shared" si="42"/>
        <v>0</v>
      </c>
      <c r="BF251" s="136">
        <f t="shared" si="43"/>
        <v>0</v>
      </c>
      <c r="BG251" s="13" t="s">
        <v>124</v>
      </c>
      <c r="BH251" s="137">
        <f t="shared" si="44"/>
        <v>0</v>
      </c>
      <c r="BI251" s="13" t="s">
        <v>183</v>
      </c>
      <c r="BJ251" s="135" t="s">
        <v>814</v>
      </c>
    </row>
    <row r="252" spans="2:62" s="1" customFormat="1" ht="26.25" customHeight="1">
      <c r="B252" s="125"/>
      <c r="C252" s="126" t="s">
        <v>525</v>
      </c>
      <c r="D252" s="126" t="s">
        <v>118</v>
      </c>
      <c r="E252" s="127" t="s">
        <v>536</v>
      </c>
      <c r="F252" s="128" t="s">
        <v>815</v>
      </c>
      <c r="G252" s="129" t="s">
        <v>159</v>
      </c>
      <c r="H252" s="151">
        <v>10</v>
      </c>
      <c r="I252" s="151"/>
      <c r="J252" s="151"/>
      <c r="K252" s="128" t="s">
        <v>122</v>
      </c>
      <c r="L252" s="25"/>
      <c r="M252" s="131" t="s">
        <v>1</v>
      </c>
      <c r="N252" s="132" t="s">
        <v>34</v>
      </c>
      <c r="O252" s="133">
        <v>0.65947</v>
      </c>
      <c r="P252" s="133">
        <f t="shared" si="36"/>
        <v>6.5946999999999996</v>
      </c>
      <c r="Q252" s="133">
        <v>2.0200000000000001E-3</v>
      </c>
      <c r="R252" s="133">
        <f t="shared" si="37"/>
        <v>2.0200000000000003E-2</v>
      </c>
      <c r="S252" s="133">
        <v>0</v>
      </c>
      <c r="T252" s="134">
        <f t="shared" si="38"/>
        <v>0</v>
      </c>
      <c r="AO252" s="135" t="s">
        <v>183</v>
      </c>
      <c r="AQ252" s="135" t="s">
        <v>118</v>
      </c>
      <c r="AR252" s="135" t="s">
        <v>124</v>
      </c>
      <c r="AV252" s="13" t="s">
        <v>116</v>
      </c>
      <c r="BB252" s="136">
        <f t="shared" si="39"/>
        <v>0</v>
      </c>
      <c r="BC252" s="136">
        <f t="shared" si="40"/>
        <v>0</v>
      </c>
      <c r="BD252" s="136">
        <f t="shared" si="41"/>
        <v>0</v>
      </c>
      <c r="BE252" s="136">
        <f t="shared" si="42"/>
        <v>0</v>
      </c>
      <c r="BF252" s="136">
        <f t="shared" si="43"/>
        <v>0</v>
      </c>
      <c r="BG252" s="13" t="s">
        <v>124</v>
      </c>
      <c r="BH252" s="137">
        <f t="shared" si="44"/>
        <v>0</v>
      </c>
      <c r="BI252" s="13" t="s">
        <v>183</v>
      </c>
      <c r="BJ252" s="135" t="s">
        <v>816</v>
      </c>
    </row>
    <row r="253" spans="2:62" s="1" customFormat="1" ht="30" customHeight="1">
      <c r="B253" s="125"/>
      <c r="C253" s="126" t="s">
        <v>528</v>
      </c>
      <c r="D253" s="126" t="s">
        <v>118</v>
      </c>
      <c r="E253" s="127" t="s">
        <v>540</v>
      </c>
      <c r="F253" s="128" t="s">
        <v>541</v>
      </c>
      <c r="G253" s="129" t="s">
        <v>159</v>
      </c>
      <c r="H253" s="151">
        <v>10</v>
      </c>
      <c r="I253" s="151"/>
      <c r="J253" s="151"/>
      <c r="K253" s="128" t="s">
        <v>122</v>
      </c>
      <c r="L253" s="25"/>
      <c r="M253" s="131" t="s">
        <v>1</v>
      </c>
      <c r="N253" s="132" t="s">
        <v>34</v>
      </c>
      <c r="O253" s="133">
        <v>4.7E-2</v>
      </c>
      <c r="P253" s="133">
        <f t="shared" si="36"/>
        <v>0.47</v>
      </c>
      <c r="Q253" s="133">
        <v>0</v>
      </c>
      <c r="R253" s="133">
        <f t="shared" si="37"/>
        <v>0</v>
      </c>
      <c r="S253" s="133">
        <v>2.2599999999999999E-3</v>
      </c>
      <c r="T253" s="134">
        <f t="shared" si="38"/>
        <v>2.2599999999999999E-2</v>
      </c>
      <c r="AO253" s="135" t="s">
        <v>183</v>
      </c>
      <c r="AQ253" s="135" t="s">
        <v>118</v>
      </c>
      <c r="AR253" s="135" t="s">
        <v>124</v>
      </c>
      <c r="AV253" s="13" t="s">
        <v>116</v>
      </c>
      <c r="BB253" s="136">
        <f t="shared" si="39"/>
        <v>0</v>
      </c>
      <c r="BC253" s="136">
        <f t="shared" si="40"/>
        <v>0</v>
      </c>
      <c r="BD253" s="136">
        <f t="shared" si="41"/>
        <v>0</v>
      </c>
      <c r="BE253" s="136">
        <f t="shared" si="42"/>
        <v>0</v>
      </c>
      <c r="BF253" s="136">
        <f t="shared" si="43"/>
        <v>0</v>
      </c>
      <c r="BG253" s="13" t="s">
        <v>124</v>
      </c>
      <c r="BH253" s="137">
        <f t="shared" si="44"/>
        <v>0</v>
      </c>
      <c r="BI253" s="13" t="s">
        <v>183</v>
      </c>
      <c r="BJ253" s="135" t="s">
        <v>817</v>
      </c>
    </row>
    <row r="254" spans="2:62" s="1" customFormat="1" ht="27.75" customHeight="1">
      <c r="B254" s="125"/>
      <c r="C254" s="126" t="s">
        <v>532</v>
      </c>
      <c r="D254" s="126" t="s">
        <v>118</v>
      </c>
      <c r="E254" s="127" t="s">
        <v>544</v>
      </c>
      <c r="F254" s="128" t="s">
        <v>545</v>
      </c>
      <c r="G254" s="129" t="s">
        <v>358</v>
      </c>
      <c r="H254" s="151"/>
      <c r="I254" s="151">
        <v>1.9</v>
      </c>
      <c r="J254" s="151"/>
      <c r="K254" s="128" t="s">
        <v>122</v>
      </c>
      <c r="L254" s="25"/>
      <c r="M254" s="131" t="s">
        <v>1</v>
      </c>
      <c r="N254" s="132" t="s">
        <v>34</v>
      </c>
      <c r="O254" s="133">
        <v>0</v>
      </c>
      <c r="P254" s="133">
        <f t="shared" si="36"/>
        <v>0</v>
      </c>
      <c r="Q254" s="133">
        <v>0</v>
      </c>
      <c r="R254" s="133">
        <f t="shared" si="37"/>
        <v>0</v>
      </c>
      <c r="S254" s="133">
        <v>0</v>
      </c>
      <c r="T254" s="134">
        <f t="shared" si="38"/>
        <v>0</v>
      </c>
      <c r="AO254" s="135" t="s">
        <v>183</v>
      </c>
      <c r="AQ254" s="135" t="s">
        <v>118</v>
      </c>
      <c r="AR254" s="135" t="s">
        <v>124</v>
      </c>
      <c r="AV254" s="13" t="s">
        <v>116</v>
      </c>
      <c r="BB254" s="136">
        <f t="shared" si="39"/>
        <v>0</v>
      </c>
      <c r="BC254" s="136">
        <f t="shared" si="40"/>
        <v>0</v>
      </c>
      <c r="BD254" s="136">
        <f t="shared" si="41"/>
        <v>0</v>
      </c>
      <c r="BE254" s="136">
        <f t="shared" si="42"/>
        <v>0</v>
      </c>
      <c r="BF254" s="136">
        <f t="shared" si="43"/>
        <v>0</v>
      </c>
      <c r="BG254" s="13" t="s">
        <v>124</v>
      </c>
      <c r="BH254" s="137">
        <f t="shared" si="44"/>
        <v>0</v>
      </c>
      <c r="BI254" s="13" t="s">
        <v>183</v>
      </c>
      <c r="BJ254" s="135" t="s">
        <v>818</v>
      </c>
    </row>
    <row r="255" spans="2:62" s="11" customFormat="1" ht="22.9" customHeight="1">
      <c r="B255" s="114"/>
      <c r="D255" s="115" t="s">
        <v>67</v>
      </c>
      <c r="E255" s="123" t="s">
        <v>547</v>
      </c>
      <c r="F255" s="123" t="s">
        <v>548</v>
      </c>
      <c r="J255" s="153"/>
      <c r="L255" s="114"/>
      <c r="M255" s="117"/>
      <c r="N255" s="118"/>
      <c r="O255" s="118"/>
      <c r="P255" s="119">
        <f>SUM(P256:P272)</f>
        <v>222.32688419999999</v>
      </c>
      <c r="Q255" s="118"/>
      <c r="R255" s="119">
        <f>SUM(R256:R272)</f>
        <v>2.7110458</v>
      </c>
      <c r="S255" s="118"/>
      <c r="T255" s="120">
        <f>SUM(T256:T272)</f>
        <v>0.23100000000000001</v>
      </c>
      <c r="AO255" s="115" t="s">
        <v>124</v>
      </c>
      <c r="AQ255" s="121" t="s">
        <v>67</v>
      </c>
      <c r="AR255" s="121" t="s">
        <v>75</v>
      </c>
      <c r="AV255" s="115" t="s">
        <v>116</v>
      </c>
      <c r="BH255" s="122">
        <f>SUM(BH256:BH272)</f>
        <v>0</v>
      </c>
    </row>
    <row r="256" spans="2:62" s="1" customFormat="1" ht="30.75" customHeight="1">
      <c r="B256" s="125"/>
      <c r="C256" s="126" t="s">
        <v>535</v>
      </c>
      <c r="D256" s="126" t="s">
        <v>118</v>
      </c>
      <c r="E256" s="127" t="s">
        <v>550</v>
      </c>
      <c r="F256" s="128" t="s">
        <v>551</v>
      </c>
      <c r="G256" s="129" t="s">
        <v>159</v>
      </c>
      <c r="H256" s="151">
        <v>356.58</v>
      </c>
      <c r="I256" s="151"/>
      <c r="J256" s="151"/>
      <c r="K256" s="128" t="s">
        <v>122</v>
      </c>
      <c r="L256" s="25"/>
      <c r="M256" s="131" t="s">
        <v>1</v>
      </c>
      <c r="N256" s="132" t="s">
        <v>34</v>
      </c>
      <c r="O256" s="133">
        <v>0.56469000000000003</v>
      </c>
      <c r="P256" s="133">
        <f t="shared" ref="P256:P272" si="45">O256*H256</f>
        <v>201.35716020000001</v>
      </c>
      <c r="Q256" s="133">
        <v>2.1000000000000001E-4</v>
      </c>
      <c r="R256" s="133">
        <f t="shared" ref="R256:R272" si="46">Q256*H256</f>
        <v>7.4881799999999998E-2</v>
      </c>
      <c r="S256" s="133">
        <v>0</v>
      </c>
      <c r="T256" s="134">
        <f t="shared" ref="T256:T272" si="47">S256*H256</f>
        <v>0</v>
      </c>
      <c r="AO256" s="135" t="s">
        <v>183</v>
      </c>
      <c r="AQ256" s="135" t="s">
        <v>118</v>
      </c>
      <c r="AR256" s="135" t="s">
        <v>124</v>
      </c>
      <c r="AV256" s="13" t="s">
        <v>116</v>
      </c>
      <c r="BB256" s="136">
        <f t="shared" ref="BB256:BB272" si="48">IF(N256="základná",J256,0)</f>
        <v>0</v>
      </c>
      <c r="BC256" s="136">
        <f t="shared" ref="BC256:BC272" si="49">IF(N256="znížená",J256,0)</f>
        <v>0</v>
      </c>
      <c r="BD256" s="136">
        <f t="shared" ref="BD256:BD272" si="50">IF(N256="zákl. prenesená",J256,0)</f>
        <v>0</v>
      </c>
      <c r="BE256" s="136">
        <f t="shared" ref="BE256:BE272" si="51">IF(N256="zníž. prenesená",J256,0)</f>
        <v>0</v>
      </c>
      <c r="BF256" s="136">
        <f t="shared" ref="BF256:BF272" si="52">IF(N256="nulová",J256,0)</f>
        <v>0</v>
      </c>
      <c r="BG256" s="13" t="s">
        <v>124</v>
      </c>
      <c r="BH256" s="137">
        <f t="shared" ref="BH256:BH272" si="53">ROUND(I256*H256,3)</f>
        <v>0</v>
      </c>
      <c r="BI256" s="13" t="s">
        <v>183</v>
      </c>
      <c r="BJ256" s="135" t="s">
        <v>819</v>
      </c>
    </row>
    <row r="257" spans="2:62" s="1" customFormat="1" ht="61.5" customHeight="1">
      <c r="B257" s="125"/>
      <c r="C257" s="138" t="s">
        <v>539</v>
      </c>
      <c r="D257" s="138" t="s">
        <v>239</v>
      </c>
      <c r="E257" s="139" t="s">
        <v>554</v>
      </c>
      <c r="F257" s="280" t="s">
        <v>1101</v>
      </c>
      <c r="G257" s="141" t="s">
        <v>159</v>
      </c>
      <c r="H257" s="154">
        <v>748.82</v>
      </c>
      <c r="I257" s="154"/>
      <c r="J257" s="154"/>
      <c r="K257" s="140" t="s">
        <v>122</v>
      </c>
      <c r="L257" s="143"/>
      <c r="M257" s="144" t="s">
        <v>1</v>
      </c>
      <c r="N257" s="145" t="s">
        <v>34</v>
      </c>
      <c r="O257" s="133">
        <v>0</v>
      </c>
      <c r="P257" s="133">
        <f t="shared" si="45"/>
        <v>0</v>
      </c>
      <c r="Q257" s="133">
        <v>1E-4</v>
      </c>
      <c r="R257" s="133">
        <f t="shared" si="46"/>
        <v>7.4882000000000004E-2</v>
      </c>
      <c r="S257" s="133">
        <v>0</v>
      </c>
      <c r="T257" s="134">
        <f t="shared" si="47"/>
        <v>0</v>
      </c>
      <c r="W257" s="161"/>
      <c r="AO257" s="135" t="s">
        <v>247</v>
      </c>
      <c r="AQ257" s="135" t="s">
        <v>239</v>
      </c>
      <c r="AR257" s="135" t="s">
        <v>124</v>
      </c>
      <c r="AV257" s="13" t="s">
        <v>116</v>
      </c>
      <c r="BB257" s="136">
        <f>IF(N257="základná",J257,0)</f>
        <v>0</v>
      </c>
      <c r="BC257" s="136">
        <f>IF(N257="znížená",J257,0)</f>
        <v>0</v>
      </c>
      <c r="BD257" s="136">
        <f>IF(N257="zákl. prenesená",J257,0)</f>
        <v>0</v>
      </c>
      <c r="BE257" s="136">
        <f>IF(N257="zníž. prenesená",J257,0)</f>
        <v>0</v>
      </c>
      <c r="BF257" s="136">
        <f>IF(N257="nulová",J257,0)</f>
        <v>0</v>
      </c>
      <c r="BG257" s="13" t="s">
        <v>124</v>
      </c>
      <c r="BH257" s="137">
        <f>ROUND(I257*H257,3)</f>
        <v>0</v>
      </c>
      <c r="BI257" s="13" t="s">
        <v>183</v>
      </c>
      <c r="BJ257" s="135" t="s">
        <v>820</v>
      </c>
    </row>
    <row r="258" spans="2:62" s="1" customFormat="1" ht="37.5" customHeight="1">
      <c r="B258" s="125"/>
      <c r="C258" s="138" t="s">
        <v>543</v>
      </c>
      <c r="D258" s="138" t="s">
        <v>239</v>
      </c>
      <c r="E258" s="139" t="s">
        <v>557</v>
      </c>
      <c r="F258" s="140" t="s">
        <v>821</v>
      </c>
      <c r="G258" s="141" t="s">
        <v>241</v>
      </c>
      <c r="H258" s="154">
        <v>15</v>
      </c>
      <c r="I258" s="154"/>
      <c r="J258" s="154"/>
      <c r="K258" s="140" t="s">
        <v>1</v>
      </c>
      <c r="L258" s="143"/>
      <c r="M258" s="144" t="s">
        <v>1</v>
      </c>
      <c r="N258" s="145" t="s">
        <v>34</v>
      </c>
      <c r="O258" s="133">
        <v>0</v>
      </c>
      <c r="P258" s="133">
        <f t="shared" si="45"/>
        <v>0</v>
      </c>
      <c r="Q258" s="133">
        <v>2.1999999999999999E-2</v>
      </c>
      <c r="R258" s="133">
        <f t="shared" si="46"/>
        <v>0.32999999999999996</v>
      </c>
      <c r="S258" s="133">
        <v>0</v>
      </c>
      <c r="T258" s="134">
        <f t="shared" si="47"/>
        <v>0</v>
      </c>
      <c r="AO258" s="135" t="s">
        <v>247</v>
      </c>
      <c r="AQ258" s="135" t="s">
        <v>239</v>
      </c>
      <c r="AR258" s="135" t="s">
        <v>124</v>
      </c>
      <c r="AV258" s="13" t="s">
        <v>116</v>
      </c>
      <c r="BB258" s="136">
        <f t="shared" si="48"/>
        <v>0</v>
      </c>
      <c r="BC258" s="136">
        <f t="shared" si="49"/>
        <v>0</v>
      </c>
      <c r="BD258" s="136">
        <f t="shared" si="50"/>
        <v>0</v>
      </c>
      <c r="BE258" s="136">
        <f t="shared" si="51"/>
        <v>0</v>
      </c>
      <c r="BF258" s="136">
        <f t="shared" si="52"/>
        <v>0</v>
      </c>
      <c r="BG258" s="13" t="s">
        <v>124</v>
      </c>
      <c r="BH258" s="137">
        <f t="shared" si="53"/>
        <v>0</v>
      </c>
      <c r="BI258" s="13" t="s">
        <v>183</v>
      </c>
      <c r="BJ258" s="135" t="s">
        <v>822</v>
      </c>
    </row>
    <row r="259" spans="2:62" s="1" customFormat="1" ht="42.75" customHeight="1">
      <c r="B259" s="125"/>
      <c r="C259" s="138" t="s">
        <v>549</v>
      </c>
      <c r="D259" s="138" t="s">
        <v>239</v>
      </c>
      <c r="E259" s="139" t="s">
        <v>561</v>
      </c>
      <c r="F259" s="140" t="s">
        <v>823</v>
      </c>
      <c r="G259" s="141" t="s">
        <v>241</v>
      </c>
      <c r="H259" s="154">
        <v>3</v>
      </c>
      <c r="I259" s="154"/>
      <c r="J259" s="154"/>
      <c r="K259" s="140" t="s">
        <v>1</v>
      </c>
      <c r="L259" s="143"/>
      <c r="M259" s="144" t="s">
        <v>1</v>
      </c>
      <c r="N259" s="145" t="s">
        <v>34</v>
      </c>
      <c r="O259" s="133">
        <v>0</v>
      </c>
      <c r="P259" s="133">
        <f t="shared" si="45"/>
        <v>0</v>
      </c>
      <c r="Q259" s="133">
        <v>2.1999999999999999E-2</v>
      </c>
      <c r="R259" s="133">
        <f t="shared" si="46"/>
        <v>6.6000000000000003E-2</v>
      </c>
      <c r="S259" s="133">
        <v>0</v>
      </c>
      <c r="T259" s="134">
        <f t="shared" si="47"/>
        <v>0</v>
      </c>
      <c r="AO259" s="135" t="s">
        <v>247</v>
      </c>
      <c r="AQ259" s="135" t="s">
        <v>239</v>
      </c>
      <c r="AR259" s="135" t="s">
        <v>124</v>
      </c>
      <c r="AV259" s="13" t="s">
        <v>116</v>
      </c>
      <c r="BB259" s="136">
        <f t="shared" si="48"/>
        <v>0</v>
      </c>
      <c r="BC259" s="136">
        <f t="shared" si="49"/>
        <v>0</v>
      </c>
      <c r="BD259" s="136">
        <f t="shared" si="50"/>
        <v>0</v>
      </c>
      <c r="BE259" s="136">
        <f t="shared" si="51"/>
        <v>0</v>
      </c>
      <c r="BF259" s="136">
        <f t="shared" si="52"/>
        <v>0</v>
      </c>
      <c r="BG259" s="13" t="s">
        <v>124</v>
      </c>
      <c r="BH259" s="137">
        <f t="shared" si="53"/>
        <v>0</v>
      </c>
      <c r="BI259" s="13" t="s">
        <v>183</v>
      </c>
      <c r="BJ259" s="135" t="s">
        <v>824</v>
      </c>
    </row>
    <row r="260" spans="2:62" s="1" customFormat="1" ht="42" customHeight="1">
      <c r="B260" s="125"/>
      <c r="C260" s="138" t="s">
        <v>553</v>
      </c>
      <c r="D260" s="138" t="s">
        <v>239</v>
      </c>
      <c r="E260" s="139" t="s">
        <v>565</v>
      </c>
      <c r="F260" s="140" t="s">
        <v>825</v>
      </c>
      <c r="G260" s="141" t="s">
        <v>241</v>
      </c>
      <c r="H260" s="154">
        <v>16</v>
      </c>
      <c r="I260" s="154"/>
      <c r="J260" s="154"/>
      <c r="K260" s="140" t="s">
        <v>1</v>
      </c>
      <c r="L260" s="143"/>
      <c r="M260" s="144" t="s">
        <v>1</v>
      </c>
      <c r="N260" s="145" t="s">
        <v>34</v>
      </c>
      <c r="O260" s="133">
        <v>0</v>
      </c>
      <c r="P260" s="133">
        <f t="shared" si="45"/>
        <v>0</v>
      </c>
      <c r="Q260" s="133">
        <v>2.1999999999999999E-2</v>
      </c>
      <c r="R260" s="133">
        <f t="shared" si="46"/>
        <v>0.35199999999999998</v>
      </c>
      <c r="S260" s="133">
        <v>0</v>
      </c>
      <c r="T260" s="134">
        <f t="shared" si="47"/>
        <v>0</v>
      </c>
      <c r="AO260" s="135" t="s">
        <v>247</v>
      </c>
      <c r="AQ260" s="135" t="s">
        <v>239</v>
      </c>
      <c r="AR260" s="135" t="s">
        <v>124</v>
      </c>
      <c r="AV260" s="13" t="s">
        <v>116</v>
      </c>
      <c r="BB260" s="136">
        <f t="shared" si="48"/>
        <v>0</v>
      </c>
      <c r="BC260" s="136">
        <f t="shared" si="49"/>
        <v>0</v>
      </c>
      <c r="BD260" s="136">
        <f t="shared" si="50"/>
        <v>0</v>
      </c>
      <c r="BE260" s="136">
        <f t="shared" si="51"/>
        <v>0</v>
      </c>
      <c r="BF260" s="136">
        <f t="shared" si="52"/>
        <v>0</v>
      </c>
      <c r="BG260" s="13" t="s">
        <v>124</v>
      </c>
      <c r="BH260" s="137">
        <f t="shared" si="53"/>
        <v>0</v>
      </c>
      <c r="BI260" s="13" t="s">
        <v>183</v>
      </c>
      <c r="BJ260" s="135" t="s">
        <v>826</v>
      </c>
    </row>
    <row r="261" spans="2:62" s="1" customFormat="1" ht="38.25" customHeight="1">
      <c r="B261" s="125"/>
      <c r="C261" s="138" t="s">
        <v>556</v>
      </c>
      <c r="D261" s="138" t="s">
        <v>239</v>
      </c>
      <c r="E261" s="139" t="s">
        <v>569</v>
      </c>
      <c r="F261" s="140" t="s">
        <v>827</v>
      </c>
      <c r="G261" s="141" t="s">
        <v>241</v>
      </c>
      <c r="H261" s="154">
        <v>3</v>
      </c>
      <c r="I261" s="154"/>
      <c r="J261" s="154"/>
      <c r="K261" s="140" t="s">
        <v>1</v>
      </c>
      <c r="L261" s="143"/>
      <c r="M261" s="144" t="s">
        <v>1</v>
      </c>
      <c r="N261" s="145" t="s">
        <v>34</v>
      </c>
      <c r="O261" s="133">
        <v>0</v>
      </c>
      <c r="P261" s="133">
        <f t="shared" si="45"/>
        <v>0</v>
      </c>
      <c r="Q261" s="133">
        <v>2.1999999999999999E-2</v>
      </c>
      <c r="R261" s="133">
        <f t="shared" si="46"/>
        <v>6.6000000000000003E-2</v>
      </c>
      <c r="S261" s="133">
        <v>0</v>
      </c>
      <c r="T261" s="134">
        <f t="shared" si="47"/>
        <v>0</v>
      </c>
      <c r="AO261" s="135" t="s">
        <v>247</v>
      </c>
      <c r="AQ261" s="135" t="s">
        <v>239</v>
      </c>
      <c r="AR261" s="135" t="s">
        <v>124</v>
      </c>
      <c r="AV261" s="13" t="s">
        <v>116</v>
      </c>
      <c r="BB261" s="136">
        <f t="shared" si="48"/>
        <v>0</v>
      </c>
      <c r="BC261" s="136">
        <f t="shared" si="49"/>
        <v>0</v>
      </c>
      <c r="BD261" s="136">
        <f t="shared" si="50"/>
        <v>0</v>
      </c>
      <c r="BE261" s="136">
        <f t="shared" si="51"/>
        <v>0</v>
      </c>
      <c r="BF261" s="136">
        <f t="shared" si="52"/>
        <v>0</v>
      </c>
      <c r="BG261" s="13" t="s">
        <v>124</v>
      </c>
      <c r="BH261" s="137">
        <f t="shared" si="53"/>
        <v>0</v>
      </c>
      <c r="BI261" s="13" t="s">
        <v>183</v>
      </c>
      <c r="BJ261" s="135" t="s">
        <v>828</v>
      </c>
    </row>
    <row r="262" spans="2:62" s="1" customFormat="1" ht="37.5" customHeight="1">
      <c r="B262" s="125"/>
      <c r="C262" s="138" t="s">
        <v>560</v>
      </c>
      <c r="D262" s="138" t="s">
        <v>239</v>
      </c>
      <c r="E262" s="139" t="s">
        <v>573</v>
      </c>
      <c r="F262" s="140" t="s">
        <v>829</v>
      </c>
      <c r="G262" s="141" t="s">
        <v>241</v>
      </c>
      <c r="H262" s="154">
        <v>24</v>
      </c>
      <c r="I262" s="154"/>
      <c r="J262" s="154"/>
      <c r="K262" s="140" t="s">
        <v>1</v>
      </c>
      <c r="L262" s="143"/>
      <c r="M262" s="144" t="s">
        <v>1</v>
      </c>
      <c r="N262" s="145" t="s">
        <v>34</v>
      </c>
      <c r="O262" s="133">
        <v>0</v>
      </c>
      <c r="P262" s="133">
        <f t="shared" si="45"/>
        <v>0</v>
      </c>
      <c r="Q262" s="133">
        <v>2.1999999999999999E-2</v>
      </c>
      <c r="R262" s="133">
        <f t="shared" si="46"/>
        <v>0.52800000000000002</v>
      </c>
      <c r="S262" s="133">
        <v>0</v>
      </c>
      <c r="T262" s="134">
        <f t="shared" si="47"/>
        <v>0</v>
      </c>
      <c r="AO262" s="135" t="s">
        <v>247</v>
      </c>
      <c r="AQ262" s="135" t="s">
        <v>239</v>
      </c>
      <c r="AR262" s="135" t="s">
        <v>124</v>
      </c>
      <c r="AV262" s="13" t="s">
        <v>116</v>
      </c>
      <c r="BB262" s="136">
        <f t="shared" si="48"/>
        <v>0</v>
      </c>
      <c r="BC262" s="136">
        <f t="shared" si="49"/>
        <v>0</v>
      </c>
      <c r="BD262" s="136">
        <f t="shared" si="50"/>
        <v>0</v>
      </c>
      <c r="BE262" s="136">
        <f t="shared" si="51"/>
        <v>0</v>
      </c>
      <c r="BF262" s="136">
        <f t="shared" si="52"/>
        <v>0</v>
      </c>
      <c r="BG262" s="13" t="s">
        <v>124</v>
      </c>
      <c r="BH262" s="137">
        <f t="shared" si="53"/>
        <v>0</v>
      </c>
      <c r="BI262" s="13" t="s">
        <v>183</v>
      </c>
      <c r="BJ262" s="135" t="s">
        <v>830</v>
      </c>
    </row>
    <row r="263" spans="2:62" s="1" customFormat="1" ht="43.5" customHeight="1">
      <c r="B263" s="125"/>
      <c r="C263" s="138" t="s">
        <v>564</v>
      </c>
      <c r="D263" s="138" t="s">
        <v>239</v>
      </c>
      <c r="E263" s="139" t="s">
        <v>831</v>
      </c>
      <c r="F263" s="140" t="s">
        <v>832</v>
      </c>
      <c r="G263" s="141" t="s">
        <v>241</v>
      </c>
      <c r="H263" s="154">
        <v>8</v>
      </c>
      <c r="I263" s="154"/>
      <c r="J263" s="154"/>
      <c r="K263" s="140" t="s">
        <v>1</v>
      </c>
      <c r="L263" s="143"/>
      <c r="M263" s="144" t="s">
        <v>1</v>
      </c>
      <c r="N263" s="145" t="s">
        <v>34</v>
      </c>
      <c r="O263" s="133">
        <v>0</v>
      </c>
      <c r="P263" s="133">
        <f t="shared" si="45"/>
        <v>0</v>
      </c>
      <c r="Q263" s="133">
        <v>2.1999999999999999E-2</v>
      </c>
      <c r="R263" s="133">
        <f t="shared" si="46"/>
        <v>0.17599999999999999</v>
      </c>
      <c r="S263" s="133">
        <v>0</v>
      </c>
      <c r="T263" s="134">
        <f t="shared" si="47"/>
        <v>0</v>
      </c>
      <c r="AO263" s="135" t="s">
        <v>247</v>
      </c>
      <c r="AQ263" s="135" t="s">
        <v>239</v>
      </c>
      <c r="AR263" s="135" t="s">
        <v>124</v>
      </c>
      <c r="AV263" s="13" t="s">
        <v>116</v>
      </c>
      <c r="BB263" s="136">
        <f t="shared" si="48"/>
        <v>0</v>
      </c>
      <c r="BC263" s="136">
        <f t="shared" si="49"/>
        <v>0</v>
      </c>
      <c r="BD263" s="136">
        <f t="shared" si="50"/>
        <v>0</v>
      </c>
      <c r="BE263" s="136">
        <f t="shared" si="51"/>
        <v>0</v>
      </c>
      <c r="BF263" s="136">
        <f t="shared" si="52"/>
        <v>0</v>
      </c>
      <c r="BG263" s="13" t="s">
        <v>124</v>
      </c>
      <c r="BH263" s="137">
        <f t="shared" si="53"/>
        <v>0</v>
      </c>
      <c r="BI263" s="13" t="s">
        <v>183</v>
      </c>
      <c r="BJ263" s="135" t="s">
        <v>833</v>
      </c>
    </row>
    <row r="264" spans="2:62" s="1" customFormat="1" ht="37.5" customHeight="1">
      <c r="B264" s="125"/>
      <c r="C264" s="138" t="s">
        <v>568</v>
      </c>
      <c r="D264" s="138" t="s">
        <v>239</v>
      </c>
      <c r="E264" s="139" t="s">
        <v>577</v>
      </c>
      <c r="F264" s="140" t="s">
        <v>834</v>
      </c>
      <c r="G264" s="141" t="s">
        <v>241</v>
      </c>
      <c r="H264" s="154">
        <v>1</v>
      </c>
      <c r="I264" s="154"/>
      <c r="J264" s="154"/>
      <c r="K264" s="140" t="s">
        <v>1</v>
      </c>
      <c r="L264" s="143"/>
      <c r="M264" s="144" t="s">
        <v>1</v>
      </c>
      <c r="N264" s="145" t="s">
        <v>34</v>
      </c>
      <c r="O264" s="133">
        <v>0</v>
      </c>
      <c r="P264" s="133">
        <f t="shared" si="45"/>
        <v>0</v>
      </c>
      <c r="Q264" s="133">
        <v>2.1999999999999999E-2</v>
      </c>
      <c r="R264" s="133">
        <f t="shared" si="46"/>
        <v>2.1999999999999999E-2</v>
      </c>
      <c r="S264" s="133">
        <v>0</v>
      </c>
      <c r="T264" s="134">
        <f t="shared" si="47"/>
        <v>0</v>
      </c>
      <c r="AO264" s="135" t="s">
        <v>247</v>
      </c>
      <c r="AQ264" s="135" t="s">
        <v>239</v>
      </c>
      <c r="AR264" s="135" t="s">
        <v>124</v>
      </c>
      <c r="AV264" s="13" t="s">
        <v>116</v>
      </c>
      <c r="BB264" s="136">
        <f t="shared" si="48"/>
        <v>0</v>
      </c>
      <c r="BC264" s="136">
        <f t="shared" si="49"/>
        <v>0</v>
      </c>
      <c r="BD264" s="136">
        <f t="shared" si="50"/>
        <v>0</v>
      </c>
      <c r="BE264" s="136">
        <f t="shared" si="51"/>
        <v>0</v>
      </c>
      <c r="BF264" s="136">
        <f t="shared" si="52"/>
        <v>0</v>
      </c>
      <c r="BG264" s="13" t="s">
        <v>124</v>
      </c>
      <c r="BH264" s="137">
        <f t="shared" si="53"/>
        <v>0</v>
      </c>
      <c r="BI264" s="13" t="s">
        <v>183</v>
      </c>
      <c r="BJ264" s="135" t="s">
        <v>835</v>
      </c>
    </row>
    <row r="265" spans="2:62" s="1" customFormat="1" ht="38.25" customHeight="1">
      <c r="B265" s="125"/>
      <c r="C265" s="138" t="s">
        <v>572</v>
      </c>
      <c r="D265" s="138" t="s">
        <v>239</v>
      </c>
      <c r="E265" s="139" t="s">
        <v>581</v>
      </c>
      <c r="F265" s="140" t="s">
        <v>836</v>
      </c>
      <c r="G265" s="141" t="s">
        <v>241</v>
      </c>
      <c r="H265" s="154">
        <v>1</v>
      </c>
      <c r="I265" s="154"/>
      <c r="J265" s="154"/>
      <c r="K265" s="140" t="s">
        <v>1</v>
      </c>
      <c r="L265" s="143"/>
      <c r="M265" s="144" t="s">
        <v>1</v>
      </c>
      <c r="N265" s="145" t="s">
        <v>34</v>
      </c>
      <c r="O265" s="133">
        <v>0</v>
      </c>
      <c r="P265" s="133">
        <f t="shared" si="45"/>
        <v>0</v>
      </c>
      <c r="Q265" s="133">
        <v>2.1999999999999999E-2</v>
      </c>
      <c r="R265" s="133">
        <f t="shared" si="46"/>
        <v>2.1999999999999999E-2</v>
      </c>
      <c r="S265" s="133">
        <v>0</v>
      </c>
      <c r="T265" s="134">
        <f t="shared" si="47"/>
        <v>0</v>
      </c>
      <c r="AO265" s="135" t="s">
        <v>247</v>
      </c>
      <c r="AQ265" s="135" t="s">
        <v>239</v>
      </c>
      <c r="AR265" s="135" t="s">
        <v>124</v>
      </c>
      <c r="AV265" s="13" t="s">
        <v>116</v>
      </c>
      <c r="BB265" s="136">
        <f t="shared" si="48"/>
        <v>0</v>
      </c>
      <c r="BC265" s="136">
        <f t="shared" si="49"/>
        <v>0</v>
      </c>
      <c r="BD265" s="136">
        <f t="shared" si="50"/>
        <v>0</v>
      </c>
      <c r="BE265" s="136">
        <f t="shared" si="51"/>
        <v>0</v>
      </c>
      <c r="BF265" s="136">
        <f t="shared" si="52"/>
        <v>0</v>
      </c>
      <c r="BG265" s="13" t="s">
        <v>124</v>
      </c>
      <c r="BH265" s="137">
        <f t="shared" si="53"/>
        <v>0</v>
      </c>
      <c r="BI265" s="13" t="s">
        <v>183</v>
      </c>
      <c r="BJ265" s="135" t="s">
        <v>837</v>
      </c>
    </row>
    <row r="266" spans="2:62" s="1" customFormat="1" ht="28.5" customHeight="1">
      <c r="B266" s="125"/>
      <c r="C266" s="126" t="s">
        <v>576</v>
      </c>
      <c r="D266" s="126" t="s">
        <v>118</v>
      </c>
      <c r="E266" s="127" t="s">
        <v>838</v>
      </c>
      <c r="F266" s="128" t="s">
        <v>839</v>
      </c>
      <c r="G266" s="129" t="s">
        <v>159</v>
      </c>
      <c r="H266" s="151">
        <v>22.1</v>
      </c>
      <c r="I266" s="151"/>
      <c r="J266" s="151"/>
      <c r="K266" s="128" t="s">
        <v>1</v>
      </c>
      <c r="L266" s="25"/>
      <c r="M266" s="131" t="s">
        <v>1</v>
      </c>
      <c r="N266" s="132" t="s">
        <v>34</v>
      </c>
      <c r="O266" s="133">
        <v>0.60043999999999997</v>
      </c>
      <c r="P266" s="133">
        <f t="shared" si="45"/>
        <v>13.269724</v>
      </c>
      <c r="Q266" s="133">
        <v>2.1000000000000001E-4</v>
      </c>
      <c r="R266" s="133">
        <f t="shared" si="46"/>
        <v>4.6410000000000002E-3</v>
      </c>
      <c r="S266" s="133">
        <v>0</v>
      </c>
      <c r="T266" s="134">
        <f t="shared" si="47"/>
        <v>0</v>
      </c>
      <c r="AO266" s="135" t="s">
        <v>183</v>
      </c>
      <c r="AQ266" s="135" t="s">
        <v>118</v>
      </c>
      <c r="AR266" s="135" t="s">
        <v>124</v>
      </c>
      <c r="AV266" s="13" t="s">
        <v>116</v>
      </c>
      <c r="BB266" s="136">
        <f t="shared" si="48"/>
        <v>0</v>
      </c>
      <c r="BC266" s="136">
        <f t="shared" si="49"/>
        <v>0</v>
      </c>
      <c r="BD266" s="136">
        <f t="shared" si="50"/>
        <v>0</v>
      </c>
      <c r="BE266" s="136">
        <f t="shared" si="51"/>
        <v>0</v>
      </c>
      <c r="BF266" s="136">
        <f t="shared" si="52"/>
        <v>0</v>
      </c>
      <c r="BG266" s="13" t="s">
        <v>124</v>
      </c>
      <c r="BH266" s="137">
        <f t="shared" si="53"/>
        <v>0</v>
      </c>
      <c r="BI266" s="13" t="s">
        <v>183</v>
      </c>
      <c r="BJ266" s="135" t="s">
        <v>840</v>
      </c>
    </row>
    <row r="267" spans="2:62" s="1" customFormat="1" ht="51.75" customHeight="1">
      <c r="B267" s="125"/>
      <c r="C267" s="138" t="s">
        <v>580</v>
      </c>
      <c r="D267" s="138" t="s">
        <v>239</v>
      </c>
      <c r="E267" s="139" t="s">
        <v>554</v>
      </c>
      <c r="F267" s="160" t="s">
        <v>1110</v>
      </c>
      <c r="G267" s="141" t="s">
        <v>159</v>
      </c>
      <c r="H267" s="154">
        <v>46.41</v>
      </c>
      <c r="I267" s="154"/>
      <c r="J267" s="154"/>
      <c r="K267" s="140" t="s">
        <v>122</v>
      </c>
      <c r="L267" s="143"/>
      <c r="M267" s="144" t="s">
        <v>1</v>
      </c>
      <c r="N267" s="145" t="s">
        <v>34</v>
      </c>
      <c r="O267" s="133">
        <v>0</v>
      </c>
      <c r="P267" s="133">
        <f t="shared" si="45"/>
        <v>0</v>
      </c>
      <c r="Q267" s="133">
        <v>1E-4</v>
      </c>
      <c r="R267" s="133">
        <f t="shared" si="46"/>
        <v>4.6410000000000002E-3</v>
      </c>
      <c r="S267" s="133">
        <v>0</v>
      </c>
      <c r="T267" s="134">
        <f t="shared" si="47"/>
        <v>0</v>
      </c>
      <c r="AO267" s="135" t="s">
        <v>247</v>
      </c>
      <c r="AQ267" s="135" t="s">
        <v>239</v>
      </c>
      <c r="AR267" s="135" t="s">
        <v>124</v>
      </c>
      <c r="AV267" s="13" t="s">
        <v>116</v>
      </c>
      <c r="BB267" s="136">
        <f t="shared" si="48"/>
        <v>0</v>
      </c>
      <c r="BC267" s="136">
        <f t="shared" si="49"/>
        <v>0</v>
      </c>
      <c r="BD267" s="136">
        <f t="shared" si="50"/>
        <v>0</v>
      </c>
      <c r="BE267" s="136">
        <f t="shared" si="51"/>
        <v>0</v>
      </c>
      <c r="BF267" s="136">
        <f t="shared" si="52"/>
        <v>0</v>
      </c>
      <c r="BG267" s="13" t="s">
        <v>124</v>
      </c>
      <c r="BH267" s="137">
        <f t="shared" si="53"/>
        <v>0</v>
      </c>
      <c r="BI267" s="13" t="s">
        <v>183</v>
      </c>
      <c r="BJ267" s="135" t="s">
        <v>841</v>
      </c>
    </row>
    <row r="268" spans="2:62" s="1" customFormat="1" ht="28.5" customHeight="1">
      <c r="B268" s="125"/>
      <c r="C268" s="138" t="s">
        <v>584</v>
      </c>
      <c r="D268" s="138" t="s">
        <v>239</v>
      </c>
      <c r="E268" s="139" t="s">
        <v>842</v>
      </c>
      <c r="F268" s="140" t="s">
        <v>843</v>
      </c>
      <c r="G268" s="141" t="s">
        <v>241</v>
      </c>
      <c r="H268" s="154">
        <v>1</v>
      </c>
      <c r="I268" s="154"/>
      <c r="J268" s="154"/>
      <c r="K268" s="140" t="s">
        <v>1</v>
      </c>
      <c r="L268" s="143"/>
      <c r="M268" s="144" t="s">
        <v>1</v>
      </c>
      <c r="N268" s="145" t="s">
        <v>34</v>
      </c>
      <c r="O268" s="133">
        <v>0</v>
      </c>
      <c r="P268" s="133">
        <f t="shared" si="45"/>
        <v>0</v>
      </c>
      <c r="Q268" s="133">
        <v>0.33</v>
      </c>
      <c r="R268" s="133">
        <f t="shared" si="46"/>
        <v>0.33</v>
      </c>
      <c r="S268" s="133">
        <v>0</v>
      </c>
      <c r="T268" s="134">
        <f t="shared" si="47"/>
        <v>0</v>
      </c>
      <c r="AO268" s="135" t="s">
        <v>247</v>
      </c>
      <c r="AQ268" s="135" t="s">
        <v>239</v>
      </c>
      <c r="AR268" s="135" t="s">
        <v>124</v>
      </c>
      <c r="AV268" s="13" t="s">
        <v>116</v>
      </c>
      <c r="BB268" s="136">
        <f t="shared" si="48"/>
        <v>0</v>
      </c>
      <c r="BC268" s="136">
        <f t="shared" si="49"/>
        <v>0</v>
      </c>
      <c r="BD268" s="136">
        <f t="shared" si="50"/>
        <v>0</v>
      </c>
      <c r="BE268" s="136">
        <f t="shared" si="51"/>
        <v>0</v>
      </c>
      <c r="BF268" s="136">
        <f t="shared" si="52"/>
        <v>0</v>
      </c>
      <c r="BG268" s="13" t="s">
        <v>124</v>
      </c>
      <c r="BH268" s="137">
        <f t="shared" si="53"/>
        <v>0</v>
      </c>
      <c r="BI268" s="13" t="s">
        <v>183</v>
      </c>
      <c r="BJ268" s="135" t="s">
        <v>844</v>
      </c>
    </row>
    <row r="269" spans="2:62" s="1" customFormat="1" ht="27.75" customHeight="1">
      <c r="B269" s="125"/>
      <c r="C269" s="138" t="s">
        <v>588</v>
      </c>
      <c r="D269" s="138" t="s">
        <v>239</v>
      </c>
      <c r="E269" s="139" t="s">
        <v>845</v>
      </c>
      <c r="F269" s="140" t="s">
        <v>846</v>
      </c>
      <c r="G269" s="141" t="s">
        <v>241</v>
      </c>
      <c r="H269" s="154">
        <v>1</v>
      </c>
      <c r="I269" s="154"/>
      <c r="J269" s="154"/>
      <c r="K269" s="140" t="s">
        <v>1</v>
      </c>
      <c r="L269" s="143"/>
      <c r="M269" s="144" t="s">
        <v>1</v>
      </c>
      <c r="N269" s="145" t="s">
        <v>34</v>
      </c>
      <c r="O269" s="133">
        <v>0</v>
      </c>
      <c r="P269" s="133">
        <f t="shared" si="45"/>
        <v>0</v>
      </c>
      <c r="Q269" s="133">
        <v>0.33</v>
      </c>
      <c r="R269" s="133">
        <f t="shared" si="46"/>
        <v>0.33</v>
      </c>
      <c r="S269" s="133">
        <v>0</v>
      </c>
      <c r="T269" s="134">
        <f t="shared" si="47"/>
        <v>0</v>
      </c>
      <c r="AO269" s="135" t="s">
        <v>247</v>
      </c>
      <c r="AQ269" s="135" t="s">
        <v>239</v>
      </c>
      <c r="AR269" s="135" t="s">
        <v>124</v>
      </c>
      <c r="AV269" s="13" t="s">
        <v>116</v>
      </c>
      <c r="BB269" s="136">
        <f t="shared" si="48"/>
        <v>0</v>
      </c>
      <c r="BC269" s="136">
        <f t="shared" si="49"/>
        <v>0</v>
      </c>
      <c r="BD269" s="136">
        <f t="shared" si="50"/>
        <v>0</v>
      </c>
      <c r="BE269" s="136">
        <f t="shared" si="51"/>
        <v>0</v>
      </c>
      <c r="BF269" s="136">
        <f t="shared" si="52"/>
        <v>0</v>
      </c>
      <c r="BG269" s="13" t="s">
        <v>124</v>
      </c>
      <c r="BH269" s="137">
        <f t="shared" si="53"/>
        <v>0</v>
      </c>
      <c r="BI269" s="13" t="s">
        <v>183</v>
      </c>
      <c r="BJ269" s="135" t="s">
        <v>847</v>
      </c>
    </row>
    <row r="270" spans="2:62" s="1" customFormat="1" ht="27.75" customHeight="1">
      <c r="B270" s="125"/>
      <c r="C270" s="138" t="s">
        <v>591</v>
      </c>
      <c r="D270" s="138" t="s">
        <v>239</v>
      </c>
      <c r="E270" s="139" t="s">
        <v>848</v>
      </c>
      <c r="F270" s="140" t="s">
        <v>849</v>
      </c>
      <c r="G270" s="141" t="s">
        <v>241</v>
      </c>
      <c r="H270" s="154">
        <v>1</v>
      </c>
      <c r="I270" s="154"/>
      <c r="J270" s="154"/>
      <c r="K270" s="140" t="s">
        <v>1</v>
      </c>
      <c r="L270" s="143"/>
      <c r="M270" s="144" t="s">
        <v>1</v>
      </c>
      <c r="N270" s="145" t="s">
        <v>34</v>
      </c>
      <c r="O270" s="133">
        <v>0</v>
      </c>
      <c r="P270" s="133">
        <f t="shared" si="45"/>
        <v>0</v>
      </c>
      <c r="Q270" s="133">
        <v>0.33</v>
      </c>
      <c r="R270" s="133">
        <f t="shared" si="46"/>
        <v>0.33</v>
      </c>
      <c r="S270" s="133">
        <v>0</v>
      </c>
      <c r="T270" s="134">
        <f t="shared" si="47"/>
        <v>0</v>
      </c>
      <c r="AO270" s="135" t="s">
        <v>247</v>
      </c>
      <c r="AQ270" s="135" t="s">
        <v>239</v>
      </c>
      <c r="AR270" s="135" t="s">
        <v>124</v>
      </c>
      <c r="AV270" s="13" t="s">
        <v>116</v>
      </c>
      <c r="BB270" s="136">
        <f t="shared" si="48"/>
        <v>0</v>
      </c>
      <c r="BC270" s="136">
        <f t="shared" si="49"/>
        <v>0</v>
      </c>
      <c r="BD270" s="136">
        <f t="shared" si="50"/>
        <v>0</v>
      </c>
      <c r="BE270" s="136">
        <f t="shared" si="51"/>
        <v>0</v>
      </c>
      <c r="BF270" s="136">
        <f t="shared" si="52"/>
        <v>0</v>
      </c>
      <c r="BG270" s="13" t="s">
        <v>124</v>
      </c>
      <c r="BH270" s="137">
        <f t="shared" si="53"/>
        <v>0</v>
      </c>
      <c r="BI270" s="13" t="s">
        <v>183</v>
      </c>
      <c r="BJ270" s="135" t="s">
        <v>850</v>
      </c>
    </row>
    <row r="271" spans="2:62" s="1" customFormat="1" ht="30" customHeight="1">
      <c r="B271" s="125"/>
      <c r="C271" s="126" t="s">
        <v>594</v>
      </c>
      <c r="D271" s="126" t="s">
        <v>118</v>
      </c>
      <c r="E271" s="127" t="s">
        <v>602</v>
      </c>
      <c r="F271" s="128" t="s">
        <v>603</v>
      </c>
      <c r="G271" s="129" t="s">
        <v>241</v>
      </c>
      <c r="H271" s="151">
        <v>77</v>
      </c>
      <c r="I271" s="151"/>
      <c r="J271" s="151"/>
      <c r="K271" s="128" t="s">
        <v>122</v>
      </c>
      <c r="L271" s="25"/>
      <c r="M271" s="131" t="s">
        <v>1</v>
      </c>
      <c r="N271" s="132" t="s">
        <v>34</v>
      </c>
      <c r="O271" s="133">
        <v>0.1</v>
      </c>
      <c r="P271" s="133">
        <f t="shared" si="45"/>
        <v>7.7</v>
      </c>
      <c r="Q271" s="133">
        <v>0</v>
      </c>
      <c r="R271" s="133">
        <f t="shared" si="46"/>
        <v>0</v>
      </c>
      <c r="S271" s="133">
        <v>3.0000000000000001E-3</v>
      </c>
      <c r="T271" s="134">
        <f t="shared" si="47"/>
        <v>0.23100000000000001</v>
      </c>
      <c r="AO271" s="135" t="s">
        <v>183</v>
      </c>
      <c r="AQ271" s="135" t="s">
        <v>118</v>
      </c>
      <c r="AR271" s="135" t="s">
        <v>124</v>
      </c>
      <c r="AV271" s="13" t="s">
        <v>116</v>
      </c>
      <c r="BB271" s="136">
        <f t="shared" si="48"/>
        <v>0</v>
      </c>
      <c r="BC271" s="136">
        <f t="shared" si="49"/>
        <v>0</v>
      </c>
      <c r="BD271" s="136">
        <f t="shared" si="50"/>
        <v>0</v>
      </c>
      <c r="BE271" s="136">
        <f t="shared" si="51"/>
        <v>0</v>
      </c>
      <c r="BF271" s="136">
        <f t="shared" si="52"/>
        <v>0</v>
      </c>
      <c r="BG271" s="13" t="s">
        <v>124</v>
      </c>
      <c r="BH271" s="137">
        <f t="shared" si="53"/>
        <v>0</v>
      </c>
      <c r="BI271" s="13" t="s">
        <v>183</v>
      </c>
      <c r="BJ271" s="135" t="s">
        <v>851</v>
      </c>
    </row>
    <row r="272" spans="2:62" s="1" customFormat="1" ht="30" customHeight="1">
      <c r="B272" s="125"/>
      <c r="C272" s="126" t="s">
        <v>598</v>
      </c>
      <c r="D272" s="126" t="s">
        <v>118</v>
      </c>
      <c r="E272" s="127" t="s">
        <v>606</v>
      </c>
      <c r="F272" s="128" t="s">
        <v>607</v>
      </c>
      <c r="G272" s="129" t="s">
        <v>358</v>
      </c>
      <c r="H272" s="151"/>
      <c r="I272" s="151">
        <v>0.8</v>
      </c>
      <c r="J272" s="151"/>
      <c r="K272" s="128" t="s">
        <v>122</v>
      </c>
      <c r="L272" s="25"/>
      <c r="M272" s="131" t="s">
        <v>1</v>
      </c>
      <c r="N272" s="132" t="s">
        <v>34</v>
      </c>
      <c r="O272" s="133">
        <v>0</v>
      </c>
      <c r="P272" s="133">
        <f t="shared" si="45"/>
        <v>0</v>
      </c>
      <c r="Q272" s="133">
        <v>0</v>
      </c>
      <c r="R272" s="133">
        <f t="shared" si="46"/>
        <v>0</v>
      </c>
      <c r="S272" s="133">
        <v>0</v>
      </c>
      <c r="T272" s="134">
        <f t="shared" si="47"/>
        <v>0</v>
      </c>
      <c r="AO272" s="135" t="s">
        <v>183</v>
      </c>
      <c r="AQ272" s="135" t="s">
        <v>118</v>
      </c>
      <c r="AR272" s="135" t="s">
        <v>124</v>
      </c>
      <c r="AV272" s="13" t="s">
        <v>116</v>
      </c>
      <c r="BB272" s="136">
        <f t="shared" si="48"/>
        <v>0</v>
      </c>
      <c r="BC272" s="136">
        <f t="shared" si="49"/>
        <v>0</v>
      </c>
      <c r="BD272" s="136">
        <f t="shared" si="50"/>
        <v>0</v>
      </c>
      <c r="BE272" s="136">
        <f t="shared" si="51"/>
        <v>0</v>
      </c>
      <c r="BF272" s="136">
        <f t="shared" si="52"/>
        <v>0</v>
      </c>
      <c r="BG272" s="13" t="s">
        <v>124</v>
      </c>
      <c r="BH272" s="137">
        <f t="shared" si="53"/>
        <v>0</v>
      </c>
      <c r="BI272" s="13" t="s">
        <v>183</v>
      </c>
      <c r="BJ272" s="135" t="s">
        <v>852</v>
      </c>
    </row>
    <row r="273" spans="2:62" s="11" customFormat="1" ht="22.9" customHeight="1">
      <c r="B273" s="114"/>
      <c r="D273" s="115" t="s">
        <v>67</v>
      </c>
      <c r="E273" s="123" t="s">
        <v>609</v>
      </c>
      <c r="F273" s="123" t="s">
        <v>610</v>
      </c>
      <c r="J273" s="153"/>
      <c r="L273" s="114"/>
      <c r="M273" s="117"/>
      <c r="N273" s="118"/>
      <c r="O273" s="118"/>
      <c r="P273" s="119">
        <f>SUM(P274:P279)</f>
        <v>50.674650599999993</v>
      </c>
      <c r="Q273" s="118"/>
      <c r="R273" s="119">
        <f>SUM(R274:R279)</f>
        <v>1.8267161999999999</v>
      </c>
      <c r="S273" s="118"/>
      <c r="T273" s="120">
        <f>SUM(T274:T279)</f>
        <v>0</v>
      </c>
      <c r="AO273" s="115" t="s">
        <v>124</v>
      </c>
      <c r="AQ273" s="121" t="s">
        <v>67</v>
      </c>
      <c r="AR273" s="121" t="s">
        <v>75</v>
      </c>
      <c r="AV273" s="115" t="s">
        <v>116</v>
      </c>
      <c r="BH273" s="122">
        <f>SUM(BH274:BH279)</f>
        <v>0</v>
      </c>
    </row>
    <row r="274" spans="2:62" s="1" customFormat="1" ht="27.75" customHeight="1">
      <c r="B274" s="125"/>
      <c r="C274" s="126" t="s">
        <v>601</v>
      </c>
      <c r="D274" s="126" t="s">
        <v>118</v>
      </c>
      <c r="E274" s="127" t="s">
        <v>620</v>
      </c>
      <c r="F274" s="128" t="s">
        <v>853</v>
      </c>
      <c r="G274" s="129" t="s">
        <v>159</v>
      </c>
      <c r="H274" s="151">
        <v>12.42</v>
      </c>
      <c r="I274" s="151"/>
      <c r="J274" s="151"/>
      <c r="K274" s="128" t="s">
        <v>122</v>
      </c>
      <c r="L274" s="25"/>
      <c r="M274" s="131" t="s">
        <v>1</v>
      </c>
      <c r="N274" s="132" t="s">
        <v>34</v>
      </c>
      <c r="O274" s="133">
        <v>0.65093000000000001</v>
      </c>
      <c r="P274" s="133">
        <f t="shared" ref="P274:P279" si="54">O274*H274</f>
        <v>8.0845506</v>
      </c>
      <c r="Q274" s="133">
        <v>2.1000000000000001E-4</v>
      </c>
      <c r="R274" s="133">
        <f t="shared" ref="R274:R279" si="55">Q274*H274</f>
        <v>2.6082000000000002E-3</v>
      </c>
      <c r="S274" s="133">
        <v>0</v>
      </c>
      <c r="T274" s="134">
        <f t="shared" ref="T274:T279" si="56">S274*H274</f>
        <v>0</v>
      </c>
      <c r="AO274" s="135" t="s">
        <v>183</v>
      </c>
      <c r="AQ274" s="135" t="s">
        <v>118</v>
      </c>
      <c r="AR274" s="135" t="s">
        <v>124</v>
      </c>
      <c r="AV274" s="13" t="s">
        <v>116</v>
      </c>
      <c r="BB274" s="136">
        <f t="shared" ref="BB274:BB279" si="57">IF(N274="základná",J274,0)</f>
        <v>0</v>
      </c>
      <c r="BC274" s="136">
        <f t="shared" ref="BC274:BC279" si="58">IF(N274="znížená",J274,0)</f>
        <v>0</v>
      </c>
      <c r="BD274" s="136">
        <f t="shared" ref="BD274:BD279" si="59">IF(N274="zákl. prenesená",J274,0)</f>
        <v>0</v>
      </c>
      <c r="BE274" s="136">
        <f t="shared" ref="BE274:BE279" si="60">IF(N274="zníž. prenesená",J274,0)</f>
        <v>0</v>
      </c>
      <c r="BF274" s="136">
        <f t="shared" ref="BF274:BF279" si="61">IF(N274="nulová",J274,0)</f>
        <v>0</v>
      </c>
      <c r="BG274" s="13" t="s">
        <v>124</v>
      </c>
      <c r="BH274" s="137">
        <f t="shared" ref="BH274:BH279" si="62">ROUND(I274*H274,3)</f>
        <v>0</v>
      </c>
      <c r="BI274" s="13" t="s">
        <v>183</v>
      </c>
      <c r="BJ274" s="135" t="s">
        <v>854</v>
      </c>
    </row>
    <row r="275" spans="2:62" s="1" customFormat="1" ht="36.75" customHeight="1">
      <c r="B275" s="125"/>
      <c r="C275" s="138" t="s">
        <v>605</v>
      </c>
      <c r="D275" s="138" t="s">
        <v>239</v>
      </c>
      <c r="E275" s="139" t="s">
        <v>624</v>
      </c>
      <c r="F275" s="280" t="s">
        <v>1102</v>
      </c>
      <c r="G275" s="141" t="s">
        <v>159</v>
      </c>
      <c r="H275" s="154">
        <v>13.04</v>
      </c>
      <c r="I275" s="154"/>
      <c r="J275" s="154"/>
      <c r="K275" s="140" t="s">
        <v>122</v>
      </c>
      <c r="L275" s="143"/>
      <c r="M275" s="144" t="s">
        <v>1</v>
      </c>
      <c r="N275" s="145" t="s">
        <v>34</v>
      </c>
      <c r="O275" s="133">
        <v>0</v>
      </c>
      <c r="P275" s="133">
        <f t="shared" si="54"/>
        <v>0</v>
      </c>
      <c r="Q275" s="133">
        <v>2.0000000000000001E-4</v>
      </c>
      <c r="R275" s="133">
        <f t="shared" si="55"/>
        <v>2.6080000000000001E-3</v>
      </c>
      <c r="S275" s="133">
        <v>0</v>
      </c>
      <c r="T275" s="134">
        <f t="shared" si="56"/>
        <v>0</v>
      </c>
      <c r="AO275" s="135" t="s">
        <v>247</v>
      </c>
      <c r="AQ275" s="135" t="s">
        <v>239</v>
      </c>
      <c r="AR275" s="135" t="s">
        <v>124</v>
      </c>
      <c r="AV275" s="13" t="s">
        <v>116</v>
      </c>
      <c r="BB275" s="136">
        <f t="shared" si="57"/>
        <v>0</v>
      </c>
      <c r="BC275" s="136">
        <f t="shared" si="58"/>
        <v>0</v>
      </c>
      <c r="BD275" s="136">
        <f t="shared" si="59"/>
        <v>0</v>
      </c>
      <c r="BE275" s="136">
        <f t="shared" si="60"/>
        <v>0</v>
      </c>
      <c r="BF275" s="136">
        <f t="shared" si="61"/>
        <v>0</v>
      </c>
      <c r="BG275" s="13" t="s">
        <v>124</v>
      </c>
      <c r="BH275" s="137">
        <f t="shared" si="62"/>
        <v>0</v>
      </c>
      <c r="BI275" s="13" t="s">
        <v>183</v>
      </c>
      <c r="BJ275" s="135" t="s">
        <v>855</v>
      </c>
    </row>
    <row r="276" spans="2:62" s="1" customFormat="1" ht="42" customHeight="1">
      <c r="B276" s="125"/>
      <c r="C276" s="138" t="s">
        <v>611</v>
      </c>
      <c r="D276" s="138" t="s">
        <v>239</v>
      </c>
      <c r="E276" s="139" t="s">
        <v>856</v>
      </c>
      <c r="F276" s="140" t="s">
        <v>857</v>
      </c>
      <c r="G276" s="141" t="s">
        <v>241</v>
      </c>
      <c r="H276" s="154">
        <v>1</v>
      </c>
      <c r="I276" s="154"/>
      <c r="J276" s="154"/>
      <c r="K276" s="140" t="s">
        <v>1</v>
      </c>
      <c r="L276" s="143"/>
      <c r="M276" s="144" t="s">
        <v>1</v>
      </c>
      <c r="N276" s="145" t="s">
        <v>34</v>
      </c>
      <c r="O276" s="133">
        <v>0</v>
      </c>
      <c r="P276" s="133">
        <f t="shared" si="54"/>
        <v>0</v>
      </c>
      <c r="Q276" s="133">
        <v>3.2000000000000001E-2</v>
      </c>
      <c r="R276" s="133">
        <f t="shared" si="55"/>
        <v>3.2000000000000001E-2</v>
      </c>
      <c r="S276" s="133">
        <v>0</v>
      </c>
      <c r="T276" s="134">
        <f t="shared" si="56"/>
        <v>0</v>
      </c>
      <c r="AO276" s="135" t="s">
        <v>247</v>
      </c>
      <c r="AQ276" s="135" t="s">
        <v>239</v>
      </c>
      <c r="AR276" s="135" t="s">
        <v>124</v>
      </c>
      <c r="AV276" s="13" t="s">
        <v>116</v>
      </c>
      <c r="BB276" s="136">
        <f t="shared" si="57"/>
        <v>0</v>
      </c>
      <c r="BC276" s="136">
        <f t="shared" si="58"/>
        <v>0</v>
      </c>
      <c r="BD276" s="136">
        <f t="shared" si="59"/>
        <v>0</v>
      </c>
      <c r="BE276" s="136">
        <f t="shared" si="60"/>
        <v>0</v>
      </c>
      <c r="BF276" s="136">
        <f t="shared" si="61"/>
        <v>0</v>
      </c>
      <c r="BG276" s="13" t="s">
        <v>124</v>
      </c>
      <c r="BH276" s="137">
        <f t="shared" si="62"/>
        <v>0</v>
      </c>
      <c r="BI276" s="13" t="s">
        <v>183</v>
      </c>
      <c r="BJ276" s="135" t="s">
        <v>858</v>
      </c>
    </row>
    <row r="277" spans="2:62" s="1" customFormat="1" ht="19.5" customHeight="1">
      <c r="B277" s="125"/>
      <c r="C277" s="126" t="s">
        <v>615</v>
      </c>
      <c r="D277" s="126" t="s">
        <v>118</v>
      </c>
      <c r="E277" s="127" t="s">
        <v>859</v>
      </c>
      <c r="F277" s="128" t="s">
        <v>860</v>
      </c>
      <c r="G277" s="129" t="s">
        <v>633</v>
      </c>
      <c r="H277" s="151">
        <v>357.9</v>
      </c>
      <c r="I277" s="151"/>
      <c r="J277" s="151"/>
      <c r="K277" s="128" t="s">
        <v>122</v>
      </c>
      <c r="L277" s="25"/>
      <c r="M277" s="131" t="s">
        <v>1</v>
      </c>
      <c r="N277" s="132" t="s">
        <v>34</v>
      </c>
      <c r="O277" s="133">
        <v>0.11899999999999999</v>
      </c>
      <c r="P277" s="133">
        <f t="shared" si="54"/>
        <v>42.590099999999993</v>
      </c>
      <c r="Q277" s="133">
        <v>0</v>
      </c>
      <c r="R277" s="133">
        <f t="shared" si="55"/>
        <v>0</v>
      </c>
      <c r="S277" s="133">
        <v>0</v>
      </c>
      <c r="T277" s="134">
        <f t="shared" si="56"/>
        <v>0</v>
      </c>
      <c r="AO277" s="135" t="s">
        <v>183</v>
      </c>
      <c r="AQ277" s="135" t="s">
        <v>118</v>
      </c>
      <c r="AR277" s="135" t="s">
        <v>124</v>
      </c>
      <c r="AV277" s="13" t="s">
        <v>116</v>
      </c>
      <c r="BB277" s="136">
        <f t="shared" si="57"/>
        <v>0</v>
      </c>
      <c r="BC277" s="136">
        <f t="shared" si="58"/>
        <v>0</v>
      </c>
      <c r="BD277" s="136">
        <f t="shared" si="59"/>
        <v>0</v>
      </c>
      <c r="BE277" s="136">
        <f t="shared" si="60"/>
        <v>0</v>
      </c>
      <c r="BF277" s="136">
        <f t="shared" si="61"/>
        <v>0</v>
      </c>
      <c r="BG277" s="13" t="s">
        <v>124</v>
      </c>
      <c r="BH277" s="137">
        <f t="shared" si="62"/>
        <v>0</v>
      </c>
      <c r="BI277" s="13" t="s">
        <v>183</v>
      </c>
      <c r="BJ277" s="135" t="s">
        <v>861</v>
      </c>
    </row>
    <row r="278" spans="2:62" s="1" customFormat="1" ht="27" customHeight="1">
      <c r="B278" s="125"/>
      <c r="C278" s="138" t="s">
        <v>619</v>
      </c>
      <c r="D278" s="138" t="s">
        <v>239</v>
      </c>
      <c r="E278" s="139" t="s">
        <v>862</v>
      </c>
      <c r="F278" s="140" t="s">
        <v>863</v>
      </c>
      <c r="G278" s="141" t="s">
        <v>633</v>
      </c>
      <c r="H278" s="154">
        <v>357.9</v>
      </c>
      <c r="I278" s="154"/>
      <c r="J278" s="154"/>
      <c r="K278" s="140" t="s">
        <v>1</v>
      </c>
      <c r="L278" s="143"/>
      <c r="M278" s="144" t="s">
        <v>1</v>
      </c>
      <c r="N278" s="145" t="s">
        <v>34</v>
      </c>
      <c r="O278" s="133">
        <v>0</v>
      </c>
      <c r="P278" s="133">
        <f t="shared" si="54"/>
        <v>0</v>
      </c>
      <c r="Q278" s="133">
        <v>5.0000000000000001E-3</v>
      </c>
      <c r="R278" s="133">
        <f t="shared" si="55"/>
        <v>1.7894999999999999</v>
      </c>
      <c r="S278" s="133">
        <v>0</v>
      </c>
      <c r="T278" s="134">
        <f t="shared" si="56"/>
        <v>0</v>
      </c>
      <c r="AO278" s="135" t="s">
        <v>247</v>
      </c>
      <c r="AQ278" s="135" t="s">
        <v>239</v>
      </c>
      <c r="AR278" s="135" t="s">
        <v>124</v>
      </c>
      <c r="AV278" s="13" t="s">
        <v>116</v>
      </c>
      <c r="BB278" s="136">
        <f t="shared" si="57"/>
        <v>0</v>
      </c>
      <c r="BC278" s="136">
        <f t="shared" si="58"/>
        <v>0</v>
      </c>
      <c r="BD278" s="136">
        <f t="shared" si="59"/>
        <v>0</v>
      </c>
      <c r="BE278" s="136">
        <f t="shared" si="60"/>
        <v>0</v>
      </c>
      <c r="BF278" s="136">
        <f t="shared" si="61"/>
        <v>0</v>
      </c>
      <c r="BG278" s="13" t="s">
        <v>124</v>
      </c>
      <c r="BH278" s="137">
        <f t="shared" si="62"/>
        <v>0</v>
      </c>
      <c r="BI278" s="13" t="s">
        <v>183</v>
      </c>
      <c r="BJ278" s="135" t="s">
        <v>864</v>
      </c>
    </row>
    <row r="279" spans="2:62" s="1" customFormat="1" ht="34.5" customHeight="1">
      <c r="B279" s="125"/>
      <c r="C279" s="126" t="s">
        <v>623</v>
      </c>
      <c r="D279" s="126" t="s">
        <v>118</v>
      </c>
      <c r="E279" s="127" t="s">
        <v>643</v>
      </c>
      <c r="F279" s="128" t="s">
        <v>644</v>
      </c>
      <c r="G279" s="129" t="s">
        <v>358</v>
      </c>
      <c r="H279" s="151"/>
      <c r="I279" s="151">
        <v>1.1000000000000001</v>
      </c>
      <c r="J279" s="151"/>
      <c r="K279" s="128" t="s">
        <v>122</v>
      </c>
      <c r="L279" s="25"/>
      <c r="M279" s="131" t="s">
        <v>1</v>
      </c>
      <c r="N279" s="132" t="s">
        <v>34</v>
      </c>
      <c r="O279" s="133">
        <v>0</v>
      </c>
      <c r="P279" s="133">
        <f t="shared" si="54"/>
        <v>0</v>
      </c>
      <c r="Q279" s="133">
        <v>0</v>
      </c>
      <c r="R279" s="133">
        <f t="shared" si="55"/>
        <v>0</v>
      </c>
      <c r="S279" s="133">
        <v>0</v>
      </c>
      <c r="T279" s="134">
        <f t="shared" si="56"/>
        <v>0</v>
      </c>
      <c r="AO279" s="135" t="s">
        <v>183</v>
      </c>
      <c r="AQ279" s="135" t="s">
        <v>118</v>
      </c>
      <c r="AR279" s="135" t="s">
        <v>124</v>
      </c>
      <c r="AV279" s="13" t="s">
        <v>116</v>
      </c>
      <c r="BB279" s="136">
        <f t="shared" si="57"/>
        <v>0</v>
      </c>
      <c r="BC279" s="136">
        <f t="shared" si="58"/>
        <v>0</v>
      </c>
      <c r="BD279" s="136">
        <f t="shared" si="59"/>
        <v>0</v>
      </c>
      <c r="BE279" s="136">
        <f t="shared" si="60"/>
        <v>0</v>
      </c>
      <c r="BF279" s="136">
        <f t="shared" si="61"/>
        <v>0</v>
      </c>
      <c r="BG279" s="13" t="s">
        <v>124</v>
      </c>
      <c r="BH279" s="137">
        <f t="shared" si="62"/>
        <v>0</v>
      </c>
      <c r="BI279" s="13" t="s">
        <v>183</v>
      </c>
      <c r="BJ279" s="135" t="s">
        <v>865</v>
      </c>
    </row>
    <row r="280" spans="2:62" s="11" customFormat="1" ht="22.9" customHeight="1">
      <c r="B280" s="114"/>
      <c r="D280" s="115" t="s">
        <v>67</v>
      </c>
      <c r="E280" s="123" t="s">
        <v>646</v>
      </c>
      <c r="F280" s="123" t="s">
        <v>647</v>
      </c>
      <c r="J280" s="153"/>
      <c r="L280" s="114"/>
      <c r="M280" s="117"/>
      <c r="N280" s="118"/>
      <c r="O280" s="118"/>
      <c r="P280" s="119">
        <f>SUM(P281:P283)</f>
        <v>7.3528000000000011</v>
      </c>
      <c r="Q280" s="118"/>
      <c r="R280" s="119">
        <f>SUM(R281:R283)</f>
        <v>7.1999999999999998E-3</v>
      </c>
      <c r="S280" s="118"/>
      <c r="T280" s="120">
        <f>SUM(T281:T283)</f>
        <v>0</v>
      </c>
      <c r="AO280" s="115" t="s">
        <v>124</v>
      </c>
      <c r="AQ280" s="121" t="s">
        <v>67</v>
      </c>
      <c r="AR280" s="121" t="s">
        <v>75</v>
      </c>
      <c r="AV280" s="115" t="s">
        <v>116</v>
      </c>
      <c r="BH280" s="122">
        <f>SUM(BH281:BH283)</f>
        <v>0</v>
      </c>
    </row>
    <row r="281" spans="2:62" s="1" customFormat="1" ht="24" customHeight="1">
      <c r="B281" s="125"/>
      <c r="C281" s="126" t="s">
        <v>626</v>
      </c>
      <c r="D281" s="126" t="s">
        <v>118</v>
      </c>
      <c r="E281" s="127" t="s">
        <v>649</v>
      </c>
      <c r="F281" s="128" t="s">
        <v>650</v>
      </c>
      <c r="G281" s="129" t="s">
        <v>154</v>
      </c>
      <c r="H281" s="151">
        <v>10</v>
      </c>
      <c r="I281" s="151"/>
      <c r="J281" s="151"/>
      <c r="K281" s="128" t="s">
        <v>122</v>
      </c>
      <c r="L281" s="25"/>
      <c r="M281" s="131" t="s">
        <v>1</v>
      </c>
      <c r="N281" s="132" t="s">
        <v>34</v>
      </c>
      <c r="O281" s="133">
        <v>0.115</v>
      </c>
      <c r="P281" s="133">
        <f>O281*H281</f>
        <v>1.1500000000000001</v>
      </c>
      <c r="Q281" s="133">
        <v>0</v>
      </c>
      <c r="R281" s="133">
        <f>Q281*H281</f>
        <v>0</v>
      </c>
      <c r="S281" s="133">
        <v>0</v>
      </c>
      <c r="T281" s="134">
        <f>S281*H281</f>
        <v>0</v>
      </c>
      <c r="AO281" s="135" t="s">
        <v>183</v>
      </c>
      <c r="AQ281" s="135" t="s">
        <v>118</v>
      </c>
      <c r="AR281" s="135" t="s">
        <v>124</v>
      </c>
      <c r="AV281" s="13" t="s">
        <v>116</v>
      </c>
      <c r="BB281" s="136">
        <f>IF(N281="základná",J281,0)</f>
        <v>0</v>
      </c>
      <c r="BC281" s="136">
        <f>IF(N281="znížená",J281,0)</f>
        <v>0</v>
      </c>
      <c r="BD281" s="136">
        <f>IF(N281="zákl. prenesená",J281,0)</f>
        <v>0</v>
      </c>
      <c r="BE281" s="136">
        <f>IF(N281="zníž. prenesená",J281,0)</f>
        <v>0</v>
      </c>
      <c r="BF281" s="136">
        <f>IF(N281="nulová",J281,0)</f>
        <v>0</v>
      </c>
      <c r="BG281" s="13" t="s">
        <v>124</v>
      </c>
      <c r="BH281" s="137">
        <f>ROUND(I281*H281,3)</f>
        <v>0</v>
      </c>
      <c r="BI281" s="13" t="s">
        <v>183</v>
      </c>
      <c r="BJ281" s="135" t="s">
        <v>866</v>
      </c>
    </row>
    <row r="282" spans="2:62" s="1" customFormat="1" ht="24" customHeight="1">
      <c r="B282" s="125"/>
      <c r="C282" s="126" t="s">
        <v>630</v>
      </c>
      <c r="D282" s="126" t="s">
        <v>118</v>
      </c>
      <c r="E282" s="127" t="s">
        <v>653</v>
      </c>
      <c r="F282" s="128" t="s">
        <v>654</v>
      </c>
      <c r="G282" s="129" t="s">
        <v>154</v>
      </c>
      <c r="H282" s="151">
        <v>10</v>
      </c>
      <c r="I282" s="151"/>
      <c r="J282" s="151"/>
      <c r="K282" s="128" t="s">
        <v>122</v>
      </c>
      <c r="L282" s="25"/>
      <c r="M282" s="131" t="s">
        <v>1</v>
      </c>
      <c r="N282" s="132" t="s">
        <v>34</v>
      </c>
      <c r="O282" s="133">
        <v>0.44296000000000002</v>
      </c>
      <c r="P282" s="133">
        <f>O282*H282</f>
        <v>4.4296000000000006</v>
      </c>
      <c r="Q282" s="133">
        <v>5.2999999999999998E-4</v>
      </c>
      <c r="R282" s="133">
        <f>Q282*H282</f>
        <v>5.3E-3</v>
      </c>
      <c r="S282" s="133">
        <v>0</v>
      </c>
      <c r="T282" s="134">
        <f>S282*H282</f>
        <v>0</v>
      </c>
      <c r="AO282" s="135" t="s">
        <v>183</v>
      </c>
      <c r="AQ282" s="135" t="s">
        <v>118</v>
      </c>
      <c r="AR282" s="135" t="s">
        <v>124</v>
      </c>
      <c r="AV282" s="13" t="s">
        <v>116</v>
      </c>
      <c r="BB282" s="136">
        <f>IF(N282="základná",J282,0)</f>
        <v>0</v>
      </c>
      <c r="BC282" s="136">
        <f>IF(N282="znížená",J282,0)</f>
        <v>0</v>
      </c>
      <c r="BD282" s="136">
        <f>IF(N282="zákl. prenesená",J282,0)</f>
        <v>0</v>
      </c>
      <c r="BE282" s="136">
        <f>IF(N282="zníž. prenesená",J282,0)</f>
        <v>0</v>
      </c>
      <c r="BF282" s="136">
        <f>IF(N282="nulová",J282,0)</f>
        <v>0</v>
      </c>
      <c r="BG282" s="13" t="s">
        <v>124</v>
      </c>
      <c r="BH282" s="137">
        <f>ROUND(I282*H282,3)</f>
        <v>0</v>
      </c>
      <c r="BI282" s="13" t="s">
        <v>183</v>
      </c>
      <c r="BJ282" s="135" t="s">
        <v>867</v>
      </c>
    </row>
    <row r="283" spans="2:62" s="1" customFormat="1" ht="24" customHeight="1">
      <c r="B283" s="125"/>
      <c r="C283" s="126" t="s">
        <v>635</v>
      </c>
      <c r="D283" s="126" t="s">
        <v>118</v>
      </c>
      <c r="E283" s="127" t="s">
        <v>657</v>
      </c>
      <c r="F283" s="128" t="s">
        <v>658</v>
      </c>
      <c r="G283" s="129" t="s">
        <v>154</v>
      </c>
      <c r="H283" s="151">
        <v>10</v>
      </c>
      <c r="I283" s="151"/>
      <c r="J283" s="151"/>
      <c r="K283" s="128" t="s">
        <v>122</v>
      </c>
      <c r="L283" s="25"/>
      <c r="M283" s="131" t="s">
        <v>1</v>
      </c>
      <c r="N283" s="132" t="s">
        <v>34</v>
      </c>
      <c r="O283" s="133">
        <v>0.17732000000000001</v>
      </c>
      <c r="P283" s="133">
        <f>O283*H283</f>
        <v>1.7732000000000001</v>
      </c>
      <c r="Q283" s="133">
        <v>1.9000000000000001E-4</v>
      </c>
      <c r="R283" s="133">
        <f>Q283*H283</f>
        <v>1.9000000000000002E-3</v>
      </c>
      <c r="S283" s="133">
        <v>0</v>
      </c>
      <c r="T283" s="134">
        <f>S283*H283</f>
        <v>0</v>
      </c>
      <c r="AO283" s="135" t="s">
        <v>183</v>
      </c>
      <c r="AQ283" s="135" t="s">
        <v>118</v>
      </c>
      <c r="AR283" s="135" t="s">
        <v>124</v>
      </c>
      <c r="AV283" s="13" t="s">
        <v>116</v>
      </c>
      <c r="BB283" s="136">
        <f>IF(N283="základná",J283,0)</f>
        <v>0</v>
      </c>
      <c r="BC283" s="136">
        <f>IF(N283="znížená",J283,0)</f>
        <v>0</v>
      </c>
      <c r="BD283" s="136">
        <f>IF(N283="zákl. prenesená",J283,0)</f>
        <v>0</v>
      </c>
      <c r="BE283" s="136">
        <f>IF(N283="zníž. prenesená",J283,0)</f>
        <v>0</v>
      </c>
      <c r="BF283" s="136">
        <f>IF(N283="nulová",J283,0)</f>
        <v>0</v>
      </c>
      <c r="BG283" s="13" t="s">
        <v>124</v>
      </c>
      <c r="BH283" s="137">
        <f>ROUND(I283*H283,3)</f>
        <v>0</v>
      </c>
      <c r="BI283" s="13" t="s">
        <v>183</v>
      </c>
      <c r="BJ283" s="135" t="s">
        <v>868</v>
      </c>
    </row>
    <row r="284" spans="2:62" s="11" customFormat="1" ht="22.9" customHeight="1">
      <c r="B284" s="114"/>
      <c r="D284" s="115" t="s">
        <v>67</v>
      </c>
      <c r="E284" s="123" t="s">
        <v>660</v>
      </c>
      <c r="F284" s="123" t="s">
        <v>661</v>
      </c>
      <c r="J284" s="153"/>
      <c r="L284" s="114"/>
      <c r="M284" s="117"/>
      <c r="N284" s="118"/>
      <c r="O284" s="118"/>
      <c r="P284" s="119">
        <f>SUM(P285:P286)</f>
        <v>9.4177499999999998</v>
      </c>
      <c r="Q284" s="118"/>
      <c r="R284" s="119">
        <f>SUM(R285:R286)</f>
        <v>4.6547499999999999E-2</v>
      </c>
      <c r="S284" s="118"/>
      <c r="T284" s="120">
        <f>SUM(T285:T286)</f>
        <v>0</v>
      </c>
      <c r="AO284" s="115" t="s">
        <v>124</v>
      </c>
      <c r="AQ284" s="121" t="s">
        <v>67</v>
      </c>
      <c r="AR284" s="121" t="s">
        <v>75</v>
      </c>
      <c r="AV284" s="115" t="s">
        <v>116</v>
      </c>
      <c r="BH284" s="122">
        <f>SUM(BH285:BH286)</f>
        <v>0</v>
      </c>
    </row>
    <row r="285" spans="2:62" s="1" customFormat="1" ht="36" customHeight="1">
      <c r="B285" s="125"/>
      <c r="C285" s="126" t="s">
        <v>639</v>
      </c>
      <c r="D285" s="126" t="s">
        <v>118</v>
      </c>
      <c r="E285" s="127" t="s">
        <v>663</v>
      </c>
      <c r="F285" s="159" t="s">
        <v>1104</v>
      </c>
      <c r="G285" s="129" t="s">
        <v>154</v>
      </c>
      <c r="H285" s="151">
        <v>108.25</v>
      </c>
      <c r="I285" s="151"/>
      <c r="J285" s="151"/>
      <c r="K285" s="128" t="s">
        <v>122</v>
      </c>
      <c r="L285" s="25"/>
      <c r="M285" s="131" t="s">
        <v>1</v>
      </c>
      <c r="N285" s="132" t="s">
        <v>34</v>
      </c>
      <c r="O285" s="133">
        <v>3.4000000000000002E-2</v>
      </c>
      <c r="P285" s="133">
        <f>O285*H285</f>
        <v>3.6805000000000003</v>
      </c>
      <c r="Q285" s="133">
        <v>1E-4</v>
      </c>
      <c r="R285" s="133">
        <f>Q285*H285</f>
        <v>1.0825000000000001E-2</v>
      </c>
      <c r="S285" s="133">
        <v>0</v>
      </c>
      <c r="T285" s="134">
        <f>S285*H285</f>
        <v>0</v>
      </c>
      <c r="AO285" s="135" t="s">
        <v>183</v>
      </c>
      <c r="AQ285" s="135" t="s">
        <v>118</v>
      </c>
      <c r="AR285" s="135" t="s">
        <v>124</v>
      </c>
      <c r="AV285" s="13" t="s">
        <v>116</v>
      </c>
      <c r="BB285" s="136">
        <f>IF(N285="základná",J285,0)</f>
        <v>0</v>
      </c>
      <c r="BC285" s="136">
        <f>IF(N285="znížená",J285,0)</f>
        <v>0</v>
      </c>
      <c r="BD285" s="136">
        <f>IF(N285="zákl. prenesená",J285,0)</f>
        <v>0</v>
      </c>
      <c r="BE285" s="136">
        <f>IF(N285="zníž. prenesená",J285,0)</f>
        <v>0</v>
      </c>
      <c r="BF285" s="136">
        <f>IF(N285="nulová",J285,0)</f>
        <v>0</v>
      </c>
      <c r="BG285" s="13" t="s">
        <v>124</v>
      </c>
      <c r="BH285" s="137">
        <f>ROUND(I285*H285,3)</f>
        <v>0</v>
      </c>
      <c r="BI285" s="13" t="s">
        <v>183</v>
      </c>
      <c r="BJ285" s="135" t="s">
        <v>869</v>
      </c>
    </row>
    <row r="286" spans="2:62" s="1" customFormat="1" ht="29.25" customHeight="1">
      <c r="B286" s="125"/>
      <c r="C286" s="126" t="s">
        <v>642</v>
      </c>
      <c r="D286" s="126" t="s">
        <v>118</v>
      </c>
      <c r="E286" s="127" t="s">
        <v>666</v>
      </c>
      <c r="F286" s="159" t="s">
        <v>1105</v>
      </c>
      <c r="G286" s="129" t="s">
        <v>154</v>
      </c>
      <c r="H286" s="151">
        <v>108.25</v>
      </c>
      <c r="I286" s="151"/>
      <c r="J286" s="151"/>
      <c r="K286" s="128" t="s">
        <v>122</v>
      </c>
      <c r="L286" s="25"/>
      <c r="M286" s="131" t="s">
        <v>1</v>
      </c>
      <c r="N286" s="132" t="s">
        <v>34</v>
      </c>
      <c r="O286" s="133">
        <v>5.2999999999999999E-2</v>
      </c>
      <c r="P286" s="133">
        <f>O286*H286</f>
        <v>5.7372499999999995</v>
      </c>
      <c r="Q286" s="133">
        <v>3.3E-4</v>
      </c>
      <c r="R286" s="133">
        <f>Q286*H286</f>
        <v>3.5722499999999997E-2</v>
      </c>
      <c r="S286" s="133">
        <v>0</v>
      </c>
      <c r="T286" s="134">
        <f>S286*H286</f>
        <v>0</v>
      </c>
      <c r="Y286" s="150"/>
      <c r="AO286" s="135" t="s">
        <v>183</v>
      </c>
      <c r="AQ286" s="135" t="s">
        <v>118</v>
      </c>
      <c r="AR286" s="135" t="s">
        <v>124</v>
      </c>
      <c r="AV286" s="13" t="s">
        <v>116</v>
      </c>
      <c r="BB286" s="136">
        <f>IF(N286="základná",J286,0)</f>
        <v>0</v>
      </c>
      <c r="BC286" s="136">
        <f>IF(N286="znížená",J286,0)</f>
        <v>0</v>
      </c>
      <c r="BD286" s="136">
        <f>IF(N286="zákl. prenesená",J286,0)</f>
        <v>0</v>
      </c>
      <c r="BE286" s="136">
        <f>IF(N286="zníž. prenesená",J286,0)</f>
        <v>0</v>
      </c>
      <c r="BF286" s="136">
        <f>IF(N286="nulová",J286,0)</f>
        <v>0</v>
      </c>
      <c r="BG286" s="13" t="s">
        <v>124</v>
      </c>
      <c r="BH286" s="137">
        <f>ROUND(I286*H286,3)</f>
        <v>0</v>
      </c>
      <c r="BI286" s="13" t="s">
        <v>183</v>
      </c>
      <c r="BJ286" s="135" t="s">
        <v>870</v>
      </c>
    </row>
    <row r="287" spans="2:62" s="11" customFormat="1" ht="25.9" customHeight="1">
      <c r="B287" s="114"/>
      <c r="D287" s="115" t="s">
        <v>67</v>
      </c>
      <c r="E287" s="116" t="s">
        <v>669</v>
      </c>
      <c r="F287" s="116" t="s">
        <v>670</v>
      </c>
      <c r="J287" s="152"/>
      <c r="L287" s="114"/>
      <c r="M287" s="117"/>
      <c r="N287" s="118"/>
      <c r="O287" s="118"/>
      <c r="P287" s="119">
        <f>P288</f>
        <v>21.200000000000003</v>
      </c>
      <c r="Q287" s="118"/>
      <c r="R287" s="119">
        <f>R288</f>
        <v>0</v>
      </c>
      <c r="S287" s="118"/>
      <c r="T287" s="120">
        <f>T288</f>
        <v>0</v>
      </c>
      <c r="AO287" s="115" t="s">
        <v>123</v>
      </c>
      <c r="AQ287" s="121" t="s">
        <v>67</v>
      </c>
      <c r="AR287" s="121" t="s">
        <v>68</v>
      </c>
      <c r="AV287" s="115" t="s">
        <v>116</v>
      </c>
      <c r="BH287" s="122">
        <f>BH288</f>
        <v>0</v>
      </c>
    </row>
    <row r="288" spans="2:62" s="1" customFormat="1" ht="49.5" customHeight="1">
      <c r="B288" s="125"/>
      <c r="C288" s="126" t="s">
        <v>652</v>
      </c>
      <c r="D288" s="126" t="s">
        <v>118</v>
      </c>
      <c r="E288" s="127" t="s">
        <v>672</v>
      </c>
      <c r="F288" s="128" t="s">
        <v>2251</v>
      </c>
      <c r="G288" s="129" t="s">
        <v>673</v>
      </c>
      <c r="H288" s="151">
        <v>20</v>
      </c>
      <c r="I288" s="151"/>
      <c r="J288" s="151"/>
      <c r="K288" s="128" t="s">
        <v>122</v>
      </c>
      <c r="L288" s="25"/>
      <c r="M288" s="146" t="s">
        <v>1</v>
      </c>
      <c r="N288" s="147" t="s">
        <v>34</v>
      </c>
      <c r="O288" s="148">
        <v>1.06</v>
      </c>
      <c r="P288" s="148">
        <f>O288*H288</f>
        <v>21.200000000000003</v>
      </c>
      <c r="Q288" s="148">
        <v>0</v>
      </c>
      <c r="R288" s="148">
        <f>Q288*H288</f>
        <v>0</v>
      </c>
      <c r="S288" s="148">
        <v>0</v>
      </c>
      <c r="T288" s="149">
        <f>S288*H288</f>
        <v>0</v>
      </c>
      <c r="AO288" s="135" t="s">
        <v>674</v>
      </c>
      <c r="AQ288" s="135" t="s">
        <v>118</v>
      </c>
      <c r="AR288" s="135" t="s">
        <v>75</v>
      </c>
      <c r="AV288" s="13" t="s">
        <v>116</v>
      </c>
      <c r="BB288" s="136">
        <f>IF(N288="základná",J288,0)</f>
        <v>0</v>
      </c>
      <c r="BC288" s="136">
        <f>IF(N288="znížená",J288,0)</f>
        <v>0</v>
      </c>
      <c r="BD288" s="136">
        <f>IF(N288="zákl. prenesená",J288,0)</f>
        <v>0</v>
      </c>
      <c r="BE288" s="136">
        <f>IF(N288="zníž. prenesená",J288,0)</f>
        <v>0</v>
      </c>
      <c r="BF288" s="136">
        <f>IF(N288="nulová",J288,0)</f>
        <v>0</v>
      </c>
      <c r="BG288" s="13" t="s">
        <v>124</v>
      </c>
      <c r="BH288" s="137">
        <f>ROUND(I288*H288,3)</f>
        <v>0</v>
      </c>
      <c r="BI288" s="13" t="s">
        <v>674</v>
      </c>
      <c r="BJ288" s="135" t="s">
        <v>871</v>
      </c>
    </row>
    <row r="289" spans="2:12" s="1" customFormat="1" ht="6.95" customHeight="1">
      <c r="B289" s="37"/>
      <c r="C289" s="38"/>
      <c r="D289" s="38"/>
      <c r="E289" s="38"/>
      <c r="F289" s="38"/>
      <c r="G289" s="38"/>
      <c r="H289" s="38"/>
      <c r="I289" s="38"/>
      <c r="J289" s="38"/>
      <c r="K289" s="38"/>
      <c r="L289" s="25"/>
    </row>
  </sheetData>
  <autoFilter ref="C135:K288"/>
  <mergeCells count="10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  <mergeCell ref="E10:F1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0"/>
  <sheetViews>
    <sheetView showGridLines="0" showZeros="0" workbookViewId="0">
      <selection activeCell="H8" sqref="H8"/>
    </sheetView>
  </sheetViews>
  <sheetFormatPr defaultRowHeight="12.75"/>
  <cols>
    <col min="1" max="1" width="0.83203125" style="166" customWidth="1"/>
    <col min="2" max="2" width="4.33203125" style="166" customWidth="1"/>
    <col min="3" max="3" width="8" style="166" customWidth="1"/>
    <col min="4" max="6" width="16.33203125" style="166" customWidth="1"/>
    <col min="7" max="7" width="4.5" style="166" customWidth="1"/>
    <col min="8" max="8" width="26.5" style="166" customWidth="1"/>
    <col min="9" max="9" width="16.33203125" style="166" customWidth="1"/>
    <col min="10" max="10" width="5" style="166" customWidth="1"/>
    <col min="11" max="11" width="23" style="166" customWidth="1"/>
    <col min="12" max="12" width="11.33203125" style="166" customWidth="1"/>
    <col min="13" max="13" width="16.33203125" style="166" customWidth="1"/>
    <col min="14" max="14" width="0.83203125" style="166" customWidth="1"/>
    <col min="15" max="15" width="1.6640625" style="166" customWidth="1"/>
    <col min="16" max="23" width="9.33203125" style="166"/>
    <col min="24" max="25" width="6.6640625" style="166" customWidth="1"/>
    <col min="26" max="26" width="7.6640625" style="166" customWidth="1"/>
    <col min="27" max="27" width="25" style="166" customWidth="1"/>
    <col min="28" max="28" width="5" style="166" customWidth="1"/>
    <col min="29" max="29" width="9.6640625" style="166" customWidth="1"/>
    <col min="30" max="30" width="10.1640625" style="166" customWidth="1"/>
    <col min="31" max="256" width="9.33203125" style="166"/>
    <col min="257" max="257" width="0.83203125" style="166" customWidth="1"/>
    <col min="258" max="258" width="4.33203125" style="166" customWidth="1"/>
    <col min="259" max="259" width="8" style="166" customWidth="1"/>
    <col min="260" max="262" width="16.33203125" style="166" customWidth="1"/>
    <col min="263" max="263" width="4.5" style="166" customWidth="1"/>
    <col min="264" max="264" width="26.5" style="166" customWidth="1"/>
    <col min="265" max="265" width="16.33203125" style="166" customWidth="1"/>
    <col min="266" max="266" width="5" style="166" customWidth="1"/>
    <col min="267" max="267" width="23" style="166" customWidth="1"/>
    <col min="268" max="268" width="11.33203125" style="166" customWidth="1"/>
    <col min="269" max="269" width="16.33203125" style="166" customWidth="1"/>
    <col min="270" max="270" width="0.83203125" style="166" customWidth="1"/>
    <col min="271" max="271" width="1.6640625" style="166" customWidth="1"/>
    <col min="272" max="279" width="9.33203125" style="166"/>
    <col min="280" max="281" width="6.6640625" style="166" customWidth="1"/>
    <col min="282" max="282" width="7.6640625" style="166" customWidth="1"/>
    <col min="283" max="283" width="25" style="166" customWidth="1"/>
    <col min="284" max="284" width="5" style="166" customWidth="1"/>
    <col min="285" max="285" width="9.6640625" style="166" customWidth="1"/>
    <col min="286" max="286" width="10.1640625" style="166" customWidth="1"/>
    <col min="287" max="512" width="9.33203125" style="166"/>
    <col min="513" max="513" width="0.83203125" style="166" customWidth="1"/>
    <col min="514" max="514" width="4.33203125" style="166" customWidth="1"/>
    <col min="515" max="515" width="8" style="166" customWidth="1"/>
    <col min="516" max="518" width="16.33203125" style="166" customWidth="1"/>
    <col min="519" max="519" width="4.5" style="166" customWidth="1"/>
    <col min="520" max="520" width="26.5" style="166" customWidth="1"/>
    <col min="521" max="521" width="16.33203125" style="166" customWidth="1"/>
    <col min="522" max="522" width="5" style="166" customWidth="1"/>
    <col min="523" max="523" width="23" style="166" customWidth="1"/>
    <col min="524" max="524" width="11.33203125" style="166" customWidth="1"/>
    <col min="525" max="525" width="16.33203125" style="166" customWidth="1"/>
    <col min="526" max="526" width="0.83203125" style="166" customWidth="1"/>
    <col min="527" max="527" width="1.6640625" style="166" customWidth="1"/>
    <col min="528" max="535" width="9.33203125" style="166"/>
    <col min="536" max="537" width="6.6640625" style="166" customWidth="1"/>
    <col min="538" max="538" width="7.6640625" style="166" customWidth="1"/>
    <col min="539" max="539" width="25" style="166" customWidth="1"/>
    <col min="540" max="540" width="5" style="166" customWidth="1"/>
    <col min="541" max="541" width="9.6640625" style="166" customWidth="1"/>
    <col min="542" max="542" width="10.1640625" style="166" customWidth="1"/>
    <col min="543" max="768" width="9.33203125" style="166"/>
    <col min="769" max="769" width="0.83203125" style="166" customWidth="1"/>
    <col min="770" max="770" width="4.33203125" style="166" customWidth="1"/>
    <col min="771" max="771" width="8" style="166" customWidth="1"/>
    <col min="772" max="774" width="16.33203125" style="166" customWidth="1"/>
    <col min="775" max="775" width="4.5" style="166" customWidth="1"/>
    <col min="776" max="776" width="26.5" style="166" customWidth="1"/>
    <col min="777" max="777" width="16.33203125" style="166" customWidth="1"/>
    <col min="778" max="778" width="5" style="166" customWidth="1"/>
    <col min="779" max="779" width="23" style="166" customWidth="1"/>
    <col min="780" max="780" width="11.33203125" style="166" customWidth="1"/>
    <col min="781" max="781" width="16.33203125" style="166" customWidth="1"/>
    <col min="782" max="782" width="0.83203125" style="166" customWidth="1"/>
    <col min="783" max="783" width="1.6640625" style="166" customWidth="1"/>
    <col min="784" max="791" width="9.33203125" style="166"/>
    <col min="792" max="793" width="6.6640625" style="166" customWidth="1"/>
    <col min="794" max="794" width="7.6640625" style="166" customWidth="1"/>
    <col min="795" max="795" width="25" style="166" customWidth="1"/>
    <col min="796" max="796" width="5" style="166" customWidth="1"/>
    <col min="797" max="797" width="9.6640625" style="166" customWidth="1"/>
    <col min="798" max="798" width="10.1640625" style="166" customWidth="1"/>
    <col min="799" max="1024" width="9.33203125" style="166"/>
    <col min="1025" max="1025" width="0.83203125" style="166" customWidth="1"/>
    <col min="1026" max="1026" width="4.33203125" style="166" customWidth="1"/>
    <col min="1027" max="1027" width="8" style="166" customWidth="1"/>
    <col min="1028" max="1030" width="16.33203125" style="166" customWidth="1"/>
    <col min="1031" max="1031" width="4.5" style="166" customWidth="1"/>
    <col min="1032" max="1032" width="26.5" style="166" customWidth="1"/>
    <col min="1033" max="1033" width="16.33203125" style="166" customWidth="1"/>
    <col min="1034" max="1034" width="5" style="166" customWidth="1"/>
    <col min="1035" max="1035" width="23" style="166" customWidth="1"/>
    <col min="1036" max="1036" width="11.33203125" style="166" customWidth="1"/>
    <col min="1037" max="1037" width="16.33203125" style="166" customWidth="1"/>
    <col min="1038" max="1038" width="0.83203125" style="166" customWidth="1"/>
    <col min="1039" max="1039" width="1.6640625" style="166" customWidth="1"/>
    <col min="1040" max="1047" width="9.33203125" style="166"/>
    <col min="1048" max="1049" width="6.6640625" style="166" customWidth="1"/>
    <col min="1050" max="1050" width="7.6640625" style="166" customWidth="1"/>
    <col min="1051" max="1051" width="25" style="166" customWidth="1"/>
    <col min="1052" max="1052" width="5" style="166" customWidth="1"/>
    <col min="1053" max="1053" width="9.6640625" style="166" customWidth="1"/>
    <col min="1054" max="1054" width="10.1640625" style="166" customWidth="1"/>
    <col min="1055" max="1280" width="9.33203125" style="166"/>
    <col min="1281" max="1281" width="0.83203125" style="166" customWidth="1"/>
    <col min="1282" max="1282" width="4.33203125" style="166" customWidth="1"/>
    <col min="1283" max="1283" width="8" style="166" customWidth="1"/>
    <col min="1284" max="1286" width="16.33203125" style="166" customWidth="1"/>
    <col min="1287" max="1287" width="4.5" style="166" customWidth="1"/>
    <col min="1288" max="1288" width="26.5" style="166" customWidth="1"/>
    <col min="1289" max="1289" width="16.33203125" style="166" customWidth="1"/>
    <col min="1290" max="1290" width="5" style="166" customWidth="1"/>
    <col min="1291" max="1291" width="23" style="166" customWidth="1"/>
    <col min="1292" max="1292" width="11.33203125" style="166" customWidth="1"/>
    <col min="1293" max="1293" width="16.33203125" style="166" customWidth="1"/>
    <col min="1294" max="1294" width="0.83203125" style="166" customWidth="1"/>
    <col min="1295" max="1295" width="1.6640625" style="166" customWidth="1"/>
    <col min="1296" max="1303" width="9.33203125" style="166"/>
    <col min="1304" max="1305" width="6.6640625" style="166" customWidth="1"/>
    <col min="1306" max="1306" width="7.6640625" style="166" customWidth="1"/>
    <col min="1307" max="1307" width="25" style="166" customWidth="1"/>
    <col min="1308" max="1308" width="5" style="166" customWidth="1"/>
    <col min="1309" max="1309" width="9.6640625" style="166" customWidth="1"/>
    <col min="1310" max="1310" width="10.1640625" style="166" customWidth="1"/>
    <col min="1311" max="1536" width="9.33203125" style="166"/>
    <col min="1537" max="1537" width="0.83203125" style="166" customWidth="1"/>
    <col min="1538" max="1538" width="4.33203125" style="166" customWidth="1"/>
    <col min="1539" max="1539" width="8" style="166" customWidth="1"/>
    <col min="1540" max="1542" width="16.33203125" style="166" customWidth="1"/>
    <col min="1543" max="1543" width="4.5" style="166" customWidth="1"/>
    <col min="1544" max="1544" width="26.5" style="166" customWidth="1"/>
    <col min="1545" max="1545" width="16.33203125" style="166" customWidth="1"/>
    <col min="1546" max="1546" width="5" style="166" customWidth="1"/>
    <col min="1547" max="1547" width="23" style="166" customWidth="1"/>
    <col min="1548" max="1548" width="11.33203125" style="166" customWidth="1"/>
    <col min="1549" max="1549" width="16.33203125" style="166" customWidth="1"/>
    <col min="1550" max="1550" width="0.83203125" style="166" customWidth="1"/>
    <col min="1551" max="1551" width="1.6640625" style="166" customWidth="1"/>
    <col min="1552" max="1559" width="9.33203125" style="166"/>
    <col min="1560" max="1561" width="6.6640625" style="166" customWidth="1"/>
    <col min="1562" max="1562" width="7.6640625" style="166" customWidth="1"/>
    <col min="1563" max="1563" width="25" style="166" customWidth="1"/>
    <col min="1564" max="1564" width="5" style="166" customWidth="1"/>
    <col min="1565" max="1565" width="9.6640625" style="166" customWidth="1"/>
    <col min="1566" max="1566" width="10.1640625" style="166" customWidth="1"/>
    <col min="1567" max="1792" width="9.33203125" style="166"/>
    <col min="1793" max="1793" width="0.83203125" style="166" customWidth="1"/>
    <col min="1794" max="1794" width="4.33203125" style="166" customWidth="1"/>
    <col min="1795" max="1795" width="8" style="166" customWidth="1"/>
    <col min="1796" max="1798" width="16.33203125" style="166" customWidth="1"/>
    <col min="1799" max="1799" width="4.5" style="166" customWidth="1"/>
    <col min="1800" max="1800" width="26.5" style="166" customWidth="1"/>
    <col min="1801" max="1801" width="16.33203125" style="166" customWidth="1"/>
    <col min="1802" max="1802" width="5" style="166" customWidth="1"/>
    <col min="1803" max="1803" width="23" style="166" customWidth="1"/>
    <col min="1804" max="1804" width="11.33203125" style="166" customWidth="1"/>
    <col min="1805" max="1805" width="16.33203125" style="166" customWidth="1"/>
    <col min="1806" max="1806" width="0.83203125" style="166" customWidth="1"/>
    <col min="1807" max="1807" width="1.6640625" style="166" customWidth="1"/>
    <col min="1808" max="1815" width="9.33203125" style="166"/>
    <col min="1816" max="1817" width="6.6640625" style="166" customWidth="1"/>
    <col min="1818" max="1818" width="7.6640625" style="166" customWidth="1"/>
    <col min="1819" max="1819" width="25" style="166" customWidth="1"/>
    <col min="1820" max="1820" width="5" style="166" customWidth="1"/>
    <col min="1821" max="1821" width="9.6640625" style="166" customWidth="1"/>
    <col min="1822" max="1822" width="10.1640625" style="166" customWidth="1"/>
    <col min="1823" max="2048" width="9.33203125" style="166"/>
    <col min="2049" max="2049" width="0.83203125" style="166" customWidth="1"/>
    <col min="2050" max="2050" width="4.33203125" style="166" customWidth="1"/>
    <col min="2051" max="2051" width="8" style="166" customWidth="1"/>
    <col min="2052" max="2054" width="16.33203125" style="166" customWidth="1"/>
    <col min="2055" max="2055" width="4.5" style="166" customWidth="1"/>
    <col min="2056" max="2056" width="26.5" style="166" customWidth="1"/>
    <col min="2057" max="2057" width="16.33203125" style="166" customWidth="1"/>
    <col min="2058" max="2058" width="5" style="166" customWidth="1"/>
    <col min="2059" max="2059" width="23" style="166" customWidth="1"/>
    <col min="2060" max="2060" width="11.33203125" style="166" customWidth="1"/>
    <col min="2061" max="2061" width="16.33203125" style="166" customWidth="1"/>
    <col min="2062" max="2062" width="0.83203125" style="166" customWidth="1"/>
    <col min="2063" max="2063" width="1.6640625" style="166" customWidth="1"/>
    <col min="2064" max="2071" width="9.33203125" style="166"/>
    <col min="2072" max="2073" width="6.6640625" style="166" customWidth="1"/>
    <col min="2074" max="2074" width="7.6640625" style="166" customWidth="1"/>
    <col min="2075" max="2075" width="25" style="166" customWidth="1"/>
    <col min="2076" max="2076" width="5" style="166" customWidth="1"/>
    <col min="2077" max="2077" width="9.6640625" style="166" customWidth="1"/>
    <col min="2078" max="2078" width="10.1640625" style="166" customWidth="1"/>
    <col min="2079" max="2304" width="9.33203125" style="166"/>
    <col min="2305" max="2305" width="0.83203125" style="166" customWidth="1"/>
    <col min="2306" max="2306" width="4.33203125" style="166" customWidth="1"/>
    <col min="2307" max="2307" width="8" style="166" customWidth="1"/>
    <col min="2308" max="2310" width="16.33203125" style="166" customWidth="1"/>
    <col min="2311" max="2311" width="4.5" style="166" customWidth="1"/>
    <col min="2312" max="2312" width="26.5" style="166" customWidth="1"/>
    <col min="2313" max="2313" width="16.33203125" style="166" customWidth="1"/>
    <col min="2314" max="2314" width="5" style="166" customWidth="1"/>
    <col min="2315" max="2315" width="23" style="166" customWidth="1"/>
    <col min="2316" max="2316" width="11.33203125" style="166" customWidth="1"/>
    <col min="2317" max="2317" width="16.33203125" style="166" customWidth="1"/>
    <col min="2318" max="2318" width="0.83203125" style="166" customWidth="1"/>
    <col min="2319" max="2319" width="1.6640625" style="166" customWidth="1"/>
    <col min="2320" max="2327" width="9.33203125" style="166"/>
    <col min="2328" max="2329" width="6.6640625" style="166" customWidth="1"/>
    <col min="2330" max="2330" width="7.6640625" style="166" customWidth="1"/>
    <col min="2331" max="2331" width="25" style="166" customWidth="1"/>
    <col min="2332" max="2332" width="5" style="166" customWidth="1"/>
    <col min="2333" max="2333" width="9.6640625" style="166" customWidth="1"/>
    <col min="2334" max="2334" width="10.1640625" style="166" customWidth="1"/>
    <col min="2335" max="2560" width="9.33203125" style="166"/>
    <col min="2561" max="2561" width="0.83203125" style="166" customWidth="1"/>
    <col min="2562" max="2562" width="4.33203125" style="166" customWidth="1"/>
    <col min="2563" max="2563" width="8" style="166" customWidth="1"/>
    <col min="2564" max="2566" width="16.33203125" style="166" customWidth="1"/>
    <col min="2567" max="2567" width="4.5" style="166" customWidth="1"/>
    <col min="2568" max="2568" width="26.5" style="166" customWidth="1"/>
    <col min="2569" max="2569" width="16.33203125" style="166" customWidth="1"/>
    <col min="2570" max="2570" width="5" style="166" customWidth="1"/>
    <col min="2571" max="2571" width="23" style="166" customWidth="1"/>
    <col min="2572" max="2572" width="11.33203125" style="166" customWidth="1"/>
    <col min="2573" max="2573" width="16.33203125" style="166" customWidth="1"/>
    <col min="2574" max="2574" width="0.83203125" style="166" customWidth="1"/>
    <col min="2575" max="2575" width="1.6640625" style="166" customWidth="1"/>
    <col min="2576" max="2583" width="9.33203125" style="166"/>
    <col min="2584" max="2585" width="6.6640625" style="166" customWidth="1"/>
    <col min="2586" max="2586" width="7.6640625" style="166" customWidth="1"/>
    <col min="2587" max="2587" width="25" style="166" customWidth="1"/>
    <col min="2588" max="2588" width="5" style="166" customWidth="1"/>
    <col min="2589" max="2589" width="9.6640625" style="166" customWidth="1"/>
    <col min="2590" max="2590" width="10.1640625" style="166" customWidth="1"/>
    <col min="2591" max="2816" width="9.33203125" style="166"/>
    <col min="2817" max="2817" width="0.83203125" style="166" customWidth="1"/>
    <col min="2818" max="2818" width="4.33203125" style="166" customWidth="1"/>
    <col min="2819" max="2819" width="8" style="166" customWidth="1"/>
    <col min="2820" max="2822" width="16.33203125" style="166" customWidth="1"/>
    <col min="2823" max="2823" width="4.5" style="166" customWidth="1"/>
    <col min="2824" max="2824" width="26.5" style="166" customWidth="1"/>
    <col min="2825" max="2825" width="16.33203125" style="166" customWidth="1"/>
    <col min="2826" max="2826" width="5" style="166" customWidth="1"/>
    <col min="2827" max="2827" width="23" style="166" customWidth="1"/>
    <col min="2828" max="2828" width="11.33203125" style="166" customWidth="1"/>
    <col min="2829" max="2829" width="16.33203125" style="166" customWidth="1"/>
    <col min="2830" max="2830" width="0.83203125" style="166" customWidth="1"/>
    <col min="2831" max="2831" width="1.6640625" style="166" customWidth="1"/>
    <col min="2832" max="2839" width="9.33203125" style="166"/>
    <col min="2840" max="2841" width="6.6640625" style="166" customWidth="1"/>
    <col min="2842" max="2842" width="7.6640625" style="166" customWidth="1"/>
    <col min="2843" max="2843" width="25" style="166" customWidth="1"/>
    <col min="2844" max="2844" width="5" style="166" customWidth="1"/>
    <col min="2845" max="2845" width="9.6640625" style="166" customWidth="1"/>
    <col min="2846" max="2846" width="10.1640625" style="166" customWidth="1"/>
    <col min="2847" max="3072" width="9.33203125" style="166"/>
    <col min="3073" max="3073" width="0.83203125" style="166" customWidth="1"/>
    <col min="3074" max="3074" width="4.33203125" style="166" customWidth="1"/>
    <col min="3075" max="3075" width="8" style="166" customWidth="1"/>
    <col min="3076" max="3078" width="16.33203125" style="166" customWidth="1"/>
    <col min="3079" max="3079" width="4.5" style="166" customWidth="1"/>
    <col min="3080" max="3080" width="26.5" style="166" customWidth="1"/>
    <col min="3081" max="3081" width="16.33203125" style="166" customWidth="1"/>
    <col min="3082" max="3082" width="5" style="166" customWidth="1"/>
    <col min="3083" max="3083" width="23" style="166" customWidth="1"/>
    <col min="3084" max="3084" width="11.33203125" style="166" customWidth="1"/>
    <col min="3085" max="3085" width="16.33203125" style="166" customWidth="1"/>
    <col min="3086" max="3086" width="0.83203125" style="166" customWidth="1"/>
    <col min="3087" max="3087" width="1.6640625" style="166" customWidth="1"/>
    <col min="3088" max="3095" width="9.33203125" style="166"/>
    <col min="3096" max="3097" width="6.6640625" style="166" customWidth="1"/>
    <col min="3098" max="3098" width="7.6640625" style="166" customWidth="1"/>
    <col min="3099" max="3099" width="25" style="166" customWidth="1"/>
    <col min="3100" max="3100" width="5" style="166" customWidth="1"/>
    <col min="3101" max="3101" width="9.6640625" style="166" customWidth="1"/>
    <col min="3102" max="3102" width="10.1640625" style="166" customWidth="1"/>
    <col min="3103" max="3328" width="9.33203125" style="166"/>
    <col min="3329" max="3329" width="0.83203125" style="166" customWidth="1"/>
    <col min="3330" max="3330" width="4.33203125" style="166" customWidth="1"/>
    <col min="3331" max="3331" width="8" style="166" customWidth="1"/>
    <col min="3332" max="3334" width="16.33203125" style="166" customWidth="1"/>
    <col min="3335" max="3335" width="4.5" style="166" customWidth="1"/>
    <col min="3336" max="3336" width="26.5" style="166" customWidth="1"/>
    <col min="3337" max="3337" width="16.33203125" style="166" customWidth="1"/>
    <col min="3338" max="3338" width="5" style="166" customWidth="1"/>
    <col min="3339" max="3339" width="23" style="166" customWidth="1"/>
    <col min="3340" max="3340" width="11.33203125" style="166" customWidth="1"/>
    <col min="3341" max="3341" width="16.33203125" style="166" customWidth="1"/>
    <col min="3342" max="3342" width="0.83203125" style="166" customWidth="1"/>
    <col min="3343" max="3343" width="1.6640625" style="166" customWidth="1"/>
    <col min="3344" max="3351" width="9.33203125" style="166"/>
    <col min="3352" max="3353" width="6.6640625" style="166" customWidth="1"/>
    <col min="3354" max="3354" width="7.6640625" style="166" customWidth="1"/>
    <col min="3355" max="3355" width="25" style="166" customWidth="1"/>
    <col min="3356" max="3356" width="5" style="166" customWidth="1"/>
    <col min="3357" max="3357" width="9.6640625" style="166" customWidth="1"/>
    <col min="3358" max="3358" width="10.1640625" style="166" customWidth="1"/>
    <col min="3359" max="3584" width="9.33203125" style="166"/>
    <col min="3585" max="3585" width="0.83203125" style="166" customWidth="1"/>
    <col min="3586" max="3586" width="4.33203125" style="166" customWidth="1"/>
    <col min="3587" max="3587" width="8" style="166" customWidth="1"/>
    <col min="3588" max="3590" width="16.33203125" style="166" customWidth="1"/>
    <col min="3591" max="3591" width="4.5" style="166" customWidth="1"/>
    <col min="3592" max="3592" width="26.5" style="166" customWidth="1"/>
    <col min="3593" max="3593" width="16.33203125" style="166" customWidth="1"/>
    <col min="3594" max="3594" width="5" style="166" customWidth="1"/>
    <col min="3595" max="3595" width="23" style="166" customWidth="1"/>
    <col min="3596" max="3596" width="11.33203125" style="166" customWidth="1"/>
    <col min="3597" max="3597" width="16.33203125" style="166" customWidth="1"/>
    <col min="3598" max="3598" width="0.83203125" style="166" customWidth="1"/>
    <col min="3599" max="3599" width="1.6640625" style="166" customWidth="1"/>
    <col min="3600" max="3607" width="9.33203125" style="166"/>
    <col min="3608" max="3609" width="6.6640625" style="166" customWidth="1"/>
    <col min="3610" max="3610" width="7.6640625" style="166" customWidth="1"/>
    <col min="3611" max="3611" width="25" style="166" customWidth="1"/>
    <col min="3612" max="3612" width="5" style="166" customWidth="1"/>
    <col min="3613" max="3613" width="9.6640625" style="166" customWidth="1"/>
    <col min="3614" max="3614" width="10.1640625" style="166" customWidth="1"/>
    <col min="3615" max="3840" width="9.33203125" style="166"/>
    <col min="3841" max="3841" width="0.83203125" style="166" customWidth="1"/>
    <col min="3842" max="3842" width="4.33203125" style="166" customWidth="1"/>
    <col min="3843" max="3843" width="8" style="166" customWidth="1"/>
    <col min="3844" max="3846" width="16.33203125" style="166" customWidth="1"/>
    <col min="3847" max="3847" width="4.5" style="166" customWidth="1"/>
    <col min="3848" max="3848" width="26.5" style="166" customWidth="1"/>
    <col min="3849" max="3849" width="16.33203125" style="166" customWidth="1"/>
    <col min="3850" max="3850" width="5" style="166" customWidth="1"/>
    <col min="3851" max="3851" width="23" style="166" customWidth="1"/>
    <col min="3852" max="3852" width="11.33203125" style="166" customWidth="1"/>
    <col min="3853" max="3853" width="16.33203125" style="166" customWidth="1"/>
    <col min="3854" max="3854" width="0.83203125" style="166" customWidth="1"/>
    <col min="3855" max="3855" width="1.6640625" style="166" customWidth="1"/>
    <col min="3856" max="3863" width="9.33203125" style="166"/>
    <col min="3864" max="3865" width="6.6640625" style="166" customWidth="1"/>
    <col min="3866" max="3866" width="7.6640625" style="166" customWidth="1"/>
    <col min="3867" max="3867" width="25" style="166" customWidth="1"/>
    <col min="3868" max="3868" width="5" style="166" customWidth="1"/>
    <col min="3869" max="3869" width="9.6640625" style="166" customWidth="1"/>
    <col min="3870" max="3870" width="10.1640625" style="166" customWidth="1"/>
    <col min="3871" max="4096" width="9.33203125" style="166"/>
    <col min="4097" max="4097" width="0.83203125" style="166" customWidth="1"/>
    <col min="4098" max="4098" width="4.33203125" style="166" customWidth="1"/>
    <col min="4099" max="4099" width="8" style="166" customWidth="1"/>
    <col min="4100" max="4102" width="16.33203125" style="166" customWidth="1"/>
    <col min="4103" max="4103" width="4.5" style="166" customWidth="1"/>
    <col min="4104" max="4104" width="26.5" style="166" customWidth="1"/>
    <col min="4105" max="4105" width="16.33203125" style="166" customWidth="1"/>
    <col min="4106" max="4106" width="5" style="166" customWidth="1"/>
    <col min="4107" max="4107" width="23" style="166" customWidth="1"/>
    <col min="4108" max="4108" width="11.33203125" style="166" customWidth="1"/>
    <col min="4109" max="4109" width="16.33203125" style="166" customWidth="1"/>
    <col min="4110" max="4110" width="0.83203125" style="166" customWidth="1"/>
    <col min="4111" max="4111" width="1.6640625" style="166" customWidth="1"/>
    <col min="4112" max="4119" width="9.33203125" style="166"/>
    <col min="4120" max="4121" width="6.6640625" style="166" customWidth="1"/>
    <col min="4122" max="4122" width="7.6640625" style="166" customWidth="1"/>
    <col min="4123" max="4123" width="25" style="166" customWidth="1"/>
    <col min="4124" max="4124" width="5" style="166" customWidth="1"/>
    <col min="4125" max="4125" width="9.6640625" style="166" customWidth="1"/>
    <col min="4126" max="4126" width="10.1640625" style="166" customWidth="1"/>
    <col min="4127" max="4352" width="9.33203125" style="166"/>
    <col min="4353" max="4353" width="0.83203125" style="166" customWidth="1"/>
    <col min="4354" max="4354" width="4.33203125" style="166" customWidth="1"/>
    <col min="4355" max="4355" width="8" style="166" customWidth="1"/>
    <col min="4356" max="4358" width="16.33203125" style="166" customWidth="1"/>
    <col min="4359" max="4359" width="4.5" style="166" customWidth="1"/>
    <col min="4360" max="4360" width="26.5" style="166" customWidth="1"/>
    <col min="4361" max="4361" width="16.33203125" style="166" customWidth="1"/>
    <col min="4362" max="4362" width="5" style="166" customWidth="1"/>
    <col min="4363" max="4363" width="23" style="166" customWidth="1"/>
    <col min="4364" max="4364" width="11.33203125" style="166" customWidth="1"/>
    <col min="4365" max="4365" width="16.33203125" style="166" customWidth="1"/>
    <col min="4366" max="4366" width="0.83203125" style="166" customWidth="1"/>
    <col min="4367" max="4367" width="1.6640625" style="166" customWidth="1"/>
    <col min="4368" max="4375" width="9.33203125" style="166"/>
    <col min="4376" max="4377" width="6.6640625" style="166" customWidth="1"/>
    <col min="4378" max="4378" width="7.6640625" style="166" customWidth="1"/>
    <col min="4379" max="4379" width="25" style="166" customWidth="1"/>
    <col min="4380" max="4380" width="5" style="166" customWidth="1"/>
    <col min="4381" max="4381" width="9.6640625" style="166" customWidth="1"/>
    <col min="4382" max="4382" width="10.1640625" style="166" customWidth="1"/>
    <col min="4383" max="4608" width="9.33203125" style="166"/>
    <col min="4609" max="4609" width="0.83203125" style="166" customWidth="1"/>
    <col min="4610" max="4610" width="4.33203125" style="166" customWidth="1"/>
    <col min="4611" max="4611" width="8" style="166" customWidth="1"/>
    <col min="4612" max="4614" width="16.33203125" style="166" customWidth="1"/>
    <col min="4615" max="4615" width="4.5" style="166" customWidth="1"/>
    <col min="4616" max="4616" width="26.5" style="166" customWidth="1"/>
    <col min="4617" max="4617" width="16.33203125" style="166" customWidth="1"/>
    <col min="4618" max="4618" width="5" style="166" customWidth="1"/>
    <col min="4619" max="4619" width="23" style="166" customWidth="1"/>
    <col min="4620" max="4620" width="11.33203125" style="166" customWidth="1"/>
    <col min="4621" max="4621" width="16.33203125" style="166" customWidth="1"/>
    <col min="4622" max="4622" width="0.83203125" style="166" customWidth="1"/>
    <col min="4623" max="4623" width="1.6640625" style="166" customWidth="1"/>
    <col min="4624" max="4631" width="9.33203125" style="166"/>
    <col min="4632" max="4633" width="6.6640625" style="166" customWidth="1"/>
    <col min="4634" max="4634" width="7.6640625" style="166" customWidth="1"/>
    <col min="4635" max="4635" width="25" style="166" customWidth="1"/>
    <col min="4636" max="4636" width="5" style="166" customWidth="1"/>
    <col min="4637" max="4637" width="9.6640625" style="166" customWidth="1"/>
    <col min="4638" max="4638" width="10.1640625" style="166" customWidth="1"/>
    <col min="4639" max="4864" width="9.33203125" style="166"/>
    <col min="4865" max="4865" width="0.83203125" style="166" customWidth="1"/>
    <col min="4866" max="4866" width="4.33203125" style="166" customWidth="1"/>
    <col min="4867" max="4867" width="8" style="166" customWidth="1"/>
    <col min="4868" max="4870" width="16.33203125" style="166" customWidth="1"/>
    <col min="4871" max="4871" width="4.5" style="166" customWidth="1"/>
    <col min="4872" max="4872" width="26.5" style="166" customWidth="1"/>
    <col min="4873" max="4873" width="16.33203125" style="166" customWidth="1"/>
    <col min="4874" max="4874" width="5" style="166" customWidth="1"/>
    <col min="4875" max="4875" width="23" style="166" customWidth="1"/>
    <col min="4876" max="4876" width="11.33203125" style="166" customWidth="1"/>
    <col min="4877" max="4877" width="16.33203125" style="166" customWidth="1"/>
    <col min="4878" max="4878" width="0.83203125" style="166" customWidth="1"/>
    <col min="4879" max="4879" width="1.6640625" style="166" customWidth="1"/>
    <col min="4880" max="4887" width="9.33203125" style="166"/>
    <col min="4888" max="4889" width="6.6640625" style="166" customWidth="1"/>
    <col min="4890" max="4890" width="7.6640625" style="166" customWidth="1"/>
    <col min="4891" max="4891" width="25" style="166" customWidth="1"/>
    <col min="4892" max="4892" width="5" style="166" customWidth="1"/>
    <col min="4893" max="4893" width="9.6640625" style="166" customWidth="1"/>
    <col min="4894" max="4894" width="10.1640625" style="166" customWidth="1"/>
    <col min="4895" max="5120" width="9.33203125" style="166"/>
    <col min="5121" max="5121" width="0.83203125" style="166" customWidth="1"/>
    <col min="5122" max="5122" width="4.33203125" style="166" customWidth="1"/>
    <col min="5123" max="5123" width="8" style="166" customWidth="1"/>
    <col min="5124" max="5126" width="16.33203125" style="166" customWidth="1"/>
    <col min="5127" max="5127" width="4.5" style="166" customWidth="1"/>
    <col min="5128" max="5128" width="26.5" style="166" customWidth="1"/>
    <col min="5129" max="5129" width="16.33203125" style="166" customWidth="1"/>
    <col min="5130" max="5130" width="5" style="166" customWidth="1"/>
    <col min="5131" max="5131" width="23" style="166" customWidth="1"/>
    <col min="5132" max="5132" width="11.33203125" style="166" customWidth="1"/>
    <col min="5133" max="5133" width="16.33203125" style="166" customWidth="1"/>
    <col min="5134" max="5134" width="0.83203125" style="166" customWidth="1"/>
    <col min="5135" max="5135" width="1.6640625" style="166" customWidth="1"/>
    <col min="5136" max="5143" width="9.33203125" style="166"/>
    <col min="5144" max="5145" width="6.6640625" style="166" customWidth="1"/>
    <col min="5146" max="5146" width="7.6640625" style="166" customWidth="1"/>
    <col min="5147" max="5147" width="25" style="166" customWidth="1"/>
    <col min="5148" max="5148" width="5" style="166" customWidth="1"/>
    <col min="5149" max="5149" width="9.6640625" style="166" customWidth="1"/>
    <col min="5150" max="5150" width="10.1640625" style="166" customWidth="1"/>
    <col min="5151" max="5376" width="9.33203125" style="166"/>
    <col min="5377" max="5377" width="0.83203125" style="166" customWidth="1"/>
    <col min="5378" max="5378" width="4.33203125" style="166" customWidth="1"/>
    <col min="5379" max="5379" width="8" style="166" customWidth="1"/>
    <col min="5380" max="5382" width="16.33203125" style="166" customWidth="1"/>
    <col min="5383" max="5383" width="4.5" style="166" customWidth="1"/>
    <col min="5384" max="5384" width="26.5" style="166" customWidth="1"/>
    <col min="5385" max="5385" width="16.33203125" style="166" customWidth="1"/>
    <col min="5386" max="5386" width="5" style="166" customWidth="1"/>
    <col min="5387" max="5387" width="23" style="166" customWidth="1"/>
    <col min="5388" max="5388" width="11.33203125" style="166" customWidth="1"/>
    <col min="5389" max="5389" width="16.33203125" style="166" customWidth="1"/>
    <col min="5390" max="5390" width="0.83203125" style="166" customWidth="1"/>
    <col min="5391" max="5391" width="1.6640625" style="166" customWidth="1"/>
    <col min="5392" max="5399" width="9.33203125" style="166"/>
    <col min="5400" max="5401" width="6.6640625" style="166" customWidth="1"/>
    <col min="5402" max="5402" width="7.6640625" style="166" customWidth="1"/>
    <col min="5403" max="5403" width="25" style="166" customWidth="1"/>
    <col min="5404" max="5404" width="5" style="166" customWidth="1"/>
    <col min="5405" max="5405" width="9.6640625" style="166" customWidth="1"/>
    <col min="5406" max="5406" width="10.1640625" style="166" customWidth="1"/>
    <col min="5407" max="5632" width="9.33203125" style="166"/>
    <col min="5633" max="5633" width="0.83203125" style="166" customWidth="1"/>
    <col min="5634" max="5634" width="4.33203125" style="166" customWidth="1"/>
    <col min="5635" max="5635" width="8" style="166" customWidth="1"/>
    <col min="5636" max="5638" width="16.33203125" style="166" customWidth="1"/>
    <col min="5639" max="5639" width="4.5" style="166" customWidth="1"/>
    <col min="5640" max="5640" width="26.5" style="166" customWidth="1"/>
    <col min="5641" max="5641" width="16.33203125" style="166" customWidth="1"/>
    <col min="5642" max="5642" width="5" style="166" customWidth="1"/>
    <col min="5643" max="5643" width="23" style="166" customWidth="1"/>
    <col min="5644" max="5644" width="11.33203125" style="166" customWidth="1"/>
    <col min="5645" max="5645" width="16.33203125" style="166" customWidth="1"/>
    <col min="5646" max="5646" width="0.83203125" style="166" customWidth="1"/>
    <col min="5647" max="5647" width="1.6640625" style="166" customWidth="1"/>
    <col min="5648" max="5655" width="9.33203125" style="166"/>
    <col min="5656" max="5657" width="6.6640625" style="166" customWidth="1"/>
    <col min="5658" max="5658" width="7.6640625" style="166" customWidth="1"/>
    <col min="5659" max="5659" width="25" style="166" customWidth="1"/>
    <col min="5660" max="5660" width="5" style="166" customWidth="1"/>
    <col min="5661" max="5661" width="9.6640625" style="166" customWidth="1"/>
    <col min="5662" max="5662" width="10.1640625" style="166" customWidth="1"/>
    <col min="5663" max="5888" width="9.33203125" style="166"/>
    <col min="5889" max="5889" width="0.83203125" style="166" customWidth="1"/>
    <col min="5890" max="5890" width="4.33203125" style="166" customWidth="1"/>
    <col min="5891" max="5891" width="8" style="166" customWidth="1"/>
    <col min="5892" max="5894" width="16.33203125" style="166" customWidth="1"/>
    <col min="5895" max="5895" width="4.5" style="166" customWidth="1"/>
    <col min="5896" max="5896" width="26.5" style="166" customWidth="1"/>
    <col min="5897" max="5897" width="16.33203125" style="166" customWidth="1"/>
    <col min="5898" max="5898" width="5" style="166" customWidth="1"/>
    <col min="5899" max="5899" width="23" style="166" customWidth="1"/>
    <col min="5900" max="5900" width="11.33203125" style="166" customWidth="1"/>
    <col min="5901" max="5901" width="16.33203125" style="166" customWidth="1"/>
    <col min="5902" max="5902" width="0.83203125" style="166" customWidth="1"/>
    <col min="5903" max="5903" width="1.6640625" style="166" customWidth="1"/>
    <col min="5904" max="5911" width="9.33203125" style="166"/>
    <col min="5912" max="5913" width="6.6640625" style="166" customWidth="1"/>
    <col min="5914" max="5914" width="7.6640625" style="166" customWidth="1"/>
    <col min="5915" max="5915" width="25" style="166" customWidth="1"/>
    <col min="5916" max="5916" width="5" style="166" customWidth="1"/>
    <col min="5917" max="5917" width="9.6640625" style="166" customWidth="1"/>
    <col min="5918" max="5918" width="10.1640625" style="166" customWidth="1"/>
    <col min="5919" max="6144" width="9.33203125" style="166"/>
    <col min="6145" max="6145" width="0.83203125" style="166" customWidth="1"/>
    <col min="6146" max="6146" width="4.33203125" style="166" customWidth="1"/>
    <col min="6147" max="6147" width="8" style="166" customWidth="1"/>
    <col min="6148" max="6150" width="16.33203125" style="166" customWidth="1"/>
    <col min="6151" max="6151" width="4.5" style="166" customWidth="1"/>
    <col min="6152" max="6152" width="26.5" style="166" customWidth="1"/>
    <col min="6153" max="6153" width="16.33203125" style="166" customWidth="1"/>
    <col min="6154" max="6154" width="5" style="166" customWidth="1"/>
    <col min="6155" max="6155" width="23" style="166" customWidth="1"/>
    <col min="6156" max="6156" width="11.33203125" style="166" customWidth="1"/>
    <col min="6157" max="6157" width="16.33203125" style="166" customWidth="1"/>
    <col min="6158" max="6158" width="0.83203125" style="166" customWidth="1"/>
    <col min="6159" max="6159" width="1.6640625" style="166" customWidth="1"/>
    <col min="6160" max="6167" width="9.33203125" style="166"/>
    <col min="6168" max="6169" width="6.6640625" style="166" customWidth="1"/>
    <col min="6170" max="6170" width="7.6640625" style="166" customWidth="1"/>
    <col min="6171" max="6171" width="25" style="166" customWidth="1"/>
    <col min="6172" max="6172" width="5" style="166" customWidth="1"/>
    <col min="6173" max="6173" width="9.6640625" style="166" customWidth="1"/>
    <col min="6174" max="6174" width="10.1640625" style="166" customWidth="1"/>
    <col min="6175" max="6400" width="9.33203125" style="166"/>
    <col min="6401" max="6401" width="0.83203125" style="166" customWidth="1"/>
    <col min="6402" max="6402" width="4.33203125" style="166" customWidth="1"/>
    <col min="6403" max="6403" width="8" style="166" customWidth="1"/>
    <col min="6404" max="6406" width="16.33203125" style="166" customWidth="1"/>
    <col min="6407" max="6407" width="4.5" style="166" customWidth="1"/>
    <col min="6408" max="6408" width="26.5" style="166" customWidth="1"/>
    <col min="6409" max="6409" width="16.33203125" style="166" customWidth="1"/>
    <col min="6410" max="6410" width="5" style="166" customWidth="1"/>
    <col min="6411" max="6411" width="23" style="166" customWidth="1"/>
    <col min="6412" max="6412" width="11.33203125" style="166" customWidth="1"/>
    <col min="6413" max="6413" width="16.33203125" style="166" customWidth="1"/>
    <col min="6414" max="6414" width="0.83203125" style="166" customWidth="1"/>
    <col min="6415" max="6415" width="1.6640625" style="166" customWidth="1"/>
    <col min="6416" max="6423" width="9.33203125" style="166"/>
    <col min="6424" max="6425" width="6.6640625" style="166" customWidth="1"/>
    <col min="6426" max="6426" width="7.6640625" style="166" customWidth="1"/>
    <col min="6427" max="6427" width="25" style="166" customWidth="1"/>
    <col min="6428" max="6428" width="5" style="166" customWidth="1"/>
    <col min="6429" max="6429" width="9.6640625" style="166" customWidth="1"/>
    <col min="6430" max="6430" width="10.1640625" style="166" customWidth="1"/>
    <col min="6431" max="6656" width="9.33203125" style="166"/>
    <col min="6657" max="6657" width="0.83203125" style="166" customWidth="1"/>
    <col min="6658" max="6658" width="4.33203125" style="166" customWidth="1"/>
    <col min="6659" max="6659" width="8" style="166" customWidth="1"/>
    <col min="6660" max="6662" width="16.33203125" style="166" customWidth="1"/>
    <col min="6663" max="6663" width="4.5" style="166" customWidth="1"/>
    <col min="6664" max="6664" width="26.5" style="166" customWidth="1"/>
    <col min="6665" max="6665" width="16.33203125" style="166" customWidth="1"/>
    <col min="6666" max="6666" width="5" style="166" customWidth="1"/>
    <col min="6667" max="6667" width="23" style="166" customWidth="1"/>
    <col min="6668" max="6668" width="11.33203125" style="166" customWidth="1"/>
    <col min="6669" max="6669" width="16.33203125" style="166" customWidth="1"/>
    <col min="6670" max="6670" width="0.83203125" style="166" customWidth="1"/>
    <col min="6671" max="6671" width="1.6640625" style="166" customWidth="1"/>
    <col min="6672" max="6679" width="9.33203125" style="166"/>
    <col min="6680" max="6681" width="6.6640625" style="166" customWidth="1"/>
    <col min="6682" max="6682" width="7.6640625" style="166" customWidth="1"/>
    <col min="6683" max="6683" width="25" style="166" customWidth="1"/>
    <col min="6684" max="6684" width="5" style="166" customWidth="1"/>
    <col min="6685" max="6685" width="9.6640625" style="166" customWidth="1"/>
    <col min="6686" max="6686" width="10.1640625" style="166" customWidth="1"/>
    <col min="6687" max="6912" width="9.33203125" style="166"/>
    <col min="6913" max="6913" width="0.83203125" style="166" customWidth="1"/>
    <col min="6914" max="6914" width="4.33203125" style="166" customWidth="1"/>
    <col min="6915" max="6915" width="8" style="166" customWidth="1"/>
    <col min="6916" max="6918" width="16.33203125" style="166" customWidth="1"/>
    <col min="6919" max="6919" width="4.5" style="166" customWidth="1"/>
    <col min="6920" max="6920" width="26.5" style="166" customWidth="1"/>
    <col min="6921" max="6921" width="16.33203125" style="166" customWidth="1"/>
    <col min="6922" max="6922" width="5" style="166" customWidth="1"/>
    <col min="6923" max="6923" width="23" style="166" customWidth="1"/>
    <col min="6924" max="6924" width="11.33203125" style="166" customWidth="1"/>
    <col min="6925" max="6925" width="16.33203125" style="166" customWidth="1"/>
    <col min="6926" max="6926" width="0.83203125" style="166" customWidth="1"/>
    <col min="6927" max="6927" width="1.6640625" style="166" customWidth="1"/>
    <col min="6928" max="6935" width="9.33203125" style="166"/>
    <col min="6936" max="6937" width="6.6640625" style="166" customWidth="1"/>
    <col min="6938" max="6938" width="7.6640625" style="166" customWidth="1"/>
    <col min="6939" max="6939" width="25" style="166" customWidth="1"/>
    <col min="6940" max="6940" width="5" style="166" customWidth="1"/>
    <col min="6941" max="6941" width="9.6640625" style="166" customWidth="1"/>
    <col min="6942" max="6942" width="10.1640625" style="166" customWidth="1"/>
    <col min="6943" max="7168" width="9.33203125" style="166"/>
    <col min="7169" max="7169" width="0.83203125" style="166" customWidth="1"/>
    <col min="7170" max="7170" width="4.33203125" style="166" customWidth="1"/>
    <col min="7171" max="7171" width="8" style="166" customWidth="1"/>
    <col min="7172" max="7174" width="16.33203125" style="166" customWidth="1"/>
    <col min="7175" max="7175" width="4.5" style="166" customWidth="1"/>
    <col min="7176" max="7176" width="26.5" style="166" customWidth="1"/>
    <col min="7177" max="7177" width="16.33203125" style="166" customWidth="1"/>
    <col min="7178" max="7178" width="5" style="166" customWidth="1"/>
    <col min="7179" max="7179" width="23" style="166" customWidth="1"/>
    <col min="7180" max="7180" width="11.33203125" style="166" customWidth="1"/>
    <col min="7181" max="7181" width="16.33203125" style="166" customWidth="1"/>
    <col min="7182" max="7182" width="0.83203125" style="166" customWidth="1"/>
    <col min="7183" max="7183" width="1.6640625" style="166" customWidth="1"/>
    <col min="7184" max="7191" width="9.33203125" style="166"/>
    <col min="7192" max="7193" width="6.6640625" style="166" customWidth="1"/>
    <col min="7194" max="7194" width="7.6640625" style="166" customWidth="1"/>
    <col min="7195" max="7195" width="25" style="166" customWidth="1"/>
    <col min="7196" max="7196" width="5" style="166" customWidth="1"/>
    <col min="7197" max="7197" width="9.6640625" style="166" customWidth="1"/>
    <col min="7198" max="7198" width="10.1640625" style="166" customWidth="1"/>
    <col min="7199" max="7424" width="9.33203125" style="166"/>
    <col min="7425" max="7425" width="0.83203125" style="166" customWidth="1"/>
    <col min="7426" max="7426" width="4.33203125" style="166" customWidth="1"/>
    <col min="7427" max="7427" width="8" style="166" customWidth="1"/>
    <col min="7428" max="7430" width="16.33203125" style="166" customWidth="1"/>
    <col min="7431" max="7431" width="4.5" style="166" customWidth="1"/>
    <col min="7432" max="7432" width="26.5" style="166" customWidth="1"/>
    <col min="7433" max="7433" width="16.33203125" style="166" customWidth="1"/>
    <col min="7434" max="7434" width="5" style="166" customWidth="1"/>
    <col min="7435" max="7435" width="23" style="166" customWidth="1"/>
    <col min="7436" max="7436" width="11.33203125" style="166" customWidth="1"/>
    <col min="7437" max="7437" width="16.33203125" style="166" customWidth="1"/>
    <col min="7438" max="7438" width="0.83203125" style="166" customWidth="1"/>
    <col min="7439" max="7439" width="1.6640625" style="166" customWidth="1"/>
    <col min="7440" max="7447" width="9.33203125" style="166"/>
    <col min="7448" max="7449" width="6.6640625" style="166" customWidth="1"/>
    <col min="7450" max="7450" width="7.6640625" style="166" customWidth="1"/>
    <col min="7451" max="7451" width="25" style="166" customWidth="1"/>
    <col min="7452" max="7452" width="5" style="166" customWidth="1"/>
    <col min="7453" max="7453" width="9.6640625" style="166" customWidth="1"/>
    <col min="7454" max="7454" width="10.1640625" style="166" customWidth="1"/>
    <col min="7455" max="7680" width="9.33203125" style="166"/>
    <col min="7681" max="7681" width="0.83203125" style="166" customWidth="1"/>
    <col min="7682" max="7682" width="4.33203125" style="166" customWidth="1"/>
    <col min="7683" max="7683" width="8" style="166" customWidth="1"/>
    <col min="7684" max="7686" width="16.33203125" style="166" customWidth="1"/>
    <col min="7687" max="7687" width="4.5" style="166" customWidth="1"/>
    <col min="7688" max="7688" width="26.5" style="166" customWidth="1"/>
    <col min="7689" max="7689" width="16.33203125" style="166" customWidth="1"/>
    <col min="7690" max="7690" width="5" style="166" customWidth="1"/>
    <col min="7691" max="7691" width="23" style="166" customWidth="1"/>
    <col min="7692" max="7692" width="11.33203125" style="166" customWidth="1"/>
    <col min="7693" max="7693" width="16.33203125" style="166" customWidth="1"/>
    <col min="7694" max="7694" width="0.83203125" style="166" customWidth="1"/>
    <col min="7695" max="7695" width="1.6640625" style="166" customWidth="1"/>
    <col min="7696" max="7703" width="9.33203125" style="166"/>
    <col min="7704" max="7705" width="6.6640625" style="166" customWidth="1"/>
    <col min="7706" max="7706" width="7.6640625" style="166" customWidth="1"/>
    <col min="7707" max="7707" width="25" style="166" customWidth="1"/>
    <col min="7708" max="7708" width="5" style="166" customWidth="1"/>
    <col min="7709" max="7709" width="9.6640625" style="166" customWidth="1"/>
    <col min="7710" max="7710" width="10.1640625" style="166" customWidth="1"/>
    <col min="7711" max="7936" width="9.33203125" style="166"/>
    <col min="7937" max="7937" width="0.83203125" style="166" customWidth="1"/>
    <col min="7938" max="7938" width="4.33203125" style="166" customWidth="1"/>
    <col min="7939" max="7939" width="8" style="166" customWidth="1"/>
    <col min="7940" max="7942" width="16.33203125" style="166" customWidth="1"/>
    <col min="7943" max="7943" width="4.5" style="166" customWidth="1"/>
    <col min="7944" max="7944" width="26.5" style="166" customWidth="1"/>
    <col min="7945" max="7945" width="16.33203125" style="166" customWidth="1"/>
    <col min="7946" max="7946" width="5" style="166" customWidth="1"/>
    <col min="7947" max="7947" width="23" style="166" customWidth="1"/>
    <col min="7948" max="7948" width="11.33203125" style="166" customWidth="1"/>
    <col min="7949" max="7949" width="16.33203125" style="166" customWidth="1"/>
    <col min="7950" max="7950" width="0.83203125" style="166" customWidth="1"/>
    <col min="7951" max="7951" width="1.6640625" style="166" customWidth="1"/>
    <col min="7952" max="7959" width="9.33203125" style="166"/>
    <col min="7960" max="7961" width="6.6640625" style="166" customWidth="1"/>
    <col min="7962" max="7962" width="7.6640625" style="166" customWidth="1"/>
    <col min="7963" max="7963" width="25" style="166" customWidth="1"/>
    <col min="7964" max="7964" width="5" style="166" customWidth="1"/>
    <col min="7965" max="7965" width="9.6640625" style="166" customWidth="1"/>
    <col min="7966" max="7966" width="10.1640625" style="166" customWidth="1"/>
    <col min="7967" max="8192" width="9.33203125" style="166"/>
    <col min="8193" max="8193" width="0.83203125" style="166" customWidth="1"/>
    <col min="8194" max="8194" width="4.33203125" style="166" customWidth="1"/>
    <col min="8195" max="8195" width="8" style="166" customWidth="1"/>
    <col min="8196" max="8198" width="16.33203125" style="166" customWidth="1"/>
    <col min="8199" max="8199" width="4.5" style="166" customWidth="1"/>
    <col min="8200" max="8200" width="26.5" style="166" customWidth="1"/>
    <col min="8201" max="8201" width="16.33203125" style="166" customWidth="1"/>
    <col min="8202" max="8202" width="5" style="166" customWidth="1"/>
    <col min="8203" max="8203" width="23" style="166" customWidth="1"/>
    <col min="8204" max="8204" width="11.33203125" style="166" customWidth="1"/>
    <col min="8205" max="8205" width="16.33203125" style="166" customWidth="1"/>
    <col min="8206" max="8206" width="0.83203125" style="166" customWidth="1"/>
    <col min="8207" max="8207" width="1.6640625" style="166" customWidth="1"/>
    <col min="8208" max="8215" width="9.33203125" style="166"/>
    <col min="8216" max="8217" width="6.6640625" style="166" customWidth="1"/>
    <col min="8218" max="8218" width="7.6640625" style="166" customWidth="1"/>
    <col min="8219" max="8219" width="25" style="166" customWidth="1"/>
    <col min="8220" max="8220" width="5" style="166" customWidth="1"/>
    <col min="8221" max="8221" width="9.6640625" style="166" customWidth="1"/>
    <col min="8222" max="8222" width="10.1640625" style="166" customWidth="1"/>
    <col min="8223" max="8448" width="9.33203125" style="166"/>
    <col min="8449" max="8449" width="0.83203125" style="166" customWidth="1"/>
    <col min="8450" max="8450" width="4.33203125" style="166" customWidth="1"/>
    <col min="8451" max="8451" width="8" style="166" customWidth="1"/>
    <col min="8452" max="8454" width="16.33203125" style="166" customWidth="1"/>
    <col min="8455" max="8455" width="4.5" style="166" customWidth="1"/>
    <col min="8456" max="8456" width="26.5" style="166" customWidth="1"/>
    <col min="8457" max="8457" width="16.33203125" style="166" customWidth="1"/>
    <col min="8458" max="8458" width="5" style="166" customWidth="1"/>
    <col min="8459" max="8459" width="23" style="166" customWidth="1"/>
    <col min="8460" max="8460" width="11.33203125" style="166" customWidth="1"/>
    <col min="8461" max="8461" width="16.33203125" style="166" customWidth="1"/>
    <col min="8462" max="8462" width="0.83203125" style="166" customWidth="1"/>
    <col min="8463" max="8463" width="1.6640625" style="166" customWidth="1"/>
    <col min="8464" max="8471" width="9.33203125" style="166"/>
    <col min="8472" max="8473" width="6.6640625" style="166" customWidth="1"/>
    <col min="8474" max="8474" width="7.6640625" style="166" customWidth="1"/>
    <col min="8475" max="8475" width="25" style="166" customWidth="1"/>
    <col min="8476" max="8476" width="5" style="166" customWidth="1"/>
    <col min="8477" max="8477" width="9.6640625" style="166" customWidth="1"/>
    <col min="8478" max="8478" width="10.1640625" style="166" customWidth="1"/>
    <col min="8479" max="8704" width="9.33203125" style="166"/>
    <col min="8705" max="8705" width="0.83203125" style="166" customWidth="1"/>
    <col min="8706" max="8706" width="4.33203125" style="166" customWidth="1"/>
    <col min="8707" max="8707" width="8" style="166" customWidth="1"/>
    <col min="8708" max="8710" width="16.33203125" style="166" customWidth="1"/>
    <col min="8711" max="8711" width="4.5" style="166" customWidth="1"/>
    <col min="8712" max="8712" width="26.5" style="166" customWidth="1"/>
    <col min="8713" max="8713" width="16.33203125" style="166" customWidth="1"/>
    <col min="8714" max="8714" width="5" style="166" customWidth="1"/>
    <col min="8715" max="8715" width="23" style="166" customWidth="1"/>
    <col min="8716" max="8716" width="11.33203125" style="166" customWidth="1"/>
    <col min="8717" max="8717" width="16.33203125" style="166" customWidth="1"/>
    <col min="8718" max="8718" width="0.83203125" style="166" customWidth="1"/>
    <col min="8719" max="8719" width="1.6640625" style="166" customWidth="1"/>
    <col min="8720" max="8727" width="9.33203125" style="166"/>
    <col min="8728" max="8729" width="6.6640625" style="166" customWidth="1"/>
    <col min="8730" max="8730" width="7.6640625" style="166" customWidth="1"/>
    <col min="8731" max="8731" width="25" style="166" customWidth="1"/>
    <col min="8732" max="8732" width="5" style="166" customWidth="1"/>
    <col min="8733" max="8733" width="9.6640625" style="166" customWidth="1"/>
    <col min="8734" max="8734" width="10.1640625" style="166" customWidth="1"/>
    <col min="8735" max="8960" width="9.33203125" style="166"/>
    <col min="8961" max="8961" width="0.83203125" style="166" customWidth="1"/>
    <col min="8962" max="8962" width="4.33203125" style="166" customWidth="1"/>
    <col min="8963" max="8963" width="8" style="166" customWidth="1"/>
    <col min="8964" max="8966" width="16.33203125" style="166" customWidth="1"/>
    <col min="8967" max="8967" width="4.5" style="166" customWidth="1"/>
    <col min="8968" max="8968" width="26.5" style="166" customWidth="1"/>
    <col min="8969" max="8969" width="16.33203125" style="166" customWidth="1"/>
    <col min="8970" max="8970" width="5" style="166" customWidth="1"/>
    <col min="8971" max="8971" width="23" style="166" customWidth="1"/>
    <col min="8972" max="8972" width="11.33203125" style="166" customWidth="1"/>
    <col min="8973" max="8973" width="16.33203125" style="166" customWidth="1"/>
    <col min="8974" max="8974" width="0.83203125" style="166" customWidth="1"/>
    <col min="8975" max="8975" width="1.6640625" style="166" customWidth="1"/>
    <col min="8976" max="8983" width="9.33203125" style="166"/>
    <col min="8984" max="8985" width="6.6640625" style="166" customWidth="1"/>
    <col min="8986" max="8986" width="7.6640625" style="166" customWidth="1"/>
    <col min="8987" max="8987" width="25" style="166" customWidth="1"/>
    <col min="8988" max="8988" width="5" style="166" customWidth="1"/>
    <col min="8989" max="8989" width="9.6640625" style="166" customWidth="1"/>
    <col min="8990" max="8990" width="10.1640625" style="166" customWidth="1"/>
    <col min="8991" max="9216" width="9.33203125" style="166"/>
    <col min="9217" max="9217" width="0.83203125" style="166" customWidth="1"/>
    <col min="9218" max="9218" width="4.33203125" style="166" customWidth="1"/>
    <col min="9219" max="9219" width="8" style="166" customWidth="1"/>
    <col min="9220" max="9222" width="16.33203125" style="166" customWidth="1"/>
    <col min="9223" max="9223" width="4.5" style="166" customWidth="1"/>
    <col min="9224" max="9224" width="26.5" style="166" customWidth="1"/>
    <col min="9225" max="9225" width="16.33203125" style="166" customWidth="1"/>
    <col min="9226" max="9226" width="5" style="166" customWidth="1"/>
    <col min="9227" max="9227" width="23" style="166" customWidth="1"/>
    <col min="9228" max="9228" width="11.33203125" style="166" customWidth="1"/>
    <col min="9229" max="9229" width="16.33203125" style="166" customWidth="1"/>
    <col min="9230" max="9230" width="0.83203125" style="166" customWidth="1"/>
    <col min="9231" max="9231" width="1.6640625" style="166" customWidth="1"/>
    <col min="9232" max="9239" width="9.33203125" style="166"/>
    <col min="9240" max="9241" width="6.6640625" style="166" customWidth="1"/>
    <col min="9242" max="9242" width="7.6640625" style="166" customWidth="1"/>
    <col min="9243" max="9243" width="25" style="166" customWidth="1"/>
    <col min="9244" max="9244" width="5" style="166" customWidth="1"/>
    <col min="9245" max="9245" width="9.6640625" style="166" customWidth="1"/>
    <col min="9246" max="9246" width="10.1640625" style="166" customWidth="1"/>
    <col min="9247" max="9472" width="9.33203125" style="166"/>
    <col min="9473" max="9473" width="0.83203125" style="166" customWidth="1"/>
    <col min="9474" max="9474" width="4.33203125" style="166" customWidth="1"/>
    <col min="9475" max="9475" width="8" style="166" customWidth="1"/>
    <col min="9476" max="9478" width="16.33203125" style="166" customWidth="1"/>
    <col min="9479" max="9479" width="4.5" style="166" customWidth="1"/>
    <col min="9480" max="9480" width="26.5" style="166" customWidth="1"/>
    <col min="9481" max="9481" width="16.33203125" style="166" customWidth="1"/>
    <col min="9482" max="9482" width="5" style="166" customWidth="1"/>
    <col min="9483" max="9483" width="23" style="166" customWidth="1"/>
    <col min="9484" max="9484" width="11.33203125" style="166" customWidth="1"/>
    <col min="9485" max="9485" width="16.33203125" style="166" customWidth="1"/>
    <col min="9486" max="9486" width="0.83203125" style="166" customWidth="1"/>
    <col min="9487" max="9487" width="1.6640625" style="166" customWidth="1"/>
    <col min="9488" max="9495" width="9.33203125" style="166"/>
    <col min="9496" max="9497" width="6.6640625" style="166" customWidth="1"/>
    <col min="9498" max="9498" width="7.6640625" style="166" customWidth="1"/>
    <col min="9499" max="9499" width="25" style="166" customWidth="1"/>
    <col min="9500" max="9500" width="5" style="166" customWidth="1"/>
    <col min="9501" max="9501" width="9.6640625" style="166" customWidth="1"/>
    <col min="9502" max="9502" width="10.1640625" style="166" customWidth="1"/>
    <col min="9503" max="9728" width="9.33203125" style="166"/>
    <col min="9729" max="9729" width="0.83203125" style="166" customWidth="1"/>
    <col min="9730" max="9730" width="4.33203125" style="166" customWidth="1"/>
    <col min="9731" max="9731" width="8" style="166" customWidth="1"/>
    <col min="9732" max="9734" width="16.33203125" style="166" customWidth="1"/>
    <col min="9735" max="9735" width="4.5" style="166" customWidth="1"/>
    <col min="9736" max="9736" width="26.5" style="166" customWidth="1"/>
    <col min="9737" max="9737" width="16.33203125" style="166" customWidth="1"/>
    <col min="9738" max="9738" width="5" style="166" customWidth="1"/>
    <col min="9739" max="9739" width="23" style="166" customWidth="1"/>
    <col min="9740" max="9740" width="11.33203125" style="166" customWidth="1"/>
    <col min="9741" max="9741" width="16.33203125" style="166" customWidth="1"/>
    <col min="9742" max="9742" width="0.83203125" style="166" customWidth="1"/>
    <col min="9743" max="9743" width="1.6640625" style="166" customWidth="1"/>
    <col min="9744" max="9751" width="9.33203125" style="166"/>
    <col min="9752" max="9753" width="6.6640625" style="166" customWidth="1"/>
    <col min="9754" max="9754" width="7.6640625" style="166" customWidth="1"/>
    <col min="9755" max="9755" width="25" style="166" customWidth="1"/>
    <col min="9756" max="9756" width="5" style="166" customWidth="1"/>
    <col min="9757" max="9757" width="9.6640625" style="166" customWidth="1"/>
    <col min="9758" max="9758" width="10.1640625" style="166" customWidth="1"/>
    <col min="9759" max="9984" width="9.33203125" style="166"/>
    <col min="9985" max="9985" width="0.83203125" style="166" customWidth="1"/>
    <col min="9986" max="9986" width="4.33203125" style="166" customWidth="1"/>
    <col min="9987" max="9987" width="8" style="166" customWidth="1"/>
    <col min="9988" max="9990" width="16.33203125" style="166" customWidth="1"/>
    <col min="9991" max="9991" width="4.5" style="166" customWidth="1"/>
    <col min="9992" max="9992" width="26.5" style="166" customWidth="1"/>
    <col min="9993" max="9993" width="16.33203125" style="166" customWidth="1"/>
    <col min="9994" max="9994" width="5" style="166" customWidth="1"/>
    <col min="9995" max="9995" width="23" style="166" customWidth="1"/>
    <col min="9996" max="9996" width="11.33203125" style="166" customWidth="1"/>
    <col min="9997" max="9997" width="16.33203125" style="166" customWidth="1"/>
    <col min="9998" max="9998" width="0.83203125" style="166" customWidth="1"/>
    <col min="9999" max="9999" width="1.6640625" style="166" customWidth="1"/>
    <col min="10000" max="10007" width="9.33203125" style="166"/>
    <col min="10008" max="10009" width="6.6640625" style="166" customWidth="1"/>
    <col min="10010" max="10010" width="7.6640625" style="166" customWidth="1"/>
    <col min="10011" max="10011" width="25" style="166" customWidth="1"/>
    <col min="10012" max="10012" width="5" style="166" customWidth="1"/>
    <col min="10013" max="10013" width="9.6640625" style="166" customWidth="1"/>
    <col min="10014" max="10014" width="10.1640625" style="166" customWidth="1"/>
    <col min="10015" max="10240" width="9.33203125" style="166"/>
    <col min="10241" max="10241" width="0.83203125" style="166" customWidth="1"/>
    <col min="10242" max="10242" width="4.33203125" style="166" customWidth="1"/>
    <col min="10243" max="10243" width="8" style="166" customWidth="1"/>
    <col min="10244" max="10246" width="16.33203125" style="166" customWidth="1"/>
    <col min="10247" max="10247" width="4.5" style="166" customWidth="1"/>
    <col min="10248" max="10248" width="26.5" style="166" customWidth="1"/>
    <col min="10249" max="10249" width="16.33203125" style="166" customWidth="1"/>
    <col min="10250" max="10250" width="5" style="166" customWidth="1"/>
    <col min="10251" max="10251" width="23" style="166" customWidth="1"/>
    <col min="10252" max="10252" width="11.33203125" style="166" customWidth="1"/>
    <col min="10253" max="10253" width="16.33203125" style="166" customWidth="1"/>
    <col min="10254" max="10254" width="0.83203125" style="166" customWidth="1"/>
    <col min="10255" max="10255" width="1.6640625" style="166" customWidth="1"/>
    <col min="10256" max="10263" width="9.33203125" style="166"/>
    <col min="10264" max="10265" width="6.6640625" style="166" customWidth="1"/>
    <col min="10266" max="10266" width="7.6640625" style="166" customWidth="1"/>
    <col min="10267" max="10267" width="25" style="166" customWidth="1"/>
    <col min="10268" max="10268" width="5" style="166" customWidth="1"/>
    <col min="10269" max="10269" width="9.6640625" style="166" customWidth="1"/>
    <col min="10270" max="10270" width="10.1640625" style="166" customWidth="1"/>
    <col min="10271" max="10496" width="9.33203125" style="166"/>
    <col min="10497" max="10497" width="0.83203125" style="166" customWidth="1"/>
    <col min="10498" max="10498" width="4.33203125" style="166" customWidth="1"/>
    <col min="10499" max="10499" width="8" style="166" customWidth="1"/>
    <col min="10500" max="10502" width="16.33203125" style="166" customWidth="1"/>
    <col min="10503" max="10503" width="4.5" style="166" customWidth="1"/>
    <col min="10504" max="10504" width="26.5" style="166" customWidth="1"/>
    <col min="10505" max="10505" width="16.33203125" style="166" customWidth="1"/>
    <col min="10506" max="10506" width="5" style="166" customWidth="1"/>
    <col min="10507" max="10507" width="23" style="166" customWidth="1"/>
    <col min="10508" max="10508" width="11.33203125" style="166" customWidth="1"/>
    <col min="10509" max="10509" width="16.33203125" style="166" customWidth="1"/>
    <col min="10510" max="10510" width="0.83203125" style="166" customWidth="1"/>
    <col min="10511" max="10511" width="1.6640625" style="166" customWidth="1"/>
    <col min="10512" max="10519" width="9.33203125" style="166"/>
    <col min="10520" max="10521" width="6.6640625" style="166" customWidth="1"/>
    <col min="10522" max="10522" width="7.6640625" style="166" customWidth="1"/>
    <col min="10523" max="10523" width="25" style="166" customWidth="1"/>
    <col min="10524" max="10524" width="5" style="166" customWidth="1"/>
    <col min="10525" max="10525" width="9.6640625" style="166" customWidth="1"/>
    <col min="10526" max="10526" width="10.1640625" style="166" customWidth="1"/>
    <col min="10527" max="10752" width="9.33203125" style="166"/>
    <col min="10753" max="10753" width="0.83203125" style="166" customWidth="1"/>
    <col min="10754" max="10754" width="4.33203125" style="166" customWidth="1"/>
    <col min="10755" max="10755" width="8" style="166" customWidth="1"/>
    <col min="10756" max="10758" width="16.33203125" style="166" customWidth="1"/>
    <col min="10759" max="10759" width="4.5" style="166" customWidth="1"/>
    <col min="10760" max="10760" width="26.5" style="166" customWidth="1"/>
    <col min="10761" max="10761" width="16.33203125" style="166" customWidth="1"/>
    <col min="10762" max="10762" width="5" style="166" customWidth="1"/>
    <col min="10763" max="10763" width="23" style="166" customWidth="1"/>
    <col min="10764" max="10764" width="11.33203125" style="166" customWidth="1"/>
    <col min="10765" max="10765" width="16.33203125" style="166" customWidth="1"/>
    <col min="10766" max="10766" width="0.83203125" style="166" customWidth="1"/>
    <col min="10767" max="10767" width="1.6640625" style="166" customWidth="1"/>
    <col min="10768" max="10775" width="9.33203125" style="166"/>
    <col min="10776" max="10777" width="6.6640625" style="166" customWidth="1"/>
    <col min="10778" max="10778" width="7.6640625" style="166" customWidth="1"/>
    <col min="10779" max="10779" width="25" style="166" customWidth="1"/>
    <col min="10780" max="10780" width="5" style="166" customWidth="1"/>
    <col min="10781" max="10781" width="9.6640625" style="166" customWidth="1"/>
    <col min="10782" max="10782" width="10.1640625" style="166" customWidth="1"/>
    <col min="10783" max="11008" width="9.33203125" style="166"/>
    <col min="11009" max="11009" width="0.83203125" style="166" customWidth="1"/>
    <col min="11010" max="11010" width="4.33203125" style="166" customWidth="1"/>
    <col min="11011" max="11011" width="8" style="166" customWidth="1"/>
    <col min="11012" max="11014" width="16.33203125" style="166" customWidth="1"/>
    <col min="11015" max="11015" width="4.5" style="166" customWidth="1"/>
    <col min="11016" max="11016" width="26.5" style="166" customWidth="1"/>
    <col min="11017" max="11017" width="16.33203125" style="166" customWidth="1"/>
    <col min="11018" max="11018" width="5" style="166" customWidth="1"/>
    <col min="11019" max="11019" width="23" style="166" customWidth="1"/>
    <col min="11020" max="11020" width="11.33203125" style="166" customWidth="1"/>
    <col min="11021" max="11021" width="16.33203125" style="166" customWidth="1"/>
    <col min="11022" max="11022" width="0.83203125" style="166" customWidth="1"/>
    <col min="11023" max="11023" width="1.6640625" style="166" customWidth="1"/>
    <col min="11024" max="11031" width="9.33203125" style="166"/>
    <col min="11032" max="11033" width="6.6640625" style="166" customWidth="1"/>
    <col min="11034" max="11034" width="7.6640625" style="166" customWidth="1"/>
    <col min="11035" max="11035" width="25" style="166" customWidth="1"/>
    <col min="11036" max="11036" width="5" style="166" customWidth="1"/>
    <col min="11037" max="11037" width="9.6640625" style="166" customWidth="1"/>
    <col min="11038" max="11038" width="10.1640625" style="166" customWidth="1"/>
    <col min="11039" max="11264" width="9.33203125" style="166"/>
    <col min="11265" max="11265" width="0.83203125" style="166" customWidth="1"/>
    <col min="11266" max="11266" width="4.33203125" style="166" customWidth="1"/>
    <col min="11267" max="11267" width="8" style="166" customWidth="1"/>
    <col min="11268" max="11270" width="16.33203125" style="166" customWidth="1"/>
    <col min="11271" max="11271" width="4.5" style="166" customWidth="1"/>
    <col min="11272" max="11272" width="26.5" style="166" customWidth="1"/>
    <col min="11273" max="11273" width="16.33203125" style="166" customWidth="1"/>
    <col min="11274" max="11274" width="5" style="166" customWidth="1"/>
    <col min="11275" max="11275" width="23" style="166" customWidth="1"/>
    <col min="11276" max="11276" width="11.33203125" style="166" customWidth="1"/>
    <col min="11277" max="11277" width="16.33203125" style="166" customWidth="1"/>
    <col min="11278" max="11278" width="0.83203125" style="166" customWidth="1"/>
    <col min="11279" max="11279" width="1.6640625" style="166" customWidth="1"/>
    <col min="11280" max="11287" width="9.33203125" style="166"/>
    <col min="11288" max="11289" width="6.6640625" style="166" customWidth="1"/>
    <col min="11290" max="11290" width="7.6640625" style="166" customWidth="1"/>
    <col min="11291" max="11291" width="25" style="166" customWidth="1"/>
    <col min="11292" max="11292" width="5" style="166" customWidth="1"/>
    <col min="11293" max="11293" width="9.6640625" style="166" customWidth="1"/>
    <col min="11294" max="11294" width="10.1640625" style="166" customWidth="1"/>
    <col min="11295" max="11520" width="9.33203125" style="166"/>
    <col min="11521" max="11521" width="0.83203125" style="166" customWidth="1"/>
    <col min="11522" max="11522" width="4.33203125" style="166" customWidth="1"/>
    <col min="11523" max="11523" width="8" style="166" customWidth="1"/>
    <col min="11524" max="11526" width="16.33203125" style="166" customWidth="1"/>
    <col min="11527" max="11527" width="4.5" style="166" customWidth="1"/>
    <col min="11528" max="11528" width="26.5" style="166" customWidth="1"/>
    <col min="11529" max="11529" width="16.33203125" style="166" customWidth="1"/>
    <col min="11530" max="11530" width="5" style="166" customWidth="1"/>
    <col min="11531" max="11531" width="23" style="166" customWidth="1"/>
    <col min="11532" max="11532" width="11.33203125" style="166" customWidth="1"/>
    <col min="11533" max="11533" width="16.33203125" style="166" customWidth="1"/>
    <col min="11534" max="11534" width="0.83203125" style="166" customWidth="1"/>
    <col min="11535" max="11535" width="1.6640625" style="166" customWidth="1"/>
    <col min="11536" max="11543" width="9.33203125" style="166"/>
    <col min="11544" max="11545" width="6.6640625" style="166" customWidth="1"/>
    <col min="11546" max="11546" width="7.6640625" style="166" customWidth="1"/>
    <col min="11547" max="11547" width="25" style="166" customWidth="1"/>
    <col min="11548" max="11548" width="5" style="166" customWidth="1"/>
    <col min="11549" max="11549" width="9.6640625" style="166" customWidth="1"/>
    <col min="11550" max="11550" width="10.1640625" style="166" customWidth="1"/>
    <col min="11551" max="11776" width="9.33203125" style="166"/>
    <col min="11777" max="11777" width="0.83203125" style="166" customWidth="1"/>
    <col min="11778" max="11778" width="4.33203125" style="166" customWidth="1"/>
    <col min="11779" max="11779" width="8" style="166" customWidth="1"/>
    <col min="11780" max="11782" width="16.33203125" style="166" customWidth="1"/>
    <col min="11783" max="11783" width="4.5" style="166" customWidth="1"/>
    <col min="11784" max="11784" width="26.5" style="166" customWidth="1"/>
    <col min="11785" max="11785" width="16.33203125" style="166" customWidth="1"/>
    <col min="11786" max="11786" width="5" style="166" customWidth="1"/>
    <col min="11787" max="11787" width="23" style="166" customWidth="1"/>
    <col min="11788" max="11788" width="11.33203125" style="166" customWidth="1"/>
    <col min="11789" max="11789" width="16.33203125" style="166" customWidth="1"/>
    <col min="11790" max="11790" width="0.83203125" style="166" customWidth="1"/>
    <col min="11791" max="11791" width="1.6640625" style="166" customWidth="1"/>
    <col min="11792" max="11799" width="9.33203125" style="166"/>
    <col min="11800" max="11801" width="6.6640625" style="166" customWidth="1"/>
    <col min="11802" max="11802" width="7.6640625" style="166" customWidth="1"/>
    <col min="11803" max="11803" width="25" style="166" customWidth="1"/>
    <col min="11804" max="11804" width="5" style="166" customWidth="1"/>
    <col min="11805" max="11805" width="9.6640625" style="166" customWidth="1"/>
    <col min="11806" max="11806" width="10.1640625" style="166" customWidth="1"/>
    <col min="11807" max="12032" width="9.33203125" style="166"/>
    <col min="12033" max="12033" width="0.83203125" style="166" customWidth="1"/>
    <col min="12034" max="12034" width="4.33203125" style="166" customWidth="1"/>
    <col min="12035" max="12035" width="8" style="166" customWidth="1"/>
    <col min="12036" max="12038" width="16.33203125" style="166" customWidth="1"/>
    <col min="12039" max="12039" width="4.5" style="166" customWidth="1"/>
    <col min="12040" max="12040" width="26.5" style="166" customWidth="1"/>
    <col min="12041" max="12041" width="16.33203125" style="166" customWidth="1"/>
    <col min="12042" max="12042" width="5" style="166" customWidth="1"/>
    <col min="12043" max="12043" width="23" style="166" customWidth="1"/>
    <col min="12044" max="12044" width="11.33203125" style="166" customWidth="1"/>
    <col min="12045" max="12045" width="16.33203125" style="166" customWidth="1"/>
    <col min="12046" max="12046" width="0.83203125" style="166" customWidth="1"/>
    <col min="12047" max="12047" width="1.6640625" style="166" customWidth="1"/>
    <col min="12048" max="12055" width="9.33203125" style="166"/>
    <col min="12056" max="12057" width="6.6640625" style="166" customWidth="1"/>
    <col min="12058" max="12058" width="7.6640625" style="166" customWidth="1"/>
    <col min="12059" max="12059" width="25" style="166" customWidth="1"/>
    <col min="12060" max="12060" width="5" style="166" customWidth="1"/>
    <col min="12061" max="12061" width="9.6640625" style="166" customWidth="1"/>
    <col min="12062" max="12062" width="10.1640625" style="166" customWidth="1"/>
    <col min="12063" max="12288" width="9.33203125" style="166"/>
    <col min="12289" max="12289" width="0.83203125" style="166" customWidth="1"/>
    <col min="12290" max="12290" width="4.33203125" style="166" customWidth="1"/>
    <col min="12291" max="12291" width="8" style="166" customWidth="1"/>
    <col min="12292" max="12294" width="16.33203125" style="166" customWidth="1"/>
    <col min="12295" max="12295" width="4.5" style="166" customWidth="1"/>
    <col min="12296" max="12296" width="26.5" style="166" customWidth="1"/>
    <col min="12297" max="12297" width="16.33203125" style="166" customWidth="1"/>
    <col min="12298" max="12298" width="5" style="166" customWidth="1"/>
    <col min="12299" max="12299" width="23" style="166" customWidth="1"/>
    <col min="12300" max="12300" width="11.33203125" style="166" customWidth="1"/>
    <col min="12301" max="12301" width="16.33203125" style="166" customWidth="1"/>
    <col min="12302" max="12302" width="0.83203125" style="166" customWidth="1"/>
    <col min="12303" max="12303" width="1.6640625" style="166" customWidth="1"/>
    <col min="12304" max="12311" width="9.33203125" style="166"/>
    <col min="12312" max="12313" width="6.6640625" style="166" customWidth="1"/>
    <col min="12314" max="12314" width="7.6640625" style="166" customWidth="1"/>
    <col min="12315" max="12315" width="25" style="166" customWidth="1"/>
    <col min="12316" max="12316" width="5" style="166" customWidth="1"/>
    <col min="12317" max="12317" width="9.6640625" style="166" customWidth="1"/>
    <col min="12318" max="12318" width="10.1640625" style="166" customWidth="1"/>
    <col min="12319" max="12544" width="9.33203125" style="166"/>
    <col min="12545" max="12545" width="0.83203125" style="166" customWidth="1"/>
    <col min="12546" max="12546" width="4.33203125" style="166" customWidth="1"/>
    <col min="12547" max="12547" width="8" style="166" customWidth="1"/>
    <col min="12548" max="12550" width="16.33203125" style="166" customWidth="1"/>
    <col min="12551" max="12551" width="4.5" style="166" customWidth="1"/>
    <col min="12552" max="12552" width="26.5" style="166" customWidth="1"/>
    <col min="12553" max="12553" width="16.33203125" style="166" customWidth="1"/>
    <col min="12554" max="12554" width="5" style="166" customWidth="1"/>
    <col min="12555" max="12555" width="23" style="166" customWidth="1"/>
    <col min="12556" max="12556" width="11.33203125" style="166" customWidth="1"/>
    <col min="12557" max="12557" width="16.33203125" style="166" customWidth="1"/>
    <col min="12558" max="12558" width="0.83203125" style="166" customWidth="1"/>
    <col min="12559" max="12559" width="1.6640625" style="166" customWidth="1"/>
    <col min="12560" max="12567" width="9.33203125" style="166"/>
    <col min="12568" max="12569" width="6.6640625" style="166" customWidth="1"/>
    <col min="12570" max="12570" width="7.6640625" style="166" customWidth="1"/>
    <col min="12571" max="12571" width="25" style="166" customWidth="1"/>
    <col min="12572" max="12572" width="5" style="166" customWidth="1"/>
    <col min="12573" max="12573" width="9.6640625" style="166" customWidth="1"/>
    <col min="12574" max="12574" width="10.1640625" style="166" customWidth="1"/>
    <col min="12575" max="12800" width="9.33203125" style="166"/>
    <col min="12801" max="12801" width="0.83203125" style="166" customWidth="1"/>
    <col min="12802" max="12802" width="4.33203125" style="166" customWidth="1"/>
    <col min="12803" max="12803" width="8" style="166" customWidth="1"/>
    <col min="12804" max="12806" width="16.33203125" style="166" customWidth="1"/>
    <col min="12807" max="12807" width="4.5" style="166" customWidth="1"/>
    <col min="12808" max="12808" width="26.5" style="166" customWidth="1"/>
    <col min="12809" max="12809" width="16.33203125" style="166" customWidth="1"/>
    <col min="12810" max="12810" width="5" style="166" customWidth="1"/>
    <col min="12811" max="12811" width="23" style="166" customWidth="1"/>
    <col min="12812" max="12812" width="11.33203125" style="166" customWidth="1"/>
    <col min="12813" max="12813" width="16.33203125" style="166" customWidth="1"/>
    <col min="12814" max="12814" width="0.83203125" style="166" customWidth="1"/>
    <col min="12815" max="12815" width="1.6640625" style="166" customWidth="1"/>
    <col min="12816" max="12823" width="9.33203125" style="166"/>
    <col min="12824" max="12825" width="6.6640625" style="166" customWidth="1"/>
    <col min="12826" max="12826" width="7.6640625" style="166" customWidth="1"/>
    <col min="12827" max="12827" width="25" style="166" customWidth="1"/>
    <col min="12828" max="12828" width="5" style="166" customWidth="1"/>
    <col min="12829" max="12829" width="9.6640625" style="166" customWidth="1"/>
    <col min="12830" max="12830" width="10.1640625" style="166" customWidth="1"/>
    <col min="12831" max="13056" width="9.33203125" style="166"/>
    <col min="13057" max="13057" width="0.83203125" style="166" customWidth="1"/>
    <col min="13058" max="13058" width="4.33203125" style="166" customWidth="1"/>
    <col min="13059" max="13059" width="8" style="166" customWidth="1"/>
    <col min="13060" max="13062" width="16.33203125" style="166" customWidth="1"/>
    <col min="13063" max="13063" width="4.5" style="166" customWidth="1"/>
    <col min="13064" max="13064" width="26.5" style="166" customWidth="1"/>
    <col min="13065" max="13065" width="16.33203125" style="166" customWidth="1"/>
    <col min="13066" max="13066" width="5" style="166" customWidth="1"/>
    <col min="13067" max="13067" width="23" style="166" customWidth="1"/>
    <col min="13068" max="13068" width="11.33203125" style="166" customWidth="1"/>
    <col min="13069" max="13069" width="16.33203125" style="166" customWidth="1"/>
    <col min="13070" max="13070" width="0.83203125" style="166" customWidth="1"/>
    <col min="13071" max="13071" width="1.6640625" style="166" customWidth="1"/>
    <col min="13072" max="13079" width="9.33203125" style="166"/>
    <col min="13080" max="13081" width="6.6640625" style="166" customWidth="1"/>
    <col min="13082" max="13082" width="7.6640625" style="166" customWidth="1"/>
    <col min="13083" max="13083" width="25" style="166" customWidth="1"/>
    <col min="13084" max="13084" width="5" style="166" customWidth="1"/>
    <col min="13085" max="13085" width="9.6640625" style="166" customWidth="1"/>
    <col min="13086" max="13086" width="10.1640625" style="166" customWidth="1"/>
    <col min="13087" max="13312" width="9.33203125" style="166"/>
    <col min="13313" max="13313" width="0.83203125" style="166" customWidth="1"/>
    <col min="13314" max="13314" width="4.33203125" style="166" customWidth="1"/>
    <col min="13315" max="13315" width="8" style="166" customWidth="1"/>
    <col min="13316" max="13318" width="16.33203125" style="166" customWidth="1"/>
    <col min="13319" max="13319" width="4.5" style="166" customWidth="1"/>
    <col min="13320" max="13320" width="26.5" style="166" customWidth="1"/>
    <col min="13321" max="13321" width="16.33203125" style="166" customWidth="1"/>
    <col min="13322" max="13322" width="5" style="166" customWidth="1"/>
    <col min="13323" max="13323" width="23" style="166" customWidth="1"/>
    <col min="13324" max="13324" width="11.33203125" style="166" customWidth="1"/>
    <col min="13325" max="13325" width="16.33203125" style="166" customWidth="1"/>
    <col min="13326" max="13326" width="0.83203125" style="166" customWidth="1"/>
    <col min="13327" max="13327" width="1.6640625" style="166" customWidth="1"/>
    <col min="13328" max="13335" width="9.33203125" style="166"/>
    <col min="13336" max="13337" width="6.6640625" style="166" customWidth="1"/>
    <col min="13338" max="13338" width="7.6640625" style="166" customWidth="1"/>
    <col min="13339" max="13339" width="25" style="166" customWidth="1"/>
    <col min="13340" max="13340" width="5" style="166" customWidth="1"/>
    <col min="13341" max="13341" width="9.6640625" style="166" customWidth="1"/>
    <col min="13342" max="13342" width="10.1640625" style="166" customWidth="1"/>
    <col min="13343" max="13568" width="9.33203125" style="166"/>
    <col min="13569" max="13569" width="0.83203125" style="166" customWidth="1"/>
    <col min="13570" max="13570" width="4.33203125" style="166" customWidth="1"/>
    <col min="13571" max="13571" width="8" style="166" customWidth="1"/>
    <col min="13572" max="13574" width="16.33203125" style="166" customWidth="1"/>
    <col min="13575" max="13575" width="4.5" style="166" customWidth="1"/>
    <col min="13576" max="13576" width="26.5" style="166" customWidth="1"/>
    <col min="13577" max="13577" width="16.33203125" style="166" customWidth="1"/>
    <col min="13578" max="13578" width="5" style="166" customWidth="1"/>
    <col min="13579" max="13579" width="23" style="166" customWidth="1"/>
    <col min="13580" max="13580" width="11.33203125" style="166" customWidth="1"/>
    <col min="13581" max="13581" width="16.33203125" style="166" customWidth="1"/>
    <col min="13582" max="13582" width="0.83203125" style="166" customWidth="1"/>
    <col min="13583" max="13583" width="1.6640625" style="166" customWidth="1"/>
    <col min="13584" max="13591" width="9.33203125" style="166"/>
    <col min="13592" max="13593" width="6.6640625" style="166" customWidth="1"/>
    <col min="13594" max="13594" width="7.6640625" style="166" customWidth="1"/>
    <col min="13595" max="13595" width="25" style="166" customWidth="1"/>
    <col min="13596" max="13596" width="5" style="166" customWidth="1"/>
    <col min="13597" max="13597" width="9.6640625" style="166" customWidth="1"/>
    <col min="13598" max="13598" width="10.1640625" style="166" customWidth="1"/>
    <col min="13599" max="13824" width="9.33203125" style="166"/>
    <col min="13825" max="13825" width="0.83203125" style="166" customWidth="1"/>
    <col min="13826" max="13826" width="4.33203125" style="166" customWidth="1"/>
    <col min="13827" max="13827" width="8" style="166" customWidth="1"/>
    <col min="13828" max="13830" width="16.33203125" style="166" customWidth="1"/>
    <col min="13831" max="13831" width="4.5" style="166" customWidth="1"/>
    <col min="13832" max="13832" width="26.5" style="166" customWidth="1"/>
    <col min="13833" max="13833" width="16.33203125" style="166" customWidth="1"/>
    <col min="13834" max="13834" width="5" style="166" customWidth="1"/>
    <col min="13835" max="13835" width="23" style="166" customWidth="1"/>
    <col min="13836" max="13836" width="11.33203125" style="166" customWidth="1"/>
    <col min="13837" max="13837" width="16.33203125" style="166" customWidth="1"/>
    <col min="13838" max="13838" width="0.83203125" style="166" customWidth="1"/>
    <col min="13839" max="13839" width="1.6640625" style="166" customWidth="1"/>
    <col min="13840" max="13847" width="9.33203125" style="166"/>
    <col min="13848" max="13849" width="6.6640625" style="166" customWidth="1"/>
    <col min="13850" max="13850" width="7.6640625" style="166" customWidth="1"/>
    <col min="13851" max="13851" width="25" style="166" customWidth="1"/>
    <col min="13852" max="13852" width="5" style="166" customWidth="1"/>
    <col min="13853" max="13853" width="9.6640625" style="166" customWidth="1"/>
    <col min="13854" max="13854" width="10.1640625" style="166" customWidth="1"/>
    <col min="13855" max="14080" width="9.33203125" style="166"/>
    <col min="14081" max="14081" width="0.83203125" style="166" customWidth="1"/>
    <col min="14082" max="14082" width="4.33203125" style="166" customWidth="1"/>
    <col min="14083" max="14083" width="8" style="166" customWidth="1"/>
    <col min="14084" max="14086" width="16.33203125" style="166" customWidth="1"/>
    <col min="14087" max="14087" width="4.5" style="166" customWidth="1"/>
    <col min="14088" max="14088" width="26.5" style="166" customWidth="1"/>
    <col min="14089" max="14089" width="16.33203125" style="166" customWidth="1"/>
    <col min="14090" max="14090" width="5" style="166" customWidth="1"/>
    <col min="14091" max="14091" width="23" style="166" customWidth="1"/>
    <col min="14092" max="14092" width="11.33203125" style="166" customWidth="1"/>
    <col min="14093" max="14093" width="16.33203125" style="166" customWidth="1"/>
    <col min="14094" max="14094" width="0.83203125" style="166" customWidth="1"/>
    <col min="14095" max="14095" width="1.6640625" style="166" customWidth="1"/>
    <col min="14096" max="14103" width="9.33203125" style="166"/>
    <col min="14104" max="14105" width="6.6640625" style="166" customWidth="1"/>
    <col min="14106" max="14106" width="7.6640625" style="166" customWidth="1"/>
    <col min="14107" max="14107" width="25" style="166" customWidth="1"/>
    <col min="14108" max="14108" width="5" style="166" customWidth="1"/>
    <col min="14109" max="14109" width="9.6640625" style="166" customWidth="1"/>
    <col min="14110" max="14110" width="10.1640625" style="166" customWidth="1"/>
    <col min="14111" max="14336" width="9.33203125" style="166"/>
    <col min="14337" max="14337" width="0.83203125" style="166" customWidth="1"/>
    <col min="14338" max="14338" width="4.33203125" style="166" customWidth="1"/>
    <col min="14339" max="14339" width="8" style="166" customWidth="1"/>
    <col min="14340" max="14342" width="16.33203125" style="166" customWidth="1"/>
    <col min="14343" max="14343" width="4.5" style="166" customWidth="1"/>
    <col min="14344" max="14344" width="26.5" style="166" customWidth="1"/>
    <col min="14345" max="14345" width="16.33203125" style="166" customWidth="1"/>
    <col min="14346" max="14346" width="5" style="166" customWidth="1"/>
    <col min="14347" max="14347" width="23" style="166" customWidth="1"/>
    <col min="14348" max="14348" width="11.33203125" style="166" customWidth="1"/>
    <col min="14349" max="14349" width="16.33203125" style="166" customWidth="1"/>
    <col min="14350" max="14350" width="0.83203125" style="166" customWidth="1"/>
    <col min="14351" max="14351" width="1.6640625" style="166" customWidth="1"/>
    <col min="14352" max="14359" width="9.33203125" style="166"/>
    <col min="14360" max="14361" width="6.6640625" style="166" customWidth="1"/>
    <col min="14362" max="14362" width="7.6640625" style="166" customWidth="1"/>
    <col min="14363" max="14363" width="25" style="166" customWidth="1"/>
    <col min="14364" max="14364" width="5" style="166" customWidth="1"/>
    <col min="14365" max="14365" width="9.6640625" style="166" customWidth="1"/>
    <col min="14366" max="14366" width="10.1640625" style="166" customWidth="1"/>
    <col min="14367" max="14592" width="9.33203125" style="166"/>
    <col min="14593" max="14593" width="0.83203125" style="166" customWidth="1"/>
    <col min="14594" max="14594" width="4.33203125" style="166" customWidth="1"/>
    <col min="14595" max="14595" width="8" style="166" customWidth="1"/>
    <col min="14596" max="14598" width="16.33203125" style="166" customWidth="1"/>
    <col min="14599" max="14599" width="4.5" style="166" customWidth="1"/>
    <col min="14600" max="14600" width="26.5" style="166" customWidth="1"/>
    <col min="14601" max="14601" width="16.33203125" style="166" customWidth="1"/>
    <col min="14602" max="14602" width="5" style="166" customWidth="1"/>
    <col min="14603" max="14603" width="23" style="166" customWidth="1"/>
    <col min="14604" max="14604" width="11.33203125" style="166" customWidth="1"/>
    <col min="14605" max="14605" width="16.33203125" style="166" customWidth="1"/>
    <col min="14606" max="14606" width="0.83203125" style="166" customWidth="1"/>
    <col min="14607" max="14607" width="1.6640625" style="166" customWidth="1"/>
    <col min="14608" max="14615" width="9.33203125" style="166"/>
    <col min="14616" max="14617" width="6.6640625" style="166" customWidth="1"/>
    <col min="14618" max="14618" width="7.6640625" style="166" customWidth="1"/>
    <col min="14619" max="14619" width="25" style="166" customWidth="1"/>
    <col min="14620" max="14620" width="5" style="166" customWidth="1"/>
    <col min="14621" max="14621" width="9.6640625" style="166" customWidth="1"/>
    <col min="14622" max="14622" width="10.1640625" style="166" customWidth="1"/>
    <col min="14623" max="14848" width="9.33203125" style="166"/>
    <col min="14849" max="14849" width="0.83203125" style="166" customWidth="1"/>
    <col min="14850" max="14850" width="4.33203125" style="166" customWidth="1"/>
    <col min="14851" max="14851" width="8" style="166" customWidth="1"/>
    <col min="14852" max="14854" width="16.33203125" style="166" customWidth="1"/>
    <col min="14855" max="14855" width="4.5" style="166" customWidth="1"/>
    <col min="14856" max="14856" width="26.5" style="166" customWidth="1"/>
    <col min="14857" max="14857" width="16.33203125" style="166" customWidth="1"/>
    <col min="14858" max="14858" width="5" style="166" customWidth="1"/>
    <col min="14859" max="14859" width="23" style="166" customWidth="1"/>
    <col min="14860" max="14860" width="11.33203125" style="166" customWidth="1"/>
    <col min="14861" max="14861" width="16.33203125" style="166" customWidth="1"/>
    <col min="14862" max="14862" width="0.83203125" style="166" customWidth="1"/>
    <col min="14863" max="14863" width="1.6640625" style="166" customWidth="1"/>
    <col min="14864" max="14871" width="9.33203125" style="166"/>
    <col min="14872" max="14873" width="6.6640625" style="166" customWidth="1"/>
    <col min="14874" max="14874" width="7.6640625" style="166" customWidth="1"/>
    <col min="14875" max="14875" width="25" style="166" customWidth="1"/>
    <col min="14876" max="14876" width="5" style="166" customWidth="1"/>
    <col min="14877" max="14877" width="9.6640625" style="166" customWidth="1"/>
    <col min="14878" max="14878" width="10.1640625" style="166" customWidth="1"/>
    <col min="14879" max="15104" width="9.33203125" style="166"/>
    <col min="15105" max="15105" width="0.83203125" style="166" customWidth="1"/>
    <col min="15106" max="15106" width="4.33203125" style="166" customWidth="1"/>
    <col min="15107" max="15107" width="8" style="166" customWidth="1"/>
    <col min="15108" max="15110" width="16.33203125" style="166" customWidth="1"/>
    <col min="15111" max="15111" width="4.5" style="166" customWidth="1"/>
    <col min="15112" max="15112" width="26.5" style="166" customWidth="1"/>
    <col min="15113" max="15113" width="16.33203125" style="166" customWidth="1"/>
    <col min="15114" max="15114" width="5" style="166" customWidth="1"/>
    <col min="15115" max="15115" width="23" style="166" customWidth="1"/>
    <col min="15116" max="15116" width="11.33203125" style="166" customWidth="1"/>
    <col min="15117" max="15117" width="16.33203125" style="166" customWidth="1"/>
    <col min="15118" max="15118" width="0.83203125" style="166" customWidth="1"/>
    <col min="15119" max="15119" width="1.6640625" style="166" customWidth="1"/>
    <col min="15120" max="15127" width="9.33203125" style="166"/>
    <col min="15128" max="15129" width="6.6640625" style="166" customWidth="1"/>
    <col min="15130" max="15130" width="7.6640625" style="166" customWidth="1"/>
    <col min="15131" max="15131" width="25" style="166" customWidth="1"/>
    <col min="15132" max="15132" width="5" style="166" customWidth="1"/>
    <col min="15133" max="15133" width="9.6640625" style="166" customWidth="1"/>
    <col min="15134" max="15134" width="10.1640625" style="166" customWidth="1"/>
    <col min="15135" max="15360" width="9.33203125" style="166"/>
    <col min="15361" max="15361" width="0.83203125" style="166" customWidth="1"/>
    <col min="15362" max="15362" width="4.33203125" style="166" customWidth="1"/>
    <col min="15363" max="15363" width="8" style="166" customWidth="1"/>
    <col min="15364" max="15366" width="16.33203125" style="166" customWidth="1"/>
    <col min="15367" max="15367" width="4.5" style="166" customWidth="1"/>
    <col min="15368" max="15368" width="26.5" style="166" customWidth="1"/>
    <col min="15369" max="15369" width="16.33203125" style="166" customWidth="1"/>
    <col min="15370" max="15370" width="5" style="166" customWidth="1"/>
    <col min="15371" max="15371" width="23" style="166" customWidth="1"/>
    <col min="15372" max="15372" width="11.33203125" style="166" customWidth="1"/>
    <col min="15373" max="15373" width="16.33203125" style="166" customWidth="1"/>
    <col min="15374" max="15374" width="0.83203125" style="166" customWidth="1"/>
    <col min="15375" max="15375" width="1.6640625" style="166" customWidth="1"/>
    <col min="15376" max="15383" width="9.33203125" style="166"/>
    <col min="15384" max="15385" width="6.6640625" style="166" customWidth="1"/>
    <col min="15386" max="15386" width="7.6640625" style="166" customWidth="1"/>
    <col min="15387" max="15387" width="25" style="166" customWidth="1"/>
    <col min="15388" max="15388" width="5" style="166" customWidth="1"/>
    <col min="15389" max="15389" width="9.6640625" style="166" customWidth="1"/>
    <col min="15390" max="15390" width="10.1640625" style="166" customWidth="1"/>
    <col min="15391" max="15616" width="9.33203125" style="166"/>
    <col min="15617" max="15617" width="0.83203125" style="166" customWidth="1"/>
    <col min="15618" max="15618" width="4.33203125" style="166" customWidth="1"/>
    <col min="15619" max="15619" width="8" style="166" customWidth="1"/>
    <col min="15620" max="15622" width="16.33203125" style="166" customWidth="1"/>
    <col min="15623" max="15623" width="4.5" style="166" customWidth="1"/>
    <col min="15624" max="15624" width="26.5" style="166" customWidth="1"/>
    <col min="15625" max="15625" width="16.33203125" style="166" customWidth="1"/>
    <col min="15626" max="15626" width="5" style="166" customWidth="1"/>
    <col min="15627" max="15627" width="23" style="166" customWidth="1"/>
    <col min="15628" max="15628" width="11.33203125" style="166" customWidth="1"/>
    <col min="15629" max="15629" width="16.33203125" style="166" customWidth="1"/>
    <col min="15630" max="15630" width="0.83203125" style="166" customWidth="1"/>
    <col min="15631" max="15631" width="1.6640625" style="166" customWidth="1"/>
    <col min="15632" max="15639" width="9.33203125" style="166"/>
    <col min="15640" max="15641" width="6.6640625" style="166" customWidth="1"/>
    <col min="15642" max="15642" width="7.6640625" style="166" customWidth="1"/>
    <col min="15643" max="15643" width="25" style="166" customWidth="1"/>
    <col min="15644" max="15644" width="5" style="166" customWidth="1"/>
    <col min="15645" max="15645" width="9.6640625" style="166" customWidth="1"/>
    <col min="15646" max="15646" width="10.1640625" style="166" customWidth="1"/>
    <col min="15647" max="15872" width="9.33203125" style="166"/>
    <col min="15873" max="15873" width="0.83203125" style="166" customWidth="1"/>
    <col min="15874" max="15874" width="4.33203125" style="166" customWidth="1"/>
    <col min="15875" max="15875" width="8" style="166" customWidth="1"/>
    <col min="15876" max="15878" width="16.33203125" style="166" customWidth="1"/>
    <col min="15879" max="15879" width="4.5" style="166" customWidth="1"/>
    <col min="15880" max="15880" width="26.5" style="166" customWidth="1"/>
    <col min="15881" max="15881" width="16.33203125" style="166" customWidth="1"/>
    <col min="15882" max="15882" width="5" style="166" customWidth="1"/>
    <col min="15883" max="15883" width="23" style="166" customWidth="1"/>
    <col min="15884" max="15884" width="11.33203125" style="166" customWidth="1"/>
    <col min="15885" max="15885" width="16.33203125" style="166" customWidth="1"/>
    <col min="15886" max="15886" width="0.83203125" style="166" customWidth="1"/>
    <col min="15887" max="15887" width="1.6640625" style="166" customWidth="1"/>
    <col min="15888" max="15895" width="9.33203125" style="166"/>
    <col min="15896" max="15897" width="6.6640625" style="166" customWidth="1"/>
    <col min="15898" max="15898" width="7.6640625" style="166" customWidth="1"/>
    <col min="15899" max="15899" width="25" style="166" customWidth="1"/>
    <col min="15900" max="15900" width="5" style="166" customWidth="1"/>
    <col min="15901" max="15901" width="9.6640625" style="166" customWidth="1"/>
    <col min="15902" max="15902" width="10.1640625" style="166" customWidth="1"/>
    <col min="15903" max="16128" width="9.33203125" style="166"/>
    <col min="16129" max="16129" width="0.83203125" style="166" customWidth="1"/>
    <col min="16130" max="16130" width="4.33203125" style="166" customWidth="1"/>
    <col min="16131" max="16131" width="8" style="166" customWidth="1"/>
    <col min="16132" max="16134" width="16.33203125" style="166" customWidth="1"/>
    <col min="16135" max="16135" width="4.5" style="166" customWidth="1"/>
    <col min="16136" max="16136" width="26.5" style="166" customWidth="1"/>
    <col min="16137" max="16137" width="16.33203125" style="166" customWidth="1"/>
    <col min="16138" max="16138" width="5" style="166" customWidth="1"/>
    <col min="16139" max="16139" width="23" style="166" customWidth="1"/>
    <col min="16140" max="16140" width="11.33203125" style="166" customWidth="1"/>
    <col min="16141" max="16141" width="16.33203125" style="166" customWidth="1"/>
    <col min="16142" max="16142" width="0.83203125" style="166" customWidth="1"/>
    <col min="16143" max="16143" width="1.6640625" style="166" customWidth="1"/>
    <col min="16144" max="16151" width="9.33203125" style="166"/>
    <col min="16152" max="16153" width="6.6640625" style="166" customWidth="1"/>
    <col min="16154" max="16154" width="7.6640625" style="166" customWidth="1"/>
    <col min="16155" max="16155" width="25" style="166" customWidth="1"/>
    <col min="16156" max="16156" width="5" style="166" customWidth="1"/>
    <col min="16157" max="16157" width="9.6640625" style="166" customWidth="1"/>
    <col min="16158" max="16158" width="10.1640625" style="166" customWidth="1"/>
    <col min="16159" max="16384" width="9.33203125" style="166"/>
  </cols>
  <sheetData>
    <row r="1" spans="2:30" ht="28.5" customHeight="1" thickBot="1">
      <c r="B1" s="164" t="s">
        <v>876</v>
      </c>
      <c r="C1" s="164"/>
      <c r="D1" s="164"/>
      <c r="E1" s="164"/>
      <c r="F1" s="164"/>
      <c r="G1" s="164"/>
      <c r="H1" s="165" t="str">
        <f>CONCATENATE(AA2," ",AB2," ",AC2," ",AD2)</f>
        <v xml:space="preserve">Krycí list rozpočtu v EUR  </v>
      </c>
      <c r="I1" s="164"/>
      <c r="J1" s="164"/>
      <c r="K1" s="164"/>
      <c r="L1" s="164"/>
      <c r="M1" s="164"/>
      <c r="Z1" s="167" t="s">
        <v>877</v>
      </c>
      <c r="AA1" s="167" t="s">
        <v>878</v>
      </c>
      <c r="AB1" s="167" t="s">
        <v>879</v>
      </c>
      <c r="AC1" s="167" t="s">
        <v>880</v>
      </c>
      <c r="AD1" s="167" t="s">
        <v>881</v>
      </c>
    </row>
    <row r="2" spans="2:30" ht="18" customHeight="1" thickTop="1">
      <c r="B2" s="168" t="s">
        <v>2322</v>
      </c>
      <c r="C2" s="169"/>
      <c r="D2" s="169"/>
      <c r="E2" s="169"/>
      <c r="F2" s="169"/>
      <c r="G2" s="170" t="s">
        <v>15</v>
      </c>
      <c r="H2" s="169"/>
      <c r="I2" s="169"/>
      <c r="J2" s="170" t="s">
        <v>882</v>
      </c>
      <c r="K2" s="169"/>
      <c r="L2" s="169"/>
      <c r="M2" s="171"/>
      <c r="Z2" s="167" t="s">
        <v>883</v>
      </c>
      <c r="AA2" s="172" t="s">
        <v>884</v>
      </c>
      <c r="AB2" s="172" t="s">
        <v>40</v>
      </c>
      <c r="AC2" s="172"/>
      <c r="AD2" s="173"/>
    </row>
    <row r="3" spans="2:30" ht="18" customHeight="1">
      <c r="B3" s="1222" t="s">
        <v>2323</v>
      </c>
      <c r="C3" s="1223"/>
      <c r="D3" s="1223"/>
      <c r="E3" s="1223"/>
      <c r="F3" s="1223"/>
      <c r="G3" s="176" t="s">
        <v>885</v>
      </c>
      <c r="H3" s="175"/>
      <c r="I3" s="175"/>
      <c r="J3" s="176" t="s">
        <v>886</v>
      </c>
      <c r="K3" s="175"/>
      <c r="L3" s="175"/>
      <c r="M3" s="177"/>
      <c r="Z3" s="167" t="s">
        <v>887</v>
      </c>
      <c r="AA3" s="172" t="s">
        <v>888</v>
      </c>
      <c r="AB3" s="172" t="s">
        <v>40</v>
      </c>
      <c r="AC3" s="172" t="s">
        <v>889</v>
      </c>
      <c r="AD3" s="173" t="s">
        <v>890</v>
      </c>
    </row>
    <row r="4" spans="2:30" ht="18" customHeight="1">
      <c r="B4" s="1224"/>
      <c r="C4" s="1301" t="s">
        <v>2324</v>
      </c>
      <c r="D4" s="1301"/>
      <c r="E4" s="1225"/>
      <c r="F4" s="1225"/>
      <c r="G4" s="1220"/>
      <c r="H4" s="240"/>
      <c r="I4" s="240"/>
      <c r="J4" s="1220"/>
      <c r="K4" s="240"/>
      <c r="L4" s="240"/>
      <c r="M4" s="1221"/>
      <c r="Z4" s="167"/>
      <c r="AA4" s="172"/>
      <c r="AB4" s="172"/>
      <c r="AC4" s="172"/>
      <c r="AD4" s="173"/>
    </row>
    <row r="5" spans="2:30" ht="18" customHeight="1" thickBot="1">
      <c r="B5" s="178" t="s">
        <v>2334</v>
      </c>
      <c r="C5" s="179"/>
      <c r="D5" s="179"/>
      <c r="E5" s="179"/>
      <c r="F5" s="179"/>
      <c r="G5" s="180"/>
      <c r="H5" s="179"/>
      <c r="I5" s="179"/>
      <c r="J5" s="180" t="s">
        <v>891</v>
      </c>
      <c r="K5" s="1101">
        <v>44838</v>
      </c>
      <c r="L5" s="179" t="s">
        <v>892</v>
      </c>
      <c r="M5" s="181"/>
      <c r="Z5" s="167" t="s">
        <v>893</v>
      </c>
      <c r="AA5" s="172" t="s">
        <v>894</v>
      </c>
      <c r="AB5" s="172" t="s">
        <v>40</v>
      </c>
      <c r="AC5" s="172"/>
      <c r="AD5" s="173"/>
    </row>
    <row r="6" spans="2:30" ht="18" customHeight="1" thickTop="1">
      <c r="B6" s="168" t="s">
        <v>895</v>
      </c>
      <c r="C6" s="169"/>
      <c r="D6" s="169"/>
      <c r="E6" s="169"/>
      <c r="F6" s="169"/>
      <c r="G6" s="182"/>
      <c r="H6" s="169"/>
      <c r="I6" s="169"/>
      <c r="J6" s="169" t="s">
        <v>19</v>
      </c>
      <c r="K6" s="169"/>
      <c r="L6" s="169" t="s">
        <v>896</v>
      </c>
      <c r="M6" s="171"/>
      <c r="Z6" s="167" t="s">
        <v>897</v>
      </c>
      <c r="AA6" s="172" t="s">
        <v>888</v>
      </c>
      <c r="AB6" s="172" t="s">
        <v>40</v>
      </c>
      <c r="AC6" s="172" t="s">
        <v>889</v>
      </c>
      <c r="AD6" s="173" t="s">
        <v>890</v>
      </c>
    </row>
    <row r="7" spans="2:30" ht="18" customHeight="1">
      <c r="B7" s="174" t="s">
        <v>898</v>
      </c>
      <c r="C7" s="175"/>
      <c r="D7" s="175"/>
      <c r="E7" s="175"/>
      <c r="F7" s="175"/>
      <c r="G7" s="183"/>
      <c r="H7" s="175"/>
      <c r="I7" s="175"/>
      <c r="J7" s="175" t="s">
        <v>19</v>
      </c>
      <c r="K7" s="175"/>
      <c r="L7" s="175" t="s">
        <v>896</v>
      </c>
      <c r="M7" s="177"/>
    </row>
    <row r="8" spans="2:30" ht="18" customHeight="1" thickBot="1">
      <c r="B8" s="178" t="s">
        <v>899</v>
      </c>
      <c r="C8" s="179"/>
      <c r="D8" s="179"/>
      <c r="E8" s="179"/>
      <c r="F8" s="179"/>
      <c r="G8" s="184"/>
      <c r="H8" s="179"/>
      <c r="I8" s="179"/>
      <c r="J8" s="179" t="s">
        <v>19</v>
      </c>
      <c r="K8" s="179"/>
      <c r="L8" s="179" t="s">
        <v>896</v>
      </c>
      <c r="M8" s="181"/>
    </row>
    <row r="9" spans="2:30" ht="18" customHeight="1" thickTop="1">
      <c r="B9" s="185"/>
      <c r="C9" s="186"/>
      <c r="D9" s="187"/>
      <c r="E9" s="188"/>
      <c r="F9" s="189">
        <f>IF(B9&lt;&gt;0,ROUND($M$27/B9,0),0)</f>
        <v>0</v>
      </c>
      <c r="G9" s="182"/>
      <c r="H9" s="186"/>
      <c r="I9" s="189">
        <f>IF(G9&lt;&gt;0,ROUND($M$27/G9,0),0)</f>
        <v>0</v>
      </c>
      <c r="J9" s="170"/>
      <c r="K9" s="186"/>
      <c r="L9" s="188"/>
      <c r="M9" s="190">
        <f>IF(J9&lt;&gt;0,ROUND($M$27/J9,0),0)</f>
        <v>0</v>
      </c>
    </row>
    <row r="10" spans="2:30" ht="18" customHeight="1" thickBot="1">
      <c r="B10" s="191"/>
      <c r="C10" s="192"/>
      <c r="D10" s="193"/>
      <c r="E10" s="194"/>
      <c r="F10" s="195">
        <f>IF(B10&lt;&gt;0,ROUND($M$27/B10,0),0)</f>
        <v>0</v>
      </c>
      <c r="G10" s="196"/>
      <c r="H10" s="192"/>
      <c r="I10" s="195">
        <f>IF(G10&lt;&gt;0,ROUND($M$27/G10,0),0)</f>
        <v>0</v>
      </c>
      <c r="J10" s="196"/>
      <c r="K10" s="192"/>
      <c r="L10" s="194"/>
      <c r="M10" s="197">
        <f>IF(J10&lt;&gt;0,ROUND($M$27/J10,0),0)</f>
        <v>0</v>
      </c>
    </row>
    <row r="11" spans="2:30" ht="18" customHeight="1" thickTop="1">
      <c r="B11" s="198" t="s">
        <v>900</v>
      </c>
      <c r="C11" s="199" t="s">
        <v>901</v>
      </c>
      <c r="D11" s="200" t="s">
        <v>902</v>
      </c>
      <c r="E11" s="200" t="s">
        <v>903</v>
      </c>
      <c r="F11" s="201" t="s">
        <v>904</v>
      </c>
      <c r="G11" s="198" t="s">
        <v>905</v>
      </c>
      <c r="H11" s="202" t="s">
        <v>906</v>
      </c>
      <c r="I11" s="203"/>
      <c r="J11" s="198" t="s">
        <v>907</v>
      </c>
      <c r="K11" s="202" t="s">
        <v>908</v>
      </c>
      <c r="L11" s="204"/>
      <c r="M11" s="203"/>
    </row>
    <row r="12" spans="2:30" ht="18" customHeight="1">
      <c r="B12" s="205">
        <v>1</v>
      </c>
      <c r="C12" s="206" t="s">
        <v>909</v>
      </c>
      <c r="D12" s="207"/>
      <c r="E12" s="207"/>
      <c r="F12" s="208"/>
      <c r="G12" s="205">
        <v>6</v>
      </c>
      <c r="H12" s="206" t="s">
        <v>910</v>
      </c>
      <c r="I12" s="208">
        <v>0</v>
      </c>
      <c r="J12" s="205">
        <v>11</v>
      </c>
      <c r="K12" s="209" t="s">
        <v>911</v>
      </c>
      <c r="L12" s="210"/>
      <c r="M12" s="208"/>
    </row>
    <row r="13" spans="2:30" ht="18" customHeight="1">
      <c r="B13" s="211">
        <v>2</v>
      </c>
      <c r="C13" s="212" t="s">
        <v>912</v>
      </c>
      <c r="D13" s="213"/>
      <c r="E13" s="213"/>
      <c r="F13" s="208"/>
      <c r="G13" s="211">
        <v>7</v>
      </c>
      <c r="H13" s="212" t="s">
        <v>913</v>
      </c>
      <c r="I13" s="214">
        <v>0</v>
      </c>
      <c r="J13" s="211">
        <v>12</v>
      </c>
      <c r="K13" s="215" t="s">
        <v>914</v>
      </c>
      <c r="L13" s="216"/>
      <c r="M13" s="214"/>
    </row>
    <row r="14" spans="2:30" ht="18" customHeight="1">
      <c r="B14" s="211">
        <v>3</v>
      </c>
      <c r="C14" s="212" t="s">
        <v>915</v>
      </c>
      <c r="D14" s="213"/>
      <c r="E14" s="213"/>
      <c r="F14" s="213"/>
      <c r="G14" s="211">
        <v>8</v>
      </c>
      <c r="H14" s="212" t="s">
        <v>916</v>
      </c>
      <c r="I14" s="214">
        <v>0</v>
      </c>
      <c r="J14" s="211">
        <v>13</v>
      </c>
      <c r="K14" s="215" t="s">
        <v>917</v>
      </c>
      <c r="L14" s="216">
        <v>0</v>
      </c>
      <c r="M14" s="214"/>
    </row>
    <row r="15" spans="2:30" ht="18" customHeight="1" thickBot="1">
      <c r="B15" s="211">
        <v>4</v>
      </c>
      <c r="C15" s="212" t="s">
        <v>918</v>
      </c>
      <c r="D15" s="213"/>
      <c r="E15" s="213"/>
      <c r="F15" s="217"/>
      <c r="G15" s="211">
        <v>9</v>
      </c>
      <c r="H15" s="212" t="s">
        <v>20</v>
      </c>
      <c r="I15" s="214">
        <v>0</v>
      </c>
      <c r="J15" s="211">
        <v>14</v>
      </c>
      <c r="K15" s="215" t="s">
        <v>919</v>
      </c>
      <c r="L15" s="216"/>
      <c r="M15" s="214"/>
    </row>
    <row r="16" spans="2:30" ht="18" customHeight="1" thickBot="1">
      <c r="B16" s="218">
        <v>5</v>
      </c>
      <c r="C16" s="219" t="s">
        <v>920</v>
      </c>
      <c r="D16" s="220"/>
      <c r="E16" s="221"/>
      <c r="F16" s="222"/>
      <c r="G16" s="223">
        <v>10</v>
      </c>
      <c r="H16" s="224" t="s">
        <v>921</v>
      </c>
      <c r="I16" s="222">
        <f>SUM(I12:I15)</f>
        <v>0</v>
      </c>
      <c r="J16" s="218">
        <v>15</v>
      </c>
      <c r="K16" s="225"/>
      <c r="L16" s="226" t="s">
        <v>922</v>
      </c>
      <c r="M16" s="222"/>
    </row>
    <row r="17" spans="2:13" ht="18" customHeight="1" thickTop="1">
      <c r="B17" s="227" t="s">
        <v>923</v>
      </c>
      <c r="C17" s="228"/>
      <c r="D17" s="228"/>
      <c r="E17" s="228"/>
      <c r="F17" s="229"/>
      <c r="G17" s="227" t="s">
        <v>924</v>
      </c>
      <c r="H17" s="228"/>
      <c r="I17" s="230"/>
      <c r="J17" s="198" t="s">
        <v>67</v>
      </c>
      <c r="K17" s="202" t="s">
        <v>925</v>
      </c>
      <c r="L17" s="204"/>
      <c r="M17" s="231"/>
    </row>
    <row r="18" spans="2:13" ht="18" customHeight="1">
      <c r="B18" s="232"/>
      <c r="C18" s="233" t="s">
        <v>926</v>
      </c>
      <c r="D18" s="233"/>
      <c r="E18" s="233" t="s">
        <v>927</v>
      </c>
      <c r="F18" s="234"/>
      <c r="G18" s="232"/>
      <c r="H18" s="235"/>
      <c r="I18" s="236"/>
      <c r="J18" s="211">
        <v>16</v>
      </c>
      <c r="K18" s="215" t="s">
        <v>928</v>
      </c>
      <c r="L18" s="237"/>
      <c r="M18" s="214">
        <v>0</v>
      </c>
    </row>
    <row r="19" spans="2:13" ht="18" customHeight="1">
      <c r="B19" s="238"/>
      <c r="C19" s="235" t="s">
        <v>929</v>
      </c>
      <c r="D19" s="235"/>
      <c r="E19" s="235"/>
      <c r="F19" s="239"/>
      <c r="G19" s="238"/>
      <c r="H19" s="235" t="s">
        <v>926</v>
      </c>
      <c r="I19" s="236"/>
      <c r="J19" s="211">
        <v>17</v>
      </c>
      <c r="K19" s="215" t="s">
        <v>930</v>
      </c>
      <c r="L19" s="237"/>
      <c r="M19" s="214">
        <v>0</v>
      </c>
    </row>
    <row r="20" spans="2:13" ht="18" customHeight="1">
      <c r="B20" s="238"/>
      <c r="C20" s="235"/>
      <c r="D20" s="235"/>
      <c r="E20" s="235"/>
      <c r="F20" s="239"/>
      <c r="G20" s="238"/>
      <c r="H20" s="240"/>
      <c r="I20" s="236"/>
      <c r="J20" s="211">
        <v>18</v>
      </c>
      <c r="K20" s="215" t="s">
        <v>931</v>
      </c>
      <c r="L20" s="237"/>
      <c r="M20" s="214">
        <v>0</v>
      </c>
    </row>
    <row r="21" spans="2:13" ht="18" customHeight="1" thickBot="1">
      <c r="B21" s="238"/>
      <c r="C21" s="235"/>
      <c r="D21" s="235"/>
      <c r="E21" s="235"/>
      <c r="F21" s="239"/>
      <c r="G21" s="238"/>
      <c r="H21" s="233" t="s">
        <v>927</v>
      </c>
      <c r="I21" s="236"/>
      <c r="J21" s="211">
        <v>19</v>
      </c>
      <c r="K21" s="215" t="s">
        <v>20</v>
      </c>
      <c r="L21" s="237"/>
      <c r="M21" s="214">
        <v>0</v>
      </c>
    </row>
    <row r="22" spans="2:13" ht="18" customHeight="1" thickBot="1">
      <c r="B22" s="232"/>
      <c r="C22" s="235"/>
      <c r="D22" s="235"/>
      <c r="E22" s="235"/>
      <c r="F22" s="235"/>
      <c r="G22" s="232"/>
      <c r="H22" s="235" t="s">
        <v>929</v>
      </c>
      <c r="I22" s="236"/>
      <c r="J22" s="218">
        <v>20</v>
      </c>
      <c r="K22" s="225"/>
      <c r="L22" s="226" t="s">
        <v>932</v>
      </c>
      <c r="M22" s="222">
        <f>SUM(M18:M21)</f>
        <v>0</v>
      </c>
    </row>
    <row r="23" spans="2:13" ht="18" customHeight="1" thickTop="1">
      <c r="B23" s="227" t="s">
        <v>933</v>
      </c>
      <c r="C23" s="228"/>
      <c r="D23" s="228"/>
      <c r="E23" s="228"/>
      <c r="F23" s="229"/>
      <c r="G23" s="232"/>
      <c r="H23" s="235"/>
      <c r="I23" s="236"/>
      <c r="J23" s="198" t="s">
        <v>934</v>
      </c>
      <c r="K23" s="202" t="s">
        <v>935</v>
      </c>
      <c r="L23" s="204"/>
      <c r="M23" s="231"/>
    </row>
    <row r="24" spans="2:13" ht="18" customHeight="1">
      <c r="B24" s="232"/>
      <c r="C24" s="233" t="s">
        <v>926</v>
      </c>
      <c r="D24" s="233"/>
      <c r="E24" s="233" t="s">
        <v>927</v>
      </c>
      <c r="F24" s="234"/>
      <c r="G24" s="232"/>
      <c r="H24" s="235"/>
      <c r="I24" s="236"/>
      <c r="J24" s="205">
        <v>21</v>
      </c>
      <c r="K24" s="209"/>
      <c r="L24" s="241" t="s">
        <v>936</v>
      </c>
      <c r="M24" s="208"/>
    </row>
    <row r="25" spans="2:13" ht="18" customHeight="1">
      <c r="B25" s="238"/>
      <c r="C25" s="235" t="s">
        <v>929</v>
      </c>
      <c r="D25" s="235"/>
      <c r="E25" s="235"/>
      <c r="F25" s="239"/>
      <c r="G25" s="232"/>
      <c r="H25" s="235"/>
      <c r="I25" s="236"/>
      <c r="J25" s="211">
        <v>22</v>
      </c>
      <c r="K25" s="215" t="s">
        <v>937</v>
      </c>
      <c r="L25" s="242"/>
      <c r="M25" s="214"/>
    </row>
    <row r="26" spans="2:13" ht="18" customHeight="1" thickBot="1">
      <c r="B26" s="238"/>
      <c r="C26" s="235"/>
      <c r="D26" s="235"/>
      <c r="E26" s="235"/>
      <c r="F26" s="239"/>
      <c r="G26" s="232"/>
      <c r="H26" s="235"/>
      <c r="I26" s="236"/>
      <c r="J26" s="211">
        <v>23</v>
      </c>
      <c r="K26" s="215" t="s">
        <v>938</v>
      </c>
      <c r="L26" s="242"/>
      <c r="M26" s="214"/>
    </row>
    <row r="27" spans="2:13" ht="18" customHeight="1" thickBot="1">
      <c r="B27" s="238"/>
      <c r="C27" s="235"/>
      <c r="D27" s="235"/>
      <c r="E27" s="235"/>
      <c r="F27" s="239"/>
      <c r="G27" s="232"/>
      <c r="H27" s="235"/>
      <c r="I27" s="236"/>
      <c r="J27" s="218">
        <v>24</v>
      </c>
      <c r="K27" s="225"/>
      <c r="L27" s="226" t="s">
        <v>939</v>
      </c>
      <c r="M27" s="222"/>
    </row>
    <row r="28" spans="2:13" ht="17.100000000000001" customHeight="1" thickTop="1" thickBot="1">
      <c r="B28" s="243"/>
      <c r="C28" s="244"/>
      <c r="D28" s="244"/>
      <c r="E28" s="244"/>
      <c r="F28" s="244"/>
      <c r="G28" s="243"/>
      <c r="H28" s="244"/>
      <c r="I28" s="245"/>
      <c r="J28" s="246" t="s">
        <v>940</v>
      </c>
      <c r="K28" s="247" t="s">
        <v>941</v>
      </c>
      <c r="L28" s="248"/>
      <c r="M28" s="249">
        <v>0</v>
      </c>
    </row>
    <row r="29" spans="2:13" ht="14.25" customHeight="1" thickTop="1"/>
    <row r="30" spans="2:13" ht="2.25" customHeight="1"/>
  </sheetData>
  <mergeCells count="1">
    <mergeCell ref="C4:D4"/>
  </mergeCells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showGridLines="0" tabSelected="1" workbookViewId="0">
      <selection activeCell="L16" sqref="L16"/>
    </sheetView>
  </sheetViews>
  <sheetFormatPr defaultRowHeight="12.75"/>
  <cols>
    <col min="1" max="1" width="53.5" style="252" customWidth="1"/>
    <col min="2" max="2" width="16.6640625" style="251" customWidth="1"/>
    <col min="3" max="3" width="15.83203125" style="251" customWidth="1"/>
    <col min="4" max="4" width="13.5" style="251" customWidth="1"/>
    <col min="5" max="5" width="14.1640625" style="254" customWidth="1"/>
    <col min="6" max="6" width="11.83203125" style="255" customWidth="1"/>
    <col min="7" max="22" width="9.33203125" style="252"/>
    <col min="23" max="24" width="6.6640625" style="252" customWidth="1"/>
    <col min="25" max="25" width="7.6640625" style="252" customWidth="1"/>
    <col min="26" max="26" width="28.33203125" style="252" customWidth="1"/>
    <col min="27" max="27" width="5" style="252" customWidth="1"/>
    <col min="28" max="28" width="9.6640625" style="252" customWidth="1"/>
    <col min="29" max="29" width="10.1640625" style="252" customWidth="1"/>
    <col min="30" max="255" width="9.33203125" style="252"/>
    <col min="256" max="256" width="53.5" style="252" customWidth="1"/>
    <col min="257" max="257" width="16.6640625" style="252" customWidth="1"/>
    <col min="258" max="258" width="15.83203125" style="252" customWidth="1"/>
    <col min="259" max="259" width="13.5" style="252" customWidth="1"/>
    <col min="260" max="260" width="14.1640625" style="252" customWidth="1"/>
    <col min="261" max="261" width="11.83203125" style="252" customWidth="1"/>
    <col min="262" max="278" width="9.33203125" style="252"/>
    <col min="279" max="280" width="6.6640625" style="252" customWidth="1"/>
    <col min="281" max="281" width="7.6640625" style="252" customWidth="1"/>
    <col min="282" max="282" width="28.33203125" style="252" customWidth="1"/>
    <col min="283" max="283" width="5" style="252" customWidth="1"/>
    <col min="284" max="284" width="9.6640625" style="252" customWidth="1"/>
    <col min="285" max="285" width="10.1640625" style="252" customWidth="1"/>
    <col min="286" max="511" width="9.33203125" style="252"/>
    <col min="512" max="512" width="53.5" style="252" customWidth="1"/>
    <col min="513" max="513" width="16.6640625" style="252" customWidth="1"/>
    <col min="514" max="514" width="15.83203125" style="252" customWidth="1"/>
    <col min="515" max="515" width="13.5" style="252" customWidth="1"/>
    <col min="516" max="516" width="14.1640625" style="252" customWidth="1"/>
    <col min="517" max="517" width="11.83203125" style="252" customWidth="1"/>
    <col min="518" max="534" width="9.33203125" style="252"/>
    <col min="535" max="536" width="6.6640625" style="252" customWidth="1"/>
    <col min="537" max="537" width="7.6640625" style="252" customWidth="1"/>
    <col min="538" max="538" width="28.33203125" style="252" customWidth="1"/>
    <col min="539" max="539" width="5" style="252" customWidth="1"/>
    <col min="540" max="540" width="9.6640625" style="252" customWidth="1"/>
    <col min="541" max="541" width="10.1640625" style="252" customWidth="1"/>
    <col min="542" max="767" width="9.33203125" style="252"/>
    <col min="768" max="768" width="53.5" style="252" customWidth="1"/>
    <col min="769" max="769" width="16.6640625" style="252" customWidth="1"/>
    <col min="770" max="770" width="15.83203125" style="252" customWidth="1"/>
    <col min="771" max="771" width="13.5" style="252" customWidth="1"/>
    <col min="772" max="772" width="14.1640625" style="252" customWidth="1"/>
    <col min="773" max="773" width="11.83203125" style="252" customWidth="1"/>
    <col min="774" max="790" width="9.33203125" style="252"/>
    <col min="791" max="792" width="6.6640625" style="252" customWidth="1"/>
    <col min="793" max="793" width="7.6640625" style="252" customWidth="1"/>
    <col min="794" max="794" width="28.33203125" style="252" customWidth="1"/>
    <col min="795" max="795" width="5" style="252" customWidth="1"/>
    <col min="796" max="796" width="9.6640625" style="252" customWidth="1"/>
    <col min="797" max="797" width="10.1640625" style="252" customWidth="1"/>
    <col min="798" max="1023" width="9.33203125" style="252"/>
    <col min="1024" max="1024" width="53.5" style="252" customWidth="1"/>
    <col min="1025" max="1025" width="16.6640625" style="252" customWidth="1"/>
    <col min="1026" max="1026" width="15.83203125" style="252" customWidth="1"/>
    <col min="1027" max="1027" width="13.5" style="252" customWidth="1"/>
    <col min="1028" max="1028" width="14.1640625" style="252" customWidth="1"/>
    <col min="1029" max="1029" width="11.83203125" style="252" customWidth="1"/>
    <col min="1030" max="1046" width="9.33203125" style="252"/>
    <col min="1047" max="1048" width="6.6640625" style="252" customWidth="1"/>
    <col min="1049" max="1049" width="7.6640625" style="252" customWidth="1"/>
    <col min="1050" max="1050" width="28.33203125" style="252" customWidth="1"/>
    <col min="1051" max="1051" width="5" style="252" customWidth="1"/>
    <col min="1052" max="1052" width="9.6640625" style="252" customWidth="1"/>
    <col min="1053" max="1053" width="10.1640625" style="252" customWidth="1"/>
    <col min="1054" max="1279" width="9.33203125" style="252"/>
    <col min="1280" max="1280" width="53.5" style="252" customWidth="1"/>
    <col min="1281" max="1281" width="16.6640625" style="252" customWidth="1"/>
    <col min="1282" max="1282" width="15.83203125" style="252" customWidth="1"/>
    <col min="1283" max="1283" width="13.5" style="252" customWidth="1"/>
    <col min="1284" max="1284" width="14.1640625" style="252" customWidth="1"/>
    <col min="1285" max="1285" width="11.83203125" style="252" customWidth="1"/>
    <col min="1286" max="1302" width="9.33203125" style="252"/>
    <col min="1303" max="1304" width="6.6640625" style="252" customWidth="1"/>
    <col min="1305" max="1305" width="7.6640625" style="252" customWidth="1"/>
    <col min="1306" max="1306" width="28.33203125" style="252" customWidth="1"/>
    <col min="1307" max="1307" width="5" style="252" customWidth="1"/>
    <col min="1308" max="1308" width="9.6640625" style="252" customWidth="1"/>
    <col min="1309" max="1309" width="10.1640625" style="252" customWidth="1"/>
    <col min="1310" max="1535" width="9.33203125" style="252"/>
    <col min="1536" max="1536" width="53.5" style="252" customWidth="1"/>
    <col min="1537" max="1537" width="16.6640625" style="252" customWidth="1"/>
    <col min="1538" max="1538" width="15.83203125" style="252" customWidth="1"/>
    <col min="1539" max="1539" width="13.5" style="252" customWidth="1"/>
    <col min="1540" max="1540" width="14.1640625" style="252" customWidth="1"/>
    <col min="1541" max="1541" width="11.83203125" style="252" customWidth="1"/>
    <col min="1542" max="1558" width="9.33203125" style="252"/>
    <col min="1559" max="1560" width="6.6640625" style="252" customWidth="1"/>
    <col min="1561" max="1561" width="7.6640625" style="252" customWidth="1"/>
    <col min="1562" max="1562" width="28.33203125" style="252" customWidth="1"/>
    <col min="1563" max="1563" width="5" style="252" customWidth="1"/>
    <col min="1564" max="1564" width="9.6640625" style="252" customWidth="1"/>
    <col min="1565" max="1565" width="10.1640625" style="252" customWidth="1"/>
    <col min="1566" max="1791" width="9.33203125" style="252"/>
    <col min="1792" max="1792" width="53.5" style="252" customWidth="1"/>
    <col min="1793" max="1793" width="16.6640625" style="252" customWidth="1"/>
    <col min="1794" max="1794" width="15.83203125" style="252" customWidth="1"/>
    <col min="1795" max="1795" width="13.5" style="252" customWidth="1"/>
    <col min="1796" max="1796" width="14.1640625" style="252" customWidth="1"/>
    <col min="1797" max="1797" width="11.83203125" style="252" customWidth="1"/>
    <col min="1798" max="1814" width="9.33203125" style="252"/>
    <col min="1815" max="1816" width="6.6640625" style="252" customWidth="1"/>
    <col min="1817" max="1817" width="7.6640625" style="252" customWidth="1"/>
    <col min="1818" max="1818" width="28.33203125" style="252" customWidth="1"/>
    <col min="1819" max="1819" width="5" style="252" customWidth="1"/>
    <col min="1820" max="1820" width="9.6640625" style="252" customWidth="1"/>
    <col min="1821" max="1821" width="10.1640625" style="252" customWidth="1"/>
    <col min="1822" max="2047" width="9.33203125" style="252"/>
    <col min="2048" max="2048" width="53.5" style="252" customWidth="1"/>
    <col min="2049" max="2049" width="16.6640625" style="252" customWidth="1"/>
    <col min="2050" max="2050" width="15.83203125" style="252" customWidth="1"/>
    <col min="2051" max="2051" width="13.5" style="252" customWidth="1"/>
    <col min="2052" max="2052" width="14.1640625" style="252" customWidth="1"/>
    <col min="2053" max="2053" width="11.83203125" style="252" customWidth="1"/>
    <col min="2054" max="2070" width="9.33203125" style="252"/>
    <col min="2071" max="2072" width="6.6640625" style="252" customWidth="1"/>
    <col min="2073" max="2073" width="7.6640625" style="252" customWidth="1"/>
    <col min="2074" max="2074" width="28.33203125" style="252" customWidth="1"/>
    <col min="2075" max="2075" width="5" style="252" customWidth="1"/>
    <col min="2076" max="2076" width="9.6640625" style="252" customWidth="1"/>
    <col min="2077" max="2077" width="10.1640625" style="252" customWidth="1"/>
    <col min="2078" max="2303" width="9.33203125" style="252"/>
    <col min="2304" max="2304" width="53.5" style="252" customWidth="1"/>
    <col min="2305" max="2305" width="16.6640625" style="252" customWidth="1"/>
    <col min="2306" max="2306" width="15.83203125" style="252" customWidth="1"/>
    <col min="2307" max="2307" width="13.5" style="252" customWidth="1"/>
    <col min="2308" max="2308" width="14.1640625" style="252" customWidth="1"/>
    <col min="2309" max="2309" width="11.83203125" style="252" customWidth="1"/>
    <col min="2310" max="2326" width="9.33203125" style="252"/>
    <col min="2327" max="2328" width="6.6640625" style="252" customWidth="1"/>
    <col min="2329" max="2329" width="7.6640625" style="252" customWidth="1"/>
    <col min="2330" max="2330" width="28.33203125" style="252" customWidth="1"/>
    <col min="2331" max="2331" width="5" style="252" customWidth="1"/>
    <col min="2332" max="2332" width="9.6640625" style="252" customWidth="1"/>
    <col min="2333" max="2333" width="10.1640625" style="252" customWidth="1"/>
    <col min="2334" max="2559" width="9.33203125" style="252"/>
    <col min="2560" max="2560" width="53.5" style="252" customWidth="1"/>
    <col min="2561" max="2561" width="16.6640625" style="252" customWidth="1"/>
    <col min="2562" max="2562" width="15.83203125" style="252" customWidth="1"/>
    <col min="2563" max="2563" width="13.5" style="252" customWidth="1"/>
    <col min="2564" max="2564" width="14.1640625" style="252" customWidth="1"/>
    <col min="2565" max="2565" width="11.83203125" style="252" customWidth="1"/>
    <col min="2566" max="2582" width="9.33203125" style="252"/>
    <col min="2583" max="2584" width="6.6640625" style="252" customWidth="1"/>
    <col min="2585" max="2585" width="7.6640625" style="252" customWidth="1"/>
    <col min="2586" max="2586" width="28.33203125" style="252" customWidth="1"/>
    <col min="2587" max="2587" width="5" style="252" customWidth="1"/>
    <col min="2588" max="2588" width="9.6640625" style="252" customWidth="1"/>
    <col min="2589" max="2589" width="10.1640625" style="252" customWidth="1"/>
    <col min="2590" max="2815" width="9.33203125" style="252"/>
    <col min="2816" max="2816" width="53.5" style="252" customWidth="1"/>
    <col min="2817" max="2817" width="16.6640625" style="252" customWidth="1"/>
    <col min="2818" max="2818" width="15.83203125" style="252" customWidth="1"/>
    <col min="2819" max="2819" width="13.5" style="252" customWidth="1"/>
    <col min="2820" max="2820" width="14.1640625" style="252" customWidth="1"/>
    <col min="2821" max="2821" width="11.83203125" style="252" customWidth="1"/>
    <col min="2822" max="2838" width="9.33203125" style="252"/>
    <col min="2839" max="2840" width="6.6640625" style="252" customWidth="1"/>
    <col min="2841" max="2841" width="7.6640625" style="252" customWidth="1"/>
    <col min="2842" max="2842" width="28.33203125" style="252" customWidth="1"/>
    <col min="2843" max="2843" width="5" style="252" customWidth="1"/>
    <col min="2844" max="2844" width="9.6640625" style="252" customWidth="1"/>
    <col min="2845" max="2845" width="10.1640625" style="252" customWidth="1"/>
    <col min="2846" max="3071" width="9.33203125" style="252"/>
    <col min="3072" max="3072" width="53.5" style="252" customWidth="1"/>
    <col min="3073" max="3073" width="16.6640625" style="252" customWidth="1"/>
    <col min="3074" max="3074" width="15.83203125" style="252" customWidth="1"/>
    <col min="3075" max="3075" width="13.5" style="252" customWidth="1"/>
    <col min="3076" max="3076" width="14.1640625" style="252" customWidth="1"/>
    <col min="3077" max="3077" width="11.83203125" style="252" customWidth="1"/>
    <col min="3078" max="3094" width="9.33203125" style="252"/>
    <col min="3095" max="3096" width="6.6640625" style="252" customWidth="1"/>
    <col min="3097" max="3097" width="7.6640625" style="252" customWidth="1"/>
    <col min="3098" max="3098" width="28.33203125" style="252" customWidth="1"/>
    <col min="3099" max="3099" width="5" style="252" customWidth="1"/>
    <col min="3100" max="3100" width="9.6640625" style="252" customWidth="1"/>
    <col min="3101" max="3101" width="10.1640625" style="252" customWidth="1"/>
    <col min="3102" max="3327" width="9.33203125" style="252"/>
    <col min="3328" max="3328" width="53.5" style="252" customWidth="1"/>
    <col min="3329" max="3329" width="16.6640625" style="252" customWidth="1"/>
    <col min="3330" max="3330" width="15.83203125" style="252" customWidth="1"/>
    <col min="3331" max="3331" width="13.5" style="252" customWidth="1"/>
    <col min="3332" max="3332" width="14.1640625" style="252" customWidth="1"/>
    <col min="3333" max="3333" width="11.83203125" style="252" customWidth="1"/>
    <col min="3334" max="3350" width="9.33203125" style="252"/>
    <col min="3351" max="3352" width="6.6640625" style="252" customWidth="1"/>
    <col min="3353" max="3353" width="7.6640625" style="252" customWidth="1"/>
    <col min="3354" max="3354" width="28.33203125" style="252" customWidth="1"/>
    <col min="3355" max="3355" width="5" style="252" customWidth="1"/>
    <col min="3356" max="3356" width="9.6640625" style="252" customWidth="1"/>
    <col min="3357" max="3357" width="10.1640625" style="252" customWidth="1"/>
    <col min="3358" max="3583" width="9.33203125" style="252"/>
    <col min="3584" max="3584" width="53.5" style="252" customWidth="1"/>
    <col min="3585" max="3585" width="16.6640625" style="252" customWidth="1"/>
    <col min="3586" max="3586" width="15.83203125" style="252" customWidth="1"/>
    <col min="3587" max="3587" width="13.5" style="252" customWidth="1"/>
    <col min="3588" max="3588" width="14.1640625" style="252" customWidth="1"/>
    <col min="3589" max="3589" width="11.83203125" style="252" customWidth="1"/>
    <col min="3590" max="3606" width="9.33203125" style="252"/>
    <col min="3607" max="3608" width="6.6640625" style="252" customWidth="1"/>
    <col min="3609" max="3609" width="7.6640625" style="252" customWidth="1"/>
    <col min="3610" max="3610" width="28.33203125" style="252" customWidth="1"/>
    <col min="3611" max="3611" width="5" style="252" customWidth="1"/>
    <col min="3612" max="3612" width="9.6640625" style="252" customWidth="1"/>
    <col min="3613" max="3613" width="10.1640625" style="252" customWidth="1"/>
    <col min="3614" max="3839" width="9.33203125" style="252"/>
    <col min="3840" max="3840" width="53.5" style="252" customWidth="1"/>
    <col min="3841" max="3841" width="16.6640625" style="252" customWidth="1"/>
    <col min="3842" max="3842" width="15.83203125" style="252" customWidth="1"/>
    <col min="3843" max="3843" width="13.5" style="252" customWidth="1"/>
    <col min="3844" max="3844" width="14.1640625" style="252" customWidth="1"/>
    <col min="3845" max="3845" width="11.83203125" style="252" customWidth="1"/>
    <col min="3846" max="3862" width="9.33203125" style="252"/>
    <col min="3863" max="3864" width="6.6640625" style="252" customWidth="1"/>
    <col min="3865" max="3865" width="7.6640625" style="252" customWidth="1"/>
    <col min="3866" max="3866" width="28.33203125" style="252" customWidth="1"/>
    <col min="3867" max="3867" width="5" style="252" customWidth="1"/>
    <col min="3868" max="3868" width="9.6640625" style="252" customWidth="1"/>
    <col min="3869" max="3869" width="10.1640625" style="252" customWidth="1"/>
    <col min="3870" max="4095" width="9.33203125" style="252"/>
    <col min="4096" max="4096" width="53.5" style="252" customWidth="1"/>
    <col min="4097" max="4097" width="16.6640625" style="252" customWidth="1"/>
    <col min="4098" max="4098" width="15.83203125" style="252" customWidth="1"/>
    <col min="4099" max="4099" width="13.5" style="252" customWidth="1"/>
    <col min="4100" max="4100" width="14.1640625" style="252" customWidth="1"/>
    <col min="4101" max="4101" width="11.83203125" style="252" customWidth="1"/>
    <col min="4102" max="4118" width="9.33203125" style="252"/>
    <col min="4119" max="4120" width="6.6640625" style="252" customWidth="1"/>
    <col min="4121" max="4121" width="7.6640625" style="252" customWidth="1"/>
    <col min="4122" max="4122" width="28.33203125" style="252" customWidth="1"/>
    <col min="4123" max="4123" width="5" style="252" customWidth="1"/>
    <col min="4124" max="4124" width="9.6640625" style="252" customWidth="1"/>
    <col min="4125" max="4125" width="10.1640625" style="252" customWidth="1"/>
    <col min="4126" max="4351" width="9.33203125" style="252"/>
    <col min="4352" max="4352" width="53.5" style="252" customWidth="1"/>
    <col min="4353" max="4353" width="16.6640625" style="252" customWidth="1"/>
    <col min="4354" max="4354" width="15.83203125" style="252" customWidth="1"/>
    <col min="4355" max="4355" width="13.5" style="252" customWidth="1"/>
    <col min="4356" max="4356" width="14.1640625" style="252" customWidth="1"/>
    <col min="4357" max="4357" width="11.83203125" style="252" customWidth="1"/>
    <col min="4358" max="4374" width="9.33203125" style="252"/>
    <col min="4375" max="4376" width="6.6640625" style="252" customWidth="1"/>
    <col min="4377" max="4377" width="7.6640625" style="252" customWidth="1"/>
    <col min="4378" max="4378" width="28.33203125" style="252" customWidth="1"/>
    <col min="4379" max="4379" width="5" style="252" customWidth="1"/>
    <col min="4380" max="4380" width="9.6640625" style="252" customWidth="1"/>
    <col min="4381" max="4381" width="10.1640625" style="252" customWidth="1"/>
    <col min="4382" max="4607" width="9.33203125" style="252"/>
    <col min="4608" max="4608" width="53.5" style="252" customWidth="1"/>
    <col min="4609" max="4609" width="16.6640625" style="252" customWidth="1"/>
    <col min="4610" max="4610" width="15.83203125" style="252" customWidth="1"/>
    <col min="4611" max="4611" width="13.5" style="252" customWidth="1"/>
    <col min="4612" max="4612" width="14.1640625" style="252" customWidth="1"/>
    <col min="4613" max="4613" width="11.83203125" style="252" customWidth="1"/>
    <col min="4614" max="4630" width="9.33203125" style="252"/>
    <col min="4631" max="4632" width="6.6640625" style="252" customWidth="1"/>
    <col min="4633" max="4633" width="7.6640625" style="252" customWidth="1"/>
    <col min="4634" max="4634" width="28.33203125" style="252" customWidth="1"/>
    <col min="4635" max="4635" width="5" style="252" customWidth="1"/>
    <col min="4636" max="4636" width="9.6640625" style="252" customWidth="1"/>
    <col min="4637" max="4637" width="10.1640625" style="252" customWidth="1"/>
    <col min="4638" max="4863" width="9.33203125" style="252"/>
    <col min="4864" max="4864" width="53.5" style="252" customWidth="1"/>
    <col min="4865" max="4865" width="16.6640625" style="252" customWidth="1"/>
    <col min="4866" max="4866" width="15.83203125" style="252" customWidth="1"/>
    <col min="4867" max="4867" width="13.5" style="252" customWidth="1"/>
    <col min="4868" max="4868" width="14.1640625" style="252" customWidth="1"/>
    <col min="4869" max="4869" width="11.83203125" style="252" customWidth="1"/>
    <col min="4870" max="4886" width="9.33203125" style="252"/>
    <col min="4887" max="4888" width="6.6640625" style="252" customWidth="1"/>
    <col min="4889" max="4889" width="7.6640625" style="252" customWidth="1"/>
    <col min="4890" max="4890" width="28.33203125" style="252" customWidth="1"/>
    <col min="4891" max="4891" width="5" style="252" customWidth="1"/>
    <col min="4892" max="4892" width="9.6640625" style="252" customWidth="1"/>
    <col min="4893" max="4893" width="10.1640625" style="252" customWidth="1"/>
    <col min="4894" max="5119" width="9.33203125" style="252"/>
    <col min="5120" max="5120" width="53.5" style="252" customWidth="1"/>
    <col min="5121" max="5121" width="16.6640625" style="252" customWidth="1"/>
    <col min="5122" max="5122" width="15.83203125" style="252" customWidth="1"/>
    <col min="5123" max="5123" width="13.5" style="252" customWidth="1"/>
    <col min="5124" max="5124" width="14.1640625" style="252" customWidth="1"/>
    <col min="5125" max="5125" width="11.83203125" style="252" customWidth="1"/>
    <col min="5126" max="5142" width="9.33203125" style="252"/>
    <col min="5143" max="5144" width="6.6640625" style="252" customWidth="1"/>
    <col min="5145" max="5145" width="7.6640625" style="252" customWidth="1"/>
    <col min="5146" max="5146" width="28.33203125" style="252" customWidth="1"/>
    <col min="5147" max="5147" width="5" style="252" customWidth="1"/>
    <col min="5148" max="5148" width="9.6640625" style="252" customWidth="1"/>
    <col min="5149" max="5149" width="10.1640625" style="252" customWidth="1"/>
    <col min="5150" max="5375" width="9.33203125" style="252"/>
    <col min="5376" max="5376" width="53.5" style="252" customWidth="1"/>
    <col min="5377" max="5377" width="16.6640625" style="252" customWidth="1"/>
    <col min="5378" max="5378" width="15.83203125" style="252" customWidth="1"/>
    <col min="5379" max="5379" width="13.5" style="252" customWidth="1"/>
    <col min="5380" max="5380" width="14.1640625" style="252" customWidth="1"/>
    <col min="5381" max="5381" width="11.83203125" style="252" customWidth="1"/>
    <col min="5382" max="5398" width="9.33203125" style="252"/>
    <col min="5399" max="5400" width="6.6640625" style="252" customWidth="1"/>
    <col min="5401" max="5401" width="7.6640625" style="252" customWidth="1"/>
    <col min="5402" max="5402" width="28.33203125" style="252" customWidth="1"/>
    <col min="5403" max="5403" width="5" style="252" customWidth="1"/>
    <col min="5404" max="5404" width="9.6640625" style="252" customWidth="1"/>
    <col min="5405" max="5405" width="10.1640625" style="252" customWidth="1"/>
    <col min="5406" max="5631" width="9.33203125" style="252"/>
    <col min="5632" max="5632" width="53.5" style="252" customWidth="1"/>
    <col min="5633" max="5633" width="16.6640625" style="252" customWidth="1"/>
    <col min="5634" max="5634" width="15.83203125" style="252" customWidth="1"/>
    <col min="5635" max="5635" width="13.5" style="252" customWidth="1"/>
    <col min="5636" max="5636" width="14.1640625" style="252" customWidth="1"/>
    <col min="5637" max="5637" width="11.83203125" style="252" customWidth="1"/>
    <col min="5638" max="5654" width="9.33203125" style="252"/>
    <col min="5655" max="5656" width="6.6640625" style="252" customWidth="1"/>
    <col min="5657" max="5657" width="7.6640625" style="252" customWidth="1"/>
    <col min="5658" max="5658" width="28.33203125" style="252" customWidth="1"/>
    <col min="5659" max="5659" width="5" style="252" customWidth="1"/>
    <col min="5660" max="5660" width="9.6640625" style="252" customWidth="1"/>
    <col min="5661" max="5661" width="10.1640625" style="252" customWidth="1"/>
    <col min="5662" max="5887" width="9.33203125" style="252"/>
    <col min="5888" max="5888" width="53.5" style="252" customWidth="1"/>
    <col min="5889" max="5889" width="16.6640625" style="252" customWidth="1"/>
    <col min="5890" max="5890" width="15.83203125" style="252" customWidth="1"/>
    <col min="5891" max="5891" width="13.5" style="252" customWidth="1"/>
    <col min="5892" max="5892" width="14.1640625" style="252" customWidth="1"/>
    <col min="5893" max="5893" width="11.83203125" style="252" customWidth="1"/>
    <col min="5894" max="5910" width="9.33203125" style="252"/>
    <col min="5911" max="5912" width="6.6640625" style="252" customWidth="1"/>
    <col min="5913" max="5913" width="7.6640625" style="252" customWidth="1"/>
    <col min="5914" max="5914" width="28.33203125" style="252" customWidth="1"/>
    <col min="5915" max="5915" width="5" style="252" customWidth="1"/>
    <col min="5916" max="5916" width="9.6640625" style="252" customWidth="1"/>
    <col min="5917" max="5917" width="10.1640625" style="252" customWidth="1"/>
    <col min="5918" max="6143" width="9.33203125" style="252"/>
    <col min="6144" max="6144" width="53.5" style="252" customWidth="1"/>
    <col min="6145" max="6145" width="16.6640625" style="252" customWidth="1"/>
    <col min="6146" max="6146" width="15.83203125" style="252" customWidth="1"/>
    <col min="6147" max="6147" width="13.5" style="252" customWidth="1"/>
    <col min="6148" max="6148" width="14.1640625" style="252" customWidth="1"/>
    <col min="6149" max="6149" width="11.83203125" style="252" customWidth="1"/>
    <col min="6150" max="6166" width="9.33203125" style="252"/>
    <col min="6167" max="6168" width="6.6640625" style="252" customWidth="1"/>
    <col min="6169" max="6169" width="7.6640625" style="252" customWidth="1"/>
    <col min="6170" max="6170" width="28.33203125" style="252" customWidth="1"/>
    <col min="6171" max="6171" width="5" style="252" customWidth="1"/>
    <col min="6172" max="6172" width="9.6640625" style="252" customWidth="1"/>
    <col min="6173" max="6173" width="10.1640625" style="252" customWidth="1"/>
    <col min="6174" max="6399" width="9.33203125" style="252"/>
    <col min="6400" max="6400" width="53.5" style="252" customWidth="1"/>
    <col min="6401" max="6401" width="16.6640625" style="252" customWidth="1"/>
    <col min="6402" max="6402" width="15.83203125" style="252" customWidth="1"/>
    <col min="6403" max="6403" width="13.5" style="252" customWidth="1"/>
    <col min="6404" max="6404" width="14.1640625" style="252" customWidth="1"/>
    <col min="6405" max="6405" width="11.83203125" style="252" customWidth="1"/>
    <col min="6406" max="6422" width="9.33203125" style="252"/>
    <col min="6423" max="6424" width="6.6640625" style="252" customWidth="1"/>
    <col min="6425" max="6425" width="7.6640625" style="252" customWidth="1"/>
    <col min="6426" max="6426" width="28.33203125" style="252" customWidth="1"/>
    <col min="6427" max="6427" width="5" style="252" customWidth="1"/>
    <col min="6428" max="6428" width="9.6640625" style="252" customWidth="1"/>
    <col min="6429" max="6429" width="10.1640625" style="252" customWidth="1"/>
    <col min="6430" max="6655" width="9.33203125" style="252"/>
    <col min="6656" max="6656" width="53.5" style="252" customWidth="1"/>
    <col min="6657" max="6657" width="16.6640625" style="252" customWidth="1"/>
    <col min="6658" max="6658" width="15.83203125" style="252" customWidth="1"/>
    <col min="6659" max="6659" width="13.5" style="252" customWidth="1"/>
    <col min="6660" max="6660" width="14.1640625" style="252" customWidth="1"/>
    <col min="6661" max="6661" width="11.83203125" style="252" customWidth="1"/>
    <col min="6662" max="6678" width="9.33203125" style="252"/>
    <col min="6679" max="6680" width="6.6640625" style="252" customWidth="1"/>
    <col min="6681" max="6681" width="7.6640625" style="252" customWidth="1"/>
    <col min="6682" max="6682" width="28.33203125" style="252" customWidth="1"/>
    <col min="6683" max="6683" width="5" style="252" customWidth="1"/>
    <col min="6684" max="6684" width="9.6640625" style="252" customWidth="1"/>
    <col min="6685" max="6685" width="10.1640625" style="252" customWidth="1"/>
    <col min="6686" max="6911" width="9.33203125" style="252"/>
    <col min="6912" max="6912" width="53.5" style="252" customWidth="1"/>
    <col min="6913" max="6913" width="16.6640625" style="252" customWidth="1"/>
    <col min="6914" max="6914" width="15.83203125" style="252" customWidth="1"/>
    <col min="6915" max="6915" width="13.5" style="252" customWidth="1"/>
    <col min="6916" max="6916" width="14.1640625" style="252" customWidth="1"/>
    <col min="6917" max="6917" width="11.83203125" style="252" customWidth="1"/>
    <col min="6918" max="6934" width="9.33203125" style="252"/>
    <col min="6935" max="6936" width="6.6640625" style="252" customWidth="1"/>
    <col min="6937" max="6937" width="7.6640625" style="252" customWidth="1"/>
    <col min="6938" max="6938" width="28.33203125" style="252" customWidth="1"/>
    <col min="6939" max="6939" width="5" style="252" customWidth="1"/>
    <col min="6940" max="6940" width="9.6640625" style="252" customWidth="1"/>
    <col min="6941" max="6941" width="10.1640625" style="252" customWidth="1"/>
    <col min="6942" max="7167" width="9.33203125" style="252"/>
    <col min="7168" max="7168" width="53.5" style="252" customWidth="1"/>
    <col min="7169" max="7169" width="16.6640625" style="252" customWidth="1"/>
    <col min="7170" max="7170" width="15.83203125" style="252" customWidth="1"/>
    <col min="7171" max="7171" width="13.5" style="252" customWidth="1"/>
    <col min="7172" max="7172" width="14.1640625" style="252" customWidth="1"/>
    <col min="7173" max="7173" width="11.83203125" style="252" customWidth="1"/>
    <col min="7174" max="7190" width="9.33203125" style="252"/>
    <col min="7191" max="7192" width="6.6640625" style="252" customWidth="1"/>
    <col min="7193" max="7193" width="7.6640625" style="252" customWidth="1"/>
    <col min="7194" max="7194" width="28.33203125" style="252" customWidth="1"/>
    <col min="7195" max="7195" width="5" style="252" customWidth="1"/>
    <col min="7196" max="7196" width="9.6640625" style="252" customWidth="1"/>
    <col min="7197" max="7197" width="10.1640625" style="252" customWidth="1"/>
    <col min="7198" max="7423" width="9.33203125" style="252"/>
    <col min="7424" max="7424" width="53.5" style="252" customWidth="1"/>
    <col min="7425" max="7425" width="16.6640625" style="252" customWidth="1"/>
    <col min="7426" max="7426" width="15.83203125" style="252" customWidth="1"/>
    <col min="7427" max="7427" width="13.5" style="252" customWidth="1"/>
    <col min="7428" max="7428" width="14.1640625" style="252" customWidth="1"/>
    <col min="7429" max="7429" width="11.83203125" style="252" customWidth="1"/>
    <col min="7430" max="7446" width="9.33203125" style="252"/>
    <col min="7447" max="7448" width="6.6640625" style="252" customWidth="1"/>
    <col min="7449" max="7449" width="7.6640625" style="252" customWidth="1"/>
    <col min="7450" max="7450" width="28.33203125" style="252" customWidth="1"/>
    <col min="7451" max="7451" width="5" style="252" customWidth="1"/>
    <col min="7452" max="7452" width="9.6640625" style="252" customWidth="1"/>
    <col min="7453" max="7453" width="10.1640625" style="252" customWidth="1"/>
    <col min="7454" max="7679" width="9.33203125" style="252"/>
    <col min="7680" max="7680" width="53.5" style="252" customWidth="1"/>
    <col min="7681" max="7681" width="16.6640625" style="252" customWidth="1"/>
    <col min="7682" max="7682" width="15.83203125" style="252" customWidth="1"/>
    <col min="7683" max="7683" width="13.5" style="252" customWidth="1"/>
    <col min="7684" max="7684" width="14.1640625" style="252" customWidth="1"/>
    <col min="7685" max="7685" width="11.83203125" style="252" customWidth="1"/>
    <col min="7686" max="7702" width="9.33203125" style="252"/>
    <col min="7703" max="7704" width="6.6640625" style="252" customWidth="1"/>
    <col min="7705" max="7705" width="7.6640625" style="252" customWidth="1"/>
    <col min="7706" max="7706" width="28.33203125" style="252" customWidth="1"/>
    <col min="7707" max="7707" width="5" style="252" customWidth="1"/>
    <col min="7708" max="7708" width="9.6640625" style="252" customWidth="1"/>
    <col min="7709" max="7709" width="10.1640625" style="252" customWidth="1"/>
    <col min="7710" max="7935" width="9.33203125" style="252"/>
    <col min="7936" max="7936" width="53.5" style="252" customWidth="1"/>
    <col min="7937" max="7937" width="16.6640625" style="252" customWidth="1"/>
    <col min="7938" max="7938" width="15.83203125" style="252" customWidth="1"/>
    <col min="7939" max="7939" width="13.5" style="252" customWidth="1"/>
    <col min="7940" max="7940" width="14.1640625" style="252" customWidth="1"/>
    <col min="7941" max="7941" width="11.83203125" style="252" customWidth="1"/>
    <col min="7942" max="7958" width="9.33203125" style="252"/>
    <col min="7959" max="7960" width="6.6640625" style="252" customWidth="1"/>
    <col min="7961" max="7961" width="7.6640625" style="252" customWidth="1"/>
    <col min="7962" max="7962" width="28.33203125" style="252" customWidth="1"/>
    <col min="7963" max="7963" width="5" style="252" customWidth="1"/>
    <col min="7964" max="7964" width="9.6640625" style="252" customWidth="1"/>
    <col min="7965" max="7965" width="10.1640625" style="252" customWidth="1"/>
    <col min="7966" max="8191" width="9.33203125" style="252"/>
    <col min="8192" max="8192" width="53.5" style="252" customWidth="1"/>
    <col min="8193" max="8193" width="16.6640625" style="252" customWidth="1"/>
    <col min="8194" max="8194" width="15.83203125" style="252" customWidth="1"/>
    <col min="8195" max="8195" width="13.5" style="252" customWidth="1"/>
    <col min="8196" max="8196" width="14.1640625" style="252" customWidth="1"/>
    <col min="8197" max="8197" width="11.83203125" style="252" customWidth="1"/>
    <col min="8198" max="8214" width="9.33203125" style="252"/>
    <col min="8215" max="8216" width="6.6640625" style="252" customWidth="1"/>
    <col min="8217" max="8217" width="7.6640625" style="252" customWidth="1"/>
    <col min="8218" max="8218" width="28.33203125" style="252" customWidth="1"/>
    <col min="8219" max="8219" width="5" style="252" customWidth="1"/>
    <col min="8220" max="8220" width="9.6640625" style="252" customWidth="1"/>
    <col min="8221" max="8221" width="10.1640625" style="252" customWidth="1"/>
    <col min="8222" max="8447" width="9.33203125" style="252"/>
    <col min="8448" max="8448" width="53.5" style="252" customWidth="1"/>
    <col min="8449" max="8449" width="16.6640625" style="252" customWidth="1"/>
    <col min="8450" max="8450" width="15.83203125" style="252" customWidth="1"/>
    <col min="8451" max="8451" width="13.5" style="252" customWidth="1"/>
    <col min="8452" max="8452" width="14.1640625" style="252" customWidth="1"/>
    <col min="8453" max="8453" width="11.83203125" style="252" customWidth="1"/>
    <col min="8454" max="8470" width="9.33203125" style="252"/>
    <col min="8471" max="8472" width="6.6640625" style="252" customWidth="1"/>
    <col min="8473" max="8473" width="7.6640625" style="252" customWidth="1"/>
    <col min="8474" max="8474" width="28.33203125" style="252" customWidth="1"/>
    <col min="8475" max="8475" width="5" style="252" customWidth="1"/>
    <col min="8476" max="8476" width="9.6640625" style="252" customWidth="1"/>
    <col min="8477" max="8477" width="10.1640625" style="252" customWidth="1"/>
    <col min="8478" max="8703" width="9.33203125" style="252"/>
    <col min="8704" max="8704" width="53.5" style="252" customWidth="1"/>
    <col min="8705" max="8705" width="16.6640625" style="252" customWidth="1"/>
    <col min="8706" max="8706" width="15.83203125" style="252" customWidth="1"/>
    <col min="8707" max="8707" width="13.5" style="252" customWidth="1"/>
    <col min="8708" max="8708" width="14.1640625" style="252" customWidth="1"/>
    <col min="8709" max="8709" width="11.83203125" style="252" customWidth="1"/>
    <col min="8710" max="8726" width="9.33203125" style="252"/>
    <col min="8727" max="8728" width="6.6640625" style="252" customWidth="1"/>
    <col min="8729" max="8729" width="7.6640625" style="252" customWidth="1"/>
    <col min="8730" max="8730" width="28.33203125" style="252" customWidth="1"/>
    <col min="8731" max="8731" width="5" style="252" customWidth="1"/>
    <col min="8732" max="8732" width="9.6640625" style="252" customWidth="1"/>
    <col min="8733" max="8733" width="10.1640625" style="252" customWidth="1"/>
    <col min="8734" max="8959" width="9.33203125" style="252"/>
    <col min="8960" max="8960" width="53.5" style="252" customWidth="1"/>
    <col min="8961" max="8961" width="16.6640625" style="252" customWidth="1"/>
    <col min="8962" max="8962" width="15.83203125" style="252" customWidth="1"/>
    <col min="8963" max="8963" width="13.5" style="252" customWidth="1"/>
    <col min="8964" max="8964" width="14.1640625" style="252" customWidth="1"/>
    <col min="8965" max="8965" width="11.83203125" style="252" customWidth="1"/>
    <col min="8966" max="8982" width="9.33203125" style="252"/>
    <col min="8983" max="8984" width="6.6640625" style="252" customWidth="1"/>
    <col min="8985" max="8985" width="7.6640625" style="252" customWidth="1"/>
    <col min="8986" max="8986" width="28.33203125" style="252" customWidth="1"/>
    <col min="8987" max="8987" width="5" style="252" customWidth="1"/>
    <col min="8988" max="8988" width="9.6640625" style="252" customWidth="1"/>
    <col min="8989" max="8989" width="10.1640625" style="252" customWidth="1"/>
    <col min="8990" max="9215" width="9.33203125" style="252"/>
    <col min="9216" max="9216" width="53.5" style="252" customWidth="1"/>
    <col min="9217" max="9217" width="16.6640625" style="252" customWidth="1"/>
    <col min="9218" max="9218" width="15.83203125" style="252" customWidth="1"/>
    <col min="9219" max="9219" width="13.5" style="252" customWidth="1"/>
    <col min="9220" max="9220" width="14.1640625" style="252" customWidth="1"/>
    <col min="9221" max="9221" width="11.83203125" style="252" customWidth="1"/>
    <col min="9222" max="9238" width="9.33203125" style="252"/>
    <col min="9239" max="9240" width="6.6640625" style="252" customWidth="1"/>
    <col min="9241" max="9241" width="7.6640625" style="252" customWidth="1"/>
    <col min="9242" max="9242" width="28.33203125" style="252" customWidth="1"/>
    <col min="9243" max="9243" width="5" style="252" customWidth="1"/>
    <col min="9244" max="9244" width="9.6640625" style="252" customWidth="1"/>
    <col min="9245" max="9245" width="10.1640625" style="252" customWidth="1"/>
    <col min="9246" max="9471" width="9.33203125" style="252"/>
    <col min="9472" max="9472" width="53.5" style="252" customWidth="1"/>
    <col min="9473" max="9473" width="16.6640625" style="252" customWidth="1"/>
    <col min="9474" max="9474" width="15.83203125" style="252" customWidth="1"/>
    <col min="9475" max="9475" width="13.5" style="252" customWidth="1"/>
    <col min="9476" max="9476" width="14.1640625" style="252" customWidth="1"/>
    <col min="9477" max="9477" width="11.83203125" style="252" customWidth="1"/>
    <col min="9478" max="9494" width="9.33203125" style="252"/>
    <col min="9495" max="9496" width="6.6640625" style="252" customWidth="1"/>
    <col min="9497" max="9497" width="7.6640625" style="252" customWidth="1"/>
    <col min="9498" max="9498" width="28.33203125" style="252" customWidth="1"/>
    <col min="9499" max="9499" width="5" style="252" customWidth="1"/>
    <col min="9500" max="9500" width="9.6640625" style="252" customWidth="1"/>
    <col min="9501" max="9501" width="10.1640625" style="252" customWidth="1"/>
    <col min="9502" max="9727" width="9.33203125" style="252"/>
    <col min="9728" max="9728" width="53.5" style="252" customWidth="1"/>
    <col min="9729" max="9729" width="16.6640625" style="252" customWidth="1"/>
    <col min="9730" max="9730" width="15.83203125" style="252" customWidth="1"/>
    <col min="9731" max="9731" width="13.5" style="252" customWidth="1"/>
    <col min="9732" max="9732" width="14.1640625" style="252" customWidth="1"/>
    <col min="9733" max="9733" width="11.83203125" style="252" customWidth="1"/>
    <col min="9734" max="9750" width="9.33203125" style="252"/>
    <col min="9751" max="9752" width="6.6640625" style="252" customWidth="1"/>
    <col min="9753" max="9753" width="7.6640625" style="252" customWidth="1"/>
    <col min="9754" max="9754" width="28.33203125" style="252" customWidth="1"/>
    <col min="9755" max="9755" width="5" style="252" customWidth="1"/>
    <col min="9756" max="9756" width="9.6640625" style="252" customWidth="1"/>
    <col min="9757" max="9757" width="10.1640625" style="252" customWidth="1"/>
    <col min="9758" max="9983" width="9.33203125" style="252"/>
    <col min="9984" max="9984" width="53.5" style="252" customWidth="1"/>
    <col min="9985" max="9985" width="16.6640625" style="252" customWidth="1"/>
    <col min="9986" max="9986" width="15.83203125" style="252" customWidth="1"/>
    <col min="9987" max="9987" width="13.5" style="252" customWidth="1"/>
    <col min="9988" max="9988" width="14.1640625" style="252" customWidth="1"/>
    <col min="9989" max="9989" width="11.83203125" style="252" customWidth="1"/>
    <col min="9990" max="10006" width="9.33203125" style="252"/>
    <col min="10007" max="10008" width="6.6640625" style="252" customWidth="1"/>
    <col min="10009" max="10009" width="7.6640625" style="252" customWidth="1"/>
    <col min="10010" max="10010" width="28.33203125" style="252" customWidth="1"/>
    <col min="10011" max="10011" width="5" style="252" customWidth="1"/>
    <col min="10012" max="10012" width="9.6640625" style="252" customWidth="1"/>
    <col min="10013" max="10013" width="10.1640625" style="252" customWidth="1"/>
    <col min="10014" max="10239" width="9.33203125" style="252"/>
    <col min="10240" max="10240" width="53.5" style="252" customWidth="1"/>
    <col min="10241" max="10241" width="16.6640625" style="252" customWidth="1"/>
    <col min="10242" max="10242" width="15.83203125" style="252" customWidth="1"/>
    <col min="10243" max="10243" width="13.5" style="252" customWidth="1"/>
    <col min="10244" max="10244" width="14.1640625" style="252" customWidth="1"/>
    <col min="10245" max="10245" width="11.83203125" style="252" customWidth="1"/>
    <col min="10246" max="10262" width="9.33203125" style="252"/>
    <col min="10263" max="10264" width="6.6640625" style="252" customWidth="1"/>
    <col min="10265" max="10265" width="7.6640625" style="252" customWidth="1"/>
    <col min="10266" max="10266" width="28.33203125" style="252" customWidth="1"/>
    <col min="10267" max="10267" width="5" style="252" customWidth="1"/>
    <col min="10268" max="10268" width="9.6640625" style="252" customWidth="1"/>
    <col min="10269" max="10269" width="10.1640625" style="252" customWidth="1"/>
    <col min="10270" max="10495" width="9.33203125" style="252"/>
    <col min="10496" max="10496" width="53.5" style="252" customWidth="1"/>
    <col min="10497" max="10497" width="16.6640625" style="252" customWidth="1"/>
    <col min="10498" max="10498" width="15.83203125" style="252" customWidth="1"/>
    <col min="10499" max="10499" width="13.5" style="252" customWidth="1"/>
    <col min="10500" max="10500" width="14.1640625" style="252" customWidth="1"/>
    <col min="10501" max="10501" width="11.83203125" style="252" customWidth="1"/>
    <col min="10502" max="10518" width="9.33203125" style="252"/>
    <col min="10519" max="10520" width="6.6640625" style="252" customWidth="1"/>
    <col min="10521" max="10521" width="7.6640625" style="252" customWidth="1"/>
    <col min="10522" max="10522" width="28.33203125" style="252" customWidth="1"/>
    <col min="10523" max="10523" width="5" style="252" customWidth="1"/>
    <col min="10524" max="10524" width="9.6640625" style="252" customWidth="1"/>
    <col min="10525" max="10525" width="10.1640625" style="252" customWidth="1"/>
    <col min="10526" max="10751" width="9.33203125" style="252"/>
    <col min="10752" max="10752" width="53.5" style="252" customWidth="1"/>
    <col min="10753" max="10753" width="16.6640625" style="252" customWidth="1"/>
    <col min="10754" max="10754" width="15.83203125" style="252" customWidth="1"/>
    <col min="10755" max="10755" width="13.5" style="252" customWidth="1"/>
    <col min="10756" max="10756" width="14.1640625" style="252" customWidth="1"/>
    <col min="10757" max="10757" width="11.83203125" style="252" customWidth="1"/>
    <col min="10758" max="10774" width="9.33203125" style="252"/>
    <col min="10775" max="10776" width="6.6640625" style="252" customWidth="1"/>
    <col min="10777" max="10777" width="7.6640625" style="252" customWidth="1"/>
    <col min="10778" max="10778" width="28.33203125" style="252" customWidth="1"/>
    <col min="10779" max="10779" width="5" style="252" customWidth="1"/>
    <col min="10780" max="10780" width="9.6640625" style="252" customWidth="1"/>
    <col min="10781" max="10781" width="10.1640625" style="252" customWidth="1"/>
    <col min="10782" max="11007" width="9.33203125" style="252"/>
    <col min="11008" max="11008" width="53.5" style="252" customWidth="1"/>
    <col min="11009" max="11009" width="16.6640625" style="252" customWidth="1"/>
    <col min="11010" max="11010" width="15.83203125" style="252" customWidth="1"/>
    <col min="11011" max="11011" width="13.5" style="252" customWidth="1"/>
    <col min="11012" max="11012" width="14.1640625" style="252" customWidth="1"/>
    <col min="11013" max="11013" width="11.83203125" style="252" customWidth="1"/>
    <col min="11014" max="11030" width="9.33203125" style="252"/>
    <col min="11031" max="11032" width="6.6640625" style="252" customWidth="1"/>
    <col min="11033" max="11033" width="7.6640625" style="252" customWidth="1"/>
    <col min="11034" max="11034" width="28.33203125" style="252" customWidth="1"/>
    <col min="11035" max="11035" width="5" style="252" customWidth="1"/>
    <col min="11036" max="11036" width="9.6640625" style="252" customWidth="1"/>
    <col min="11037" max="11037" width="10.1640625" style="252" customWidth="1"/>
    <col min="11038" max="11263" width="9.33203125" style="252"/>
    <col min="11264" max="11264" width="53.5" style="252" customWidth="1"/>
    <col min="11265" max="11265" width="16.6640625" style="252" customWidth="1"/>
    <col min="11266" max="11266" width="15.83203125" style="252" customWidth="1"/>
    <col min="11267" max="11267" width="13.5" style="252" customWidth="1"/>
    <col min="11268" max="11268" width="14.1640625" style="252" customWidth="1"/>
    <col min="11269" max="11269" width="11.83203125" style="252" customWidth="1"/>
    <col min="11270" max="11286" width="9.33203125" style="252"/>
    <col min="11287" max="11288" width="6.6640625" style="252" customWidth="1"/>
    <col min="11289" max="11289" width="7.6640625" style="252" customWidth="1"/>
    <col min="11290" max="11290" width="28.33203125" style="252" customWidth="1"/>
    <col min="11291" max="11291" width="5" style="252" customWidth="1"/>
    <col min="11292" max="11292" width="9.6640625" style="252" customWidth="1"/>
    <col min="11293" max="11293" width="10.1640625" style="252" customWidth="1"/>
    <col min="11294" max="11519" width="9.33203125" style="252"/>
    <col min="11520" max="11520" width="53.5" style="252" customWidth="1"/>
    <col min="11521" max="11521" width="16.6640625" style="252" customWidth="1"/>
    <col min="11522" max="11522" width="15.83203125" style="252" customWidth="1"/>
    <col min="11523" max="11523" width="13.5" style="252" customWidth="1"/>
    <col min="11524" max="11524" width="14.1640625" style="252" customWidth="1"/>
    <col min="11525" max="11525" width="11.83203125" style="252" customWidth="1"/>
    <col min="11526" max="11542" width="9.33203125" style="252"/>
    <col min="11543" max="11544" width="6.6640625" style="252" customWidth="1"/>
    <col min="11545" max="11545" width="7.6640625" style="252" customWidth="1"/>
    <col min="11546" max="11546" width="28.33203125" style="252" customWidth="1"/>
    <col min="11547" max="11547" width="5" style="252" customWidth="1"/>
    <col min="11548" max="11548" width="9.6640625" style="252" customWidth="1"/>
    <col min="11549" max="11549" width="10.1640625" style="252" customWidth="1"/>
    <col min="11550" max="11775" width="9.33203125" style="252"/>
    <col min="11776" max="11776" width="53.5" style="252" customWidth="1"/>
    <col min="11777" max="11777" width="16.6640625" style="252" customWidth="1"/>
    <col min="11778" max="11778" width="15.83203125" style="252" customWidth="1"/>
    <col min="11779" max="11779" width="13.5" style="252" customWidth="1"/>
    <col min="11780" max="11780" width="14.1640625" style="252" customWidth="1"/>
    <col min="11781" max="11781" width="11.83203125" style="252" customWidth="1"/>
    <col min="11782" max="11798" width="9.33203125" style="252"/>
    <col min="11799" max="11800" width="6.6640625" style="252" customWidth="1"/>
    <col min="11801" max="11801" width="7.6640625" style="252" customWidth="1"/>
    <col min="11802" max="11802" width="28.33203125" style="252" customWidth="1"/>
    <col min="11803" max="11803" width="5" style="252" customWidth="1"/>
    <col min="11804" max="11804" width="9.6640625" style="252" customWidth="1"/>
    <col min="11805" max="11805" width="10.1640625" style="252" customWidth="1"/>
    <col min="11806" max="12031" width="9.33203125" style="252"/>
    <col min="12032" max="12032" width="53.5" style="252" customWidth="1"/>
    <col min="12033" max="12033" width="16.6640625" style="252" customWidth="1"/>
    <col min="12034" max="12034" width="15.83203125" style="252" customWidth="1"/>
    <col min="12035" max="12035" width="13.5" style="252" customWidth="1"/>
    <col min="12036" max="12036" width="14.1640625" style="252" customWidth="1"/>
    <col min="12037" max="12037" width="11.83203125" style="252" customWidth="1"/>
    <col min="12038" max="12054" width="9.33203125" style="252"/>
    <col min="12055" max="12056" width="6.6640625" style="252" customWidth="1"/>
    <col min="12057" max="12057" width="7.6640625" style="252" customWidth="1"/>
    <col min="12058" max="12058" width="28.33203125" style="252" customWidth="1"/>
    <col min="12059" max="12059" width="5" style="252" customWidth="1"/>
    <col min="12060" max="12060" width="9.6640625" style="252" customWidth="1"/>
    <col min="12061" max="12061" width="10.1640625" style="252" customWidth="1"/>
    <col min="12062" max="12287" width="9.33203125" style="252"/>
    <col min="12288" max="12288" width="53.5" style="252" customWidth="1"/>
    <col min="12289" max="12289" width="16.6640625" style="252" customWidth="1"/>
    <col min="12290" max="12290" width="15.83203125" style="252" customWidth="1"/>
    <col min="12291" max="12291" width="13.5" style="252" customWidth="1"/>
    <col min="12292" max="12292" width="14.1640625" style="252" customWidth="1"/>
    <col min="12293" max="12293" width="11.83203125" style="252" customWidth="1"/>
    <col min="12294" max="12310" width="9.33203125" style="252"/>
    <col min="12311" max="12312" width="6.6640625" style="252" customWidth="1"/>
    <col min="12313" max="12313" width="7.6640625" style="252" customWidth="1"/>
    <col min="12314" max="12314" width="28.33203125" style="252" customWidth="1"/>
    <col min="12315" max="12315" width="5" style="252" customWidth="1"/>
    <col min="12316" max="12316" width="9.6640625" style="252" customWidth="1"/>
    <col min="12317" max="12317" width="10.1640625" style="252" customWidth="1"/>
    <col min="12318" max="12543" width="9.33203125" style="252"/>
    <col min="12544" max="12544" width="53.5" style="252" customWidth="1"/>
    <col min="12545" max="12545" width="16.6640625" style="252" customWidth="1"/>
    <col min="12546" max="12546" width="15.83203125" style="252" customWidth="1"/>
    <col min="12547" max="12547" width="13.5" style="252" customWidth="1"/>
    <col min="12548" max="12548" width="14.1640625" style="252" customWidth="1"/>
    <col min="12549" max="12549" width="11.83203125" style="252" customWidth="1"/>
    <col min="12550" max="12566" width="9.33203125" style="252"/>
    <col min="12567" max="12568" width="6.6640625" style="252" customWidth="1"/>
    <col min="12569" max="12569" width="7.6640625" style="252" customWidth="1"/>
    <col min="12570" max="12570" width="28.33203125" style="252" customWidth="1"/>
    <col min="12571" max="12571" width="5" style="252" customWidth="1"/>
    <col min="12572" max="12572" width="9.6640625" style="252" customWidth="1"/>
    <col min="12573" max="12573" width="10.1640625" style="252" customWidth="1"/>
    <col min="12574" max="12799" width="9.33203125" style="252"/>
    <col min="12800" max="12800" width="53.5" style="252" customWidth="1"/>
    <col min="12801" max="12801" width="16.6640625" style="252" customWidth="1"/>
    <col min="12802" max="12802" width="15.83203125" style="252" customWidth="1"/>
    <col min="12803" max="12803" width="13.5" style="252" customWidth="1"/>
    <col min="12804" max="12804" width="14.1640625" style="252" customWidth="1"/>
    <col min="12805" max="12805" width="11.83203125" style="252" customWidth="1"/>
    <col min="12806" max="12822" width="9.33203125" style="252"/>
    <col min="12823" max="12824" width="6.6640625" style="252" customWidth="1"/>
    <col min="12825" max="12825" width="7.6640625" style="252" customWidth="1"/>
    <col min="12826" max="12826" width="28.33203125" style="252" customWidth="1"/>
    <col min="12827" max="12827" width="5" style="252" customWidth="1"/>
    <col min="12828" max="12828" width="9.6640625" style="252" customWidth="1"/>
    <col min="12829" max="12829" width="10.1640625" style="252" customWidth="1"/>
    <col min="12830" max="13055" width="9.33203125" style="252"/>
    <col min="13056" max="13056" width="53.5" style="252" customWidth="1"/>
    <col min="13057" max="13057" width="16.6640625" style="252" customWidth="1"/>
    <col min="13058" max="13058" width="15.83203125" style="252" customWidth="1"/>
    <col min="13059" max="13059" width="13.5" style="252" customWidth="1"/>
    <col min="13060" max="13060" width="14.1640625" style="252" customWidth="1"/>
    <col min="13061" max="13061" width="11.83203125" style="252" customWidth="1"/>
    <col min="13062" max="13078" width="9.33203125" style="252"/>
    <col min="13079" max="13080" width="6.6640625" style="252" customWidth="1"/>
    <col min="13081" max="13081" width="7.6640625" style="252" customWidth="1"/>
    <col min="13082" max="13082" width="28.33203125" style="252" customWidth="1"/>
    <col min="13083" max="13083" width="5" style="252" customWidth="1"/>
    <col min="13084" max="13084" width="9.6640625" style="252" customWidth="1"/>
    <col min="13085" max="13085" width="10.1640625" style="252" customWidth="1"/>
    <col min="13086" max="13311" width="9.33203125" style="252"/>
    <col min="13312" max="13312" width="53.5" style="252" customWidth="1"/>
    <col min="13313" max="13313" width="16.6640625" style="252" customWidth="1"/>
    <col min="13314" max="13314" width="15.83203125" style="252" customWidth="1"/>
    <col min="13315" max="13315" width="13.5" style="252" customWidth="1"/>
    <col min="13316" max="13316" width="14.1640625" style="252" customWidth="1"/>
    <col min="13317" max="13317" width="11.83203125" style="252" customWidth="1"/>
    <col min="13318" max="13334" width="9.33203125" style="252"/>
    <col min="13335" max="13336" width="6.6640625" style="252" customWidth="1"/>
    <col min="13337" max="13337" width="7.6640625" style="252" customWidth="1"/>
    <col min="13338" max="13338" width="28.33203125" style="252" customWidth="1"/>
    <col min="13339" max="13339" width="5" style="252" customWidth="1"/>
    <col min="13340" max="13340" width="9.6640625" style="252" customWidth="1"/>
    <col min="13341" max="13341" width="10.1640625" style="252" customWidth="1"/>
    <col min="13342" max="13567" width="9.33203125" style="252"/>
    <col min="13568" max="13568" width="53.5" style="252" customWidth="1"/>
    <col min="13569" max="13569" width="16.6640625" style="252" customWidth="1"/>
    <col min="13570" max="13570" width="15.83203125" style="252" customWidth="1"/>
    <col min="13571" max="13571" width="13.5" style="252" customWidth="1"/>
    <col min="13572" max="13572" width="14.1640625" style="252" customWidth="1"/>
    <col min="13573" max="13573" width="11.83203125" style="252" customWidth="1"/>
    <col min="13574" max="13590" width="9.33203125" style="252"/>
    <col min="13591" max="13592" width="6.6640625" style="252" customWidth="1"/>
    <col min="13593" max="13593" width="7.6640625" style="252" customWidth="1"/>
    <col min="13594" max="13594" width="28.33203125" style="252" customWidth="1"/>
    <col min="13595" max="13595" width="5" style="252" customWidth="1"/>
    <col min="13596" max="13596" width="9.6640625" style="252" customWidth="1"/>
    <col min="13597" max="13597" width="10.1640625" style="252" customWidth="1"/>
    <col min="13598" max="13823" width="9.33203125" style="252"/>
    <col min="13824" max="13824" width="53.5" style="252" customWidth="1"/>
    <col min="13825" max="13825" width="16.6640625" style="252" customWidth="1"/>
    <col min="13826" max="13826" width="15.83203125" style="252" customWidth="1"/>
    <col min="13827" max="13827" width="13.5" style="252" customWidth="1"/>
    <col min="13828" max="13828" width="14.1640625" style="252" customWidth="1"/>
    <col min="13829" max="13829" width="11.83203125" style="252" customWidth="1"/>
    <col min="13830" max="13846" width="9.33203125" style="252"/>
    <col min="13847" max="13848" width="6.6640625" style="252" customWidth="1"/>
    <col min="13849" max="13849" width="7.6640625" style="252" customWidth="1"/>
    <col min="13850" max="13850" width="28.33203125" style="252" customWidth="1"/>
    <col min="13851" max="13851" width="5" style="252" customWidth="1"/>
    <col min="13852" max="13852" width="9.6640625" style="252" customWidth="1"/>
    <col min="13853" max="13853" width="10.1640625" style="252" customWidth="1"/>
    <col min="13854" max="14079" width="9.33203125" style="252"/>
    <col min="14080" max="14080" width="53.5" style="252" customWidth="1"/>
    <col min="14081" max="14081" width="16.6640625" style="252" customWidth="1"/>
    <col min="14082" max="14082" width="15.83203125" style="252" customWidth="1"/>
    <col min="14083" max="14083" width="13.5" style="252" customWidth="1"/>
    <col min="14084" max="14084" width="14.1640625" style="252" customWidth="1"/>
    <col min="14085" max="14085" width="11.83203125" style="252" customWidth="1"/>
    <col min="14086" max="14102" width="9.33203125" style="252"/>
    <col min="14103" max="14104" width="6.6640625" style="252" customWidth="1"/>
    <col min="14105" max="14105" width="7.6640625" style="252" customWidth="1"/>
    <col min="14106" max="14106" width="28.33203125" style="252" customWidth="1"/>
    <col min="14107" max="14107" width="5" style="252" customWidth="1"/>
    <col min="14108" max="14108" width="9.6640625" style="252" customWidth="1"/>
    <col min="14109" max="14109" width="10.1640625" style="252" customWidth="1"/>
    <col min="14110" max="14335" width="9.33203125" style="252"/>
    <col min="14336" max="14336" width="53.5" style="252" customWidth="1"/>
    <col min="14337" max="14337" width="16.6640625" style="252" customWidth="1"/>
    <col min="14338" max="14338" width="15.83203125" style="252" customWidth="1"/>
    <col min="14339" max="14339" width="13.5" style="252" customWidth="1"/>
    <col min="14340" max="14340" width="14.1640625" style="252" customWidth="1"/>
    <col min="14341" max="14341" width="11.83203125" style="252" customWidth="1"/>
    <col min="14342" max="14358" width="9.33203125" style="252"/>
    <col min="14359" max="14360" width="6.6640625" style="252" customWidth="1"/>
    <col min="14361" max="14361" width="7.6640625" style="252" customWidth="1"/>
    <col min="14362" max="14362" width="28.33203125" style="252" customWidth="1"/>
    <col min="14363" max="14363" width="5" style="252" customWidth="1"/>
    <col min="14364" max="14364" width="9.6640625" style="252" customWidth="1"/>
    <col min="14365" max="14365" width="10.1640625" style="252" customWidth="1"/>
    <col min="14366" max="14591" width="9.33203125" style="252"/>
    <col min="14592" max="14592" width="53.5" style="252" customWidth="1"/>
    <col min="14593" max="14593" width="16.6640625" style="252" customWidth="1"/>
    <col min="14594" max="14594" width="15.83203125" style="252" customWidth="1"/>
    <col min="14595" max="14595" width="13.5" style="252" customWidth="1"/>
    <col min="14596" max="14596" width="14.1640625" style="252" customWidth="1"/>
    <col min="14597" max="14597" width="11.83203125" style="252" customWidth="1"/>
    <col min="14598" max="14614" width="9.33203125" style="252"/>
    <col min="14615" max="14616" width="6.6640625" style="252" customWidth="1"/>
    <col min="14617" max="14617" width="7.6640625" style="252" customWidth="1"/>
    <col min="14618" max="14618" width="28.33203125" style="252" customWidth="1"/>
    <col min="14619" max="14619" width="5" style="252" customWidth="1"/>
    <col min="14620" max="14620" width="9.6640625" style="252" customWidth="1"/>
    <col min="14621" max="14621" width="10.1640625" style="252" customWidth="1"/>
    <col min="14622" max="14847" width="9.33203125" style="252"/>
    <col min="14848" max="14848" width="53.5" style="252" customWidth="1"/>
    <col min="14849" max="14849" width="16.6640625" style="252" customWidth="1"/>
    <col min="14850" max="14850" width="15.83203125" style="252" customWidth="1"/>
    <col min="14851" max="14851" width="13.5" style="252" customWidth="1"/>
    <col min="14852" max="14852" width="14.1640625" style="252" customWidth="1"/>
    <col min="14853" max="14853" width="11.83203125" style="252" customWidth="1"/>
    <col min="14854" max="14870" width="9.33203125" style="252"/>
    <col min="14871" max="14872" width="6.6640625" style="252" customWidth="1"/>
    <col min="14873" max="14873" width="7.6640625" style="252" customWidth="1"/>
    <col min="14874" max="14874" width="28.33203125" style="252" customWidth="1"/>
    <col min="14875" max="14875" width="5" style="252" customWidth="1"/>
    <col min="14876" max="14876" width="9.6640625" style="252" customWidth="1"/>
    <col min="14877" max="14877" width="10.1640625" style="252" customWidth="1"/>
    <col min="14878" max="15103" width="9.33203125" style="252"/>
    <col min="15104" max="15104" width="53.5" style="252" customWidth="1"/>
    <col min="15105" max="15105" width="16.6640625" style="252" customWidth="1"/>
    <col min="15106" max="15106" width="15.83203125" style="252" customWidth="1"/>
    <col min="15107" max="15107" width="13.5" style="252" customWidth="1"/>
    <col min="15108" max="15108" width="14.1640625" style="252" customWidth="1"/>
    <col min="15109" max="15109" width="11.83203125" style="252" customWidth="1"/>
    <col min="15110" max="15126" width="9.33203125" style="252"/>
    <col min="15127" max="15128" width="6.6640625" style="252" customWidth="1"/>
    <col min="15129" max="15129" width="7.6640625" style="252" customWidth="1"/>
    <col min="15130" max="15130" width="28.33203125" style="252" customWidth="1"/>
    <col min="15131" max="15131" width="5" style="252" customWidth="1"/>
    <col min="15132" max="15132" width="9.6640625" style="252" customWidth="1"/>
    <col min="15133" max="15133" width="10.1640625" style="252" customWidth="1"/>
    <col min="15134" max="15359" width="9.33203125" style="252"/>
    <col min="15360" max="15360" width="53.5" style="252" customWidth="1"/>
    <col min="15361" max="15361" width="16.6640625" style="252" customWidth="1"/>
    <col min="15362" max="15362" width="15.83203125" style="252" customWidth="1"/>
    <col min="15363" max="15363" width="13.5" style="252" customWidth="1"/>
    <col min="15364" max="15364" width="14.1640625" style="252" customWidth="1"/>
    <col min="15365" max="15365" width="11.83203125" style="252" customWidth="1"/>
    <col min="15366" max="15382" width="9.33203125" style="252"/>
    <col min="15383" max="15384" width="6.6640625" style="252" customWidth="1"/>
    <col min="15385" max="15385" width="7.6640625" style="252" customWidth="1"/>
    <col min="15386" max="15386" width="28.33203125" style="252" customWidth="1"/>
    <col min="15387" max="15387" width="5" style="252" customWidth="1"/>
    <col min="15388" max="15388" width="9.6640625" style="252" customWidth="1"/>
    <col min="15389" max="15389" width="10.1640625" style="252" customWidth="1"/>
    <col min="15390" max="15615" width="9.33203125" style="252"/>
    <col min="15616" max="15616" width="53.5" style="252" customWidth="1"/>
    <col min="15617" max="15617" width="16.6640625" style="252" customWidth="1"/>
    <col min="15618" max="15618" width="15.83203125" style="252" customWidth="1"/>
    <col min="15619" max="15619" width="13.5" style="252" customWidth="1"/>
    <col min="15620" max="15620" width="14.1640625" style="252" customWidth="1"/>
    <col min="15621" max="15621" width="11.83203125" style="252" customWidth="1"/>
    <col min="15622" max="15638" width="9.33203125" style="252"/>
    <col min="15639" max="15640" width="6.6640625" style="252" customWidth="1"/>
    <col min="15641" max="15641" width="7.6640625" style="252" customWidth="1"/>
    <col min="15642" max="15642" width="28.33203125" style="252" customWidth="1"/>
    <col min="15643" max="15643" width="5" style="252" customWidth="1"/>
    <col min="15644" max="15644" width="9.6640625" style="252" customWidth="1"/>
    <col min="15645" max="15645" width="10.1640625" style="252" customWidth="1"/>
    <col min="15646" max="15871" width="9.33203125" style="252"/>
    <col min="15872" max="15872" width="53.5" style="252" customWidth="1"/>
    <col min="15873" max="15873" width="16.6640625" style="252" customWidth="1"/>
    <col min="15874" max="15874" width="15.83203125" style="252" customWidth="1"/>
    <col min="15875" max="15875" width="13.5" style="252" customWidth="1"/>
    <col min="15876" max="15876" width="14.1640625" style="252" customWidth="1"/>
    <col min="15877" max="15877" width="11.83203125" style="252" customWidth="1"/>
    <col min="15878" max="15894" width="9.33203125" style="252"/>
    <col min="15895" max="15896" width="6.6640625" style="252" customWidth="1"/>
    <col min="15897" max="15897" width="7.6640625" style="252" customWidth="1"/>
    <col min="15898" max="15898" width="28.33203125" style="252" customWidth="1"/>
    <col min="15899" max="15899" width="5" style="252" customWidth="1"/>
    <col min="15900" max="15900" width="9.6640625" style="252" customWidth="1"/>
    <col min="15901" max="15901" width="10.1640625" style="252" customWidth="1"/>
    <col min="15902" max="16127" width="9.33203125" style="252"/>
    <col min="16128" max="16128" width="53.5" style="252" customWidth="1"/>
    <col min="16129" max="16129" width="16.6640625" style="252" customWidth="1"/>
    <col min="16130" max="16130" width="15.83203125" style="252" customWidth="1"/>
    <col min="16131" max="16131" width="13.5" style="252" customWidth="1"/>
    <col min="16132" max="16132" width="14.1640625" style="252" customWidth="1"/>
    <col min="16133" max="16133" width="11.83203125" style="252" customWidth="1"/>
    <col min="16134" max="16150" width="9.33203125" style="252"/>
    <col min="16151" max="16152" width="6.6640625" style="252" customWidth="1"/>
    <col min="16153" max="16153" width="7.6640625" style="252" customWidth="1"/>
    <col min="16154" max="16154" width="28.33203125" style="252" customWidth="1"/>
    <col min="16155" max="16155" width="5" style="252" customWidth="1"/>
    <col min="16156" max="16156" width="9.6640625" style="252" customWidth="1"/>
    <col min="16157" max="16157" width="10.1640625" style="252" customWidth="1"/>
    <col min="16158" max="16384" width="9.33203125" style="252"/>
  </cols>
  <sheetData>
    <row r="1" spans="1:29">
      <c r="A1" s="250" t="s">
        <v>942</v>
      </c>
      <c r="C1" s="252"/>
      <c r="E1" s="250" t="s">
        <v>2245</v>
      </c>
      <c r="F1" s="252"/>
      <c r="Y1" s="167" t="s">
        <v>877</v>
      </c>
      <c r="Z1" s="167" t="s">
        <v>878</v>
      </c>
      <c r="AA1" s="167" t="s">
        <v>879</v>
      </c>
      <c r="AB1" s="167" t="s">
        <v>880</v>
      </c>
      <c r="AC1" s="167" t="s">
        <v>881</v>
      </c>
    </row>
    <row r="2" spans="1:29">
      <c r="A2" s="250" t="s">
        <v>2209</v>
      </c>
      <c r="C2" s="252"/>
      <c r="E2" s="250" t="s">
        <v>943</v>
      </c>
      <c r="F2" s="252"/>
      <c r="Y2" s="167" t="s">
        <v>883</v>
      </c>
      <c r="Z2" s="172" t="s">
        <v>944</v>
      </c>
      <c r="AA2" s="172" t="s">
        <v>40</v>
      </c>
      <c r="AB2" s="172"/>
      <c r="AC2" s="173"/>
    </row>
    <row r="3" spans="1:29">
      <c r="A3" s="250" t="s">
        <v>945</v>
      </c>
      <c r="C3" s="252"/>
      <c r="E3" s="250" t="s">
        <v>2281</v>
      </c>
      <c r="F3" s="252"/>
      <c r="Y3" s="167" t="s">
        <v>887</v>
      </c>
      <c r="Z3" s="172" t="s">
        <v>946</v>
      </c>
      <c r="AA3" s="172" t="s">
        <v>40</v>
      </c>
      <c r="AB3" s="172" t="s">
        <v>889</v>
      </c>
      <c r="AC3" s="173" t="s">
        <v>890</v>
      </c>
    </row>
    <row r="4" spans="1:29">
      <c r="B4" s="252"/>
      <c r="C4" s="252"/>
      <c r="D4" s="252"/>
      <c r="E4" s="252"/>
      <c r="F4" s="252"/>
      <c r="Y4" s="167" t="s">
        <v>893</v>
      </c>
      <c r="Z4" s="172" t="s">
        <v>947</v>
      </c>
      <c r="AA4" s="172" t="s">
        <v>40</v>
      </c>
      <c r="AB4" s="172"/>
      <c r="AC4" s="173"/>
    </row>
    <row r="5" spans="1:29">
      <c r="A5" s="250" t="s">
        <v>2283</v>
      </c>
      <c r="B5" s="252"/>
      <c r="C5" s="252"/>
      <c r="D5" s="252"/>
      <c r="E5" s="252"/>
      <c r="F5" s="252"/>
      <c r="Y5" s="167" t="s">
        <v>897</v>
      </c>
      <c r="Z5" s="172" t="s">
        <v>946</v>
      </c>
      <c r="AA5" s="172" t="s">
        <v>40</v>
      </c>
      <c r="AB5" s="172" t="s">
        <v>889</v>
      </c>
      <c r="AC5" s="173" t="s">
        <v>890</v>
      </c>
    </row>
    <row r="6" spans="1:29">
      <c r="A6" s="250" t="s">
        <v>2320</v>
      </c>
      <c r="B6" s="252"/>
      <c r="C6" s="252"/>
      <c r="D6" s="252"/>
      <c r="E6" s="252"/>
      <c r="F6" s="252"/>
    </row>
    <row r="7" spans="1:29">
      <c r="A7" s="250" t="s">
        <v>2321</v>
      </c>
      <c r="B7" s="252"/>
      <c r="C7" s="252"/>
      <c r="D7" s="252"/>
      <c r="E7" s="252"/>
      <c r="F7" s="252"/>
    </row>
    <row r="8" spans="1:29">
      <c r="A8" s="250" t="s">
        <v>2335</v>
      </c>
      <c r="B8" s="252"/>
      <c r="C8" s="252"/>
      <c r="D8" s="252"/>
      <c r="E8" s="252"/>
      <c r="F8" s="252"/>
    </row>
    <row r="9" spans="1:29" ht="13.5">
      <c r="B9" s="253" t="str">
        <f>CONCATENATE(Z2," ",AA2," ",AB2," ",AC2)</f>
        <v xml:space="preserve">Rekapitulácia rozpočtu v EUR  </v>
      </c>
    </row>
    <row r="10" spans="1:29">
      <c r="A10" s="256" t="s">
        <v>949</v>
      </c>
      <c r="B10" s="256" t="s">
        <v>902</v>
      </c>
      <c r="C10" s="256" t="s">
        <v>950</v>
      </c>
      <c r="D10" s="256" t="s">
        <v>951</v>
      </c>
      <c r="E10" s="257" t="s">
        <v>952</v>
      </c>
      <c r="F10" s="257" t="s">
        <v>953</v>
      </c>
    </row>
    <row r="11" spans="1:29">
      <c r="A11" s="258"/>
      <c r="B11" s="258"/>
      <c r="C11" s="258" t="s">
        <v>954</v>
      </c>
      <c r="D11" s="258"/>
      <c r="E11" s="258" t="s">
        <v>951</v>
      </c>
      <c r="F11" s="258" t="s">
        <v>951</v>
      </c>
    </row>
    <row r="13" spans="1:29">
      <c r="A13" s="252" t="s">
        <v>955</v>
      </c>
      <c r="E13" s="254">
        <f>'RZP blesk'!L24</f>
        <v>9.1999999999999998E-2</v>
      </c>
      <c r="F13" s="255">
        <f>'RZP blesk'!N24</f>
        <v>0</v>
      </c>
    </row>
    <row r="14" spans="1:29">
      <c r="A14" s="252" t="s">
        <v>956</v>
      </c>
      <c r="E14" s="254">
        <f>'RZP blesk'!L48</f>
        <v>4.2520000000000002E-2</v>
      </c>
      <c r="F14" s="255">
        <f>'RZP blesk'!N48</f>
        <v>0</v>
      </c>
    </row>
    <row r="15" spans="1:29">
      <c r="A15" s="252" t="s">
        <v>957</v>
      </c>
      <c r="E15" s="254">
        <f>'RZP blesk'!L61</f>
        <v>0</v>
      </c>
      <c r="F15" s="255">
        <f>'RZP blesk'!N61</f>
        <v>0</v>
      </c>
    </row>
    <row r="16" spans="1:29">
      <c r="A16" s="252" t="s">
        <v>958</v>
      </c>
      <c r="E16" s="254">
        <f>'RZP blesk'!L69</f>
        <v>4.0873E-2</v>
      </c>
      <c r="F16" s="255">
        <f>'RZP blesk'!N69</f>
        <v>0</v>
      </c>
    </row>
    <row r="17" spans="1:6">
      <c r="A17" s="252" t="s">
        <v>959</v>
      </c>
      <c r="E17" s="254">
        <f>'RZP blesk'!L77</f>
        <v>0</v>
      </c>
      <c r="F17" s="255">
        <f>'RZP blesk'!N77</f>
        <v>0</v>
      </c>
    </row>
    <row r="18" spans="1:6">
      <c r="A18" s="252" t="s">
        <v>960</v>
      </c>
      <c r="E18" s="254">
        <f>'RZP blesk'!L78</f>
        <v>0.17539299999999999</v>
      </c>
      <c r="F18" s="255">
        <f>'RZP blesk'!N78</f>
        <v>0</v>
      </c>
    </row>
    <row r="19" spans="1:6">
      <c r="A19" s="252" t="s">
        <v>961</v>
      </c>
      <c r="E19" s="254">
        <f>'RZP blesk'!L79</f>
        <v>0.17539299999999999</v>
      </c>
      <c r="F19" s="255">
        <f>'RZP blesk'!N79</f>
        <v>0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Narrow,Obyčejné"&amp;8Strana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showGridLines="0" workbookViewId="0">
      <selection activeCell="V18" sqref="V18"/>
    </sheetView>
  </sheetViews>
  <sheetFormatPr defaultRowHeight="12.75"/>
  <cols>
    <col min="1" max="1" width="7.83203125" style="267" customWidth="1"/>
    <col min="2" max="2" width="4.33203125" style="268" customWidth="1"/>
    <col min="3" max="3" width="15.1640625" style="275" customWidth="1"/>
    <col min="4" max="4" width="53.33203125" style="276" customWidth="1"/>
    <col min="5" max="5" width="13.1640625" style="271" customWidth="1"/>
    <col min="6" max="6" width="6.83203125" style="272" customWidth="1"/>
    <col min="7" max="7" width="10.1640625" style="273" customWidth="1"/>
    <col min="8" max="10" width="11.33203125" style="273" customWidth="1"/>
    <col min="11" max="11" width="8.6640625" style="274" customWidth="1"/>
    <col min="12" max="12" width="9.6640625" style="274" customWidth="1"/>
    <col min="13" max="13" width="8.33203125" style="271" customWidth="1"/>
    <col min="14" max="14" width="8.1640625" style="271" customWidth="1"/>
    <col min="15" max="15" width="4.1640625" style="272" customWidth="1"/>
    <col min="16" max="16" width="9.6640625" style="272" customWidth="1"/>
    <col min="17" max="17" width="10.1640625" style="272" customWidth="1"/>
    <col min="18" max="20" width="9.33203125" style="272"/>
    <col min="21" max="242" width="9.33203125" style="252"/>
    <col min="243" max="243" width="7.83203125" style="252" customWidth="1"/>
    <col min="244" max="244" width="4.33203125" style="252" customWidth="1"/>
    <col min="245" max="245" width="15.1640625" style="252" customWidth="1"/>
    <col min="246" max="246" width="53.33203125" style="252" customWidth="1"/>
    <col min="247" max="247" width="13.1640625" style="252" customWidth="1"/>
    <col min="248" max="248" width="6.83203125" style="252" customWidth="1"/>
    <col min="249" max="249" width="10.1640625" style="252" customWidth="1"/>
    <col min="250" max="252" width="11.33203125" style="252" customWidth="1"/>
    <col min="253" max="253" width="8.6640625" style="252" customWidth="1"/>
    <col min="254" max="254" width="9.6640625" style="252" customWidth="1"/>
    <col min="255" max="255" width="8.33203125" style="252" customWidth="1"/>
    <col min="256" max="256" width="8.1640625" style="252" customWidth="1"/>
    <col min="257" max="257" width="4.1640625" style="252" customWidth="1"/>
    <col min="258" max="258" width="14.83203125" style="252" customWidth="1"/>
    <col min="259" max="261" width="13.1640625" style="252" customWidth="1"/>
    <col min="262" max="262" width="12.33203125" style="252" customWidth="1"/>
    <col min="263" max="263" width="12" style="252" customWidth="1"/>
    <col min="264" max="264" width="6.6640625" style="252" customWidth="1"/>
    <col min="265" max="267" width="9.33203125" style="252"/>
    <col min="268" max="268" width="8.83203125" style="252" customWidth="1"/>
    <col min="269" max="269" width="29" style="252" customWidth="1"/>
    <col min="270" max="270" width="5" style="252" customWidth="1"/>
    <col min="271" max="271" width="9.6640625" style="252" customWidth="1"/>
    <col min="272" max="272" width="10.1640625" style="252" customWidth="1"/>
    <col min="273" max="274" width="9.33203125" style="252"/>
    <col min="275" max="275" width="23.5" style="252" customWidth="1"/>
    <col min="276" max="498" width="9.33203125" style="252"/>
    <col min="499" max="499" width="7.83203125" style="252" customWidth="1"/>
    <col min="500" max="500" width="4.33203125" style="252" customWidth="1"/>
    <col min="501" max="501" width="15.1640625" style="252" customWidth="1"/>
    <col min="502" max="502" width="53.33203125" style="252" customWidth="1"/>
    <col min="503" max="503" width="13.1640625" style="252" customWidth="1"/>
    <col min="504" max="504" width="6.83203125" style="252" customWidth="1"/>
    <col min="505" max="505" width="10.1640625" style="252" customWidth="1"/>
    <col min="506" max="508" width="11.33203125" style="252" customWidth="1"/>
    <col min="509" max="509" width="8.6640625" style="252" customWidth="1"/>
    <col min="510" max="510" width="9.6640625" style="252" customWidth="1"/>
    <col min="511" max="511" width="8.33203125" style="252" customWidth="1"/>
    <col min="512" max="512" width="8.1640625" style="252" customWidth="1"/>
    <col min="513" max="513" width="4.1640625" style="252" customWidth="1"/>
    <col min="514" max="514" width="14.83203125" style="252" customWidth="1"/>
    <col min="515" max="517" width="13.1640625" style="252" customWidth="1"/>
    <col min="518" max="518" width="12.33203125" style="252" customWidth="1"/>
    <col min="519" max="519" width="12" style="252" customWidth="1"/>
    <col min="520" max="520" width="6.6640625" style="252" customWidth="1"/>
    <col min="521" max="523" width="9.33203125" style="252"/>
    <col min="524" max="524" width="8.83203125" style="252" customWidth="1"/>
    <col min="525" max="525" width="29" style="252" customWidth="1"/>
    <col min="526" max="526" width="5" style="252" customWidth="1"/>
    <col min="527" max="527" width="9.6640625" style="252" customWidth="1"/>
    <col min="528" max="528" width="10.1640625" style="252" customWidth="1"/>
    <col min="529" max="530" width="9.33203125" style="252"/>
    <col min="531" max="531" width="23.5" style="252" customWidth="1"/>
    <col min="532" max="754" width="9.33203125" style="252"/>
    <col min="755" max="755" width="7.83203125" style="252" customWidth="1"/>
    <col min="756" max="756" width="4.33203125" style="252" customWidth="1"/>
    <col min="757" max="757" width="15.1640625" style="252" customWidth="1"/>
    <col min="758" max="758" width="53.33203125" style="252" customWidth="1"/>
    <col min="759" max="759" width="13.1640625" style="252" customWidth="1"/>
    <col min="760" max="760" width="6.83203125" style="252" customWidth="1"/>
    <col min="761" max="761" width="10.1640625" style="252" customWidth="1"/>
    <col min="762" max="764" width="11.33203125" style="252" customWidth="1"/>
    <col min="765" max="765" width="8.6640625" style="252" customWidth="1"/>
    <col min="766" max="766" width="9.6640625" style="252" customWidth="1"/>
    <col min="767" max="767" width="8.33203125" style="252" customWidth="1"/>
    <col min="768" max="768" width="8.1640625" style="252" customWidth="1"/>
    <col min="769" max="769" width="4.1640625" style="252" customWidth="1"/>
    <col min="770" max="770" width="14.83203125" style="252" customWidth="1"/>
    <col min="771" max="773" width="13.1640625" style="252" customWidth="1"/>
    <col min="774" max="774" width="12.33203125" style="252" customWidth="1"/>
    <col min="775" max="775" width="12" style="252" customWidth="1"/>
    <col min="776" max="776" width="6.6640625" style="252" customWidth="1"/>
    <col min="777" max="779" width="9.33203125" style="252"/>
    <col min="780" max="780" width="8.83203125" style="252" customWidth="1"/>
    <col min="781" max="781" width="29" style="252" customWidth="1"/>
    <col min="782" max="782" width="5" style="252" customWidth="1"/>
    <col min="783" max="783" width="9.6640625" style="252" customWidth="1"/>
    <col min="784" max="784" width="10.1640625" style="252" customWidth="1"/>
    <col min="785" max="786" width="9.33203125" style="252"/>
    <col min="787" max="787" width="23.5" style="252" customWidth="1"/>
    <col min="788" max="1010" width="9.33203125" style="252"/>
    <col min="1011" max="1011" width="7.83203125" style="252" customWidth="1"/>
    <col min="1012" max="1012" width="4.33203125" style="252" customWidth="1"/>
    <col min="1013" max="1013" width="15.1640625" style="252" customWidth="1"/>
    <col min="1014" max="1014" width="53.33203125" style="252" customWidth="1"/>
    <col min="1015" max="1015" width="13.1640625" style="252" customWidth="1"/>
    <col min="1016" max="1016" width="6.83203125" style="252" customWidth="1"/>
    <col min="1017" max="1017" width="10.1640625" style="252" customWidth="1"/>
    <col min="1018" max="1020" width="11.33203125" style="252" customWidth="1"/>
    <col min="1021" max="1021" width="8.6640625" style="252" customWidth="1"/>
    <col min="1022" max="1022" width="9.6640625" style="252" customWidth="1"/>
    <col min="1023" max="1023" width="8.33203125" style="252" customWidth="1"/>
    <col min="1024" max="1024" width="8.1640625" style="252" customWidth="1"/>
    <col min="1025" max="1025" width="4.1640625" style="252" customWidth="1"/>
    <col min="1026" max="1026" width="14.83203125" style="252" customWidth="1"/>
    <col min="1027" max="1029" width="13.1640625" style="252" customWidth="1"/>
    <col min="1030" max="1030" width="12.33203125" style="252" customWidth="1"/>
    <col min="1031" max="1031" width="12" style="252" customWidth="1"/>
    <col min="1032" max="1032" width="6.6640625" style="252" customWidth="1"/>
    <col min="1033" max="1035" width="9.33203125" style="252"/>
    <col min="1036" max="1036" width="8.83203125" style="252" customWidth="1"/>
    <col min="1037" max="1037" width="29" style="252" customWidth="1"/>
    <col min="1038" max="1038" width="5" style="252" customWidth="1"/>
    <col min="1039" max="1039" width="9.6640625" style="252" customWidth="1"/>
    <col min="1040" max="1040" width="10.1640625" style="252" customWidth="1"/>
    <col min="1041" max="1042" width="9.33203125" style="252"/>
    <col min="1043" max="1043" width="23.5" style="252" customWidth="1"/>
    <col min="1044" max="1266" width="9.33203125" style="252"/>
    <col min="1267" max="1267" width="7.83203125" style="252" customWidth="1"/>
    <col min="1268" max="1268" width="4.33203125" style="252" customWidth="1"/>
    <col min="1269" max="1269" width="15.1640625" style="252" customWidth="1"/>
    <col min="1270" max="1270" width="53.33203125" style="252" customWidth="1"/>
    <col min="1271" max="1271" width="13.1640625" style="252" customWidth="1"/>
    <col min="1272" max="1272" width="6.83203125" style="252" customWidth="1"/>
    <col min="1273" max="1273" width="10.1640625" style="252" customWidth="1"/>
    <col min="1274" max="1276" width="11.33203125" style="252" customWidth="1"/>
    <col min="1277" max="1277" width="8.6640625" style="252" customWidth="1"/>
    <col min="1278" max="1278" width="9.6640625" style="252" customWidth="1"/>
    <col min="1279" max="1279" width="8.33203125" style="252" customWidth="1"/>
    <col min="1280" max="1280" width="8.1640625" style="252" customWidth="1"/>
    <col min="1281" max="1281" width="4.1640625" style="252" customWidth="1"/>
    <col min="1282" max="1282" width="14.83203125" style="252" customWidth="1"/>
    <col min="1283" max="1285" width="13.1640625" style="252" customWidth="1"/>
    <col min="1286" max="1286" width="12.33203125" style="252" customWidth="1"/>
    <col min="1287" max="1287" width="12" style="252" customWidth="1"/>
    <col min="1288" max="1288" width="6.6640625" style="252" customWidth="1"/>
    <col min="1289" max="1291" width="9.33203125" style="252"/>
    <col min="1292" max="1292" width="8.83203125" style="252" customWidth="1"/>
    <col min="1293" max="1293" width="29" style="252" customWidth="1"/>
    <col min="1294" max="1294" width="5" style="252" customWidth="1"/>
    <col min="1295" max="1295" width="9.6640625" style="252" customWidth="1"/>
    <col min="1296" max="1296" width="10.1640625" style="252" customWidth="1"/>
    <col min="1297" max="1298" width="9.33203125" style="252"/>
    <col min="1299" max="1299" width="23.5" style="252" customWidth="1"/>
    <col min="1300" max="1522" width="9.33203125" style="252"/>
    <col min="1523" max="1523" width="7.83203125" style="252" customWidth="1"/>
    <col min="1524" max="1524" width="4.33203125" style="252" customWidth="1"/>
    <col min="1525" max="1525" width="15.1640625" style="252" customWidth="1"/>
    <col min="1526" max="1526" width="53.33203125" style="252" customWidth="1"/>
    <col min="1527" max="1527" width="13.1640625" style="252" customWidth="1"/>
    <col min="1528" max="1528" width="6.83203125" style="252" customWidth="1"/>
    <col min="1529" max="1529" width="10.1640625" style="252" customWidth="1"/>
    <col min="1530" max="1532" width="11.33203125" style="252" customWidth="1"/>
    <col min="1533" max="1533" width="8.6640625" style="252" customWidth="1"/>
    <col min="1534" max="1534" width="9.6640625" style="252" customWidth="1"/>
    <col min="1535" max="1535" width="8.33203125" style="252" customWidth="1"/>
    <col min="1536" max="1536" width="8.1640625" style="252" customWidth="1"/>
    <col min="1537" max="1537" width="4.1640625" style="252" customWidth="1"/>
    <col min="1538" max="1538" width="14.83203125" style="252" customWidth="1"/>
    <col min="1539" max="1541" width="13.1640625" style="252" customWidth="1"/>
    <col min="1542" max="1542" width="12.33203125" style="252" customWidth="1"/>
    <col min="1543" max="1543" width="12" style="252" customWidth="1"/>
    <col min="1544" max="1544" width="6.6640625" style="252" customWidth="1"/>
    <col min="1545" max="1547" width="9.33203125" style="252"/>
    <col min="1548" max="1548" width="8.83203125" style="252" customWidth="1"/>
    <col min="1549" max="1549" width="29" style="252" customWidth="1"/>
    <col min="1550" max="1550" width="5" style="252" customWidth="1"/>
    <col min="1551" max="1551" width="9.6640625" style="252" customWidth="1"/>
    <col min="1552" max="1552" width="10.1640625" style="252" customWidth="1"/>
    <col min="1553" max="1554" width="9.33203125" style="252"/>
    <col min="1555" max="1555" width="23.5" style="252" customWidth="1"/>
    <col min="1556" max="1778" width="9.33203125" style="252"/>
    <col min="1779" max="1779" width="7.83203125" style="252" customWidth="1"/>
    <col min="1780" max="1780" width="4.33203125" style="252" customWidth="1"/>
    <col min="1781" max="1781" width="15.1640625" style="252" customWidth="1"/>
    <col min="1782" max="1782" width="53.33203125" style="252" customWidth="1"/>
    <col min="1783" max="1783" width="13.1640625" style="252" customWidth="1"/>
    <col min="1784" max="1784" width="6.83203125" style="252" customWidth="1"/>
    <col min="1785" max="1785" width="10.1640625" style="252" customWidth="1"/>
    <col min="1786" max="1788" width="11.33203125" style="252" customWidth="1"/>
    <col min="1789" max="1789" width="8.6640625" style="252" customWidth="1"/>
    <col min="1790" max="1790" width="9.6640625" style="252" customWidth="1"/>
    <col min="1791" max="1791" width="8.33203125" style="252" customWidth="1"/>
    <col min="1792" max="1792" width="8.1640625" style="252" customWidth="1"/>
    <col min="1793" max="1793" width="4.1640625" style="252" customWidth="1"/>
    <col min="1794" max="1794" width="14.83203125" style="252" customWidth="1"/>
    <col min="1795" max="1797" width="13.1640625" style="252" customWidth="1"/>
    <col min="1798" max="1798" width="12.33203125" style="252" customWidth="1"/>
    <col min="1799" max="1799" width="12" style="252" customWidth="1"/>
    <col min="1800" max="1800" width="6.6640625" style="252" customWidth="1"/>
    <col min="1801" max="1803" width="9.33203125" style="252"/>
    <col min="1804" max="1804" width="8.83203125" style="252" customWidth="1"/>
    <col min="1805" max="1805" width="29" style="252" customWidth="1"/>
    <col min="1806" max="1806" width="5" style="252" customWidth="1"/>
    <col min="1807" max="1807" width="9.6640625" style="252" customWidth="1"/>
    <col min="1808" max="1808" width="10.1640625" style="252" customWidth="1"/>
    <col min="1809" max="1810" width="9.33203125" style="252"/>
    <col min="1811" max="1811" width="23.5" style="252" customWidth="1"/>
    <col min="1812" max="2034" width="9.33203125" style="252"/>
    <col min="2035" max="2035" width="7.83203125" style="252" customWidth="1"/>
    <col min="2036" max="2036" width="4.33203125" style="252" customWidth="1"/>
    <col min="2037" max="2037" width="15.1640625" style="252" customWidth="1"/>
    <col min="2038" max="2038" width="53.33203125" style="252" customWidth="1"/>
    <col min="2039" max="2039" width="13.1640625" style="252" customWidth="1"/>
    <col min="2040" max="2040" width="6.83203125" style="252" customWidth="1"/>
    <col min="2041" max="2041" width="10.1640625" style="252" customWidth="1"/>
    <col min="2042" max="2044" width="11.33203125" style="252" customWidth="1"/>
    <col min="2045" max="2045" width="8.6640625" style="252" customWidth="1"/>
    <col min="2046" max="2046" width="9.6640625" style="252" customWidth="1"/>
    <col min="2047" max="2047" width="8.33203125" style="252" customWidth="1"/>
    <col min="2048" max="2048" width="8.1640625" style="252" customWidth="1"/>
    <col min="2049" max="2049" width="4.1640625" style="252" customWidth="1"/>
    <col min="2050" max="2050" width="14.83203125" style="252" customWidth="1"/>
    <col min="2051" max="2053" width="13.1640625" style="252" customWidth="1"/>
    <col min="2054" max="2054" width="12.33203125" style="252" customWidth="1"/>
    <col min="2055" max="2055" width="12" style="252" customWidth="1"/>
    <col min="2056" max="2056" width="6.6640625" style="252" customWidth="1"/>
    <col min="2057" max="2059" width="9.33203125" style="252"/>
    <col min="2060" max="2060" width="8.83203125" style="252" customWidth="1"/>
    <col min="2061" max="2061" width="29" style="252" customWidth="1"/>
    <col min="2062" max="2062" width="5" style="252" customWidth="1"/>
    <col min="2063" max="2063" width="9.6640625" style="252" customWidth="1"/>
    <col min="2064" max="2064" width="10.1640625" style="252" customWidth="1"/>
    <col min="2065" max="2066" width="9.33203125" style="252"/>
    <col min="2067" max="2067" width="23.5" style="252" customWidth="1"/>
    <col min="2068" max="2290" width="9.33203125" style="252"/>
    <col min="2291" max="2291" width="7.83203125" style="252" customWidth="1"/>
    <col min="2292" max="2292" width="4.33203125" style="252" customWidth="1"/>
    <col min="2293" max="2293" width="15.1640625" style="252" customWidth="1"/>
    <col min="2294" max="2294" width="53.33203125" style="252" customWidth="1"/>
    <col min="2295" max="2295" width="13.1640625" style="252" customWidth="1"/>
    <col min="2296" max="2296" width="6.83203125" style="252" customWidth="1"/>
    <col min="2297" max="2297" width="10.1640625" style="252" customWidth="1"/>
    <col min="2298" max="2300" width="11.33203125" style="252" customWidth="1"/>
    <col min="2301" max="2301" width="8.6640625" style="252" customWidth="1"/>
    <col min="2302" max="2302" width="9.6640625" style="252" customWidth="1"/>
    <col min="2303" max="2303" width="8.33203125" style="252" customWidth="1"/>
    <col min="2304" max="2304" width="8.1640625" style="252" customWidth="1"/>
    <col min="2305" max="2305" width="4.1640625" style="252" customWidth="1"/>
    <col min="2306" max="2306" width="14.83203125" style="252" customWidth="1"/>
    <col min="2307" max="2309" width="13.1640625" style="252" customWidth="1"/>
    <col min="2310" max="2310" width="12.33203125" style="252" customWidth="1"/>
    <col min="2311" max="2311" width="12" style="252" customWidth="1"/>
    <col min="2312" max="2312" width="6.6640625" style="252" customWidth="1"/>
    <col min="2313" max="2315" width="9.33203125" style="252"/>
    <col min="2316" max="2316" width="8.83203125" style="252" customWidth="1"/>
    <col min="2317" max="2317" width="29" style="252" customWidth="1"/>
    <col min="2318" max="2318" width="5" style="252" customWidth="1"/>
    <col min="2319" max="2319" width="9.6640625" style="252" customWidth="1"/>
    <col min="2320" max="2320" width="10.1640625" style="252" customWidth="1"/>
    <col min="2321" max="2322" width="9.33203125" style="252"/>
    <col min="2323" max="2323" width="23.5" style="252" customWidth="1"/>
    <col min="2324" max="2546" width="9.33203125" style="252"/>
    <col min="2547" max="2547" width="7.83203125" style="252" customWidth="1"/>
    <col min="2548" max="2548" width="4.33203125" style="252" customWidth="1"/>
    <col min="2549" max="2549" width="15.1640625" style="252" customWidth="1"/>
    <col min="2550" max="2550" width="53.33203125" style="252" customWidth="1"/>
    <col min="2551" max="2551" width="13.1640625" style="252" customWidth="1"/>
    <col min="2552" max="2552" width="6.83203125" style="252" customWidth="1"/>
    <col min="2553" max="2553" width="10.1640625" style="252" customWidth="1"/>
    <col min="2554" max="2556" width="11.33203125" style="252" customWidth="1"/>
    <col min="2557" max="2557" width="8.6640625" style="252" customWidth="1"/>
    <col min="2558" max="2558" width="9.6640625" style="252" customWidth="1"/>
    <col min="2559" max="2559" width="8.33203125" style="252" customWidth="1"/>
    <col min="2560" max="2560" width="8.1640625" style="252" customWidth="1"/>
    <col min="2561" max="2561" width="4.1640625" style="252" customWidth="1"/>
    <col min="2562" max="2562" width="14.83203125" style="252" customWidth="1"/>
    <col min="2563" max="2565" width="13.1640625" style="252" customWidth="1"/>
    <col min="2566" max="2566" width="12.33203125" style="252" customWidth="1"/>
    <col min="2567" max="2567" width="12" style="252" customWidth="1"/>
    <col min="2568" max="2568" width="6.6640625" style="252" customWidth="1"/>
    <col min="2569" max="2571" width="9.33203125" style="252"/>
    <col min="2572" max="2572" width="8.83203125" style="252" customWidth="1"/>
    <col min="2573" max="2573" width="29" style="252" customWidth="1"/>
    <col min="2574" max="2574" width="5" style="252" customWidth="1"/>
    <col min="2575" max="2575" width="9.6640625" style="252" customWidth="1"/>
    <col min="2576" max="2576" width="10.1640625" style="252" customWidth="1"/>
    <col min="2577" max="2578" width="9.33203125" style="252"/>
    <col min="2579" max="2579" width="23.5" style="252" customWidth="1"/>
    <col min="2580" max="2802" width="9.33203125" style="252"/>
    <col min="2803" max="2803" width="7.83203125" style="252" customWidth="1"/>
    <col min="2804" max="2804" width="4.33203125" style="252" customWidth="1"/>
    <col min="2805" max="2805" width="15.1640625" style="252" customWidth="1"/>
    <col min="2806" max="2806" width="53.33203125" style="252" customWidth="1"/>
    <col min="2807" max="2807" width="13.1640625" style="252" customWidth="1"/>
    <col min="2808" max="2808" width="6.83203125" style="252" customWidth="1"/>
    <col min="2809" max="2809" width="10.1640625" style="252" customWidth="1"/>
    <col min="2810" max="2812" width="11.33203125" style="252" customWidth="1"/>
    <col min="2813" max="2813" width="8.6640625" style="252" customWidth="1"/>
    <col min="2814" max="2814" width="9.6640625" style="252" customWidth="1"/>
    <col min="2815" max="2815" width="8.33203125" style="252" customWidth="1"/>
    <col min="2816" max="2816" width="8.1640625" style="252" customWidth="1"/>
    <col min="2817" max="2817" width="4.1640625" style="252" customWidth="1"/>
    <col min="2818" max="2818" width="14.83203125" style="252" customWidth="1"/>
    <col min="2819" max="2821" width="13.1640625" style="252" customWidth="1"/>
    <col min="2822" max="2822" width="12.33203125" style="252" customWidth="1"/>
    <col min="2823" max="2823" width="12" style="252" customWidth="1"/>
    <col min="2824" max="2824" width="6.6640625" style="252" customWidth="1"/>
    <col min="2825" max="2827" width="9.33203125" style="252"/>
    <col min="2828" max="2828" width="8.83203125" style="252" customWidth="1"/>
    <col min="2829" max="2829" width="29" style="252" customWidth="1"/>
    <col min="2830" max="2830" width="5" style="252" customWidth="1"/>
    <col min="2831" max="2831" width="9.6640625" style="252" customWidth="1"/>
    <col min="2832" max="2832" width="10.1640625" style="252" customWidth="1"/>
    <col min="2833" max="2834" width="9.33203125" style="252"/>
    <col min="2835" max="2835" width="23.5" style="252" customWidth="1"/>
    <col min="2836" max="3058" width="9.33203125" style="252"/>
    <col min="3059" max="3059" width="7.83203125" style="252" customWidth="1"/>
    <col min="3060" max="3060" width="4.33203125" style="252" customWidth="1"/>
    <col min="3061" max="3061" width="15.1640625" style="252" customWidth="1"/>
    <col min="3062" max="3062" width="53.33203125" style="252" customWidth="1"/>
    <col min="3063" max="3063" width="13.1640625" style="252" customWidth="1"/>
    <col min="3064" max="3064" width="6.83203125" style="252" customWidth="1"/>
    <col min="3065" max="3065" width="10.1640625" style="252" customWidth="1"/>
    <col min="3066" max="3068" width="11.33203125" style="252" customWidth="1"/>
    <col min="3069" max="3069" width="8.6640625" style="252" customWidth="1"/>
    <col min="3070" max="3070" width="9.6640625" style="252" customWidth="1"/>
    <col min="3071" max="3071" width="8.33203125" style="252" customWidth="1"/>
    <col min="3072" max="3072" width="8.1640625" style="252" customWidth="1"/>
    <col min="3073" max="3073" width="4.1640625" style="252" customWidth="1"/>
    <col min="3074" max="3074" width="14.83203125" style="252" customWidth="1"/>
    <col min="3075" max="3077" width="13.1640625" style="252" customWidth="1"/>
    <col min="3078" max="3078" width="12.33203125" style="252" customWidth="1"/>
    <col min="3079" max="3079" width="12" style="252" customWidth="1"/>
    <col min="3080" max="3080" width="6.6640625" style="252" customWidth="1"/>
    <col min="3081" max="3083" width="9.33203125" style="252"/>
    <col min="3084" max="3084" width="8.83203125" style="252" customWidth="1"/>
    <col min="3085" max="3085" width="29" style="252" customWidth="1"/>
    <col min="3086" max="3086" width="5" style="252" customWidth="1"/>
    <col min="3087" max="3087" width="9.6640625" style="252" customWidth="1"/>
    <col min="3088" max="3088" width="10.1640625" style="252" customWidth="1"/>
    <col min="3089" max="3090" width="9.33203125" style="252"/>
    <col min="3091" max="3091" width="23.5" style="252" customWidth="1"/>
    <col min="3092" max="3314" width="9.33203125" style="252"/>
    <col min="3315" max="3315" width="7.83203125" style="252" customWidth="1"/>
    <col min="3316" max="3316" width="4.33203125" style="252" customWidth="1"/>
    <col min="3317" max="3317" width="15.1640625" style="252" customWidth="1"/>
    <col min="3318" max="3318" width="53.33203125" style="252" customWidth="1"/>
    <col min="3319" max="3319" width="13.1640625" style="252" customWidth="1"/>
    <col min="3320" max="3320" width="6.83203125" style="252" customWidth="1"/>
    <col min="3321" max="3321" width="10.1640625" style="252" customWidth="1"/>
    <col min="3322" max="3324" width="11.33203125" style="252" customWidth="1"/>
    <col min="3325" max="3325" width="8.6640625" style="252" customWidth="1"/>
    <col min="3326" max="3326" width="9.6640625" style="252" customWidth="1"/>
    <col min="3327" max="3327" width="8.33203125" style="252" customWidth="1"/>
    <col min="3328" max="3328" width="8.1640625" style="252" customWidth="1"/>
    <col min="3329" max="3329" width="4.1640625" style="252" customWidth="1"/>
    <col min="3330" max="3330" width="14.83203125" style="252" customWidth="1"/>
    <col min="3331" max="3333" width="13.1640625" style="252" customWidth="1"/>
    <col min="3334" max="3334" width="12.33203125" style="252" customWidth="1"/>
    <col min="3335" max="3335" width="12" style="252" customWidth="1"/>
    <col min="3336" max="3336" width="6.6640625" style="252" customWidth="1"/>
    <col min="3337" max="3339" width="9.33203125" style="252"/>
    <col min="3340" max="3340" width="8.83203125" style="252" customWidth="1"/>
    <col min="3341" max="3341" width="29" style="252" customWidth="1"/>
    <col min="3342" max="3342" width="5" style="252" customWidth="1"/>
    <col min="3343" max="3343" width="9.6640625" style="252" customWidth="1"/>
    <col min="3344" max="3344" width="10.1640625" style="252" customWidth="1"/>
    <col min="3345" max="3346" width="9.33203125" style="252"/>
    <col min="3347" max="3347" width="23.5" style="252" customWidth="1"/>
    <col min="3348" max="3570" width="9.33203125" style="252"/>
    <col min="3571" max="3571" width="7.83203125" style="252" customWidth="1"/>
    <col min="3572" max="3572" width="4.33203125" style="252" customWidth="1"/>
    <col min="3573" max="3573" width="15.1640625" style="252" customWidth="1"/>
    <col min="3574" max="3574" width="53.33203125" style="252" customWidth="1"/>
    <col min="3575" max="3575" width="13.1640625" style="252" customWidth="1"/>
    <col min="3576" max="3576" width="6.83203125" style="252" customWidth="1"/>
    <col min="3577" max="3577" width="10.1640625" style="252" customWidth="1"/>
    <col min="3578" max="3580" width="11.33203125" style="252" customWidth="1"/>
    <col min="3581" max="3581" width="8.6640625" style="252" customWidth="1"/>
    <col min="3582" max="3582" width="9.6640625" style="252" customWidth="1"/>
    <col min="3583" max="3583" width="8.33203125" style="252" customWidth="1"/>
    <col min="3584" max="3584" width="8.1640625" style="252" customWidth="1"/>
    <col min="3585" max="3585" width="4.1640625" style="252" customWidth="1"/>
    <col min="3586" max="3586" width="14.83203125" style="252" customWidth="1"/>
    <col min="3587" max="3589" width="13.1640625" style="252" customWidth="1"/>
    <col min="3590" max="3590" width="12.33203125" style="252" customWidth="1"/>
    <col min="3591" max="3591" width="12" style="252" customWidth="1"/>
    <col min="3592" max="3592" width="6.6640625" style="252" customWidth="1"/>
    <col min="3593" max="3595" width="9.33203125" style="252"/>
    <col min="3596" max="3596" width="8.83203125" style="252" customWidth="1"/>
    <col min="3597" max="3597" width="29" style="252" customWidth="1"/>
    <col min="3598" max="3598" width="5" style="252" customWidth="1"/>
    <col min="3599" max="3599" width="9.6640625" style="252" customWidth="1"/>
    <col min="3600" max="3600" width="10.1640625" style="252" customWidth="1"/>
    <col min="3601" max="3602" width="9.33203125" style="252"/>
    <col min="3603" max="3603" width="23.5" style="252" customWidth="1"/>
    <col min="3604" max="3826" width="9.33203125" style="252"/>
    <col min="3827" max="3827" width="7.83203125" style="252" customWidth="1"/>
    <col min="3828" max="3828" width="4.33203125" style="252" customWidth="1"/>
    <col min="3829" max="3829" width="15.1640625" style="252" customWidth="1"/>
    <col min="3830" max="3830" width="53.33203125" style="252" customWidth="1"/>
    <col min="3831" max="3831" width="13.1640625" style="252" customWidth="1"/>
    <col min="3832" max="3832" width="6.83203125" style="252" customWidth="1"/>
    <col min="3833" max="3833" width="10.1640625" style="252" customWidth="1"/>
    <col min="3834" max="3836" width="11.33203125" style="252" customWidth="1"/>
    <col min="3837" max="3837" width="8.6640625" style="252" customWidth="1"/>
    <col min="3838" max="3838" width="9.6640625" style="252" customWidth="1"/>
    <col min="3839" max="3839" width="8.33203125" style="252" customWidth="1"/>
    <col min="3840" max="3840" width="8.1640625" style="252" customWidth="1"/>
    <col min="3841" max="3841" width="4.1640625" style="252" customWidth="1"/>
    <col min="3842" max="3842" width="14.83203125" style="252" customWidth="1"/>
    <col min="3843" max="3845" width="13.1640625" style="252" customWidth="1"/>
    <col min="3846" max="3846" width="12.33203125" style="252" customWidth="1"/>
    <col min="3847" max="3847" width="12" style="252" customWidth="1"/>
    <col min="3848" max="3848" width="6.6640625" style="252" customWidth="1"/>
    <col min="3849" max="3851" width="9.33203125" style="252"/>
    <col min="3852" max="3852" width="8.83203125" style="252" customWidth="1"/>
    <col min="3853" max="3853" width="29" style="252" customWidth="1"/>
    <col min="3854" max="3854" width="5" style="252" customWidth="1"/>
    <col min="3855" max="3855" width="9.6640625" style="252" customWidth="1"/>
    <col min="3856" max="3856" width="10.1640625" style="252" customWidth="1"/>
    <col min="3857" max="3858" width="9.33203125" style="252"/>
    <col min="3859" max="3859" width="23.5" style="252" customWidth="1"/>
    <col min="3860" max="4082" width="9.33203125" style="252"/>
    <col min="4083" max="4083" width="7.83203125" style="252" customWidth="1"/>
    <col min="4084" max="4084" width="4.33203125" style="252" customWidth="1"/>
    <col min="4085" max="4085" width="15.1640625" style="252" customWidth="1"/>
    <col min="4086" max="4086" width="53.33203125" style="252" customWidth="1"/>
    <col min="4087" max="4087" width="13.1640625" style="252" customWidth="1"/>
    <col min="4088" max="4088" width="6.83203125" style="252" customWidth="1"/>
    <col min="4089" max="4089" width="10.1640625" style="252" customWidth="1"/>
    <col min="4090" max="4092" width="11.33203125" style="252" customWidth="1"/>
    <col min="4093" max="4093" width="8.6640625" style="252" customWidth="1"/>
    <col min="4094" max="4094" width="9.6640625" style="252" customWidth="1"/>
    <col min="4095" max="4095" width="8.33203125" style="252" customWidth="1"/>
    <col min="4096" max="4096" width="8.1640625" style="252" customWidth="1"/>
    <col min="4097" max="4097" width="4.1640625" style="252" customWidth="1"/>
    <col min="4098" max="4098" width="14.83203125" style="252" customWidth="1"/>
    <col min="4099" max="4101" width="13.1640625" style="252" customWidth="1"/>
    <col min="4102" max="4102" width="12.33203125" style="252" customWidth="1"/>
    <col min="4103" max="4103" width="12" style="252" customWidth="1"/>
    <col min="4104" max="4104" width="6.6640625" style="252" customWidth="1"/>
    <col min="4105" max="4107" width="9.33203125" style="252"/>
    <col min="4108" max="4108" width="8.83203125" style="252" customWidth="1"/>
    <col min="4109" max="4109" width="29" style="252" customWidth="1"/>
    <col min="4110" max="4110" width="5" style="252" customWidth="1"/>
    <col min="4111" max="4111" width="9.6640625" style="252" customWidth="1"/>
    <col min="4112" max="4112" width="10.1640625" style="252" customWidth="1"/>
    <col min="4113" max="4114" width="9.33203125" style="252"/>
    <col min="4115" max="4115" width="23.5" style="252" customWidth="1"/>
    <col min="4116" max="4338" width="9.33203125" style="252"/>
    <col min="4339" max="4339" width="7.83203125" style="252" customWidth="1"/>
    <col min="4340" max="4340" width="4.33203125" style="252" customWidth="1"/>
    <col min="4341" max="4341" width="15.1640625" style="252" customWidth="1"/>
    <col min="4342" max="4342" width="53.33203125" style="252" customWidth="1"/>
    <col min="4343" max="4343" width="13.1640625" style="252" customWidth="1"/>
    <col min="4344" max="4344" width="6.83203125" style="252" customWidth="1"/>
    <col min="4345" max="4345" width="10.1640625" style="252" customWidth="1"/>
    <col min="4346" max="4348" width="11.33203125" style="252" customWidth="1"/>
    <col min="4349" max="4349" width="8.6640625" style="252" customWidth="1"/>
    <col min="4350" max="4350" width="9.6640625" style="252" customWidth="1"/>
    <col min="4351" max="4351" width="8.33203125" style="252" customWidth="1"/>
    <col min="4352" max="4352" width="8.1640625" style="252" customWidth="1"/>
    <col min="4353" max="4353" width="4.1640625" style="252" customWidth="1"/>
    <col min="4354" max="4354" width="14.83203125" style="252" customWidth="1"/>
    <col min="4355" max="4357" width="13.1640625" style="252" customWidth="1"/>
    <col min="4358" max="4358" width="12.33203125" style="252" customWidth="1"/>
    <col min="4359" max="4359" width="12" style="252" customWidth="1"/>
    <col min="4360" max="4360" width="6.6640625" style="252" customWidth="1"/>
    <col min="4361" max="4363" width="9.33203125" style="252"/>
    <col min="4364" max="4364" width="8.83203125" style="252" customWidth="1"/>
    <col min="4365" max="4365" width="29" style="252" customWidth="1"/>
    <col min="4366" max="4366" width="5" style="252" customWidth="1"/>
    <col min="4367" max="4367" width="9.6640625" style="252" customWidth="1"/>
    <col min="4368" max="4368" width="10.1640625" style="252" customWidth="1"/>
    <col min="4369" max="4370" width="9.33203125" style="252"/>
    <col min="4371" max="4371" width="23.5" style="252" customWidth="1"/>
    <col min="4372" max="4594" width="9.33203125" style="252"/>
    <col min="4595" max="4595" width="7.83203125" style="252" customWidth="1"/>
    <col min="4596" max="4596" width="4.33203125" style="252" customWidth="1"/>
    <col min="4597" max="4597" width="15.1640625" style="252" customWidth="1"/>
    <col min="4598" max="4598" width="53.33203125" style="252" customWidth="1"/>
    <col min="4599" max="4599" width="13.1640625" style="252" customWidth="1"/>
    <col min="4600" max="4600" width="6.83203125" style="252" customWidth="1"/>
    <col min="4601" max="4601" width="10.1640625" style="252" customWidth="1"/>
    <col min="4602" max="4604" width="11.33203125" style="252" customWidth="1"/>
    <col min="4605" max="4605" width="8.6640625" style="252" customWidth="1"/>
    <col min="4606" max="4606" width="9.6640625" style="252" customWidth="1"/>
    <col min="4607" max="4607" width="8.33203125" style="252" customWidth="1"/>
    <col min="4608" max="4608" width="8.1640625" style="252" customWidth="1"/>
    <col min="4609" max="4609" width="4.1640625" style="252" customWidth="1"/>
    <col min="4610" max="4610" width="14.83203125" style="252" customWidth="1"/>
    <col min="4611" max="4613" width="13.1640625" style="252" customWidth="1"/>
    <col min="4614" max="4614" width="12.33203125" style="252" customWidth="1"/>
    <col min="4615" max="4615" width="12" style="252" customWidth="1"/>
    <col min="4616" max="4616" width="6.6640625" style="252" customWidth="1"/>
    <col min="4617" max="4619" width="9.33203125" style="252"/>
    <col min="4620" max="4620" width="8.83203125" style="252" customWidth="1"/>
    <col min="4621" max="4621" width="29" style="252" customWidth="1"/>
    <col min="4622" max="4622" width="5" style="252" customWidth="1"/>
    <col min="4623" max="4623" width="9.6640625" style="252" customWidth="1"/>
    <col min="4624" max="4624" width="10.1640625" style="252" customWidth="1"/>
    <col min="4625" max="4626" width="9.33203125" style="252"/>
    <col min="4627" max="4627" width="23.5" style="252" customWidth="1"/>
    <col min="4628" max="4850" width="9.33203125" style="252"/>
    <col min="4851" max="4851" width="7.83203125" style="252" customWidth="1"/>
    <col min="4852" max="4852" width="4.33203125" style="252" customWidth="1"/>
    <col min="4853" max="4853" width="15.1640625" style="252" customWidth="1"/>
    <col min="4854" max="4854" width="53.33203125" style="252" customWidth="1"/>
    <col min="4855" max="4855" width="13.1640625" style="252" customWidth="1"/>
    <col min="4856" max="4856" width="6.83203125" style="252" customWidth="1"/>
    <col min="4857" max="4857" width="10.1640625" style="252" customWidth="1"/>
    <col min="4858" max="4860" width="11.33203125" style="252" customWidth="1"/>
    <col min="4861" max="4861" width="8.6640625" style="252" customWidth="1"/>
    <col min="4862" max="4862" width="9.6640625" style="252" customWidth="1"/>
    <col min="4863" max="4863" width="8.33203125" style="252" customWidth="1"/>
    <col min="4864" max="4864" width="8.1640625" style="252" customWidth="1"/>
    <col min="4865" max="4865" width="4.1640625" style="252" customWidth="1"/>
    <col min="4866" max="4866" width="14.83203125" style="252" customWidth="1"/>
    <col min="4867" max="4869" width="13.1640625" style="252" customWidth="1"/>
    <col min="4870" max="4870" width="12.33203125" style="252" customWidth="1"/>
    <col min="4871" max="4871" width="12" style="252" customWidth="1"/>
    <col min="4872" max="4872" width="6.6640625" style="252" customWidth="1"/>
    <col min="4873" max="4875" width="9.33203125" style="252"/>
    <col min="4876" max="4876" width="8.83203125" style="252" customWidth="1"/>
    <col min="4877" max="4877" width="29" style="252" customWidth="1"/>
    <col min="4878" max="4878" width="5" style="252" customWidth="1"/>
    <col min="4879" max="4879" width="9.6640625" style="252" customWidth="1"/>
    <col min="4880" max="4880" width="10.1640625" style="252" customWidth="1"/>
    <col min="4881" max="4882" width="9.33203125" style="252"/>
    <col min="4883" max="4883" width="23.5" style="252" customWidth="1"/>
    <col min="4884" max="5106" width="9.33203125" style="252"/>
    <col min="5107" max="5107" width="7.83203125" style="252" customWidth="1"/>
    <col min="5108" max="5108" width="4.33203125" style="252" customWidth="1"/>
    <col min="5109" max="5109" width="15.1640625" style="252" customWidth="1"/>
    <col min="5110" max="5110" width="53.33203125" style="252" customWidth="1"/>
    <col min="5111" max="5111" width="13.1640625" style="252" customWidth="1"/>
    <col min="5112" max="5112" width="6.83203125" style="252" customWidth="1"/>
    <col min="5113" max="5113" width="10.1640625" style="252" customWidth="1"/>
    <col min="5114" max="5116" width="11.33203125" style="252" customWidth="1"/>
    <col min="5117" max="5117" width="8.6640625" style="252" customWidth="1"/>
    <col min="5118" max="5118" width="9.6640625" style="252" customWidth="1"/>
    <col min="5119" max="5119" width="8.33203125" style="252" customWidth="1"/>
    <col min="5120" max="5120" width="8.1640625" style="252" customWidth="1"/>
    <col min="5121" max="5121" width="4.1640625" style="252" customWidth="1"/>
    <col min="5122" max="5122" width="14.83203125" style="252" customWidth="1"/>
    <col min="5123" max="5125" width="13.1640625" style="252" customWidth="1"/>
    <col min="5126" max="5126" width="12.33203125" style="252" customWidth="1"/>
    <col min="5127" max="5127" width="12" style="252" customWidth="1"/>
    <col min="5128" max="5128" width="6.6640625" style="252" customWidth="1"/>
    <col min="5129" max="5131" width="9.33203125" style="252"/>
    <col min="5132" max="5132" width="8.83203125" style="252" customWidth="1"/>
    <col min="5133" max="5133" width="29" style="252" customWidth="1"/>
    <col min="5134" max="5134" width="5" style="252" customWidth="1"/>
    <col min="5135" max="5135" width="9.6640625" style="252" customWidth="1"/>
    <col min="5136" max="5136" width="10.1640625" style="252" customWidth="1"/>
    <col min="5137" max="5138" width="9.33203125" style="252"/>
    <col min="5139" max="5139" width="23.5" style="252" customWidth="1"/>
    <col min="5140" max="5362" width="9.33203125" style="252"/>
    <col min="5363" max="5363" width="7.83203125" style="252" customWidth="1"/>
    <col min="5364" max="5364" width="4.33203125" style="252" customWidth="1"/>
    <col min="5365" max="5365" width="15.1640625" style="252" customWidth="1"/>
    <col min="5366" max="5366" width="53.33203125" style="252" customWidth="1"/>
    <col min="5367" max="5367" width="13.1640625" style="252" customWidth="1"/>
    <col min="5368" max="5368" width="6.83203125" style="252" customWidth="1"/>
    <col min="5369" max="5369" width="10.1640625" style="252" customWidth="1"/>
    <col min="5370" max="5372" width="11.33203125" style="252" customWidth="1"/>
    <col min="5373" max="5373" width="8.6640625" style="252" customWidth="1"/>
    <col min="5374" max="5374" width="9.6640625" style="252" customWidth="1"/>
    <col min="5375" max="5375" width="8.33203125" style="252" customWidth="1"/>
    <col min="5376" max="5376" width="8.1640625" style="252" customWidth="1"/>
    <col min="5377" max="5377" width="4.1640625" style="252" customWidth="1"/>
    <col min="5378" max="5378" width="14.83203125" style="252" customWidth="1"/>
    <col min="5379" max="5381" width="13.1640625" style="252" customWidth="1"/>
    <col min="5382" max="5382" width="12.33203125" style="252" customWidth="1"/>
    <col min="5383" max="5383" width="12" style="252" customWidth="1"/>
    <col min="5384" max="5384" width="6.6640625" style="252" customWidth="1"/>
    <col min="5385" max="5387" width="9.33203125" style="252"/>
    <col min="5388" max="5388" width="8.83203125" style="252" customWidth="1"/>
    <col min="5389" max="5389" width="29" style="252" customWidth="1"/>
    <col min="5390" max="5390" width="5" style="252" customWidth="1"/>
    <col min="5391" max="5391" width="9.6640625" style="252" customWidth="1"/>
    <col min="5392" max="5392" width="10.1640625" style="252" customWidth="1"/>
    <col min="5393" max="5394" width="9.33203125" style="252"/>
    <col min="5395" max="5395" width="23.5" style="252" customWidth="1"/>
    <col min="5396" max="5618" width="9.33203125" style="252"/>
    <col min="5619" max="5619" width="7.83203125" style="252" customWidth="1"/>
    <col min="5620" max="5620" width="4.33203125" style="252" customWidth="1"/>
    <col min="5621" max="5621" width="15.1640625" style="252" customWidth="1"/>
    <col min="5622" max="5622" width="53.33203125" style="252" customWidth="1"/>
    <col min="5623" max="5623" width="13.1640625" style="252" customWidth="1"/>
    <col min="5624" max="5624" width="6.83203125" style="252" customWidth="1"/>
    <col min="5625" max="5625" width="10.1640625" style="252" customWidth="1"/>
    <col min="5626" max="5628" width="11.33203125" style="252" customWidth="1"/>
    <col min="5629" max="5629" width="8.6640625" style="252" customWidth="1"/>
    <col min="5630" max="5630" width="9.6640625" style="252" customWidth="1"/>
    <col min="5631" max="5631" width="8.33203125" style="252" customWidth="1"/>
    <col min="5632" max="5632" width="8.1640625" style="252" customWidth="1"/>
    <col min="5633" max="5633" width="4.1640625" style="252" customWidth="1"/>
    <col min="5634" max="5634" width="14.83203125" style="252" customWidth="1"/>
    <col min="5635" max="5637" width="13.1640625" style="252" customWidth="1"/>
    <col min="5638" max="5638" width="12.33203125" style="252" customWidth="1"/>
    <col min="5639" max="5639" width="12" style="252" customWidth="1"/>
    <col min="5640" max="5640" width="6.6640625" style="252" customWidth="1"/>
    <col min="5641" max="5643" width="9.33203125" style="252"/>
    <col min="5644" max="5644" width="8.83203125" style="252" customWidth="1"/>
    <col min="5645" max="5645" width="29" style="252" customWidth="1"/>
    <col min="5646" max="5646" width="5" style="252" customWidth="1"/>
    <col min="5647" max="5647" width="9.6640625" style="252" customWidth="1"/>
    <col min="5648" max="5648" width="10.1640625" style="252" customWidth="1"/>
    <col min="5649" max="5650" width="9.33203125" style="252"/>
    <col min="5651" max="5651" width="23.5" style="252" customWidth="1"/>
    <col min="5652" max="5874" width="9.33203125" style="252"/>
    <col min="5875" max="5875" width="7.83203125" style="252" customWidth="1"/>
    <col min="5876" max="5876" width="4.33203125" style="252" customWidth="1"/>
    <col min="5877" max="5877" width="15.1640625" style="252" customWidth="1"/>
    <col min="5878" max="5878" width="53.33203125" style="252" customWidth="1"/>
    <col min="5879" max="5879" width="13.1640625" style="252" customWidth="1"/>
    <col min="5880" max="5880" width="6.83203125" style="252" customWidth="1"/>
    <col min="5881" max="5881" width="10.1640625" style="252" customWidth="1"/>
    <col min="5882" max="5884" width="11.33203125" style="252" customWidth="1"/>
    <col min="5885" max="5885" width="8.6640625" style="252" customWidth="1"/>
    <col min="5886" max="5886" width="9.6640625" style="252" customWidth="1"/>
    <col min="5887" max="5887" width="8.33203125" style="252" customWidth="1"/>
    <col min="5888" max="5888" width="8.1640625" style="252" customWidth="1"/>
    <col min="5889" max="5889" width="4.1640625" style="252" customWidth="1"/>
    <col min="5890" max="5890" width="14.83203125" style="252" customWidth="1"/>
    <col min="5891" max="5893" width="13.1640625" style="252" customWidth="1"/>
    <col min="5894" max="5894" width="12.33203125" style="252" customWidth="1"/>
    <col min="5895" max="5895" width="12" style="252" customWidth="1"/>
    <col min="5896" max="5896" width="6.6640625" style="252" customWidth="1"/>
    <col min="5897" max="5899" width="9.33203125" style="252"/>
    <col min="5900" max="5900" width="8.83203125" style="252" customWidth="1"/>
    <col min="5901" max="5901" width="29" style="252" customWidth="1"/>
    <col min="5902" max="5902" width="5" style="252" customWidth="1"/>
    <col min="5903" max="5903" width="9.6640625" style="252" customWidth="1"/>
    <col min="5904" max="5904" width="10.1640625" style="252" customWidth="1"/>
    <col min="5905" max="5906" width="9.33203125" style="252"/>
    <col min="5907" max="5907" width="23.5" style="252" customWidth="1"/>
    <col min="5908" max="6130" width="9.33203125" style="252"/>
    <col min="6131" max="6131" width="7.83203125" style="252" customWidth="1"/>
    <col min="6132" max="6132" width="4.33203125" style="252" customWidth="1"/>
    <col min="6133" max="6133" width="15.1640625" style="252" customWidth="1"/>
    <col min="6134" max="6134" width="53.33203125" style="252" customWidth="1"/>
    <col min="6135" max="6135" width="13.1640625" style="252" customWidth="1"/>
    <col min="6136" max="6136" width="6.83203125" style="252" customWidth="1"/>
    <col min="6137" max="6137" width="10.1640625" style="252" customWidth="1"/>
    <col min="6138" max="6140" width="11.33203125" style="252" customWidth="1"/>
    <col min="6141" max="6141" width="8.6640625" style="252" customWidth="1"/>
    <col min="6142" max="6142" width="9.6640625" style="252" customWidth="1"/>
    <col min="6143" max="6143" width="8.33203125" style="252" customWidth="1"/>
    <col min="6144" max="6144" width="8.1640625" style="252" customWidth="1"/>
    <col min="6145" max="6145" width="4.1640625" style="252" customWidth="1"/>
    <col min="6146" max="6146" width="14.83203125" style="252" customWidth="1"/>
    <col min="6147" max="6149" width="13.1640625" style="252" customWidth="1"/>
    <col min="6150" max="6150" width="12.33203125" style="252" customWidth="1"/>
    <col min="6151" max="6151" width="12" style="252" customWidth="1"/>
    <col min="6152" max="6152" width="6.6640625" style="252" customWidth="1"/>
    <col min="6153" max="6155" width="9.33203125" style="252"/>
    <col min="6156" max="6156" width="8.83203125" style="252" customWidth="1"/>
    <col min="6157" max="6157" width="29" style="252" customWidth="1"/>
    <col min="6158" max="6158" width="5" style="252" customWidth="1"/>
    <col min="6159" max="6159" width="9.6640625" style="252" customWidth="1"/>
    <col min="6160" max="6160" width="10.1640625" style="252" customWidth="1"/>
    <col min="6161" max="6162" width="9.33203125" style="252"/>
    <col min="6163" max="6163" width="23.5" style="252" customWidth="1"/>
    <col min="6164" max="6386" width="9.33203125" style="252"/>
    <col min="6387" max="6387" width="7.83203125" style="252" customWidth="1"/>
    <col min="6388" max="6388" width="4.33203125" style="252" customWidth="1"/>
    <col min="6389" max="6389" width="15.1640625" style="252" customWidth="1"/>
    <col min="6390" max="6390" width="53.33203125" style="252" customWidth="1"/>
    <col min="6391" max="6391" width="13.1640625" style="252" customWidth="1"/>
    <col min="6392" max="6392" width="6.83203125" style="252" customWidth="1"/>
    <col min="6393" max="6393" width="10.1640625" style="252" customWidth="1"/>
    <col min="6394" max="6396" width="11.33203125" style="252" customWidth="1"/>
    <col min="6397" max="6397" width="8.6640625" style="252" customWidth="1"/>
    <col min="6398" max="6398" width="9.6640625" style="252" customWidth="1"/>
    <col min="6399" max="6399" width="8.33203125" style="252" customWidth="1"/>
    <col min="6400" max="6400" width="8.1640625" style="252" customWidth="1"/>
    <col min="6401" max="6401" width="4.1640625" style="252" customWidth="1"/>
    <col min="6402" max="6402" width="14.83203125" style="252" customWidth="1"/>
    <col min="6403" max="6405" width="13.1640625" style="252" customWidth="1"/>
    <col min="6406" max="6406" width="12.33203125" style="252" customWidth="1"/>
    <col min="6407" max="6407" width="12" style="252" customWidth="1"/>
    <col min="6408" max="6408" width="6.6640625" style="252" customWidth="1"/>
    <col min="6409" max="6411" width="9.33203125" style="252"/>
    <col min="6412" max="6412" width="8.83203125" style="252" customWidth="1"/>
    <col min="6413" max="6413" width="29" style="252" customWidth="1"/>
    <col min="6414" max="6414" width="5" style="252" customWidth="1"/>
    <col min="6415" max="6415" width="9.6640625" style="252" customWidth="1"/>
    <col min="6416" max="6416" width="10.1640625" style="252" customWidth="1"/>
    <col min="6417" max="6418" width="9.33203125" style="252"/>
    <col min="6419" max="6419" width="23.5" style="252" customWidth="1"/>
    <col min="6420" max="6642" width="9.33203125" style="252"/>
    <col min="6643" max="6643" width="7.83203125" style="252" customWidth="1"/>
    <col min="6644" max="6644" width="4.33203125" style="252" customWidth="1"/>
    <col min="6645" max="6645" width="15.1640625" style="252" customWidth="1"/>
    <col min="6646" max="6646" width="53.33203125" style="252" customWidth="1"/>
    <col min="6647" max="6647" width="13.1640625" style="252" customWidth="1"/>
    <col min="6648" max="6648" width="6.83203125" style="252" customWidth="1"/>
    <col min="6649" max="6649" width="10.1640625" style="252" customWidth="1"/>
    <col min="6650" max="6652" width="11.33203125" style="252" customWidth="1"/>
    <col min="6653" max="6653" width="8.6640625" style="252" customWidth="1"/>
    <col min="6654" max="6654" width="9.6640625" style="252" customWidth="1"/>
    <col min="6655" max="6655" width="8.33203125" style="252" customWidth="1"/>
    <col min="6656" max="6656" width="8.1640625" style="252" customWidth="1"/>
    <col min="6657" max="6657" width="4.1640625" style="252" customWidth="1"/>
    <col min="6658" max="6658" width="14.83203125" style="252" customWidth="1"/>
    <col min="6659" max="6661" width="13.1640625" style="252" customWidth="1"/>
    <col min="6662" max="6662" width="12.33203125" style="252" customWidth="1"/>
    <col min="6663" max="6663" width="12" style="252" customWidth="1"/>
    <col min="6664" max="6664" width="6.6640625" style="252" customWidth="1"/>
    <col min="6665" max="6667" width="9.33203125" style="252"/>
    <col min="6668" max="6668" width="8.83203125" style="252" customWidth="1"/>
    <col min="6669" max="6669" width="29" style="252" customWidth="1"/>
    <col min="6670" max="6670" width="5" style="252" customWidth="1"/>
    <col min="6671" max="6671" width="9.6640625" style="252" customWidth="1"/>
    <col min="6672" max="6672" width="10.1640625" style="252" customWidth="1"/>
    <col min="6673" max="6674" width="9.33203125" style="252"/>
    <col min="6675" max="6675" width="23.5" style="252" customWidth="1"/>
    <col min="6676" max="6898" width="9.33203125" style="252"/>
    <col min="6899" max="6899" width="7.83203125" style="252" customWidth="1"/>
    <col min="6900" max="6900" width="4.33203125" style="252" customWidth="1"/>
    <col min="6901" max="6901" width="15.1640625" style="252" customWidth="1"/>
    <col min="6902" max="6902" width="53.33203125" style="252" customWidth="1"/>
    <col min="6903" max="6903" width="13.1640625" style="252" customWidth="1"/>
    <col min="6904" max="6904" width="6.83203125" style="252" customWidth="1"/>
    <col min="6905" max="6905" width="10.1640625" style="252" customWidth="1"/>
    <col min="6906" max="6908" width="11.33203125" style="252" customWidth="1"/>
    <col min="6909" max="6909" width="8.6640625" style="252" customWidth="1"/>
    <col min="6910" max="6910" width="9.6640625" style="252" customWidth="1"/>
    <col min="6911" max="6911" width="8.33203125" style="252" customWidth="1"/>
    <col min="6912" max="6912" width="8.1640625" style="252" customWidth="1"/>
    <col min="6913" max="6913" width="4.1640625" style="252" customWidth="1"/>
    <col min="6914" max="6914" width="14.83203125" style="252" customWidth="1"/>
    <col min="6915" max="6917" width="13.1640625" style="252" customWidth="1"/>
    <col min="6918" max="6918" width="12.33203125" style="252" customWidth="1"/>
    <col min="6919" max="6919" width="12" style="252" customWidth="1"/>
    <col min="6920" max="6920" width="6.6640625" style="252" customWidth="1"/>
    <col min="6921" max="6923" width="9.33203125" style="252"/>
    <col min="6924" max="6924" width="8.83203125" style="252" customWidth="1"/>
    <col min="6925" max="6925" width="29" style="252" customWidth="1"/>
    <col min="6926" max="6926" width="5" style="252" customWidth="1"/>
    <col min="6927" max="6927" width="9.6640625" style="252" customWidth="1"/>
    <col min="6928" max="6928" width="10.1640625" style="252" customWidth="1"/>
    <col min="6929" max="6930" width="9.33203125" style="252"/>
    <col min="6931" max="6931" width="23.5" style="252" customWidth="1"/>
    <col min="6932" max="7154" width="9.33203125" style="252"/>
    <col min="7155" max="7155" width="7.83203125" style="252" customWidth="1"/>
    <col min="7156" max="7156" width="4.33203125" style="252" customWidth="1"/>
    <col min="7157" max="7157" width="15.1640625" style="252" customWidth="1"/>
    <col min="7158" max="7158" width="53.33203125" style="252" customWidth="1"/>
    <col min="7159" max="7159" width="13.1640625" style="252" customWidth="1"/>
    <col min="7160" max="7160" width="6.83203125" style="252" customWidth="1"/>
    <col min="7161" max="7161" width="10.1640625" style="252" customWidth="1"/>
    <col min="7162" max="7164" width="11.33203125" style="252" customWidth="1"/>
    <col min="7165" max="7165" width="8.6640625" style="252" customWidth="1"/>
    <col min="7166" max="7166" width="9.6640625" style="252" customWidth="1"/>
    <col min="7167" max="7167" width="8.33203125" style="252" customWidth="1"/>
    <col min="7168" max="7168" width="8.1640625" style="252" customWidth="1"/>
    <col min="7169" max="7169" width="4.1640625" style="252" customWidth="1"/>
    <col min="7170" max="7170" width="14.83203125" style="252" customWidth="1"/>
    <col min="7171" max="7173" width="13.1640625" style="252" customWidth="1"/>
    <col min="7174" max="7174" width="12.33203125" style="252" customWidth="1"/>
    <col min="7175" max="7175" width="12" style="252" customWidth="1"/>
    <col min="7176" max="7176" width="6.6640625" style="252" customWidth="1"/>
    <col min="7177" max="7179" width="9.33203125" style="252"/>
    <col min="7180" max="7180" width="8.83203125" style="252" customWidth="1"/>
    <col min="7181" max="7181" width="29" style="252" customWidth="1"/>
    <col min="7182" max="7182" width="5" style="252" customWidth="1"/>
    <col min="7183" max="7183" width="9.6640625" style="252" customWidth="1"/>
    <col min="7184" max="7184" width="10.1640625" style="252" customWidth="1"/>
    <col min="7185" max="7186" width="9.33203125" style="252"/>
    <col min="7187" max="7187" width="23.5" style="252" customWidth="1"/>
    <col min="7188" max="7410" width="9.33203125" style="252"/>
    <col min="7411" max="7411" width="7.83203125" style="252" customWidth="1"/>
    <col min="7412" max="7412" width="4.33203125" style="252" customWidth="1"/>
    <col min="7413" max="7413" width="15.1640625" style="252" customWidth="1"/>
    <col min="7414" max="7414" width="53.33203125" style="252" customWidth="1"/>
    <col min="7415" max="7415" width="13.1640625" style="252" customWidth="1"/>
    <col min="7416" max="7416" width="6.83203125" style="252" customWidth="1"/>
    <col min="7417" max="7417" width="10.1640625" style="252" customWidth="1"/>
    <col min="7418" max="7420" width="11.33203125" style="252" customWidth="1"/>
    <col min="7421" max="7421" width="8.6640625" style="252" customWidth="1"/>
    <col min="7422" max="7422" width="9.6640625" style="252" customWidth="1"/>
    <col min="7423" max="7423" width="8.33203125" style="252" customWidth="1"/>
    <col min="7424" max="7424" width="8.1640625" style="252" customWidth="1"/>
    <col min="7425" max="7425" width="4.1640625" style="252" customWidth="1"/>
    <col min="7426" max="7426" width="14.83203125" style="252" customWidth="1"/>
    <col min="7427" max="7429" width="13.1640625" style="252" customWidth="1"/>
    <col min="7430" max="7430" width="12.33203125" style="252" customWidth="1"/>
    <col min="7431" max="7431" width="12" style="252" customWidth="1"/>
    <col min="7432" max="7432" width="6.6640625" style="252" customWidth="1"/>
    <col min="7433" max="7435" width="9.33203125" style="252"/>
    <col min="7436" max="7436" width="8.83203125" style="252" customWidth="1"/>
    <col min="7437" max="7437" width="29" style="252" customWidth="1"/>
    <col min="7438" max="7438" width="5" style="252" customWidth="1"/>
    <col min="7439" max="7439" width="9.6640625" style="252" customWidth="1"/>
    <col min="7440" max="7440" width="10.1640625" style="252" customWidth="1"/>
    <col min="7441" max="7442" width="9.33203125" style="252"/>
    <col min="7443" max="7443" width="23.5" style="252" customWidth="1"/>
    <col min="7444" max="7666" width="9.33203125" style="252"/>
    <col min="7667" max="7667" width="7.83203125" style="252" customWidth="1"/>
    <col min="7668" max="7668" width="4.33203125" style="252" customWidth="1"/>
    <col min="7669" max="7669" width="15.1640625" style="252" customWidth="1"/>
    <col min="7670" max="7670" width="53.33203125" style="252" customWidth="1"/>
    <col min="7671" max="7671" width="13.1640625" style="252" customWidth="1"/>
    <col min="7672" max="7672" width="6.83203125" style="252" customWidth="1"/>
    <col min="7673" max="7673" width="10.1640625" style="252" customWidth="1"/>
    <col min="7674" max="7676" width="11.33203125" style="252" customWidth="1"/>
    <col min="7677" max="7677" width="8.6640625" style="252" customWidth="1"/>
    <col min="7678" max="7678" width="9.6640625" style="252" customWidth="1"/>
    <col min="7679" max="7679" width="8.33203125" style="252" customWidth="1"/>
    <col min="7680" max="7680" width="8.1640625" style="252" customWidth="1"/>
    <col min="7681" max="7681" width="4.1640625" style="252" customWidth="1"/>
    <col min="7682" max="7682" width="14.83203125" style="252" customWidth="1"/>
    <col min="7683" max="7685" width="13.1640625" style="252" customWidth="1"/>
    <col min="7686" max="7686" width="12.33203125" style="252" customWidth="1"/>
    <col min="7687" max="7687" width="12" style="252" customWidth="1"/>
    <col min="7688" max="7688" width="6.6640625" style="252" customWidth="1"/>
    <col min="7689" max="7691" width="9.33203125" style="252"/>
    <col min="7692" max="7692" width="8.83203125" style="252" customWidth="1"/>
    <col min="7693" max="7693" width="29" style="252" customWidth="1"/>
    <col min="7694" max="7694" width="5" style="252" customWidth="1"/>
    <col min="7695" max="7695" width="9.6640625" style="252" customWidth="1"/>
    <col min="7696" max="7696" width="10.1640625" style="252" customWidth="1"/>
    <col min="7697" max="7698" width="9.33203125" style="252"/>
    <col min="7699" max="7699" width="23.5" style="252" customWidth="1"/>
    <col min="7700" max="7922" width="9.33203125" style="252"/>
    <col min="7923" max="7923" width="7.83203125" style="252" customWidth="1"/>
    <col min="7924" max="7924" width="4.33203125" style="252" customWidth="1"/>
    <col min="7925" max="7925" width="15.1640625" style="252" customWidth="1"/>
    <col min="7926" max="7926" width="53.33203125" style="252" customWidth="1"/>
    <col min="7927" max="7927" width="13.1640625" style="252" customWidth="1"/>
    <col min="7928" max="7928" width="6.83203125" style="252" customWidth="1"/>
    <col min="7929" max="7929" width="10.1640625" style="252" customWidth="1"/>
    <col min="7930" max="7932" width="11.33203125" style="252" customWidth="1"/>
    <col min="7933" max="7933" width="8.6640625" style="252" customWidth="1"/>
    <col min="7934" max="7934" width="9.6640625" style="252" customWidth="1"/>
    <col min="7935" max="7935" width="8.33203125" style="252" customWidth="1"/>
    <col min="7936" max="7936" width="8.1640625" style="252" customWidth="1"/>
    <col min="7937" max="7937" width="4.1640625" style="252" customWidth="1"/>
    <col min="7938" max="7938" width="14.83203125" style="252" customWidth="1"/>
    <col min="7939" max="7941" width="13.1640625" style="252" customWidth="1"/>
    <col min="7942" max="7942" width="12.33203125" style="252" customWidth="1"/>
    <col min="7943" max="7943" width="12" style="252" customWidth="1"/>
    <col min="7944" max="7944" width="6.6640625" style="252" customWidth="1"/>
    <col min="7945" max="7947" width="9.33203125" style="252"/>
    <col min="7948" max="7948" width="8.83203125" style="252" customWidth="1"/>
    <col min="7949" max="7949" width="29" style="252" customWidth="1"/>
    <col min="7950" max="7950" width="5" style="252" customWidth="1"/>
    <col min="7951" max="7951" width="9.6640625" style="252" customWidth="1"/>
    <col min="7952" max="7952" width="10.1640625" style="252" customWidth="1"/>
    <col min="7953" max="7954" width="9.33203125" style="252"/>
    <col min="7955" max="7955" width="23.5" style="252" customWidth="1"/>
    <col min="7956" max="8178" width="9.33203125" style="252"/>
    <col min="8179" max="8179" width="7.83203125" style="252" customWidth="1"/>
    <col min="8180" max="8180" width="4.33203125" style="252" customWidth="1"/>
    <col min="8181" max="8181" width="15.1640625" style="252" customWidth="1"/>
    <col min="8182" max="8182" width="53.33203125" style="252" customWidth="1"/>
    <col min="8183" max="8183" width="13.1640625" style="252" customWidth="1"/>
    <col min="8184" max="8184" width="6.83203125" style="252" customWidth="1"/>
    <col min="8185" max="8185" width="10.1640625" style="252" customWidth="1"/>
    <col min="8186" max="8188" width="11.33203125" style="252" customWidth="1"/>
    <col min="8189" max="8189" width="8.6640625" style="252" customWidth="1"/>
    <col min="8190" max="8190" width="9.6640625" style="252" customWidth="1"/>
    <col min="8191" max="8191" width="8.33203125" style="252" customWidth="1"/>
    <col min="8192" max="8192" width="8.1640625" style="252" customWidth="1"/>
    <col min="8193" max="8193" width="4.1640625" style="252" customWidth="1"/>
    <col min="8194" max="8194" width="14.83203125" style="252" customWidth="1"/>
    <col min="8195" max="8197" width="13.1640625" style="252" customWidth="1"/>
    <col min="8198" max="8198" width="12.33203125" style="252" customWidth="1"/>
    <col min="8199" max="8199" width="12" style="252" customWidth="1"/>
    <col min="8200" max="8200" width="6.6640625" style="252" customWidth="1"/>
    <col min="8201" max="8203" width="9.33203125" style="252"/>
    <col min="8204" max="8204" width="8.83203125" style="252" customWidth="1"/>
    <col min="8205" max="8205" width="29" style="252" customWidth="1"/>
    <col min="8206" max="8206" width="5" style="252" customWidth="1"/>
    <col min="8207" max="8207" width="9.6640625" style="252" customWidth="1"/>
    <col min="8208" max="8208" width="10.1640625" style="252" customWidth="1"/>
    <col min="8209" max="8210" width="9.33203125" style="252"/>
    <col min="8211" max="8211" width="23.5" style="252" customWidth="1"/>
    <col min="8212" max="8434" width="9.33203125" style="252"/>
    <col min="8435" max="8435" width="7.83203125" style="252" customWidth="1"/>
    <col min="8436" max="8436" width="4.33203125" style="252" customWidth="1"/>
    <col min="8437" max="8437" width="15.1640625" style="252" customWidth="1"/>
    <col min="8438" max="8438" width="53.33203125" style="252" customWidth="1"/>
    <col min="8439" max="8439" width="13.1640625" style="252" customWidth="1"/>
    <col min="8440" max="8440" width="6.83203125" style="252" customWidth="1"/>
    <col min="8441" max="8441" width="10.1640625" style="252" customWidth="1"/>
    <col min="8442" max="8444" width="11.33203125" style="252" customWidth="1"/>
    <col min="8445" max="8445" width="8.6640625" style="252" customWidth="1"/>
    <col min="8446" max="8446" width="9.6640625" style="252" customWidth="1"/>
    <col min="8447" max="8447" width="8.33203125" style="252" customWidth="1"/>
    <col min="8448" max="8448" width="8.1640625" style="252" customWidth="1"/>
    <col min="8449" max="8449" width="4.1640625" style="252" customWidth="1"/>
    <col min="8450" max="8450" width="14.83203125" style="252" customWidth="1"/>
    <col min="8451" max="8453" width="13.1640625" style="252" customWidth="1"/>
    <col min="8454" max="8454" width="12.33203125" style="252" customWidth="1"/>
    <col min="8455" max="8455" width="12" style="252" customWidth="1"/>
    <col min="8456" max="8456" width="6.6640625" style="252" customWidth="1"/>
    <col min="8457" max="8459" width="9.33203125" style="252"/>
    <col min="8460" max="8460" width="8.83203125" style="252" customWidth="1"/>
    <col min="8461" max="8461" width="29" style="252" customWidth="1"/>
    <col min="8462" max="8462" width="5" style="252" customWidth="1"/>
    <col min="8463" max="8463" width="9.6640625" style="252" customWidth="1"/>
    <col min="8464" max="8464" width="10.1640625" style="252" customWidth="1"/>
    <col min="8465" max="8466" width="9.33203125" style="252"/>
    <col min="8467" max="8467" width="23.5" style="252" customWidth="1"/>
    <col min="8468" max="8690" width="9.33203125" style="252"/>
    <col min="8691" max="8691" width="7.83203125" style="252" customWidth="1"/>
    <col min="8692" max="8692" width="4.33203125" style="252" customWidth="1"/>
    <col min="8693" max="8693" width="15.1640625" style="252" customWidth="1"/>
    <col min="8694" max="8694" width="53.33203125" style="252" customWidth="1"/>
    <col min="8695" max="8695" width="13.1640625" style="252" customWidth="1"/>
    <col min="8696" max="8696" width="6.83203125" style="252" customWidth="1"/>
    <col min="8697" max="8697" width="10.1640625" style="252" customWidth="1"/>
    <col min="8698" max="8700" width="11.33203125" style="252" customWidth="1"/>
    <col min="8701" max="8701" width="8.6640625" style="252" customWidth="1"/>
    <col min="8702" max="8702" width="9.6640625" style="252" customWidth="1"/>
    <col min="8703" max="8703" width="8.33203125" style="252" customWidth="1"/>
    <col min="8704" max="8704" width="8.1640625" style="252" customWidth="1"/>
    <col min="8705" max="8705" width="4.1640625" style="252" customWidth="1"/>
    <col min="8706" max="8706" width="14.83203125" style="252" customWidth="1"/>
    <col min="8707" max="8709" width="13.1640625" style="252" customWidth="1"/>
    <col min="8710" max="8710" width="12.33203125" style="252" customWidth="1"/>
    <col min="8711" max="8711" width="12" style="252" customWidth="1"/>
    <col min="8712" max="8712" width="6.6640625" style="252" customWidth="1"/>
    <col min="8713" max="8715" width="9.33203125" style="252"/>
    <col min="8716" max="8716" width="8.83203125" style="252" customWidth="1"/>
    <col min="8717" max="8717" width="29" style="252" customWidth="1"/>
    <col min="8718" max="8718" width="5" style="252" customWidth="1"/>
    <col min="8719" max="8719" width="9.6640625" style="252" customWidth="1"/>
    <col min="8720" max="8720" width="10.1640625" style="252" customWidth="1"/>
    <col min="8721" max="8722" width="9.33203125" style="252"/>
    <col min="8723" max="8723" width="23.5" style="252" customWidth="1"/>
    <col min="8724" max="8946" width="9.33203125" style="252"/>
    <col min="8947" max="8947" width="7.83203125" style="252" customWidth="1"/>
    <col min="8948" max="8948" width="4.33203125" style="252" customWidth="1"/>
    <col min="8949" max="8949" width="15.1640625" style="252" customWidth="1"/>
    <col min="8950" max="8950" width="53.33203125" style="252" customWidth="1"/>
    <col min="8951" max="8951" width="13.1640625" style="252" customWidth="1"/>
    <col min="8952" max="8952" width="6.83203125" style="252" customWidth="1"/>
    <col min="8953" max="8953" width="10.1640625" style="252" customWidth="1"/>
    <col min="8954" max="8956" width="11.33203125" style="252" customWidth="1"/>
    <col min="8957" max="8957" width="8.6640625" style="252" customWidth="1"/>
    <col min="8958" max="8958" width="9.6640625" style="252" customWidth="1"/>
    <col min="8959" max="8959" width="8.33203125" style="252" customWidth="1"/>
    <col min="8960" max="8960" width="8.1640625" style="252" customWidth="1"/>
    <col min="8961" max="8961" width="4.1640625" style="252" customWidth="1"/>
    <col min="8962" max="8962" width="14.83203125" style="252" customWidth="1"/>
    <col min="8963" max="8965" width="13.1640625" style="252" customWidth="1"/>
    <col min="8966" max="8966" width="12.33203125" style="252" customWidth="1"/>
    <col min="8967" max="8967" width="12" style="252" customWidth="1"/>
    <col min="8968" max="8968" width="6.6640625" style="252" customWidth="1"/>
    <col min="8969" max="8971" width="9.33203125" style="252"/>
    <col min="8972" max="8972" width="8.83203125" style="252" customWidth="1"/>
    <col min="8973" max="8973" width="29" style="252" customWidth="1"/>
    <col min="8974" max="8974" width="5" style="252" customWidth="1"/>
    <col min="8975" max="8975" width="9.6640625" style="252" customWidth="1"/>
    <col min="8976" max="8976" width="10.1640625" style="252" customWidth="1"/>
    <col min="8977" max="8978" width="9.33203125" style="252"/>
    <col min="8979" max="8979" width="23.5" style="252" customWidth="1"/>
    <col min="8980" max="9202" width="9.33203125" style="252"/>
    <col min="9203" max="9203" width="7.83203125" style="252" customWidth="1"/>
    <col min="9204" max="9204" width="4.33203125" style="252" customWidth="1"/>
    <col min="9205" max="9205" width="15.1640625" style="252" customWidth="1"/>
    <col min="9206" max="9206" width="53.33203125" style="252" customWidth="1"/>
    <col min="9207" max="9207" width="13.1640625" style="252" customWidth="1"/>
    <col min="9208" max="9208" width="6.83203125" style="252" customWidth="1"/>
    <col min="9209" max="9209" width="10.1640625" style="252" customWidth="1"/>
    <col min="9210" max="9212" width="11.33203125" style="252" customWidth="1"/>
    <col min="9213" max="9213" width="8.6640625" style="252" customWidth="1"/>
    <col min="9214" max="9214" width="9.6640625" style="252" customWidth="1"/>
    <col min="9215" max="9215" width="8.33203125" style="252" customWidth="1"/>
    <col min="9216" max="9216" width="8.1640625" style="252" customWidth="1"/>
    <col min="9217" max="9217" width="4.1640625" style="252" customWidth="1"/>
    <col min="9218" max="9218" width="14.83203125" style="252" customWidth="1"/>
    <col min="9219" max="9221" width="13.1640625" style="252" customWidth="1"/>
    <col min="9222" max="9222" width="12.33203125" style="252" customWidth="1"/>
    <col min="9223" max="9223" width="12" style="252" customWidth="1"/>
    <col min="9224" max="9224" width="6.6640625" style="252" customWidth="1"/>
    <col min="9225" max="9227" width="9.33203125" style="252"/>
    <col min="9228" max="9228" width="8.83203125" style="252" customWidth="1"/>
    <col min="9229" max="9229" width="29" style="252" customWidth="1"/>
    <col min="9230" max="9230" width="5" style="252" customWidth="1"/>
    <col min="9231" max="9231" width="9.6640625" style="252" customWidth="1"/>
    <col min="9232" max="9232" width="10.1640625" style="252" customWidth="1"/>
    <col min="9233" max="9234" width="9.33203125" style="252"/>
    <col min="9235" max="9235" width="23.5" style="252" customWidth="1"/>
    <col min="9236" max="9458" width="9.33203125" style="252"/>
    <col min="9459" max="9459" width="7.83203125" style="252" customWidth="1"/>
    <col min="9460" max="9460" width="4.33203125" style="252" customWidth="1"/>
    <col min="9461" max="9461" width="15.1640625" style="252" customWidth="1"/>
    <col min="9462" max="9462" width="53.33203125" style="252" customWidth="1"/>
    <col min="9463" max="9463" width="13.1640625" style="252" customWidth="1"/>
    <col min="9464" max="9464" width="6.83203125" style="252" customWidth="1"/>
    <col min="9465" max="9465" width="10.1640625" style="252" customWidth="1"/>
    <col min="9466" max="9468" width="11.33203125" style="252" customWidth="1"/>
    <col min="9469" max="9469" width="8.6640625" style="252" customWidth="1"/>
    <col min="9470" max="9470" width="9.6640625" style="252" customWidth="1"/>
    <col min="9471" max="9471" width="8.33203125" style="252" customWidth="1"/>
    <col min="9472" max="9472" width="8.1640625" style="252" customWidth="1"/>
    <col min="9473" max="9473" width="4.1640625" style="252" customWidth="1"/>
    <col min="9474" max="9474" width="14.83203125" style="252" customWidth="1"/>
    <col min="9475" max="9477" width="13.1640625" style="252" customWidth="1"/>
    <col min="9478" max="9478" width="12.33203125" style="252" customWidth="1"/>
    <col min="9479" max="9479" width="12" style="252" customWidth="1"/>
    <col min="9480" max="9480" width="6.6640625" style="252" customWidth="1"/>
    <col min="9481" max="9483" width="9.33203125" style="252"/>
    <col min="9484" max="9484" width="8.83203125" style="252" customWidth="1"/>
    <col min="9485" max="9485" width="29" style="252" customWidth="1"/>
    <col min="9486" max="9486" width="5" style="252" customWidth="1"/>
    <col min="9487" max="9487" width="9.6640625" style="252" customWidth="1"/>
    <col min="9488" max="9488" width="10.1640625" style="252" customWidth="1"/>
    <col min="9489" max="9490" width="9.33203125" style="252"/>
    <col min="9491" max="9491" width="23.5" style="252" customWidth="1"/>
    <col min="9492" max="9714" width="9.33203125" style="252"/>
    <col min="9715" max="9715" width="7.83203125" style="252" customWidth="1"/>
    <col min="9716" max="9716" width="4.33203125" style="252" customWidth="1"/>
    <col min="9717" max="9717" width="15.1640625" style="252" customWidth="1"/>
    <col min="9718" max="9718" width="53.33203125" style="252" customWidth="1"/>
    <col min="9719" max="9719" width="13.1640625" style="252" customWidth="1"/>
    <col min="9720" max="9720" width="6.83203125" style="252" customWidth="1"/>
    <col min="9721" max="9721" width="10.1640625" style="252" customWidth="1"/>
    <col min="9722" max="9724" width="11.33203125" style="252" customWidth="1"/>
    <col min="9725" max="9725" width="8.6640625" style="252" customWidth="1"/>
    <col min="9726" max="9726" width="9.6640625" style="252" customWidth="1"/>
    <col min="9727" max="9727" width="8.33203125" style="252" customWidth="1"/>
    <col min="9728" max="9728" width="8.1640625" style="252" customWidth="1"/>
    <col min="9729" max="9729" width="4.1640625" style="252" customWidth="1"/>
    <col min="9730" max="9730" width="14.83203125" style="252" customWidth="1"/>
    <col min="9731" max="9733" width="13.1640625" style="252" customWidth="1"/>
    <col min="9734" max="9734" width="12.33203125" style="252" customWidth="1"/>
    <col min="9735" max="9735" width="12" style="252" customWidth="1"/>
    <col min="9736" max="9736" width="6.6640625" style="252" customWidth="1"/>
    <col min="9737" max="9739" width="9.33203125" style="252"/>
    <col min="9740" max="9740" width="8.83203125" style="252" customWidth="1"/>
    <col min="9741" max="9741" width="29" style="252" customWidth="1"/>
    <col min="9742" max="9742" width="5" style="252" customWidth="1"/>
    <col min="9743" max="9743" width="9.6640625" style="252" customWidth="1"/>
    <col min="9744" max="9744" width="10.1640625" style="252" customWidth="1"/>
    <col min="9745" max="9746" width="9.33203125" style="252"/>
    <col min="9747" max="9747" width="23.5" style="252" customWidth="1"/>
    <col min="9748" max="9970" width="9.33203125" style="252"/>
    <col min="9971" max="9971" width="7.83203125" style="252" customWidth="1"/>
    <col min="9972" max="9972" width="4.33203125" style="252" customWidth="1"/>
    <col min="9973" max="9973" width="15.1640625" style="252" customWidth="1"/>
    <col min="9974" max="9974" width="53.33203125" style="252" customWidth="1"/>
    <col min="9975" max="9975" width="13.1640625" style="252" customWidth="1"/>
    <col min="9976" max="9976" width="6.83203125" style="252" customWidth="1"/>
    <col min="9977" max="9977" width="10.1640625" style="252" customWidth="1"/>
    <col min="9978" max="9980" width="11.33203125" style="252" customWidth="1"/>
    <col min="9981" max="9981" width="8.6640625" style="252" customWidth="1"/>
    <col min="9982" max="9982" width="9.6640625" style="252" customWidth="1"/>
    <col min="9983" max="9983" width="8.33203125" style="252" customWidth="1"/>
    <col min="9984" max="9984" width="8.1640625" style="252" customWidth="1"/>
    <col min="9985" max="9985" width="4.1640625" style="252" customWidth="1"/>
    <col min="9986" max="9986" width="14.83203125" style="252" customWidth="1"/>
    <col min="9987" max="9989" width="13.1640625" style="252" customWidth="1"/>
    <col min="9990" max="9990" width="12.33203125" style="252" customWidth="1"/>
    <col min="9991" max="9991" width="12" style="252" customWidth="1"/>
    <col min="9992" max="9992" width="6.6640625" style="252" customWidth="1"/>
    <col min="9993" max="9995" width="9.33203125" style="252"/>
    <col min="9996" max="9996" width="8.83203125" style="252" customWidth="1"/>
    <col min="9997" max="9997" width="29" style="252" customWidth="1"/>
    <col min="9998" max="9998" width="5" style="252" customWidth="1"/>
    <col min="9999" max="9999" width="9.6640625" style="252" customWidth="1"/>
    <col min="10000" max="10000" width="10.1640625" style="252" customWidth="1"/>
    <col min="10001" max="10002" width="9.33203125" style="252"/>
    <col min="10003" max="10003" width="23.5" style="252" customWidth="1"/>
    <col min="10004" max="10226" width="9.33203125" style="252"/>
    <col min="10227" max="10227" width="7.83203125" style="252" customWidth="1"/>
    <col min="10228" max="10228" width="4.33203125" style="252" customWidth="1"/>
    <col min="10229" max="10229" width="15.1640625" style="252" customWidth="1"/>
    <col min="10230" max="10230" width="53.33203125" style="252" customWidth="1"/>
    <col min="10231" max="10231" width="13.1640625" style="252" customWidth="1"/>
    <col min="10232" max="10232" width="6.83203125" style="252" customWidth="1"/>
    <col min="10233" max="10233" width="10.1640625" style="252" customWidth="1"/>
    <col min="10234" max="10236" width="11.33203125" style="252" customWidth="1"/>
    <col min="10237" max="10237" width="8.6640625" style="252" customWidth="1"/>
    <col min="10238" max="10238" width="9.6640625" style="252" customWidth="1"/>
    <col min="10239" max="10239" width="8.33203125" style="252" customWidth="1"/>
    <col min="10240" max="10240" width="8.1640625" style="252" customWidth="1"/>
    <col min="10241" max="10241" width="4.1640625" style="252" customWidth="1"/>
    <col min="10242" max="10242" width="14.83203125" style="252" customWidth="1"/>
    <col min="10243" max="10245" width="13.1640625" style="252" customWidth="1"/>
    <col min="10246" max="10246" width="12.33203125" style="252" customWidth="1"/>
    <col min="10247" max="10247" width="12" style="252" customWidth="1"/>
    <col min="10248" max="10248" width="6.6640625" style="252" customWidth="1"/>
    <col min="10249" max="10251" width="9.33203125" style="252"/>
    <col min="10252" max="10252" width="8.83203125" style="252" customWidth="1"/>
    <col min="10253" max="10253" width="29" style="252" customWidth="1"/>
    <col min="10254" max="10254" width="5" style="252" customWidth="1"/>
    <col min="10255" max="10255" width="9.6640625" style="252" customWidth="1"/>
    <col min="10256" max="10256" width="10.1640625" style="252" customWidth="1"/>
    <col min="10257" max="10258" width="9.33203125" style="252"/>
    <col min="10259" max="10259" width="23.5" style="252" customWidth="1"/>
    <col min="10260" max="10482" width="9.33203125" style="252"/>
    <col min="10483" max="10483" width="7.83203125" style="252" customWidth="1"/>
    <col min="10484" max="10484" width="4.33203125" style="252" customWidth="1"/>
    <col min="10485" max="10485" width="15.1640625" style="252" customWidth="1"/>
    <col min="10486" max="10486" width="53.33203125" style="252" customWidth="1"/>
    <col min="10487" max="10487" width="13.1640625" style="252" customWidth="1"/>
    <col min="10488" max="10488" width="6.83203125" style="252" customWidth="1"/>
    <col min="10489" max="10489" width="10.1640625" style="252" customWidth="1"/>
    <col min="10490" max="10492" width="11.33203125" style="252" customWidth="1"/>
    <col min="10493" max="10493" width="8.6640625" style="252" customWidth="1"/>
    <col min="10494" max="10494" width="9.6640625" style="252" customWidth="1"/>
    <col min="10495" max="10495" width="8.33203125" style="252" customWidth="1"/>
    <col min="10496" max="10496" width="8.1640625" style="252" customWidth="1"/>
    <col min="10497" max="10497" width="4.1640625" style="252" customWidth="1"/>
    <col min="10498" max="10498" width="14.83203125" style="252" customWidth="1"/>
    <col min="10499" max="10501" width="13.1640625" style="252" customWidth="1"/>
    <col min="10502" max="10502" width="12.33203125" style="252" customWidth="1"/>
    <col min="10503" max="10503" width="12" style="252" customWidth="1"/>
    <col min="10504" max="10504" width="6.6640625" style="252" customWidth="1"/>
    <col min="10505" max="10507" width="9.33203125" style="252"/>
    <col min="10508" max="10508" width="8.83203125" style="252" customWidth="1"/>
    <col min="10509" max="10509" width="29" style="252" customWidth="1"/>
    <col min="10510" max="10510" width="5" style="252" customWidth="1"/>
    <col min="10511" max="10511" width="9.6640625" style="252" customWidth="1"/>
    <col min="10512" max="10512" width="10.1640625" style="252" customWidth="1"/>
    <col min="10513" max="10514" width="9.33203125" style="252"/>
    <col min="10515" max="10515" width="23.5" style="252" customWidth="1"/>
    <col min="10516" max="10738" width="9.33203125" style="252"/>
    <col min="10739" max="10739" width="7.83203125" style="252" customWidth="1"/>
    <col min="10740" max="10740" width="4.33203125" style="252" customWidth="1"/>
    <col min="10741" max="10741" width="15.1640625" style="252" customWidth="1"/>
    <col min="10742" max="10742" width="53.33203125" style="252" customWidth="1"/>
    <col min="10743" max="10743" width="13.1640625" style="252" customWidth="1"/>
    <col min="10744" max="10744" width="6.83203125" style="252" customWidth="1"/>
    <col min="10745" max="10745" width="10.1640625" style="252" customWidth="1"/>
    <col min="10746" max="10748" width="11.33203125" style="252" customWidth="1"/>
    <col min="10749" max="10749" width="8.6640625" style="252" customWidth="1"/>
    <col min="10750" max="10750" width="9.6640625" style="252" customWidth="1"/>
    <col min="10751" max="10751" width="8.33203125" style="252" customWidth="1"/>
    <col min="10752" max="10752" width="8.1640625" style="252" customWidth="1"/>
    <col min="10753" max="10753" width="4.1640625" style="252" customWidth="1"/>
    <col min="10754" max="10754" width="14.83203125" style="252" customWidth="1"/>
    <col min="10755" max="10757" width="13.1640625" style="252" customWidth="1"/>
    <col min="10758" max="10758" width="12.33203125" style="252" customWidth="1"/>
    <col min="10759" max="10759" width="12" style="252" customWidth="1"/>
    <col min="10760" max="10760" width="6.6640625" style="252" customWidth="1"/>
    <col min="10761" max="10763" width="9.33203125" style="252"/>
    <col min="10764" max="10764" width="8.83203125" style="252" customWidth="1"/>
    <col min="10765" max="10765" width="29" style="252" customWidth="1"/>
    <col min="10766" max="10766" width="5" style="252" customWidth="1"/>
    <col min="10767" max="10767" width="9.6640625" style="252" customWidth="1"/>
    <col min="10768" max="10768" width="10.1640625" style="252" customWidth="1"/>
    <col min="10769" max="10770" width="9.33203125" style="252"/>
    <col min="10771" max="10771" width="23.5" style="252" customWidth="1"/>
    <col min="10772" max="10994" width="9.33203125" style="252"/>
    <col min="10995" max="10995" width="7.83203125" style="252" customWidth="1"/>
    <col min="10996" max="10996" width="4.33203125" style="252" customWidth="1"/>
    <col min="10997" max="10997" width="15.1640625" style="252" customWidth="1"/>
    <col min="10998" max="10998" width="53.33203125" style="252" customWidth="1"/>
    <col min="10999" max="10999" width="13.1640625" style="252" customWidth="1"/>
    <col min="11000" max="11000" width="6.83203125" style="252" customWidth="1"/>
    <col min="11001" max="11001" width="10.1640625" style="252" customWidth="1"/>
    <col min="11002" max="11004" width="11.33203125" style="252" customWidth="1"/>
    <col min="11005" max="11005" width="8.6640625" style="252" customWidth="1"/>
    <col min="11006" max="11006" width="9.6640625" style="252" customWidth="1"/>
    <col min="11007" max="11007" width="8.33203125" style="252" customWidth="1"/>
    <col min="11008" max="11008" width="8.1640625" style="252" customWidth="1"/>
    <col min="11009" max="11009" width="4.1640625" style="252" customWidth="1"/>
    <col min="11010" max="11010" width="14.83203125" style="252" customWidth="1"/>
    <col min="11011" max="11013" width="13.1640625" style="252" customWidth="1"/>
    <col min="11014" max="11014" width="12.33203125" style="252" customWidth="1"/>
    <col min="11015" max="11015" width="12" style="252" customWidth="1"/>
    <col min="11016" max="11016" width="6.6640625" style="252" customWidth="1"/>
    <col min="11017" max="11019" width="9.33203125" style="252"/>
    <col min="11020" max="11020" width="8.83203125" style="252" customWidth="1"/>
    <col min="11021" max="11021" width="29" style="252" customWidth="1"/>
    <col min="11022" max="11022" width="5" style="252" customWidth="1"/>
    <col min="11023" max="11023" width="9.6640625" style="252" customWidth="1"/>
    <col min="11024" max="11024" width="10.1640625" style="252" customWidth="1"/>
    <col min="11025" max="11026" width="9.33203125" style="252"/>
    <col min="11027" max="11027" width="23.5" style="252" customWidth="1"/>
    <col min="11028" max="11250" width="9.33203125" style="252"/>
    <col min="11251" max="11251" width="7.83203125" style="252" customWidth="1"/>
    <col min="11252" max="11252" width="4.33203125" style="252" customWidth="1"/>
    <col min="11253" max="11253" width="15.1640625" style="252" customWidth="1"/>
    <col min="11254" max="11254" width="53.33203125" style="252" customWidth="1"/>
    <col min="11255" max="11255" width="13.1640625" style="252" customWidth="1"/>
    <col min="11256" max="11256" width="6.83203125" style="252" customWidth="1"/>
    <col min="11257" max="11257" width="10.1640625" style="252" customWidth="1"/>
    <col min="11258" max="11260" width="11.33203125" style="252" customWidth="1"/>
    <col min="11261" max="11261" width="8.6640625" style="252" customWidth="1"/>
    <col min="11262" max="11262" width="9.6640625" style="252" customWidth="1"/>
    <col min="11263" max="11263" width="8.33203125" style="252" customWidth="1"/>
    <col min="11264" max="11264" width="8.1640625" style="252" customWidth="1"/>
    <col min="11265" max="11265" width="4.1640625" style="252" customWidth="1"/>
    <col min="11266" max="11266" width="14.83203125" style="252" customWidth="1"/>
    <col min="11267" max="11269" width="13.1640625" style="252" customWidth="1"/>
    <col min="11270" max="11270" width="12.33203125" style="252" customWidth="1"/>
    <col min="11271" max="11271" width="12" style="252" customWidth="1"/>
    <col min="11272" max="11272" width="6.6640625" style="252" customWidth="1"/>
    <col min="11273" max="11275" width="9.33203125" style="252"/>
    <col min="11276" max="11276" width="8.83203125" style="252" customWidth="1"/>
    <col min="11277" max="11277" width="29" style="252" customWidth="1"/>
    <col min="11278" max="11278" width="5" style="252" customWidth="1"/>
    <col min="11279" max="11279" width="9.6640625" style="252" customWidth="1"/>
    <col min="11280" max="11280" width="10.1640625" style="252" customWidth="1"/>
    <col min="11281" max="11282" width="9.33203125" style="252"/>
    <col min="11283" max="11283" width="23.5" style="252" customWidth="1"/>
    <col min="11284" max="11506" width="9.33203125" style="252"/>
    <col min="11507" max="11507" width="7.83203125" style="252" customWidth="1"/>
    <col min="11508" max="11508" width="4.33203125" style="252" customWidth="1"/>
    <col min="11509" max="11509" width="15.1640625" style="252" customWidth="1"/>
    <col min="11510" max="11510" width="53.33203125" style="252" customWidth="1"/>
    <col min="11511" max="11511" width="13.1640625" style="252" customWidth="1"/>
    <col min="11512" max="11512" width="6.83203125" style="252" customWidth="1"/>
    <col min="11513" max="11513" width="10.1640625" style="252" customWidth="1"/>
    <col min="11514" max="11516" width="11.33203125" style="252" customWidth="1"/>
    <col min="11517" max="11517" width="8.6640625" style="252" customWidth="1"/>
    <col min="11518" max="11518" width="9.6640625" style="252" customWidth="1"/>
    <col min="11519" max="11519" width="8.33203125" style="252" customWidth="1"/>
    <col min="11520" max="11520" width="8.1640625" style="252" customWidth="1"/>
    <col min="11521" max="11521" width="4.1640625" style="252" customWidth="1"/>
    <col min="11522" max="11522" width="14.83203125" style="252" customWidth="1"/>
    <col min="11523" max="11525" width="13.1640625" style="252" customWidth="1"/>
    <col min="11526" max="11526" width="12.33203125" style="252" customWidth="1"/>
    <col min="11527" max="11527" width="12" style="252" customWidth="1"/>
    <col min="11528" max="11528" width="6.6640625" style="252" customWidth="1"/>
    <col min="11529" max="11531" width="9.33203125" style="252"/>
    <col min="11532" max="11532" width="8.83203125" style="252" customWidth="1"/>
    <col min="11533" max="11533" width="29" style="252" customWidth="1"/>
    <col min="11534" max="11534" width="5" style="252" customWidth="1"/>
    <col min="11535" max="11535" width="9.6640625" style="252" customWidth="1"/>
    <col min="11536" max="11536" width="10.1640625" style="252" customWidth="1"/>
    <col min="11537" max="11538" width="9.33203125" style="252"/>
    <col min="11539" max="11539" width="23.5" style="252" customWidth="1"/>
    <col min="11540" max="11762" width="9.33203125" style="252"/>
    <col min="11763" max="11763" width="7.83203125" style="252" customWidth="1"/>
    <col min="11764" max="11764" width="4.33203125" style="252" customWidth="1"/>
    <col min="11765" max="11765" width="15.1640625" style="252" customWidth="1"/>
    <col min="11766" max="11766" width="53.33203125" style="252" customWidth="1"/>
    <col min="11767" max="11767" width="13.1640625" style="252" customWidth="1"/>
    <col min="11768" max="11768" width="6.83203125" style="252" customWidth="1"/>
    <col min="11769" max="11769" width="10.1640625" style="252" customWidth="1"/>
    <col min="11770" max="11772" width="11.33203125" style="252" customWidth="1"/>
    <col min="11773" max="11773" width="8.6640625" style="252" customWidth="1"/>
    <col min="11774" max="11774" width="9.6640625" style="252" customWidth="1"/>
    <col min="11775" max="11775" width="8.33203125" style="252" customWidth="1"/>
    <col min="11776" max="11776" width="8.1640625" style="252" customWidth="1"/>
    <col min="11777" max="11777" width="4.1640625" style="252" customWidth="1"/>
    <col min="11778" max="11778" width="14.83203125" style="252" customWidth="1"/>
    <col min="11779" max="11781" width="13.1640625" style="252" customWidth="1"/>
    <col min="11782" max="11782" width="12.33203125" style="252" customWidth="1"/>
    <col min="11783" max="11783" width="12" style="252" customWidth="1"/>
    <col min="11784" max="11784" width="6.6640625" style="252" customWidth="1"/>
    <col min="11785" max="11787" width="9.33203125" style="252"/>
    <col min="11788" max="11788" width="8.83203125" style="252" customWidth="1"/>
    <col min="11789" max="11789" width="29" style="252" customWidth="1"/>
    <col min="11790" max="11790" width="5" style="252" customWidth="1"/>
    <col min="11791" max="11791" width="9.6640625" style="252" customWidth="1"/>
    <col min="11792" max="11792" width="10.1640625" style="252" customWidth="1"/>
    <col min="11793" max="11794" width="9.33203125" style="252"/>
    <col min="11795" max="11795" width="23.5" style="252" customWidth="1"/>
    <col min="11796" max="12018" width="9.33203125" style="252"/>
    <col min="12019" max="12019" width="7.83203125" style="252" customWidth="1"/>
    <col min="12020" max="12020" width="4.33203125" style="252" customWidth="1"/>
    <col min="12021" max="12021" width="15.1640625" style="252" customWidth="1"/>
    <col min="12022" max="12022" width="53.33203125" style="252" customWidth="1"/>
    <col min="12023" max="12023" width="13.1640625" style="252" customWidth="1"/>
    <col min="12024" max="12024" width="6.83203125" style="252" customWidth="1"/>
    <col min="12025" max="12025" width="10.1640625" style="252" customWidth="1"/>
    <col min="12026" max="12028" width="11.33203125" style="252" customWidth="1"/>
    <col min="12029" max="12029" width="8.6640625" style="252" customWidth="1"/>
    <col min="12030" max="12030" width="9.6640625" style="252" customWidth="1"/>
    <col min="12031" max="12031" width="8.33203125" style="252" customWidth="1"/>
    <col min="12032" max="12032" width="8.1640625" style="252" customWidth="1"/>
    <col min="12033" max="12033" width="4.1640625" style="252" customWidth="1"/>
    <col min="12034" max="12034" width="14.83203125" style="252" customWidth="1"/>
    <col min="12035" max="12037" width="13.1640625" style="252" customWidth="1"/>
    <col min="12038" max="12038" width="12.33203125" style="252" customWidth="1"/>
    <col min="12039" max="12039" width="12" style="252" customWidth="1"/>
    <col min="12040" max="12040" width="6.6640625" style="252" customWidth="1"/>
    <col min="12041" max="12043" width="9.33203125" style="252"/>
    <col min="12044" max="12044" width="8.83203125" style="252" customWidth="1"/>
    <col min="12045" max="12045" width="29" style="252" customWidth="1"/>
    <col min="12046" max="12046" width="5" style="252" customWidth="1"/>
    <col min="12047" max="12047" width="9.6640625" style="252" customWidth="1"/>
    <col min="12048" max="12048" width="10.1640625" style="252" customWidth="1"/>
    <col min="12049" max="12050" width="9.33203125" style="252"/>
    <col min="12051" max="12051" width="23.5" style="252" customWidth="1"/>
    <col min="12052" max="12274" width="9.33203125" style="252"/>
    <col min="12275" max="12275" width="7.83203125" style="252" customWidth="1"/>
    <col min="12276" max="12276" width="4.33203125" style="252" customWidth="1"/>
    <col min="12277" max="12277" width="15.1640625" style="252" customWidth="1"/>
    <col min="12278" max="12278" width="53.33203125" style="252" customWidth="1"/>
    <col min="12279" max="12279" width="13.1640625" style="252" customWidth="1"/>
    <col min="12280" max="12280" width="6.83203125" style="252" customWidth="1"/>
    <col min="12281" max="12281" width="10.1640625" style="252" customWidth="1"/>
    <col min="12282" max="12284" width="11.33203125" style="252" customWidth="1"/>
    <col min="12285" max="12285" width="8.6640625" style="252" customWidth="1"/>
    <col min="12286" max="12286" width="9.6640625" style="252" customWidth="1"/>
    <col min="12287" max="12287" width="8.33203125" style="252" customWidth="1"/>
    <col min="12288" max="12288" width="8.1640625" style="252" customWidth="1"/>
    <col min="12289" max="12289" width="4.1640625" style="252" customWidth="1"/>
    <col min="12290" max="12290" width="14.83203125" style="252" customWidth="1"/>
    <col min="12291" max="12293" width="13.1640625" style="252" customWidth="1"/>
    <col min="12294" max="12294" width="12.33203125" style="252" customWidth="1"/>
    <col min="12295" max="12295" width="12" style="252" customWidth="1"/>
    <col min="12296" max="12296" width="6.6640625" style="252" customWidth="1"/>
    <col min="12297" max="12299" width="9.33203125" style="252"/>
    <col min="12300" max="12300" width="8.83203125" style="252" customWidth="1"/>
    <col min="12301" max="12301" width="29" style="252" customWidth="1"/>
    <col min="12302" max="12302" width="5" style="252" customWidth="1"/>
    <col min="12303" max="12303" width="9.6640625" style="252" customWidth="1"/>
    <col min="12304" max="12304" width="10.1640625" style="252" customWidth="1"/>
    <col min="12305" max="12306" width="9.33203125" style="252"/>
    <col min="12307" max="12307" width="23.5" style="252" customWidth="1"/>
    <col min="12308" max="12530" width="9.33203125" style="252"/>
    <col min="12531" max="12531" width="7.83203125" style="252" customWidth="1"/>
    <col min="12532" max="12532" width="4.33203125" style="252" customWidth="1"/>
    <col min="12533" max="12533" width="15.1640625" style="252" customWidth="1"/>
    <col min="12534" max="12534" width="53.33203125" style="252" customWidth="1"/>
    <col min="12535" max="12535" width="13.1640625" style="252" customWidth="1"/>
    <col min="12536" max="12536" width="6.83203125" style="252" customWidth="1"/>
    <col min="12537" max="12537" width="10.1640625" style="252" customWidth="1"/>
    <col min="12538" max="12540" width="11.33203125" style="252" customWidth="1"/>
    <col min="12541" max="12541" width="8.6640625" style="252" customWidth="1"/>
    <col min="12542" max="12542" width="9.6640625" style="252" customWidth="1"/>
    <col min="12543" max="12543" width="8.33203125" style="252" customWidth="1"/>
    <col min="12544" max="12544" width="8.1640625" style="252" customWidth="1"/>
    <col min="12545" max="12545" width="4.1640625" style="252" customWidth="1"/>
    <col min="12546" max="12546" width="14.83203125" style="252" customWidth="1"/>
    <col min="12547" max="12549" width="13.1640625" style="252" customWidth="1"/>
    <col min="12550" max="12550" width="12.33203125" style="252" customWidth="1"/>
    <col min="12551" max="12551" width="12" style="252" customWidth="1"/>
    <col min="12552" max="12552" width="6.6640625" style="252" customWidth="1"/>
    <col min="12553" max="12555" width="9.33203125" style="252"/>
    <col min="12556" max="12556" width="8.83203125" style="252" customWidth="1"/>
    <col min="12557" max="12557" width="29" style="252" customWidth="1"/>
    <col min="12558" max="12558" width="5" style="252" customWidth="1"/>
    <col min="12559" max="12559" width="9.6640625" style="252" customWidth="1"/>
    <col min="12560" max="12560" width="10.1640625" style="252" customWidth="1"/>
    <col min="12561" max="12562" width="9.33203125" style="252"/>
    <col min="12563" max="12563" width="23.5" style="252" customWidth="1"/>
    <col min="12564" max="12786" width="9.33203125" style="252"/>
    <col min="12787" max="12787" width="7.83203125" style="252" customWidth="1"/>
    <col min="12788" max="12788" width="4.33203125" style="252" customWidth="1"/>
    <col min="12789" max="12789" width="15.1640625" style="252" customWidth="1"/>
    <col min="12790" max="12790" width="53.33203125" style="252" customWidth="1"/>
    <col min="12791" max="12791" width="13.1640625" style="252" customWidth="1"/>
    <col min="12792" max="12792" width="6.83203125" style="252" customWidth="1"/>
    <col min="12793" max="12793" width="10.1640625" style="252" customWidth="1"/>
    <col min="12794" max="12796" width="11.33203125" style="252" customWidth="1"/>
    <col min="12797" max="12797" width="8.6640625" style="252" customWidth="1"/>
    <col min="12798" max="12798" width="9.6640625" style="252" customWidth="1"/>
    <col min="12799" max="12799" width="8.33203125" style="252" customWidth="1"/>
    <col min="12800" max="12800" width="8.1640625" style="252" customWidth="1"/>
    <col min="12801" max="12801" width="4.1640625" style="252" customWidth="1"/>
    <col min="12802" max="12802" width="14.83203125" style="252" customWidth="1"/>
    <col min="12803" max="12805" width="13.1640625" style="252" customWidth="1"/>
    <col min="12806" max="12806" width="12.33203125" style="252" customWidth="1"/>
    <col min="12807" max="12807" width="12" style="252" customWidth="1"/>
    <col min="12808" max="12808" width="6.6640625" style="252" customWidth="1"/>
    <col min="12809" max="12811" width="9.33203125" style="252"/>
    <col min="12812" max="12812" width="8.83203125" style="252" customWidth="1"/>
    <col min="12813" max="12813" width="29" style="252" customWidth="1"/>
    <col min="12814" max="12814" width="5" style="252" customWidth="1"/>
    <col min="12815" max="12815" width="9.6640625" style="252" customWidth="1"/>
    <col min="12816" max="12816" width="10.1640625" style="252" customWidth="1"/>
    <col min="12817" max="12818" width="9.33203125" style="252"/>
    <col min="12819" max="12819" width="23.5" style="252" customWidth="1"/>
    <col min="12820" max="13042" width="9.33203125" style="252"/>
    <col min="13043" max="13043" width="7.83203125" style="252" customWidth="1"/>
    <col min="13044" max="13044" width="4.33203125" style="252" customWidth="1"/>
    <col min="13045" max="13045" width="15.1640625" style="252" customWidth="1"/>
    <col min="13046" max="13046" width="53.33203125" style="252" customWidth="1"/>
    <col min="13047" max="13047" width="13.1640625" style="252" customWidth="1"/>
    <col min="13048" max="13048" width="6.83203125" style="252" customWidth="1"/>
    <col min="13049" max="13049" width="10.1640625" style="252" customWidth="1"/>
    <col min="13050" max="13052" width="11.33203125" style="252" customWidth="1"/>
    <col min="13053" max="13053" width="8.6640625" style="252" customWidth="1"/>
    <col min="13054" max="13054" width="9.6640625" style="252" customWidth="1"/>
    <col min="13055" max="13055" width="8.33203125" style="252" customWidth="1"/>
    <col min="13056" max="13056" width="8.1640625" style="252" customWidth="1"/>
    <col min="13057" max="13057" width="4.1640625" style="252" customWidth="1"/>
    <col min="13058" max="13058" width="14.83203125" style="252" customWidth="1"/>
    <col min="13059" max="13061" width="13.1640625" style="252" customWidth="1"/>
    <col min="13062" max="13062" width="12.33203125" style="252" customWidth="1"/>
    <col min="13063" max="13063" width="12" style="252" customWidth="1"/>
    <col min="13064" max="13064" width="6.6640625" style="252" customWidth="1"/>
    <col min="13065" max="13067" width="9.33203125" style="252"/>
    <col min="13068" max="13068" width="8.83203125" style="252" customWidth="1"/>
    <col min="13069" max="13069" width="29" style="252" customWidth="1"/>
    <col min="13070" max="13070" width="5" style="252" customWidth="1"/>
    <col min="13071" max="13071" width="9.6640625" style="252" customWidth="1"/>
    <col min="13072" max="13072" width="10.1640625" style="252" customWidth="1"/>
    <col min="13073" max="13074" width="9.33203125" style="252"/>
    <col min="13075" max="13075" width="23.5" style="252" customWidth="1"/>
    <col min="13076" max="13298" width="9.33203125" style="252"/>
    <col min="13299" max="13299" width="7.83203125" style="252" customWidth="1"/>
    <col min="13300" max="13300" width="4.33203125" style="252" customWidth="1"/>
    <col min="13301" max="13301" width="15.1640625" style="252" customWidth="1"/>
    <col min="13302" max="13302" width="53.33203125" style="252" customWidth="1"/>
    <col min="13303" max="13303" width="13.1640625" style="252" customWidth="1"/>
    <col min="13304" max="13304" width="6.83203125" style="252" customWidth="1"/>
    <col min="13305" max="13305" width="10.1640625" style="252" customWidth="1"/>
    <col min="13306" max="13308" width="11.33203125" style="252" customWidth="1"/>
    <col min="13309" max="13309" width="8.6640625" style="252" customWidth="1"/>
    <col min="13310" max="13310" width="9.6640625" style="252" customWidth="1"/>
    <col min="13311" max="13311" width="8.33203125" style="252" customWidth="1"/>
    <col min="13312" max="13312" width="8.1640625" style="252" customWidth="1"/>
    <col min="13313" max="13313" width="4.1640625" style="252" customWidth="1"/>
    <col min="13314" max="13314" width="14.83203125" style="252" customWidth="1"/>
    <col min="13315" max="13317" width="13.1640625" style="252" customWidth="1"/>
    <col min="13318" max="13318" width="12.33203125" style="252" customWidth="1"/>
    <col min="13319" max="13319" width="12" style="252" customWidth="1"/>
    <col min="13320" max="13320" width="6.6640625" style="252" customWidth="1"/>
    <col min="13321" max="13323" width="9.33203125" style="252"/>
    <col min="13324" max="13324" width="8.83203125" style="252" customWidth="1"/>
    <col min="13325" max="13325" width="29" style="252" customWidth="1"/>
    <col min="13326" max="13326" width="5" style="252" customWidth="1"/>
    <col min="13327" max="13327" width="9.6640625" style="252" customWidth="1"/>
    <col min="13328" max="13328" width="10.1640625" style="252" customWidth="1"/>
    <col min="13329" max="13330" width="9.33203125" style="252"/>
    <col min="13331" max="13331" width="23.5" style="252" customWidth="1"/>
    <col min="13332" max="13554" width="9.33203125" style="252"/>
    <col min="13555" max="13555" width="7.83203125" style="252" customWidth="1"/>
    <col min="13556" max="13556" width="4.33203125" style="252" customWidth="1"/>
    <col min="13557" max="13557" width="15.1640625" style="252" customWidth="1"/>
    <col min="13558" max="13558" width="53.33203125" style="252" customWidth="1"/>
    <col min="13559" max="13559" width="13.1640625" style="252" customWidth="1"/>
    <col min="13560" max="13560" width="6.83203125" style="252" customWidth="1"/>
    <col min="13561" max="13561" width="10.1640625" style="252" customWidth="1"/>
    <col min="13562" max="13564" width="11.33203125" style="252" customWidth="1"/>
    <col min="13565" max="13565" width="8.6640625" style="252" customWidth="1"/>
    <col min="13566" max="13566" width="9.6640625" style="252" customWidth="1"/>
    <col min="13567" max="13567" width="8.33203125" style="252" customWidth="1"/>
    <col min="13568" max="13568" width="8.1640625" style="252" customWidth="1"/>
    <col min="13569" max="13569" width="4.1640625" style="252" customWidth="1"/>
    <col min="13570" max="13570" width="14.83203125" style="252" customWidth="1"/>
    <col min="13571" max="13573" width="13.1640625" style="252" customWidth="1"/>
    <col min="13574" max="13574" width="12.33203125" style="252" customWidth="1"/>
    <col min="13575" max="13575" width="12" style="252" customWidth="1"/>
    <col min="13576" max="13576" width="6.6640625" style="252" customWidth="1"/>
    <col min="13577" max="13579" width="9.33203125" style="252"/>
    <col min="13580" max="13580" width="8.83203125" style="252" customWidth="1"/>
    <col min="13581" max="13581" width="29" style="252" customWidth="1"/>
    <col min="13582" max="13582" width="5" style="252" customWidth="1"/>
    <col min="13583" max="13583" width="9.6640625" style="252" customWidth="1"/>
    <col min="13584" max="13584" width="10.1640625" style="252" customWidth="1"/>
    <col min="13585" max="13586" width="9.33203125" style="252"/>
    <col min="13587" max="13587" width="23.5" style="252" customWidth="1"/>
    <col min="13588" max="13810" width="9.33203125" style="252"/>
    <col min="13811" max="13811" width="7.83203125" style="252" customWidth="1"/>
    <col min="13812" max="13812" width="4.33203125" style="252" customWidth="1"/>
    <col min="13813" max="13813" width="15.1640625" style="252" customWidth="1"/>
    <col min="13814" max="13814" width="53.33203125" style="252" customWidth="1"/>
    <col min="13815" max="13815" width="13.1640625" style="252" customWidth="1"/>
    <col min="13816" max="13816" width="6.83203125" style="252" customWidth="1"/>
    <col min="13817" max="13817" width="10.1640625" style="252" customWidth="1"/>
    <col min="13818" max="13820" width="11.33203125" style="252" customWidth="1"/>
    <col min="13821" max="13821" width="8.6640625" style="252" customWidth="1"/>
    <col min="13822" max="13822" width="9.6640625" style="252" customWidth="1"/>
    <col min="13823" max="13823" width="8.33203125" style="252" customWidth="1"/>
    <col min="13824" max="13824" width="8.1640625" style="252" customWidth="1"/>
    <col min="13825" max="13825" width="4.1640625" style="252" customWidth="1"/>
    <col min="13826" max="13826" width="14.83203125" style="252" customWidth="1"/>
    <col min="13827" max="13829" width="13.1640625" style="252" customWidth="1"/>
    <col min="13830" max="13830" width="12.33203125" style="252" customWidth="1"/>
    <col min="13831" max="13831" width="12" style="252" customWidth="1"/>
    <col min="13832" max="13832" width="6.6640625" style="252" customWidth="1"/>
    <col min="13833" max="13835" width="9.33203125" style="252"/>
    <col min="13836" max="13836" width="8.83203125" style="252" customWidth="1"/>
    <col min="13837" max="13837" width="29" style="252" customWidth="1"/>
    <col min="13838" max="13838" width="5" style="252" customWidth="1"/>
    <col min="13839" max="13839" width="9.6640625" style="252" customWidth="1"/>
    <col min="13840" max="13840" width="10.1640625" style="252" customWidth="1"/>
    <col min="13841" max="13842" width="9.33203125" style="252"/>
    <col min="13843" max="13843" width="23.5" style="252" customWidth="1"/>
    <col min="13844" max="14066" width="9.33203125" style="252"/>
    <col min="14067" max="14067" width="7.83203125" style="252" customWidth="1"/>
    <col min="14068" max="14068" width="4.33203125" style="252" customWidth="1"/>
    <col min="14069" max="14069" width="15.1640625" style="252" customWidth="1"/>
    <col min="14070" max="14070" width="53.33203125" style="252" customWidth="1"/>
    <col min="14071" max="14071" width="13.1640625" style="252" customWidth="1"/>
    <col min="14072" max="14072" width="6.83203125" style="252" customWidth="1"/>
    <col min="14073" max="14073" width="10.1640625" style="252" customWidth="1"/>
    <col min="14074" max="14076" width="11.33203125" style="252" customWidth="1"/>
    <col min="14077" max="14077" width="8.6640625" style="252" customWidth="1"/>
    <col min="14078" max="14078" width="9.6640625" style="252" customWidth="1"/>
    <col min="14079" max="14079" width="8.33203125" style="252" customWidth="1"/>
    <col min="14080" max="14080" width="8.1640625" style="252" customWidth="1"/>
    <col min="14081" max="14081" width="4.1640625" style="252" customWidth="1"/>
    <col min="14082" max="14082" width="14.83203125" style="252" customWidth="1"/>
    <col min="14083" max="14085" width="13.1640625" style="252" customWidth="1"/>
    <col min="14086" max="14086" width="12.33203125" style="252" customWidth="1"/>
    <col min="14087" max="14087" width="12" style="252" customWidth="1"/>
    <col min="14088" max="14088" width="6.6640625" style="252" customWidth="1"/>
    <col min="14089" max="14091" width="9.33203125" style="252"/>
    <col min="14092" max="14092" width="8.83203125" style="252" customWidth="1"/>
    <col min="14093" max="14093" width="29" style="252" customWidth="1"/>
    <col min="14094" max="14094" width="5" style="252" customWidth="1"/>
    <col min="14095" max="14095" width="9.6640625" style="252" customWidth="1"/>
    <col min="14096" max="14096" width="10.1640625" style="252" customWidth="1"/>
    <col min="14097" max="14098" width="9.33203125" style="252"/>
    <col min="14099" max="14099" width="23.5" style="252" customWidth="1"/>
    <col min="14100" max="14322" width="9.33203125" style="252"/>
    <col min="14323" max="14323" width="7.83203125" style="252" customWidth="1"/>
    <col min="14324" max="14324" width="4.33203125" style="252" customWidth="1"/>
    <col min="14325" max="14325" width="15.1640625" style="252" customWidth="1"/>
    <col min="14326" max="14326" width="53.33203125" style="252" customWidth="1"/>
    <col min="14327" max="14327" width="13.1640625" style="252" customWidth="1"/>
    <col min="14328" max="14328" width="6.83203125" style="252" customWidth="1"/>
    <col min="14329" max="14329" width="10.1640625" style="252" customWidth="1"/>
    <col min="14330" max="14332" width="11.33203125" style="252" customWidth="1"/>
    <col min="14333" max="14333" width="8.6640625" style="252" customWidth="1"/>
    <col min="14334" max="14334" width="9.6640625" style="252" customWidth="1"/>
    <col min="14335" max="14335" width="8.33203125" style="252" customWidth="1"/>
    <col min="14336" max="14336" width="8.1640625" style="252" customWidth="1"/>
    <col min="14337" max="14337" width="4.1640625" style="252" customWidth="1"/>
    <col min="14338" max="14338" width="14.83203125" style="252" customWidth="1"/>
    <col min="14339" max="14341" width="13.1640625" style="252" customWidth="1"/>
    <col min="14342" max="14342" width="12.33203125" style="252" customWidth="1"/>
    <col min="14343" max="14343" width="12" style="252" customWidth="1"/>
    <col min="14344" max="14344" width="6.6640625" style="252" customWidth="1"/>
    <col min="14345" max="14347" width="9.33203125" style="252"/>
    <col min="14348" max="14348" width="8.83203125" style="252" customWidth="1"/>
    <col min="14349" max="14349" width="29" style="252" customWidth="1"/>
    <col min="14350" max="14350" width="5" style="252" customWidth="1"/>
    <col min="14351" max="14351" width="9.6640625" style="252" customWidth="1"/>
    <col min="14352" max="14352" width="10.1640625" style="252" customWidth="1"/>
    <col min="14353" max="14354" width="9.33203125" style="252"/>
    <col min="14355" max="14355" width="23.5" style="252" customWidth="1"/>
    <col min="14356" max="14578" width="9.33203125" style="252"/>
    <col min="14579" max="14579" width="7.83203125" style="252" customWidth="1"/>
    <col min="14580" max="14580" width="4.33203125" style="252" customWidth="1"/>
    <col min="14581" max="14581" width="15.1640625" style="252" customWidth="1"/>
    <col min="14582" max="14582" width="53.33203125" style="252" customWidth="1"/>
    <col min="14583" max="14583" width="13.1640625" style="252" customWidth="1"/>
    <col min="14584" max="14584" width="6.83203125" style="252" customWidth="1"/>
    <col min="14585" max="14585" width="10.1640625" style="252" customWidth="1"/>
    <col min="14586" max="14588" width="11.33203125" style="252" customWidth="1"/>
    <col min="14589" max="14589" width="8.6640625" style="252" customWidth="1"/>
    <col min="14590" max="14590" width="9.6640625" style="252" customWidth="1"/>
    <col min="14591" max="14591" width="8.33203125" style="252" customWidth="1"/>
    <col min="14592" max="14592" width="8.1640625" style="252" customWidth="1"/>
    <col min="14593" max="14593" width="4.1640625" style="252" customWidth="1"/>
    <col min="14594" max="14594" width="14.83203125" style="252" customWidth="1"/>
    <col min="14595" max="14597" width="13.1640625" style="252" customWidth="1"/>
    <col min="14598" max="14598" width="12.33203125" style="252" customWidth="1"/>
    <col min="14599" max="14599" width="12" style="252" customWidth="1"/>
    <col min="14600" max="14600" width="6.6640625" style="252" customWidth="1"/>
    <col min="14601" max="14603" width="9.33203125" style="252"/>
    <col min="14604" max="14604" width="8.83203125" style="252" customWidth="1"/>
    <col min="14605" max="14605" width="29" style="252" customWidth="1"/>
    <col min="14606" max="14606" width="5" style="252" customWidth="1"/>
    <col min="14607" max="14607" width="9.6640625" style="252" customWidth="1"/>
    <col min="14608" max="14608" width="10.1640625" style="252" customWidth="1"/>
    <col min="14609" max="14610" width="9.33203125" style="252"/>
    <col min="14611" max="14611" width="23.5" style="252" customWidth="1"/>
    <col min="14612" max="14834" width="9.33203125" style="252"/>
    <col min="14835" max="14835" width="7.83203125" style="252" customWidth="1"/>
    <col min="14836" max="14836" width="4.33203125" style="252" customWidth="1"/>
    <col min="14837" max="14837" width="15.1640625" style="252" customWidth="1"/>
    <col min="14838" max="14838" width="53.33203125" style="252" customWidth="1"/>
    <col min="14839" max="14839" width="13.1640625" style="252" customWidth="1"/>
    <col min="14840" max="14840" width="6.83203125" style="252" customWidth="1"/>
    <col min="14841" max="14841" width="10.1640625" style="252" customWidth="1"/>
    <col min="14842" max="14844" width="11.33203125" style="252" customWidth="1"/>
    <col min="14845" max="14845" width="8.6640625" style="252" customWidth="1"/>
    <col min="14846" max="14846" width="9.6640625" style="252" customWidth="1"/>
    <col min="14847" max="14847" width="8.33203125" style="252" customWidth="1"/>
    <col min="14848" max="14848" width="8.1640625" style="252" customWidth="1"/>
    <col min="14849" max="14849" width="4.1640625" style="252" customWidth="1"/>
    <col min="14850" max="14850" width="14.83203125" style="252" customWidth="1"/>
    <col min="14851" max="14853" width="13.1640625" style="252" customWidth="1"/>
    <col min="14854" max="14854" width="12.33203125" style="252" customWidth="1"/>
    <col min="14855" max="14855" width="12" style="252" customWidth="1"/>
    <col min="14856" max="14856" width="6.6640625" style="252" customWidth="1"/>
    <col min="14857" max="14859" width="9.33203125" style="252"/>
    <col min="14860" max="14860" width="8.83203125" style="252" customWidth="1"/>
    <col min="14861" max="14861" width="29" style="252" customWidth="1"/>
    <col min="14862" max="14862" width="5" style="252" customWidth="1"/>
    <col min="14863" max="14863" width="9.6640625" style="252" customWidth="1"/>
    <col min="14864" max="14864" width="10.1640625" style="252" customWidth="1"/>
    <col min="14865" max="14866" width="9.33203125" style="252"/>
    <col min="14867" max="14867" width="23.5" style="252" customWidth="1"/>
    <col min="14868" max="15090" width="9.33203125" style="252"/>
    <col min="15091" max="15091" width="7.83203125" style="252" customWidth="1"/>
    <col min="15092" max="15092" width="4.33203125" style="252" customWidth="1"/>
    <col min="15093" max="15093" width="15.1640625" style="252" customWidth="1"/>
    <col min="15094" max="15094" width="53.33203125" style="252" customWidth="1"/>
    <col min="15095" max="15095" width="13.1640625" style="252" customWidth="1"/>
    <col min="15096" max="15096" width="6.83203125" style="252" customWidth="1"/>
    <col min="15097" max="15097" width="10.1640625" style="252" customWidth="1"/>
    <col min="15098" max="15100" width="11.33203125" style="252" customWidth="1"/>
    <col min="15101" max="15101" width="8.6640625" style="252" customWidth="1"/>
    <col min="15102" max="15102" width="9.6640625" style="252" customWidth="1"/>
    <col min="15103" max="15103" width="8.33203125" style="252" customWidth="1"/>
    <col min="15104" max="15104" width="8.1640625" style="252" customWidth="1"/>
    <col min="15105" max="15105" width="4.1640625" style="252" customWidth="1"/>
    <col min="15106" max="15106" width="14.83203125" style="252" customWidth="1"/>
    <col min="15107" max="15109" width="13.1640625" style="252" customWidth="1"/>
    <col min="15110" max="15110" width="12.33203125" style="252" customWidth="1"/>
    <col min="15111" max="15111" width="12" style="252" customWidth="1"/>
    <col min="15112" max="15112" width="6.6640625" style="252" customWidth="1"/>
    <col min="15113" max="15115" width="9.33203125" style="252"/>
    <col min="15116" max="15116" width="8.83203125" style="252" customWidth="1"/>
    <col min="15117" max="15117" width="29" style="252" customWidth="1"/>
    <col min="15118" max="15118" width="5" style="252" customWidth="1"/>
    <col min="15119" max="15119" width="9.6640625" style="252" customWidth="1"/>
    <col min="15120" max="15120" width="10.1640625" style="252" customWidth="1"/>
    <col min="15121" max="15122" width="9.33203125" style="252"/>
    <col min="15123" max="15123" width="23.5" style="252" customWidth="1"/>
    <col min="15124" max="15346" width="9.33203125" style="252"/>
    <col min="15347" max="15347" width="7.83203125" style="252" customWidth="1"/>
    <col min="15348" max="15348" width="4.33203125" style="252" customWidth="1"/>
    <col min="15349" max="15349" width="15.1640625" style="252" customWidth="1"/>
    <col min="15350" max="15350" width="53.33203125" style="252" customWidth="1"/>
    <col min="15351" max="15351" width="13.1640625" style="252" customWidth="1"/>
    <col min="15352" max="15352" width="6.83203125" style="252" customWidth="1"/>
    <col min="15353" max="15353" width="10.1640625" style="252" customWidth="1"/>
    <col min="15354" max="15356" width="11.33203125" style="252" customWidth="1"/>
    <col min="15357" max="15357" width="8.6640625" style="252" customWidth="1"/>
    <col min="15358" max="15358" width="9.6640625" style="252" customWidth="1"/>
    <col min="15359" max="15359" width="8.33203125" style="252" customWidth="1"/>
    <col min="15360" max="15360" width="8.1640625" style="252" customWidth="1"/>
    <col min="15361" max="15361" width="4.1640625" style="252" customWidth="1"/>
    <col min="15362" max="15362" width="14.83203125" style="252" customWidth="1"/>
    <col min="15363" max="15365" width="13.1640625" style="252" customWidth="1"/>
    <col min="15366" max="15366" width="12.33203125" style="252" customWidth="1"/>
    <col min="15367" max="15367" width="12" style="252" customWidth="1"/>
    <col min="15368" max="15368" width="6.6640625" style="252" customWidth="1"/>
    <col min="15369" max="15371" width="9.33203125" style="252"/>
    <col min="15372" max="15372" width="8.83203125" style="252" customWidth="1"/>
    <col min="15373" max="15373" width="29" style="252" customWidth="1"/>
    <col min="15374" max="15374" width="5" style="252" customWidth="1"/>
    <col min="15375" max="15375" width="9.6640625" style="252" customWidth="1"/>
    <col min="15376" max="15376" width="10.1640625" style="252" customWidth="1"/>
    <col min="15377" max="15378" width="9.33203125" style="252"/>
    <col min="15379" max="15379" width="23.5" style="252" customWidth="1"/>
    <col min="15380" max="15602" width="9.33203125" style="252"/>
    <col min="15603" max="15603" width="7.83203125" style="252" customWidth="1"/>
    <col min="15604" max="15604" width="4.33203125" style="252" customWidth="1"/>
    <col min="15605" max="15605" width="15.1640625" style="252" customWidth="1"/>
    <col min="15606" max="15606" width="53.33203125" style="252" customWidth="1"/>
    <col min="15607" max="15607" width="13.1640625" style="252" customWidth="1"/>
    <col min="15608" max="15608" width="6.83203125" style="252" customWidth="1"/>
    <col min="15609" max="15609" width="10.1640625" style="252" customWidth="1"/>
    <col min="15610" max="15612" width="11.33203125" style="252" customWidth="1"/>
    <col min="15613" max="15613" width="8.6640625" style="252" customWidth="1"/>
    <col min="15614" max="15614" width="9.6640625" style="252" customWidth="1"/>
    <col min="15615" max="15615" width="8.33203125" style="252" customWidth="1"/>
    <col min="15616" max="15616" width="8.1640625" style="252" customWidth="1"/>
    <col min="15617" max="15617" width="4.1640625" style="252" customWidth="1"/>
    <col min="15618" max="15618" width="14.83203125" style="252" customWidth="1"/>
    <col min="15619" max="15621" width="13.1640625" style="252" customWidth="1"/>
    <col min="15622" max="15622" width="12.33203125" style="252" customWidth="1"/>
    <col min="15623" max="15623" width="12" style="252" customWidth="1"/>
    <col min="15624" max="15624" width="6.6640625" style="252" customWidth="1"/>
    <col min="15625" max="15627" width="9.33203125" style="252"/>
    <col min="15628" max="15628" width="8.83203125" style="252" customWidth="1"/>
    <col min="15629" max="15629" width="29" style="252" customWidth="1"/>
    <col min="15630" max="15630" width="5" style="252" customWidth="1"/>
    <col min="15631" max="15631" width="9.6640625" style="252" customWidth="1"/>
    <col min="15632" max="15632" width="10.1640625" style="252" customWidth="1"/>
    <col min="15633" max="15634" width="9.33203125" style="252"/>
    <col min="15635" max="15635" width="23.5" style="252" customWidth="1"/>
    <col min="15636" max="15858" width="9.33203125" style="252"/>
    <col min="15859" max="15859" width="7.83203125" style="252" customWidth="1"/>
    <col min="15860" max="15860" width="4.33203125" style="252" customWidth="1"/>
    <col min="15861" max="15861" width="15.1640625" style="252" customWidth="1"/>
    <col min="15862" max="15862" width="53.33203125" style="252" customWidth="1"/>
    <col min="15863" max="15863" width="13.1640625" style="252" customWidth="1"/>
    <col min="15864" max="15864" width="6.83203125" style="252" customWidth="1"/>
    <col min="15865" max="15865" width="10.1640625" style="252" customWidth="1"/>
    <col min="15866" max="15868" width="11.33203125" style="252" customWidth="1"/>
    <col min="15869" max="15869" width="8.6640625" style="252" customWidth="1"/>
    <col min="15870" max="15870" width="9.6640625" style="252" customWidth="1"/>
    <col min="15871" max="15871" width="8.33203125" style="252" customWidth="1"/>
    <col min="15872" max="15872" width="8.1640625" style="252" customWidth="1"/>
    <col min="15873" max="15873" width="4.1640625" style="252" customWidth="1"/>
    <col min="15874" max="15874" width="14.83203125" style="252" customWidth="1"/>
    <col min="15875" max="15877" width="13.1640625" style="252" customWidth="1"/>
    <col min="15878" max="15878" width="12.33203125" style="252" customWidth="1"/>
    <col min="15879" max="15879" width="12" style="252" customWidth="1"/>
    <col min="15880" max="15880" width="6.6640625" style="252" customWidth="1"/>
    <col min="15881" max="15883" width="9.33203125" style="252"/>
    <col min="15884" max="15884" width="8.83203125" style="252" customWidth="1"/>
    <col min="15885" max="15885" width="29" style="252" customWidth="1"/>
    <col min="15886" max="15886" width="5" style="252" customWidth="1"/>
    <col min="15887" max="15887" width="9.6640625" style="252" customWidth="1"/>
    <col min="15888" max="15888" width="10.1640625" style="252" customWidth="1"/>
    <col min="15889" max="15890" width="9.33203125" style="252"/>
    <col min="15891" max="15891" width="23.5" style="252" customWidth="1"/>
    <col min="15892" max="16114" width="9.33203125" style="252"/>
    <col min="16115" max="16115" width="7.83203125" style="252" customWidth="1"/>
    <col min="16116" max="16116" width="4.33203125" style="252" customWidth="1"/>
    <col min="16117" max="16117" width="15.1640625" style="252" customWidth="1"/>
    <col min="16118" max="16118" width="53.33203125" style="252" customWidth="1"/>
    <col min="16119" max="16119" width="13.1640625" style="252" customWidth="1"/>
    <col min="16120" max="16120" width="6.83203125" style="252" customWidth="1"/>
    <col min="16121" max="16121" width="10.1640625" style="252" customWidth="1"/>
    <col min="16122" max="16124" width="11.33203125" style="252" customWidth="1"/>
    <col min="16125" max="16125" width="8.6640625" style="252" customWidth="1"/>
    <col min="16126" max="16126" width="9.6640625" style="252" customWidth="1"/>
    <col min="16127" max="16127" width="8.33203125" style="252" customWidth="1"/>
    <col min="16128" max="16128" width="8.1640625" style="252" customWidth="1"/>
    <col min="16129" max="16129" width="4.1640625" style="252" customWidth="1"/>
    <col min="16130" max="16130" width="14.83203125" style="252" customWidth="1"/>
    <col min="16131" max="16133" width="13.1640625" style="252" customWidth="1"/>
    <col min="16134" max="16134" width="12.33203125" style="252" customWidth="1"/>
    <col min="16135" max="16135" width="12" style="252" customWidth="1"/>
    <col min="16136" max="16136" width="6.6640625" style="252" customWidth="1"/>
    <col min="16137" max="16139" width="9.33203125" style="252"/>
    <col min="16140" max="16140" width="8.83203125" style="252" customWidth="1"/>
    <col min="16141" max="16141" width="29" style="252" customWidth="1"/>
    <col min="16142" max="16142" width="5" style="252" customWidth="1"/>
    <col min="16143" max="16143" width="9.6640625" style="252" customWidth="1"/>
    <col min="16144" max="16144" width="10.1640625" style="252" customWidth="1"/>
    <col min="16145" max="16146" width="9.33203125" style="252"/>
    <col min="16147" max="16147" width="23.5" style="252" customWidth="1"/>
    <col min="16148" max="16384" width="9.33203125" style="252"/>
  </cols>
  <sheetData>
    <row r="1" spans="1:20">
      <c r="A1" s="250" t="s">
        <v>942</v>
      </c>
      <c r="B1" s="252"/>
      <c r="C1" s="252"/>
      <c r="D1" s="252"/>
      <c r="E1" s="252"/>
      <c r="F1" s="252"/>
      <c r="G1" s="251"/>
      <c r="H1" s="252"/>
      <c r="I1" s="250" t="s">
        <v>2244</v>
      </c>
      <c r="J1" s="251"/>
      <c r="K1" s="254"/>
      <c r="L1" s="252"/>
      <c r="M1" s="252"/>
      <c r="N1" s="252"/>
      <c r="O1" s="252"/>
      <c r="P1" s="167" t="s">
        <v>880</v>
      </c>
      <c r="Q1" s="167" t="s">
        <v>881</v>
      </c>
      <c r="R1" s="252"/>
      <c r="S1" s="252"/>
      <c r="T1" s="252"/>
    </row>
    <row r="2" spans="1:20">
      <c r="A2" s="250" t="s">
        <v>2209</v>
      </c>
      <c r="B2" s="252"/>
      <c r="C2" s="252"/>
      <c r="D2" s="252"/>
      <c r="E2" s="252"/>
      <c r="F2" s="252"/>
      <c r="G2" s="251"/>
      <c r="H2" s="259"/>
      <c r="I2" s="250" t="s">
        <v>943</v>
      </c>
      <c r="J2" s="251"/>
      <c r="K2" s="254"/>
      <c r="L2" s="252"/>
      <c r="M2" s="252"/>
      <c r="N2" s="252"/>
      <c r="O2" s="252"/>
      <c r="P2" s="172"/>
      <c r="Q2" s="173"/>
      <c r="R2" s="252"/>
      <c r="S2" s="252"/>
      <c r="T2" s="252"/>
    </row>
    <row r="3" spans="1:20">
      <c r="A3" s="250" t="s">
        <v>945</v>
      </c>
      <c r="B3" s="252"/>
      <c r="C3" s="252"/>
      <c r="D3" s="252"/>
      <c r="E3" s="252"/>
      <c r="F3" s="252"/>
      <c r="G3" s="251"/>
      <c r="H3" s="252"/>
      <c r="I3" s="250" t="s">
        <v>2281</v>
      </c>
      <c r="J3" s="251"/>
      <c r="K3" s="254"/>
      <c r="L3" s="252"/>
      <c r="M3" s="252"/>
      <c r="N3" s="252"/>
      <c r="O3" s="252"/>
      <c r="P3" s="172" t="s">
        <v>889</v>
      </c>
      <c r="Q3" s="173" t="s">
        <v>890</v>
      </c>
      <c r="R3" s="252"/>
      <c r="S3" s="252"/>
      <c r="T3" s="252"/>
    </row>
    <row r="4" spans="1:20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172"/>
      <c r="Q4" s="173"/>
      <c r="R4" s="252"/>
      <c r="S4" s="252"/>
      <c r="T4" s="252"/>
    </row>
    <row r="5" spans="1:20">
      <c r="A5" s="250" t="str">
        <f>'[2]Rek blesk'!A5</f>
        <v>Stavba : SOŠ PZ Košice, zateplenie bloku A a rekonštrukcia bloku E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172" t="s">
        <v>889</v>
      </c>
      <c r="Q5" s="173" t="s">
        <v>890</v>
      </c>
      <c r="R5" s="252"/>
      <c r="S5" s="252"/>
      <c r="T5" s="252"/>
    </row>
    <row r="6" spans="1:20">
      <c r="A6" s="250" t="s">
        <v>2318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</row>
    <row r="7" spans="1:20">
      <c r="A7" s="1302" t="s">
        <v>2319</v>
      </c>
      <c r="B7" s="1302"/>
      <c r="C7" s="1302"/>
      <c r="D7" s="1303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</row>
    <row r="8" spans="1:20">
      <c r="A8" s="1304" t="s">
        <v>2336</v>
      </c>
      <c r="B8" s="1304"/>
      <c r="C8" s="1304"/>
      <c r="D8" s="1304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</row>
    <row r="9" spans="1:20" ht="13.5">
      <c r="A9" s="252" t="s">
        <v>948</v>
      </c>
      <c r="B9" s="260"/>
      <c r="C9" s="261"/>
      <c r="D9" s="253"/>
      <c r="E9" s="255"/>
      <c r="F9" s="252"/>
      <c r="G9" s="251"/>
      <c r="H9" s="251"/>
      <c r="I9" s="251"/>
      <c r="J9" s="251"/>
      <c r="K9" s="254"/>
      <c r="L9" s="254"/>
      <c r="M9" s="255"/>
      <c r="N9" s="255"/>
      <c r="O9" s="252"/>
      <c r="P9" s="252"/>
      <c r="Q9" s="252"/>
      <c r="R9" s="252"/>
      <c r="S9" s="252"/>
      <c r="T9" s="252"/>
    </row>
    <row r="10" spans="1:20">
      <c r="A10" s="256" t="s">
        <v>962</v>
      </c>
      <c r="B10" s="256" t="s">
        <v>49</v>
      </c>
      <c r="C10" s="256" t="s">
        <v>963</v>
      </c>
      <c r="D10" s="256" t="s">
        <v>964</v>
      </c>
      <c r="E10" s="256" t="s">
        <v>105</v>
      </c>
      <c r="F10" s="256" t="s">
        <v>965</v>
      </c>
      <c r="G10" s="256" t="s">
        <v>966</v>
      </c>
      <c r="H10" s="256" t="s">
        <v>902</v>
      </c>
      <c r="I10" s="256" t="s">
        <v>950</v>
      </c>
      <c r="J10" s="256" t="s">
        <v>951</v>
      </c>
      <c r="K10" s="262" t="s">
        <v>952</v>
      </c>
      <c r="L10" s="263"/>
      <c r="M10" s="264" t="s">
        <v>953</v>
      </c>
      <c r="N10" s="263"/>
      <c r="O10" s="256" t="s">
        <v>32</v>
      </c>
      <c r="P10" s="252"/>
      <c r="Q10" s="252"/>
      <c r="R10" s="252"/>
      <c r="S10" s="252"/>
      <c r="T10" s="252"/>
    </row>
    <row r="11" spans="1:20">
      <c r="A11" s="258" t="s">
        <v>967</v>
      </c>
      <c r="B11" s="258" t="s">
        <v>968</v>
      </c>
      <c r="C11" s="265"/>
      <c r="D11" s="258" t="s">
        <v>969</v>
      </c>
      <c r="E11" s="258" t="s">
        <v>970</v>
      </c>
      <c r="F11" s="258" t="s">
        <v>971</v>
      </c>
      <c r="G11" s="258" t="s">
        <v>972</v>
      </c>
      <c r="H11" s="258"/>
      <c r="I11" s="258" t="s">
        <v>954</v>
      </c>
      <c r="J11" s="258"/>
      <c r="K11" s="258" t="s">
        <v>966</v>
      </c>
      <c r="L11" s="258" t="s">
        <v>951</v>
      </c>
      <c r="M11" s="266" t="s">
        <v>966</v>
      </c>
      <c r="N11" s="258" t="s">
        <v>951</v>
      </c>
      <c r="O11" s="258" t="s">
        <v>358</v>
      </c>
      <c r="P11" s="252"/>
      <c r="Q11" s="252"/>
      <c r="R11" s="252"/>
      <c r="S11" s="252"/>
      <c r="T11" s="252"/>
    </row>
    <row r="13" spans="1:20">
      <c r="C13" s="269" t="s">
        <v>201</v>
      </c>
      <c r="D13" s="270" t="s">
        <v>973</v>
      </c>
    </row>
    <row r="14" spans="1:20">
      <c r="C14" s="269" t="s">
        <v>974</v>
      </c>
      <c r="D14" s="270" t="s">
        <v>975</v>
      </c>
    </row>
    <row r="15" spans="1:20" ht="25.5">
      <c r="A15" s="267">
        <v>1</v>
      </c>
      <c r="B15" s="268" t="s">
        <v>976</v>
      </c>
      <c r="C15" s="275" t="s">
        <v>977</v>
      </c>
      <c r="D15" s="276" t="s">
        <v>978</v>
      </c>
      <c r="E15" s="273">
        <v>88</v>
      </c>
      <c r="F15" s="272" t="s">
        <v>159</v>
      </c>
      <c r="O15" s="272">
        <v>20</v>
      </c>
    </row>
    <row r="16" spans="1:20">
      <c r="A16" s="267">
        <v>2</v>
      </c>
      <c r="B16" s="268" t="s">
        <v>979</v>
      </c>
      <c r="C16" s="275" t="s">
        <v>980</v>
      </c>
      <c r="D16" s="276" t="s">
        <v>981</v>
      </c>
      <c r="E16" s="273">
        <v>88</v>
      </c>
      <c r="F16" s="272" t="s">
        <v>633</v>
      </c>
      <c r="K16" s="274">
        <v>1E-3</v>
      </c>
      <c r="L16" s="274">
        <v>8.7999999999999995E-2</v>
      </c>
      <c r="O16" s="272">
        <v>20</v>
      </c>
    </row>
    <row r="17" spans="1:15" ht="25.5">
      <c r="A17" s="267">
        <v>3</v>
      </c>
      <c r="B17" s="268" t="s">
        <v>976</v>
      </c>
      <c r="C17" s="275" t="s">
        <v>982</v>
      </c>
      <c r="D17" s="276" t="s">
        <v>983</v>
      </c>
      <c r="E17" s="273">
        <v>16</v>
      </c>
      <c r="F17" s="272" t="s">
        <v>159</v>
      </c>
      <c r="O17" s="272">
        <v>20</v>
      </c>
    </row>
    <row r="18" spans="1:15" ht="29.25" customHeight="1">
      <c r="A18" s="267">
        <v>4</v>
      </c>
      <c r="B18" s="268" t="s">
        <v>979</v>
      </c>
      <c r="C18" s="275" t="s">
        <v>984</v>
      </c>
      <c r="D18" s="283" t="s">
        <v>1111</v>
      </c>
      <c r="E18" s="273">
        <v>16</v>
      </c>
      <c r="F18" s="272" t="s">
        <v>159</v>
      </c>
      <c r="O18" s="272">
        <v>20</v>
      </c>
    </row>
    <row r="19" spans="1:15" ht="25.5">
      <c r="A19" s="267">
        <v>5</v>
      </c>
      <c r="B19" s="268" t="s">
        <v>976</v>
      </c>
      <c r="C19" s="275" t="s">
        <v>985</v>
      </c>
      <c r="D19" s="276" t="s">
        <v>986</v>
      </c>
      <c r="E19" s="273">
        <v>8</v>
      </c>
      <c r="F19" s="272" t="s">
        <v>987</v>
      </c>
      <c r="O19" s="272">
        <v>20</v>
      </c>
    </row>
    <row r="20" spans="1:15">
      <c r="A20" s="267">
        <v>6</v>
      </c>
      <c r="B20" s="268" t="s">
        <v>979</v>
      </c>
      <c r="C20" s="275" t="s">
        <v>988</v>
      </c>
      <c r="D20" s="276" t="s">
        <v>989</v>
      </c>
      <c r="E20" s="273">
        <v>8</v>
      </c>
      <c r="F20" s="272" t="s">
        <v>987</v>
      </c>
      <c r="O20" s="272">
        <v>20</v>
      </c>
    </row>
    <row r="21" spans="1:15">
      <c r="A21" s="267">
        <v>7</v>
      </c>
      <c r="B21" s="268" t="s">
        <v>976</v>
      </c>
      <c r="C21" s="275" t="s">
        <v>990</v>
      </c>
      <c r="D21" s="276" t="s">
        <v>991</v>
      </c>
      <c r="E21" s="273">
        <v>32</v>
      </c>
      <c r="F21" s="272" t="s">
        <v>241</v>
      </c>
      <c r="O21" s="272">
        <v>20</v>
      </c>
    </row>
    <row r="22" spans="1:15" ht="13.5" customHeight="1">
      <c r="A22" s="267">
        <v>8</v>
      </c>
      <c r="B22" s="268" t="s">
        <v>979</v>
      </c>
      <c r="C22" s="275" t="s">
        <v>992</v>
      </c>
      <c r="D22" s="283" t="s">
        <v>1112</v>
      </c>
      <c r="E22" s="273">
        <v>4</v>
      </c>
      <c r="F22" s="272" t="s">
        <v>241</v>
      </c>
      <c r="K22" s="274">
        <v>1E-3</v>
      </c>
      <c r="L22" s="274">
        <v>4.0000000000000001E-3</v>
      </c>
      <c r="O22" s="272">
        <v>20</v>
      </c>
    </row>
    <row r="23" spans="1:15" ht="27" customHeight="1">
      <c r="A23" s="267">
        <v>9</v>
      </c>
      <c r="B23" s="268" t="s">
        <v>979</v>
      </c>
      <c r="C23" s="275" t="s">
        <v>993</v>
      </c>
      <c r="D23" s="283" t="s">
        <v>1113</v>
      </c>
      <c r="E23" s="273">
        <v>2</v>
      </c>
      <c r="F23" s="272" t="s">
        <v>987</v>
      </c>
      <c r="O23" s="272">
        <v>20</v>
      </c>
    </row>
    <row r="24" spans="1:15">
      <c r="D24" s="277" t="s">
        <v>955</v>
      </c>
      <c r="E24" s="273"/>
      <c r="L24" s="274">
        <v>9.1999999999999998E-2</v>
      </c>
    </row>
    <row r="25" spans="1:15">
      <c r="C25" s="269" t="s">
        <v>994</v>
      </c>
      <c r="D25" s="270" t="s">
        <v>995</v>
      </c>
    </row>
    <row r="26" spans="1:15" ht="25.5">
      <c r="A26" s="267">
        <v>1</v>
      </c>
      <c r="B26" s="268" t="s">
        <v>976</v>
      </c>
      <c r="C26" s="275" t="s">
        <v>996</v>
      </c>
      <c r="D26" s="276" t="s">
        <v>997</v>
      </c>
      <c r="E26" s="273">
        <v>240</v>
      </c>
      <c r="F26" s="272" t="s">
        <v>159</v>
      </c>
      <c r="O26" s="272">
        <v>20</v>
      </c>
    </row>
    <row r="27" spans="1:15">
      <c r="A27" s="267">
        <v>2</v>
      </c>
      <c r="B27" s="268" t="s">
        <v>979</v>
      </c>
      <c r="C27" s="275" t="s">
        <v>998</v>
      </c>
      <c r="D27" s="276" t="s">
        <v>999</v>
      </c>
      <c r="E27" s="273">
        <v>35</v>
      </c>
      <c r="F27" s="272" t="s">
        <v>633</v>
      </c>
      <c r="K27" s="274">
        <v>1E-3</v>
      </c>
      <c r="L27" s="274">
        <v>3.5000000000000003E-2</v>
      </c>
      <c r="O27" s="272">
        <v>20</v>
      </c>
    </row>
    <row r="28" spans="1:15" ht="30" customHeight="1">
      <c r="A28" s="267">
        <v>3</v>
      </c>
      <c r="B28" s="268" t="s">
        <v>979</v>
      </c>
      <c r="C28" s="275" t="s">
        <v>1000</v>
      </c>
      <c r="D28" s="284" t="s">
        <v>1114</v>
      </c>
      <c r="E28" s="273">
        <v>166</v>
      </c>
      <c r="F28" s="272" t="s">
        <v>987</v>
      </c>
      <c r="O28" s="272">
        <v>20</v>
      </c>
    </row>
    <row r="29" spans="1:15" ht="25.5">
      <c r="A29" s="267">
        <v>4</v>
      </c>
      <c r="B29" s="268" t="s">
        <v>979</v>
      </c>
      <c r="C29" s="275" t="s">
        <v>1001</v>
      </c>
      <c r="D29" s="276" t="s">
        <v>1002</v>
      </c>
      <c r="E29" s="273">
        <v>320</v>
      </c>
      <c r="F29" s="272" t="s">
        <v>987</v>
      </c>
      <c r="O29" s="272">
        <v>20</v>
      </c>
    </row>
    <row r="30" spans="1:15">
      <c r="A30" s="267">
        <v>5</v>
      </c>
      <c r="B30" s="268" t="s">
        <v>976</v>
      </c>
      <c r="C30" s="275" t="s">
        <v>1003</v>
      </c>
      <c r="D30" s="276" t="s">
        <v>1004</v>
      </c>
      <c r="E30" s="273">
        <v>80</v>
      </c>
      <c r="F30" s="272" t="s">
        <v>987</v>
      </c>
      <c r="O30" s="272">
        <v>20</v>
      </c>
    </row>
    <row r="31" spans="1:15">
      <c r="A31" s="267">
        <v>6</v>
      </c>
      <c r="B31" s="268" t="s">
        <v>979</v>
      </c>
      <c r="C31" s="275" t="s">
        <v>1005</v>
      </c>
      <c r="D31" s="276" t="s">
        <v>1006</v>
      </c>
      <c r="E31" s="273">
        <v>64</v>
      </c>
      <c r="F31" s="272" t="s">
        <v>987</v>
      </c>
      <c r="O31" s="272">
        <v>20</v>
      </c>
    </row>
    <row r="32" spans="1:15" ht="15" customHeight="1">
      <c r="A32" s="267">
        <v>7</v>
      </c>
      <c r="B32" s="268" t="s">
        <v>979</v>
      </c>
      <c r="C32" s="275" t="s">
        <v>1007</v>
      </c>
      <c r="D32" s="276" t="s">
        <v>1008</v>
      </c>
      <c r="E32" s="273">
        <v>4</v>
      </c>
      <c r="F32" s="272" t="s">
        <v>987</v>
      </c>
      <c r="O32" s="272">
        <v>20</v>
      </c>
    </row>
    <row r="33" spans="1:15" ht="25.5">
      <c r="A33" s="267">
        <v>8</v>
      </c>
      <c r="B33" s="268" t="s">
        <v>979</v>
      </c>
      <c r="C33" s="275" t="s">
        <v>1009</v>
      </c>
      <c r="D33" s="276" t="s">
        <v>1010</v>
      </c>
      <c r="E33" s="273">
        <v>8</v>
      </c>
      <c r="F33" s="272" t="s">
        <v>987</v>
      </c>
      <c r="O33" s="272">
        <v>20</v>
      </c>
    </row>
    <row r="34" spans="1:15">
      <c r="A34" s="267">
        <v>9</v>
      </c>
      <c r="B34" s="268" t="s">
        <v>976</v>
      </c>
      <c r="C34" s="275" t="s">
        <v>1011</v>
      </c>
      <c r="D34" s="276" t="s">
        <v>1012</v>
      </c>
      <c r="E34" s="273">
        <v>4</v>
      </c>
      <c r="F34" s="272" t="s">
        <v>987</v>
      </c>
      <c r="O34" s="272">
        <v>20</v>
      </c>
    </row>
    <row r="35" spans="1:15">
      <c r="A35" s="267">
        <v>10</v>
      </c>
      <c r="B35" s="268" t="s">
        <v>979</v>
      </c>
      <c r="C35" s="275" t="s">
        <v>1013</v>
      </c>
      <c r="D35" s="276" t="s">
        <v>1014</v>
      </c>
      <c r="E35" s="273">
        <v>16</v>
      </c>
      <c r="F35" s="272" t="s">
        <v>987</v>
      </c>
      <c r="K35" s="274">
        <v>4.6999999999999999E-4</v>
      </c>
      <c r="L35" s="274">
        <v>7.5199999999999998E-3</v>
      </c>
      <c r="O35" s="272">
        <v>20</v>
      </c>
    </row>
    <row r="36" spans="1:15">
      <c r="A36" s="267">
        <v>11</v>
      </c>
      <c r="B36" s="268" t="s">
        <v>979</v>
      </c>
      <c r="C36" s="275" t="s">
        <v>1015</v>
      </c>
      <c r="D36" s="276" t="s">
        <v>1016</v>
      </c>
      <c r="E36" s="273">
        <v>12</v>
      </c>
      <c r="F36" s="272" t="s">
        <v>987</v>
      </c>
      <c r="O36" s="272">
        <v>20</v>
      </c>
    </row>
    <row r="37" spans="1:15" ht="14.25" customHeight="1">
      <c r="A37" s="267">
        <v>12</v>
      </c>
      <c r="B37" s="268" t="s">
        <v>979</v>
      </c>
      <c r="C37" s="275" t="s">
        <v>1017</v>
      </c>
      <c r="D37" s="276" t="s">
        <v>1018</v>
      </c>
      <c r="E37" s="273">
        <v>8</v>
      </c>
      <c r="F37" s="272" t="s">
        <v>987</v>
      </c>
      <c r="O37" s="272">
        <v>20</v>
      </c>
    </row>
    <row r="38" spans="1:15">
      <c r="A38" s="267">
        <v>13</v>
      </c>
      <c r="B38" s="268" t="s">
        <v>979</v>
      </c>
      <c r="C38" s="275" t="s">
        <v>1019</v>
      </c>
      <c r="D38" s="276" t="s">
        <v>1020</v>
      </c>
      <c r="E38" s="273">
        <v>7</v>
      </c>
      <c r="F38" s="272" t="s">
        <v>987</v>
      </c>
      <c r="O38" s="272">
        <v>20</v>
      </c>
    </row>
    <row r="39" spans="1:15">
      <c r="A39" s="267">
        <v>14</v>
      </c>
      <c r="B39" s="268" t="s">
        <v>979</v>
      </c>
      <c r="C39" s="275" t="s">
        <v>1021</v>
      </c>
      <c r="D39" s="276" t="s">
        <v>1022</v>
      </c>
      <c r="E39" s="273">
        <v>2</v>
      </c>
      <c r="F39" s="272" t="s">
        <v>987</v>
      </c>
      <c r="O39" s="272">
        <v>20</v>
      </c>
    </row>
    <row r="40" spans="1:15">
      <c r="A40" s="267">
        <v>15</v>
      </c>
      <c r="B40" s="268" t="s">
        <v>979</v>
      </c>
      <c r="C40" s="275" t="s">
        <v>1023</v>
      </c>
      <c r="D40" s="276" t="s">
        <v>1024</v>
      </c>
      <c r="E40" s="273">
        <v>1</v>
      </c>
      <c r="F40" s="272" t="s">
        <v>987</v>
      </c>
      <c r="O40" s="272">
        <v>20</v>
      </c>
    </row>
    <row r="41" spans="1:15">
      <c r="A41" s="267">
        <v>16</v>
      </c>
      <c r="B41" s="268" t="s">
        <v>976</v>
      </c>
      <c r="C41" s="275" t="s">
        <v>1025</v>
      </c>
      <c r="D41" s="276" t="s">
        <v>1026</v>
      </c>
      <c r="E41" s="273">
        <v>10</v>
      </c>
      <c r="F41" s="272" t="s">
        <v>987</v>
      </c>
      <c r="O41" s="272">
        <v>20</v>
      </c>
    </row>
    <row r="42" spans="1:15" ht="13.5" customHeight="1">
      <c r="A42" s="267">
        <v>17</v>
      </c>
      <c r="B42" s="268" t="s">
        <v>979</v>
      </c>
      <c r="C42" s="275" t="s">
        <v>1027</v>
      </c>
      <c r="D42" s="285" t="s">
        <v>1115</v>
      </c>
      <c r="E42" s="273">
        <v>10</v>
      </c>
      <c r="F42" s="272" t="s">
        <v>987</v>
      </c>
      <c r="O42" s="272">
        <v>20</v>
      </c>
    </row>
    <row r="43" spans="1:15">
      <c r="A43" s="267">
        <v>18</v>
      </c>
      <c r="B43" s="268" t="s">
        <v>976</v>
      </c>
      <c r="C43" s="275" t="s">
        <v>1028</v>
      </c>
      <c r="D43" s="276" t="s">
        <v>1029</v>
      </c>
      <c r="E43" s="273">
        <v>4</v>
      </c>
      <c r="F43" s="272" t="s">
        <v>987</v>
      </c>
      <c r="O43" s="272">
        <v>20</v>
      </c>
    </row>
    <row r="44" spans="1:15">
      <c r="A44" s="267">
        <v>19</v>
      </c>
      <c r="B44" s="268" t="s">
        <v>979</v>
      </c>
      <c r="C44" s="275" t="s">
        <v>1030</v>
      </c>
      <c r="D44" s="276" t="s">
        <v>1031</v>
      </c>
      <c r="E44" s="273">
        <v>4</v>
      </c>
      <c r="F44" s="272" t="s">
        <v>987</v>
      </c>
      <c r="O44" s="272">
        <v>20</v>
      </c>
    </row>
    <row r="45" spans="1:15">
      <c r="A45" s="267">
        <v>20</v>
      </c>
      <c r="B45" s="268" t="s">
        <v>976</v>
      </c>
      <c r="C45" s="275" t="s">
        <v>1032</v>
      </c>
      <c r="D45" s="276" t="s">
        <v>1033</v>
      </c>
      <c r="E45" s="273">
        <v>4</v>
      </c>
      <c r="F45" s="272" t="s">
        <v>987</v>
      </c>
      <c r="O45" s="272">
        <v>20</v>
      </c>
    </row>
    <row r="46" spans="1:15">
      <c r="A46" s="267">
        <v>21</v>
      </c>
      <c r="B46" s="268" t="s">
        <v>979</v>
      </c>
      <c r="C46" s="275" t="s">
        <v>1034</v>
      </c>
      <c r="D46" s="276" t="s">
        <v>1035</v>
      </c>
      <c r="E46" s="273">
        <v>4</v>
      </c>
      <c r="F46" s="272" t="s">
        <v>987</v>
      </c>
      <c r="O46" s="272">
        <v>20</v>
      </c>
    </row>
    <row r="47" spans="1:15" ht="25.5">
      <c r="A47" s="267">
        <v>22</v>
      </c>
      <c r="B47" s="268" t="s">
        <v>979</v>
      </c>
      <c r="C47" s="275" t="s">
        <v>1036</v>
      </c>
      <c r="D47" s="276" t="s">
        <v>1116</v>
      </c>
      <c r="E47" s="273">
        <v>8</v>
      </c>
      <c r="F47" s="272" t="s">
        <v>987</v>
      </c>
      <c r="O47" s="272">
        <v>20</v>
      </c>
    </row>
    <row r="48" spans="1:15">
      <c r="D48" s="277" t="s">
        <v>956</v>
      </c>
      <c r="E48" s="273"/>
      <c r="L48" s="274">
        <v>4.2520000000000002E-2</v>
      </c>
    </row>
    <row r="49" spans="1:15">
      <c r="C49" s="269" t="s">
        <v>1037</v>
      </c>
      <c r="D49" s="270" t="s">
        <v>1038</v>
      </c>
    </row>
    <row r="50" spans="1:15">
      <c r="A50" s="267">
        <v>1</v>
      </c>
      <c r="B50" s="268" t="s">
        <v>976</v>
      </c>
      <c r="C50" s="275" t="s">
        <v>1039</v>
      </c>
      <c r="D50" s="276" t="s">
        <v>1040</v>
      </c>
      <c r="E50" s="273">
        <v>2</v>
      </c>
      <c r="F50" s="272" t="s">
        <v>1041</v>
      </c>
      <c r="O50" s="272">
        <v>20</v>
      </c>
    </row>
    <row r="51" spans="1:15" ht="28.5" customHeight="1">
      <c r="A51" s="267">
        <v>2</v>
      </c>
      <c r="B51" s="268" t="s">
        <v>979</v>
      </c>
      <c r="C51" s="275" t="s">
        <v>1042</v>
      </c>
      <c r="D51" s="285" t="s">
        <v>1117</v>
      </c>
      <c r="E51" s="273">
        <v>2</v>
      </c>
      <c r="F51" s="272" t="s">
        <v>987</v>
      </c>
      <c r="O51" s="272">
        <v>20</v>
      </c>
    </row>
    <row r="52" spans="1:15" ht="15" customHeight="1">
      <c r="A52" s="267">
        <v>3</v>
      </c>
      <c r="B52" s="268" t="s">
        <v>979</v>
      </c>
      <c r="C52" s="275" t="s">
        <v>1043</v>
      </c>
      <c r="D52" s="285" t="s">
        <v>1118</v>
      </c>
      <c r="E52" s="273">
        <v>2</v>
      </c>
      <c r="F52" s="272" t="s">
        <v>987</v>
      </c>
      <c r="O52" s="272">
        <v>20</v>
      </c>
    </row>
    <row r="53" spans="1:15">
      <c r="A53" s="267">
        <v>4</v>
      </c>
      <c r="B53" s="268" t="s">
        <v>979</v>
      </c>
      <c r="C53" s="275" t="s">
        <v>1044</v>
      </c>
      <c r="D53" s="276" t="s">
        <v>1045</v>
      </c>
      <c r="E53" s="273">
        <v>4</v>
      </c>
      <c r="F53" s="272" t="s">
        <v>987</v>
      </c>
      <c r="O53" s="272">
        <v>20</v>
      </c>
    </row>
    <row r="54" spans="1:15">
      <c r="A54" s="267">
        <v>5</v>
      </c>
      <c r="B54" s="268" t="s">
        <v>979</v>
      </c>
      <c r="C54" s="275" t="s">
        <v>1046</v>
      </c>
      <c r="D54" s="276" t="s">
        <v>1047</v>
      </c>
      <c r="E54" s="273">
        <v>1</v>
      </c>
      <c r="F54" s="272" t="s">
        <v>987</v>
      </c>
      <c r="O54" s="272">
        <v>20</v>
      </c>
    </row>
    <row r="55" spans="1:15">
      <c r="A55" s="267">
        <v>6</v>
      </c>
      <c r="B55" s="268" t="s">
        <v>979</v>
      </c>
      <c r="C55" s="275" t="s">
        <v>1048</v>
      </c>
      <c r="D55" s="276" t="s">
        <v>1049</v>
      </c>
      <c r="E55" s="273">
        <v>1</v>
      </c>
      <c r="F55" s="272" t="s">
        <v>987</v>
      </c>
      <c r="O55" s="272">
        <v>20</v>
      </c>
    </row>
    <row r="56" spans="1:15">
      <c r="A56" s="267">
        <v>7</v>
      </c>
      <c r="B56" s="268" t="s">
        <v>979</v>
      </c>
      <c r="C56" s="275" t="s">
        <v>1050</v>
      </c>
      <c r="D56" s="276" t="s">
        <v>1051</v>
      </c>
      <c r="E56" s="273">
        <v>2</v>
      </c>
      <c r="F56" s="272" t="s">
        <v>987</v>
      </c>
      <c r="O56" s="272">
        <v>20</v>
      </c>
    </row>
    <row r="57" spans="1:15">
      <c r="A57" s="267">
        <v>8</v>
      </c>
      <c r="B57" s="268" t="s">
        <v>979</v>
      </c>
      <c r="C57" s="275" t="s">
        <v>1052</v>
      </c>
      <c r="D57" s="276" t="s">
        <v>1119</v>
      </c>
      <c r="E57" s="273">
        <v>2</v>
      </c>
      <c r="F57" s="272" t="s">
        <v>987</v>
      </c>
      <c r="O57" s="272">
        <v>20</v>
      </c>
    </row>
    <row r="58" spans="1:15" ht="25.5">
      <c r="A58" s="267">
        <v>9</v>
      </c>
      <c r="B58" s="268" t="s">
        <v>979</v>
      </c>
      <c r="C58" s="275" t="s">
        <v>1053</v>
      </c>
      <c r="D58" s="276" t="s">
        <v>1120</v>
      </c>
      <c r="E58" s="273">
        <v>2</v>
      </c>
      <c r="F58" s="272" t="s">
        <v>1041</v>
      </c>
      <c r="O58" s="272">
        <v>20</v>
      </c>
    </row>
    <row r="59" spans="1:15">
      <c r="A59" s="267">
        <v>10</v>
      </c>
      <c r="B59" s="268" t="s">
        <v>976</v>
      </c>
      <c r="C59" s="275" t="s">
        <v>1054</v>
      </c>
      <c r="D59" s="276" t="s">
        <v>1055</v>
      </c>
      <c r="E59" s="273">
        <v>4</v>
      </c>
      <c r="F59" s="272" t="s">
        <v>987</v>
      </c>
      <c r="O59" s="272">
        <v>20</v>
      </c>
    </row>
    <row r="60" spans="1:15" ht="27" customHeight="1">
      <c r="A60" s="267">
        <v>11</v>
      </c>
      <c r="B60" s="268" t="s">
        <v>979</v>
      </c>
      <c r="C60" s="275" t="s">
        <v>1056</v>
      </c>
      <c r="D60" s="285" t="s">
        <v>1121</v>
      </c>
      <c r="E60" s="273">
        <v>4</v>
      </c>
      <c r="F60" s="272" t="s">
        <v>987</v>
      </c>
      <c r="O60" s="272">
        <v>20</v>
      </c>
    </row>
    <row r="61" spans="1:15">
      <c r="D61" s="277" t="s">
        <v>957</v>
      </c>
      <c r="E61" s="273"/>
    </row>
    <row r="62" spans="1:15">
      <c r="C62" s="269" t="s">
        <v>302</v>
      </c>
      <c r="D62" s="270" t="s">
        <v>1057</v>
      </c>
    </row>
    <row r="63" spans="1:15">
      <c r="A63" s="267">
        <v>1</v>
      </c>
      <c r="B63" s="268" t="s">
        <v>1058</v>
      </c>
      <c r="C63" s="275" t="s">
        <v>1059</v>
      </c>
      <c r="D63" s="276" t="s">
        <v>1060</v>
      </c>
      <c r="E63" s="273">
        <v>80</v>
      </c>
      <c r="F63" s="272" t="s">
        <v>159</v>
      </c>
      <c r="O63" s="272">
        <v>20</v>
      </c>
    </row>
    <row r="64" spans="1:15">
      <c r="A64" s="267">
        <v>2</v>
      </c>
      <c r="B64" s="268" t="s">
        <v>1058</v>
      </c>
      <c r="C64" s="275" t="s">
        <v>1061</v>
      </c>
      <c r="D64" s="276" t="s">
        <v>1062</v>
      </c>
      <c r="E64" s="273">
        <v>80</v>
      </c>
      <c r="F64" s="272" t="s">
        <v>159</v>
      </c>
      <c r="O64" s="272">
        <v>20</v>
      </c>
    </row>
    <row r="65" spans="1:15">
      <c r="A65" s="267">
        <v>3</v>
      </c>
      <c r="B65" s="268" t="s">
        <v>1058</v>
      </c>
      <c r="C65" s="275" t="s">
        <v>1063</v>
      </c>
      <c r="D65" s="276" t="s">
        <v>1064</v>
      </c>
      <c r="E65" s="273">
        <v>28</v>
      </c>
      <c r="F65" s="272" t="s">
        <v>154</v>
      </c>
      <c r="O65" s="272">
        <v>20</v>
      </c>
    </row>
    <row r="66" spans="1:15">
      <c r="A66" s="267">
        <v>4</v>
      </c>
      <c r="B66" s="268" t="s">
        <v>1058</v>
      </c>
      <c r="C66" s="275" t="s">
        <v>1065</v>
      </c>
      <c r="D66" s="276" t="s">
        <v>1066</v>
      </c>
      <c r="E66" s="273">
        <v>28</v>
      </c>
      <c r="F66" s="272" t="s">
        <v>154</v>
      </c>
      <c r="O66" s="272">
        <v>20</v>
      </c>
    </row>
    <row r="67" spans="1:15">
      <c r="A67" s="267">
        <v>5</v>
      </c>
      <c r="B67" s="268" t="s">
        <v>1058</v>
      </c>
      <c r="C67" s="275" t="s">
        <v>1067</v>
      </c>
      <c r="D67" s="276" t="s">
        <v>1068</v>
      </c>
      <c r="E67" s="273">
        <v>0.22</v>
      </c>
      <c r="F67" s="272" t="s">
        <v>1069</v>
      </c>
      <c r="O67" s="272">
        <v>20</v>
      </c>
    </row>
    <row r="68" spans="1:15">
      <c r="A68" s="267">
        <v>6</v>
      </c>
      <c r="B68" s="268" t="s">
        <v>1070</v>
      </c>
      <c r="C68" s="275" t="s">
        <v>1071</v>
      </c>
      <c r="D68" s="276" t="s">
        <v>1072</v>
      </c>
      <c r="E68" s="273">
        <v>0.1</v>
      </c>
      <c r="F68" s="272" t="s">
        <v>1069</v>
      </c>
      <c r="K68" s="274">
        <v>0.40872999999999998</v>
      </c>
      <c r="L68" s="274">
        <v>4.0873E-2</v>
      </c>
      <c r="O68" s="272">
        <v>20</v>
      </c>
    </row>
    <row r="69" spans="1:15" ht="25.5">
      <c r="D69" s="277" t="s">
        <v>958</v>
      </c>
      <c r="E69" s="273"/>
      <c r="L69" s="274">
        <v>4.0873E-2</v>
      </c>
    </row>
    <row r="70" spans="1:15">
      <c r="C70" s="269" t="s">
        <v>1073</v>
      </c>
      <c r="D70" s="270" t="s">
        <v>102</v>
      </c>
    </row>
    <row r="71" spans="1:15" ht="25.5">
      <c r="A71" s="267">
        <v>1</v>
      </c>
      <c r="B71" s="268" t="s">
        <v>976</v>
      </c>
      <c r="C71" s="275" t="s">
        <v>1074</v>
      </c>
      <c r="D71" s="276" t="s">
        <v>1075</v>
      </c>
      <c r="E71" s="273">
        <v>30</v>
      </c>
      <c r="F71" s="272" t="s">
        <v>673</v>
      </c>
      <c r="O71" s="272">
        <v>20</v>
      </c>
    </row>
    <row r="72" spans="1:15">
      <c r="A72" s="267">
        <v>2</v>
      </c>
      <c r="B72" s="268" t="s">
        <v>976</v>
      </c>
      <c r="C72" s="275" t="s">
        <v>1076</v>
      </c>
      <c r="D72" s="276" t="s">
        <v>1077</v>
      </c>
      <c r="E72" s="273">
        <v>100</v>
      </c>
      <c r="F72" s="272" t="s">
        <v>673</v>
      </c>
      <c r="O72" s="272">
        <v>20</v>
      </c>
    </row>
    <row r="73" spans="1:15">
      <c r="A73" s="267">
        <v>3</v>
      </c>
      <c r="B73" s="268" t="s">
        <v>976</v>
      </c>
      <c r="C73" s="275" t="s">
        <v>1078</v>
      </c>
      <c r="D73" s="276" t="s">
        <v>1079</v>
      </c>
      <c r="E73" s="273">
        <v>65</v>
      </c>
      <c r="F73" s="272" t="s">
        <v>673</v>
      </c>
      <c r="O73" s="272">
        <v>20</v>
      </c>
    </row>
    <row r="74" spans="1:15">
      <c r="A74" s="267">
        <v>4</v>
      </c>
      <c r="B74" s="268" t="s">
        <v>976</v>
      </c>
      <c r="C74" s="275" t="s">
        <v>1080</v>
      </c>
      <c r="D74" s="276" t="s">
        <v>1081</v>
      </c>
      <c r="E74" s="273">
        <v>80</v>
      </c>
      <c r="F74" s="272" t="s">
        <v>673</v>
      </c>
      <c r="O74" s="272">
        <v>20</v>
      </c>
    </row>
    <row r="75" spans="1:15" ht="25.5">
      <c r="A75" s="267">
        <v>4</v>
      </c>
      <c r="B75" s="268" t="s">
        <v>976</v>
      </c>
      <c r="C75" s="275" t="s">
        <v>1082</v>
      </c>
      <c r="D75" s="276" t="s">
        <v>1083</v>
      </c>
      <c r="E75" s="273">
        <v>2</v>
      </c>
      <c r="F75" s="272" t="s">
        <v>668</v>
      </c>
      <c r="O75" s="272">
        <v>20</v>
      </c>
    </row>
    <row r="76" spans="1:15">
      <c r="A76" s="267">
        <v>5</v>
      </c>
      <c r="B76" s="268" t="s">
        <v>976</v>
      </c>
      <c r="C76" s="275" t="s">
        <v>1084</v>
      </c>
      <c r="D76" s="276" t="s">
        <v>1085</v>
      </c>
      <c r="E76" s="273">
        <v>20</v>
      </c>
      <c r="F76" s="272" t="s">
        <v>673</v>
      </c>
      <c r="O76" s="272">
        <v>20</v>
      </c>
    </row>
    <row r="77" spans="1:15">
      <c r="D77" s="277" t="s">
        <v>959</v>
      </c>
      <c r="E77" s="273"/>
    </row>
    <row r="78" spans="1:15">
      <c r="D78" s="277" t="s">
        <v>960</v>
      </c>
      <c r="E78" s="273"/>
      <c r="L78" s="274">
        <v>0.17539299999999999</v>
      </c>
    </row>
    <row r="79" spans="1:15">
      <c r="D79" s="277" t="s">
        <v>961</v>
      </c>
      <c r="E79" s="273"/>
      <c r="L79" s="274">
        <v>0.17539299999999999</v>
      </c>
    </row>
  </sheetData>
  <mergeCells count="2">
    <mergeCell ref="A7:D7"/>
    <mergeCell ref="A8:D8"/>
  </mergeCells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67"/>
  <sheetViews>
    <sheetView showGridLines="0" topLeftCell="A131" zoomScale="95" zoomScaleNormal="95" zoomScaleSheetLayoutView="124" workbookViewId="0">
      <selection activeCell="F14" sqref="F14"/>
    </sheetView>
  </sheetViews>
  <sheetFormatPr defaultRowHeight="11.25"/>
  <cols>
    <col min="1" max="1" width="8.33203125" style="286" customWidth="1"/>
    <col min="2" max="2" width="1.6640625" style="286" customWidth="1"/>
    <col min="3" max="3" width="5.5" style="286" customWidth="1"/>
    <col min="4" max="4" width="4.33203125" style="286" customWidth="1"/>
    <col min="5" max="5" width="17.1640625" style="286" customWidth="1"/>
    <col min="6" max="6" width="54.5" style="286" bestFit="1" customWidth="1"/>
    <col min="7" max="7" width="7" style="286" customWidth="1"/>
    <col min="8" max="8" width="11.5" style="286" customWidth="1"/>
    <col min="9" max="10" width="20.1640625" style="286" customWidth="1"/>
    <col min="11" max="11" width="20.1640625" style="286" hidden="1" customWidth="1"/>
    <col min="12" max="12" width="9.33203125" style="286" customWidth="1"/>
    <col min="13" max="13" width="10.83203125" style="286" hidden="1" customWidth="1"/>
    <col min="14" max="14" width="9.33203125" style="286"/>
    <col min="15" max="20" width="14.1640625" style="286" hidden="1" customWidth="1"/>
    <col min="21" max="21" width="16.33203125" style="286" hidden="1" customWidth="1"/>
    <col min="22" max="22" width="12" style="286" customWidth="1"/>
    <col min="23" max="23" width="17.6640625" style="286" customWidth="1"/>
    <col min="24" max="24" width="19.33203125" style="286" customWidth="1"/>
    <col min="25" max="25" width="15" style="286" customWidth="1"/>
    <col min="26" max="26" width="25.5" style="286" customWidth="1"/>
    <col min="27" max="27" width="52.33203125" style="286" customWidth="1"/>
    <col min="28" max="28" width="16.33203125" style="286" customWidth="1"/>
    <col min="29" max="29" width="11" style="286" customWidth="1"/>
    <col min="30" max="30" width="15" style="286" customWidth="1"/>
    <col min="31" max="31" width="16.33203125" style="286" customWidth="1"/>
    <col min="32" max="42" width="9.33203125" style="286" customWidth="1"/>
    <col min="43" max="43" width="3.33203125" style="286" customWidth="1"/>
    <col min="44" max="51" width="9.33203125" style="286" hidden="1" customWidth="1"/>
    <col min="52" max="53" width="9.33203125" style="286"/>
    <col min="54" max="54" width="8.83203125" style="286" customWidth="1"/>
    <col min="55" max="62" width="9.33203125" style="286" hidden="1" customWidth="1"/>
    <col min="63" max="63" width="12" style="286" hidden="1" customWidth="1"/>
    <col min="64" max="67" width="9.33203125" style="286" hidden="1" customWidth="1"/>
    <col min="68" max="16384" width="9.33203125" style="286"/>
  </cols>
  <sheetData>
    <row r="1" spans="1:46">
      <c r="A1" s="80"/>
    </row>
    <row r="2" spans="1:46" ht="36.950000000000003" customHeight="1">
      <c r="L2" s="1294" t="s">
        <v>5</v>
      </c>
      <c r="M2" s="1250"/>
      <c r="N2" s="1250"/>
      <c r="O2" s="1250"/>
      <c r="P2" s="1250"/>
      <c r="Q2" s="1250"/>
      <c r="R2" s="1250"/>
      <c r="S2" s="1250"/>
      <c r="T2" s="1250"/>
      <c r="U2" s="1250"/>
      <c r="V2" s="1250"/>
      <c r="AT2" s="13" t="s">
        <v>1124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1:46" ht="24.95" customHeight="1">
      <c r="B4" s="16"/>
      <c r="D4" s="290" t="s">
        <v>2264</v>
      </c>
      <c r="L4" s="16"/>
      <c r="M4" s="291" t="s">
        <v>9</v>
      </c>
      <c r="AT4" s="13" t="s">
        <v>3</v>
      </c>
    </row>
    <row r="5" spans="1:46" ht="6.95" customHeight="1">
      <c r="B5" s="16"/>
      <c r="L5" s="16"/>
    </row>
    <row r="6" spans="1:46" s="288" customFormat="1" ht="12" customHeight="1">
      <c r="B6" s="25"/>
      <c r="D6" s="292" t="s">
        <v>12</v>
      </c>
      <c r="L6" s="25"/>
    </row>
    <row r="7" spans="1:46" s="288" customFormat="1" ht="27.75" customHeight="1">
      <c r="B7" s="25"/>
      <c r="E7" s="1285" t="str">
        <f>'Rekapitulácia stavby'!K6</f>
        <v>SOŠ PZ Košice, zateplenie bloku A a rekonštrukcia bloku E</v>
      </c>
      <c r="F7" s="1285"/>
      <c r="G7" s="1298"/>
      <c r="H7" s="1298"/>
      <c r="L7" s="25"/>
    </row>
    <row r="8" spans="1:46" s="288" customFormat="1" ht="15">
      <c r="B8" s="25"/>
      <c r="D8" s="1305" t="s">
        <v>79</v>
      </c>
      <c r="E8" s="1305"/>
      <c r="F8" s="331" t="s">
        <v>2317</v>
      </c>
      <c r="G8" s="1200"/>
      <c r="H8" s="1200"/>
      <c r="I8" s="1200"/>
      <c r="L8" s="25"/>
    </row>
    <row r="9" spans="1:46" s="288" customFormat="1" ht="9.75" customHeight="1">
      <c r="B9" s="25"/>
      <c r="E9" s="293"/>
      <c r="F9" s="1218" t="s">
        <v>2303</v>
      </c>
      <c r="L9" s="25"/>
    </row>
    <row r="10" spans="1:46" s="288" customFormat="1">
      <c r="B10" s="25"/>
      <c r="L10" s="25"/>
    </row>
    <row r="11" spans="1:46" s="288" customFormat="1" ht="12" customHeight="1">
      <c r="B11" s="25"/>
      <c r="D11" s="292" t="s">
        <v>13</v>
      </c>
      <c r="I11" s="292" t="s">
        <v>14</v>
      </c>
      <c r="J11" s="294" t="s">
        <v>1</v>
      </c>
      <c r="L11" s="25"/>
    </row>
    <row r="12" spans="1:46" s="288" customFormat="1" ht="12" customHeight="1">
      <c r="B12" s="25"/>
      <c r="D12" s="292" t="s">
        <v>15</v>
      </c>
      <c r="F12" s="294" t="s">
        <v>16</v>
      </c>
      <c r="I12" s="292" t="s">
        <v>17</v>
      </c>
      <c r="J12" s="295">
        <v>44838</v>
      </c>
      <c r="L12" s="25"/>
    </row>
    <row r="13" spans="1:46" s="288" customFormat="1" ht="10.9" customHeight="1">
      <c r="B13" s="25"/>
      <c r="L13" s="25"/>
    </row>
    <row r="14" spans="1:46" s="288" customFormat="1" ht="12" customHeight="1">
      <c r="B14" s="25"/>
      <c r="D14" s="292" t="s">
        <v>18</v>
      </c>
      <c r="I14" s="292" t="s">
        <v>19</v>
      </c>
      <c r="J14" s="294" t="s">
        <v>1</v>
      </c>
      <c r="L14" s="25"/>
    </row>
    <row r="15" spans="1:46" s="288" customFormat="1" ht="18" customHeight="1">
      <c r="B15" s="25"/>
      <c r="E15" s="294" t="s">
        <v>1125</v>
      </c>
      <c r="F15" s="294"/>
      <c r="I15" s="292" t="s">
        <v>21</v>
      </c>
      <c r="J15" s="294" t="s">
        <v>1</v>
      </c>
      <c r="L15" s="25"/>
    </row>
    <row r="16" spans="1:46" s="288" customFormat="1" ht="6.95" customHeight="1">
      <c r="B16" s="25"/>
      <c r="L16" s="25"/>
    </row>
    <row r="17" spans="2:26" s="288" customFormat="1" ht="12" customHeight="1">
      <c r="B17" s="25"/>
      <c r="D17" s="292" t="s">
        <v>22</v>
      </c>
      <c r="I17" s="292" t="s">
        <v>19</v>
      </c>
      <c r="J17" s="294" t="str">
        <f>'[3]Rekapitulácia stavby'!AN13</f>
        <v/>
      </c>
      <c r="L17" s="25"/>
    </row>
    <row r="18" spans="2:26" s="288" customFormat="1" ht="18" customHeight="1">
      <c r="B18" s="25"/>
      <c r="E18" s="1295" t="str">
        <f>'[3]Rekapitulácia stavby'!E14</f>
        <v xml:space="preserve"> </v>
      </c>
      <c r="F18" s="1295"/>
      <c r="G18" s="1295"/>
      <c r="H18" s="1295"/>
      <c r="I18" s="292" t="s">
        <v>21</v>
      </c>
      <c r="J18" s="294" t="str">
        <f>'[3]Rekapitulácia stavby'!AN14</f>
        <v/>
      </c>
      <c r="L18" s="25"/>
    </row>
    <row r="19" spans="2:26" s="288" customFormat="1" ht="6.95" customHeight="1">
      <c r="B19" s="25"/>
      <c r="L19" s="25"/>
    </row>
    <row r="20" spans="2:26" s="288" customFormat="1" ht="12" customHeight="1">
      <c r="B20" s="25"/>
      <c r="D20" s="292" t="s">
        <v>23</v>
      </c>
      <c r="I20" s="292" t="s">
        <v>19</v>
      </c>
      <c r="J20" s="294" t="s">
        <v>1</v>
      </c>
      <c r="L20" s="25"/>
    </row>
    <row r="21" spans="2:26" s="288" customFormat="1" ht="18" customHeight="1">
      <c r="B21" s="25"/>
      <c r="E21" s="294"/>
      <c r="F21" s="294"/>
      <c r="I21" s="292" t="s">
        <v>21</v>
      </c>
      <c r="J21" s="294" t="s">
        <v>1</v>
      </c>
      <c r="L21" s="25"/>
    </row>
    <row r="22" spans="2:26" s="288" customFormat="1" ht="6.95" customHeight="1">
      <c r="B22" s="25"/>
      <c r="L22" s="25"/>
    </row>
    <row r="23" spans="2:26" s="288" customFormat="1" ht="12" customHeight="1">
      <c r="B23" s="25"/>
      <c r="D23" s="292" t="s">
        <v>26</v>
      </c>
      <c r="I23" s="292" t="s">
        <v>19</v>
      </c>
      <c r="J23" s="294" t="str">
        <f>IF('[3]Rekapitulácia stavby'!AN19="","",'[3]Rekapitulácia stavby'!AN19)</f>
        <v/>
      </c>
      <c r="L23" s="25"/>
    </row>
    <row r="24" spans="2:26" s="288" customFormat="1" ht="18" customHeight="1">
      <c r="B24" s="25"/>
      <c r="E24" s="294" t="str">
        <f>IF('[3]Rekapitulácia stavby'!E20="","",'[3]Rekapitulácia stavby'!E20)</f>
        <v xml:space="preserve"> </v>
      </c>
      <c r="F24" s="294"/>
      <c r="I24" s="292" t="s">
        <v>21</v>
      </c>
      <c r="J24" s="294" t="str">
        <f>IF('[3]Rekapitulácia stavby'!AN20="","",'[3]Rekapitulácia stavby'!AN20)</f>
        <v/>
      </c>
      <c r="L24" s="25"/>
    </row>
    <row r="25" spans="2:26" s="288" customFormat="1" ht="6.95" customHeight="1">
      <c r="B25" s="25"/>
      <c r="L25" s="25"/>
    </row>
    <row r="26" spans="2:26" s="288" customFormat="1" ht="12" customHeight="1">
      <c r="B26" s="25"/>
      <c r="D26" s="292" t="s">
        <v>27</v>
      </c>
      <c r="L26" s="25"/>
    </row>
    <row r="27" spans="2:26" s="7" customFormat="1" ht="16.5" customHeight="1">
      <c r="B27" s="82"/>
      <c r="E27" s="1296" t="s">
        <v>1</v>
      </c>
      <c r="F27" s="1296"/>
      <c r="G27" s="1296"/>
      <c r="H27" s="1296"/>
      <c r="L27" s="82"/>
    </row>
    <row r="28" spans="2:26" s="288" customFormat="1" ht="6.95" customHeight="1">
      <c r="B28" s="25"/>
      <c r="L28" s="25"/>
    </row>
    <row r="29" spans="2:26" s="288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26" s="288" customFormat="1" ht="25.35" customHeight="1">
      <c r="B30" s="25"/>
      <c r="D30" s="296" t="s">
        <v>28</v>
      </c>
      <c r="J30" s="297"/>
      <c r="L30" s="25"/>
      <c r="Z30" s="298"/>
    </row>
    <row r="31" spans="2:26" s="288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  <c r="Z31" s="299"/>
    </row>
    <row r="32" spans="2:26" s="288" customFormat="1" ht="14.45" customHeight="1">
      <c r="B32" s="25"/>
      <c r="F32" s="300" t="s">
        <v>30</v>
      </c>
      <c r="I32" s="300" t="s">
        <v>29</v>
      </c>
      <c r="J32" s="300" t="s">
        <v>31</v>
      </c>
      <c r="L32" s="25"/>
      <c r="Z32" s="299"/>
    </row>
    <row r="33" spans="2:26" s="288" customFormat="1" ht="14.45" customHeight="1">
      <c r="B33" s="25"/>
      <c r="D33" s="301" t="s">
        <v>32</v>
      </c>
      <c r="E33" s="292" t="s">
        <v>33</v>
      </c>
      <c r="F33" s="302"/>
      <c r="I33" s="303">
        <v>0.2</v>
      </c>
      <c r="J33" s="302"/>
      <c r="L33" s="25"/>
      <c r="Z33" s="299"/>
    </row>
    <row r="34" spans="2:26" s="288" customFormat="1" ht="14.45" customHeight="1">
      <c r="B34" s="25"/>
      <c r="E34" s="292" t="s">
        <v>34</v>
      </c>
      <c r="F34" s="302"/>
      <c r="I34" s="303">
        <v>0.2</v>
      </c>
      <c r="J34" s="302"/>
      <c r="L34" s="25"/>
      <c r="Z34" s="304"/>
    </row>
    <row r="35" spans="2:26" s="288" customFormat="1" ht="14.45" hidden="1" customHeight="1">
      <c r="B35" s="25"/>
      <c r="E35" s="292" t="s">
        <v>35</v>
      </c>
      <c r="F35" s="292"/>
      <c r="I35" s="303">
        <v>0.2</v>
      </c>
      <c r="J35" s="302"/>
      <c r="L35" s="25"/>
    </row>
    <row r="36" spans="2:26" s="288" customFormat="1" ht="14.45" hidden="1" customHeight="1">
      <c r="B36" s="25"/>
      <c r="E36" s="292" t="s">
        <v>36</v>
      </c>
      <c r="F36" s="292"/>
      <c r="I36" s="303">
        <v>0.2</v>
      </c>
      <c r="J36" s="302"/>
      <c r="L36" s="25"/>
    </row>
    <row r="37" spans="2:26" s="288" customFormat="1" ht="14.45" hidden="1" customHeight="1">
      <c r="B37" s="25"/>
      <c r="E37" s="292" t="s">
        <v>37</v>
      </c>
      <c r="F37" s="292"/>
      <c r="I37" s="303">
        <v>0</v>
      </c>
      <c r="J37" s="302"/>
      <c r="L37" s="25"/>
    </row>
    <row r="38" spans="2:26" s="288" customFormat="1" ht="6.95" customHeight="1">
      <c r="B38" s="25"/>
      <c r="L38" s="25"/>
    </row>
    <row r="39" spans="2:26" s="288" customFormat="1" ht="25.35" customHeight="1">
      <c r="B39" s="25"/>
      <c r="C39" s="87"/>
      <c r="D39" s="305" t="s">
        <v>38</v>
      </c>
      <c r="E39" s="50"/>
      <c r="F39" s="50"/>
      <c r="G39" s="306" t="s">
        <v>39</v>
      </c>
      <c r="H39" s="307" t="s">
        <v>40</v>
      </c>
      <c r="I39" s="50"/>
      <c r="J39" s="308"/>
      <c r="K39" s="92"/>
      <c r="L39" s="25"/>
      <c r="Z39" s="309"/>
    </row>
    <row r="40" spans="2:26" s="288" customFormat="1" ht="14.45" customHeight="1">
      <c r="B40" s="25"/>
      <c r="L40" s="25"/>
    </row>
    <row r="41" spans="2:26" ht="14.45" customHeight="1">
      <c r="B41" s="16"/>
      <c r="L41" s="16"/>
    </row>
    <row r="42" spans="2:26" ht="14.45" customHeight="1">
      <c r="B42" s="16"/>
      <c r="L42" s="16"/>
    </row>
    <row r="43" spans="2:26" ht="14.45" customHeight="1">
      <c r="B43" s="16"/>
      <c r="L43" s="16"/>
    </row>
    <row r="44" spans="2:26" ht="14.45" customHeight="1">
      <c r="B44" s="16"/>
      <c r="L44" s="16"/>
    </row>
    <row r="45" spans="2:26" ht="14.45" customHeight="1">
      <c r="B45" s="16"/>
      <c r="L45" s="16"/>
    </row>
    <row r="46" spans="2:26" ht="14.45" customHeight="1">
      <c r="B46" s="16"/>
      <c r="L46" s="16"/>
    </row>
    <row r="47" spans="2:26" ht="14.45" customHeight="1">
      <c r="B47" s="16"/>
      <c r="L47" s="16"/>
    </row>
    <row r="48" spans="2:26" ht="14.45" customHeight="1">
      <c r="B48" s="16"/>
      <c r="L48" s="16"/>
    </row>
    <row r="49" spans="2:12" ht="14.45" customHeight="1">
      <c r="B49" s="16"/>
      <c r="L49" s="16"/>
    </row>
    <row r="50" spans="2:12" ht="14.45" customHeight="1">
      <c r="B50" s="16"/>
      <c r="L50" s="16"/>
    </row>
    <row r="51" spans="2:12" ht="14.45" customHeight="1">
      <c r="B51" s="16"/>
      <c r="L51" s="16"/>
    </row>
    <row r="52" spans="2:12" s="288" customFormat="1" ht="14.45" customHeight="1">
      <c r="B52" s="25"/>
      <c r="D52" s="310" t="s">
        <v>41</v>
      </c>
      <c r="E52" s="35"/>
      <c r="F52" s="35"/>
      <c r="G52" s="310" t="s">
        <v>42</v>
      </c>
      <c r="H52" s="35"/>
      <c r="I52" s="35"/>
      <c r="J52" s="35"/>
      <c r="K52" s="35"/>
      <c r="L52" s="25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>
      <c r="B61" s="16"/>
      <c r="L61" s="16"/>
    </row>
    <row r="62" spans="2:12">
      <c r="B62" s="16"/>
      <c r="L62" s="16"/>
    </row>
    <row r="63" spans="2:12" s="288" customFormat="1" ht="12.75">
      <c r="B63" s="25"/>
      <c r="D63" s="311" t="s">
        <v>43</v>
      </c>
      <c r="E63" s="287"/>
      <c r="F63" s="287"/>
      <c r="G63" s="311" t="s">
        <v>43</v>
      </c>
      <c r="H63" s="287"/>
      <c r="I63" s="287"/>
      <c r="J63" s="312" t="s">
        <v>44</v>
      </c>
      <c r="K63" s="287"/>
      <c r="L63" s="25"/>
    </row>
    <row r="64" spans="2:12">
      <c r="B64" s="16"/>
      <c r="L64" s="16"/>
    </row>
    <row r="65" spans="2:12">
      <c r="B65" s="16"/>
      <c r="L65" s="16"/>
    </row>
    <row r="66" spans="2:12">
      <c r="B66" s="16"/>
      <c r="L66" s="16"/>
    </row>
    <row r="67" spans="2:12" s="288" customFormat="1" ht="12.75">
      <c r="B67" s="25"/>
      <c r="D67" s="310" t="s">
        <v>45</v>
      </c>
      <c r="E67" s="35"/>
      <c r="F67" s="35"/>
      <c r="G67" s="310" t="s">
        <v>46</v>
      </c>
      <c r="H67" s="35"/>
      <c r="I67" s="35"/>
      <c r="J67" s="35"/>
      <c r="K67" s="35"/>
      <c r="L67" s="25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 s="288" customFormat="1" ht="12.75">
      <c r="B78" s="25"/>
      <c r="D78" s="311" t="s">
        <v>43</v>
      </c>
      <c r="E78" s="287"/>
      <c r="F78" s="287"/>
      <c r="G78" s="311" t="s">
        <v>43</v>
      </c>
      <c r="H78" s="287"/>
      <c r="I78" s="287"/>
      <c r="J78" s="312" t="s">
        <v>44</v>
      </c>
      <c r="K78" s="287"/>
      <c r="L78" s="25"/>
    </row>
    <row r="79" spans="2:12" s="288" customFormat="1" ht="14.4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25"/>
    </row>
    <row r="83" spans="2:12" s="288" customFormat="1" ht="6.95" customHeight="1"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25"/>
    </row>
    <row r="84" spans="2:12" s="288" customFormat="1" ht="24.95" customHeight="1">
      <c r="B84" s="25"/>
      <c r="C84" s="290" t="s">
        <v>2267</v>
      </c>
      <c r="L84" s="25"/>
    </row>
    <row r="85" spans="2:12" s="288" customFormat="1" ht="6.95" customHeight="1">
      <c r="B85" s="25"/>
      <c r="L85" s="25"/>
    </row>
    <row r="86" spans="2:12" s="288" customFormat="1" ht="12" customHeight="1">
      <c r="B86" s="25"/>
      <c r="C86" s="292" t="s">
        <v>12</v>
      </c>
      <c r="L86" s="25"/>
    </row>
    <row r="87" spans="2:12" s="288" customFormat="1" ht="16.5" customHeight="1">
      <c r="B87" s="25"/>
      <c r="E87" s="1285" t="str">
        <f>E7</f>
        <v>SOŠ PZ Košice, zateplenie bloku A a rekonštrukcia bloku E</v>
      </c>
      <c r="F87" s="1285"/>
      <c r="G87" s="1298"/>
      <c r="H87" s="1298"/>
      <c r="L87" s="25"/>
    </row>
    <row r="88" spans="2:12" s="288" customFormat="1" ht="11.25" customHeight="1">
      <c r="B88" s="25"/>
      <c r="E88" s="293"/>
      <c r="F88" s="293"/>
      <c r="L88" s="25"/>
    </row>
    <row r="89" spans="2:12" s="288" customFormat="1" ht="16.5" customHeight="1">
      <c r="B89" s="25"/>
      <c r="C89" s="1305" t="s">
        <v>79</v>
      </c>
      <c r="D89" s="1305"/>
      <c r="E89" s="331" t="s">
        <v>2316</v>
      </c>
      <c r="F89" s="1218"/>
      <c r="G89" s="1200"/>
      <c r="L89" s="25"/>
    </row>
    <row r="90" spans="2:12" s="288" customFormat="1" ht="15">
      <c r="B90" s="25"/>
      <c r="E90" s="1219" t="s">
        <v>2303</v>
      </c>
      <c r="F90" s="1200"/>
      <c r="L90" s="25"/>
    </row>
    <row r="91" spans="2:12" s="288" customFormat="1" ht="12" customHeight="1">
      <c r="B91" s="25"/>
      <c r="C91" s="292" t="s">
        <v>15</v>
      </c>
      <c r="F91" s="294" t="str">
        <f>F12</f>
        <v>Košice</v>
      </c>
      <c r="I91" s="292" t="s">
        <v>17</v>
      </c>
      <c r="J91" s="295">
        <f>IF(J12="","",J12)</f>
        <v>44838</v>
      </c>
      <c r="L91" s="25"/>
    </row>
    <row r="92" spans="2:12" s="288" customFormat="1" ht="6.95" customHeight="1">
      <c r="B92" s="25"/>
      <c r="L92" s="25"/>
    </row>
    <row r="93" spans="2:12" s="288" customFormat="1" ht="27.95" customHeight="1">
      <c r="B93" s="25"/>
      <c r="C93" s="292" t="s">
        <v>18</v>
      </c>
      <c r="F93" s="294" t="str">
        <f>E15</f>
        <v>MV SR, Bratislava</v>
      </c>
      <c r="I93" s="292" t="s">
        <v>23</v>
      </c>
      <c r="J93" s="313"/>
      <c r="L93" s="25"/>
    </row>
    <row r="94" spans="2:12" s="288" customFormat="1" ht="15.2" customHeight="1">
      <c r="B94" s="25"/>
      <c r="C94" s="292" t="s">
        <v>22</v>
      </c>
      <c r="I94" s="292" t="s">
        <v>26</v>
      </c>
      <c r="J94" s="313" t="str">
        <f>E24</f>
        <v xml:space="preserve"> </v>
      </c>
      <c r="L94" s="25"/>
    </row>
    <row r="95" spans="2:12" s="288" customFormat="1" ht="10.35" customHeight="1">
      <c r="B95" s="25"/>
      <c r="L95" s="25"/>
    </row>
    <row r="96" spans="2:12" s="288" customFormat="1" ht="29.25" customHeight="1">
      <c r="B96" s="25"/>
      <c r="C96" s="314" t="s">
        <v>80</v>
      </c>
      <c r="D96" s="87"/>
      <c r="E96" s="87"/>
      <c r="F96" s="87"/>
      <c r="G96" s="87"/>
      <c r="H96" s="87"/>
      <c r="I96" s="87"/>
      <c r="J96" s="315" t="s">
        <v>81</v>
      </c>
      <c r="K96" s="87"/>
      <c r="L96" s="25"/>
    </row>
    <row r="97" spans="2:47" s="288" customFormat="1" ht="10.35" customHeight="1">
      <c r="B97" s="25"/>
      <c r="L97" s="25"/>
    </row>
    <row r="98" spans="2:47" s="288" customFormat="1" ht="22.9" customHeight="1">
      <c r="B98" s="25"/>
      <c r="C98" s="316" t="s">
        <v>82</v>
      </c>
      <c r="J98" s="297"/>
      <c r="L98" s="25"/>
      <c r="Z98" s="317"/>
      <c r="AU98" s="13" t="s">
        <v>83</v>
      </c>
    </row>
    <row r="99" spans="2:47" s="319" customFormat="1" ht="24.95" customHeight="1">
      <c r="B99" s="318"/>
      <c r="D99" s="320" t="s">
        <v>84</v>
      </c>
      <c r="E99" s="321"/>
      <c r="F99" s="321"/>
      <c r="G99" s="321"/>
      <c r="H99" s="321"/>
      <c r="I99" s="321"/>
      <c r="J99" s="322"/>
      <c r="L99" s="318"/>
    </row>
    <row r="100" spans="2:47" s="324" customFormat="1" ht="19.899999999999999" customHeight="1">
      <c r="B100" s="323"/>
      <c r="D100" s="325" t="s">
        <v>85</v>
      </c>
      <c r="E100" s="326"/>
      <c r="F100" s="326"/>
      <c r="G100" s="326"/>
      <c r="H100" s="326"/>
      <c r="I100" s="326"/>
      <c r="J100" s="327"/>
      <c r="L100" s="323"/>
    </row>
    <row r="101" spans="2:47" s="324" customFormat="1" ht="19.899999999999999" customHeight="1">
      <c r="B101" s="323"/>
      <c r="D101" s="325" t="s">
        <v>86</v>
      </c>
      <c r="E101" s="326"/>
      <c r="F101" s="326"/>
      <c r="G101" s="326"/>
      <c r="H101" s="326"/>
      <c r="I101" s="326"/>
      <c r="J101" s="327"/>
      <c r="L101" s="323"/>
    </row>
    <row r="102" spans="2:47" s="324" customFormat="1" ht="19.899999999999999" customHeight="1">
      <c r="B102" s="323"/>
      <c r="D102" s="325" t="s">
        <v>87</v>
      </c>
      <c r="E102" s="326"/>
      <c r="F102" s="326"/>
      <c r="G102" s="326"/>
      <c r="H102" s="326"/>
      <c r="I102" s="326"/>
      <c r="J102" s="327"/>
      <c r="L102" s="323"/>
    </row>
    <row r="103" spans="2:47" s="324" customFormat="1" ht="19.899999999999999" customHeight="1">
      <c r="B103" s="323"/>
      <c r="D103" s="325" t="s">
        <v>88</v>
      </c>
      <c r="E103" s="326"/>
      <c r="F103" s="326"/>
      <c r="G103" s="326"/>
      <c r="H103" s="326"/>
      <c r="I103" s="326"/>
      <c r="J103" s="327"/>
      <c r="L103" s="323"/>
    </row>
    <row r="104" spans="2:47" s="324" customFormat="1" ht="19.899999999999999" customHeight="1">
      <c r="B104" s="323"/>
      <c r="D104" s="325" t="s">
        <v>89</v>
      </c>
      <c r="E104" s="326"/>
      <c r="F104" s="326"/>
      <c r="G104" s="326"/>
      <c r="H104" s="326"/>
      <c r="I104" s="326"/>
      <c r="J104" s="327"/>
      <c r="L104" s="323"/>
    </row>
    <row r="105" spans="2:47" s="324" customFormat="1" ht="19.899999999999999" customHeight="1">
      <c r="B105" s="323"/>
      <c r="D105" s="325" t="s">
        <v>90</v>
      </c>
      <c r="E105" s="326"/>
      <c r="F105" s="326"/>
      <c r="G105" s="326"/>
      <c r="H105" s="326"/>
      <c r="I105" s="326"/>
      <c r="J105" s="327"/>
      <c r="L105" s="323"/>
    </row>
    <row r="106" spans="2:47" s="324" customFormat="1" ht="19.899999999999999" customHeight="1">
      <c r="B106" s="323"/>
      <c r="D106" s="325" t="s">
        <v>91</v>
      </c>
      <c r="E106" s="326"/>
      <c r="F106" s="326"/>
      <c r="G106" s="326"/>
      <c r="H106" s="326"/>
      <c r="I106" s="326"/>
      <c r="J106" s="327"/>
      <c r="L106" s="323"/>
    </row>
    <row r="107" spans="2:47" s="319" customFormat="1" ht="24.95" customHeight="1">
      <c r="B107" s="318"/>
      <c r="D107" s="320" t="s">
        <v>92</v>
      </c>
      <c r="E107" s="321"/>
      <c r="F107" s="321"/>
      <c r="G107" s="321"/>
      <c r="H107" s="321"/>
      <c r="I107" s="321"/>
      <c r="J107" s="322"/>
      <c r="L107" s="318"/>
    </row>
    <row r="108" spans="2:47" s="324" customFormat="1" ht="19.899999999999999" customHeight="1">
      <c r="B108" s="323"/>
      <c r="D108" s="325" t="s">
        <v>94</v>
      </c>
      <c r="E108" s="326"/>
      <c r="F108" s="326"/>
      <c r="G108" s="326"/>
      <c r="H108" s="326"/>
      <c r="I108" s="326"/>
      <c r="J108" s="327"/>
      <c r="L108" s="323"/>
    </row>
    <row r="109" spans="2:47" s="324" customFormat="1" ht="19.899999999999999" customHeight="1">
      <c r="B109" s="323"/>
      <c r="D109" s="325" t="s">
        <v>95</v>
      </c>
      <c r="E109" s="326"/>
      <c r="F109" s="326"/>
      <c r="G109" s="326"/>
      <c r="H109" s="326"/>
      <c r="I109" s="326"/>
      <c r="J109" s="327"/>
      <c r="L109" s="323"/>
    </row>
    <row r="110" spans="2:47" s="324" customFormat="1" ht="19.899999999999999" customHeight="1">
      <c r="B110" s="323"/>
      <c r="D110" s="325" t="s">
        <v>96</v>
      </c>
      <c r="E110" s="326"/>
      <c r="F110" s="326"/>
      <c r="G110" s="326"/>
      <c r="H110" s="326"/>
      <c r="I110" s="326"/>
      <c r="J110" s="327"/>
      <c r="L110" s="323"/>
    </row>
    <row r="111" spans="2:47" s="324" customFormat="1" ht="19.899999999999999" customHeight="1">
      <c r="B111" s="323"/>
      <c r="D111" s="325" t="s">
        <v>1126</v>
      </c>
      <c r="E111" s="326"/>
      <c r="F111" s="326"/>
      <c r="G111" s="326"/>
      <c r="H111" s="326"/>
      <c r="I111" s="326"/>
      <c r="J111" s="327"/>
      <c r="L111" s="323"/>
    </row>
    <row r="112" spans="2:47" s="324" customFormat="1" ht="19.899999999999999" customHeight="1">
      <c r="B112" s="323"/>
      <c r="D112" s="325" t="s">
        <v>1127</v>
      </c>
      <c r="E112" s="326"/>
      <c r="F112" s="326"/>
      <c r="G112" s="326"/>
      <c r="H112" s="326"/>
      <c r="I112" s="326"/>
      <c r="J112" s="327"/>
      <c r="L112" s="323"/>
    </row>
    <row r="113" spans="2:27" s="324" customFormat="1" ht="19.899999999999999" customHeight="1">
      <c r="B113" s="323"/>
      <c r="D113" s="325" t="s">
        <v>676</v>
      </c>
      <c r="E113" s="326"/>
      <c r="F113" s="326"/>
      <c r="G113" s="326"/>
      <c r="H113" s="326"/>
      <c r="I113" s="326"/>
      <c r="J113" s="327"/>
      <c r="L113" s="323"/>
    </row>
    <row r="114" spans="2:27" s="324" customFormat="1" ht="19.899999999999999" customHeight="1">
      <c r="B114" s="323"/>
      <c r="D114" s="325" t="s">
        <v>1128</v>
      </c>
      <c r="E114" s="326"/>
      <c r="F114" s="326"/>
      <c r="G114" s="326"/>
      <c r="H114" s="326"/>
      <c r="I114" s="326"/>
      <c r="J114" s="327"/>
      <c r="L114" s="323"/>
    </row>
    <row r="115" spans="2:27" s="324" customFormat="1" ht="19.899999999999999" customHeight="1">
      <c r="B115" s="323"/>
      <c r="D115" s="325" t="s">
        <v>97</v>
      </c>
      <c r="E115" s="326"/>
      <c r="F115" s="326"/>
      <c r="G115" s="326"/>
      <c r="H115" s="326"/>
      <c r="I115" s="326"/>
      <c r="J115" s="327"/>
      <c r="L115" s="323"/>
    </row>
    <row r="116" spans="2:27" s="324" customFormat="1" ht="19.899999999999999" customHeight="1">
      <c r="B116" s="323"/>
      <c r="D116" s="325" t="s">
        <v>98</v>
      </c>
      <c r="E116" s="326"/>
      <c r="F116" s="326"/>
      <c r="G116" s="326"/>
      <c r="H116" s="326"/>
      <c r="I116" s="326"/>
      <c r="J116" s="327"/>
      <c r="L116" s="323"/>
    </row>
    <row r="117" spans="2:27" s="324" customFormat="1" ht="19.899999999999999" customHeight="1">
      <c r="B117" s="323"/>
      <c r="D117" s="325" t="s">
        <v>99</v>
      </c>
      <c r="E117" s="326"/>
      <c r="F117" s="326"/>
      <c r="G117" s="326"/>
      <c r="H117" s="326"/>
      <c r="I117" s="326"/>
      <c r="J117" s="327"/>
      <c r="L117" s="323"/>
    </row>
    <row r="118" spans="2:27" s="324" customFormat="1" ht="19.899999999999999" customHeight="1">
      <c r="B118" s="323"/>
      <c r="D118" s="325" t="s">
        <v>1129</v>
      </c>
      <c r="E118" s="326"/>
      <c r="F118" s="326"/>
      <c r="G118" s="326"/>
      <c r="H118" s="326"/>
      <c r="I118" s="326"/>
      <c r="J118" s="327"/>
      <c r="L118" s="323"/>
    </row>
    <row r="119" spans="2:27" s="324" customFormat="1" ht="19.899999999999999" customHeight="1">
      <c r="B119" s="323"/>
      <c r="D119" s="325" t="s">
        <v>1130</v>
      </c>
      <c r="E119" s="326"/>
      <c r="F119" s="326"/>
      <c r="G119" s="326"/>
      <c r="H119" s="326"/>
      <c r="I119" s="326"/>
      <c r="J119" s="327"/>
      <c r="L119" s="323"/>
    </row>
    <row r="120" spans="2:27" s="324" customFormat="1" ht="19.899999999999999" customHeight="1">
      <c r="B120" s="323"/>
      <c r="D120" s="325" t="s">
        <v>1131</v>
      </c>
      <c r="E120" s="326"/>
      <c r="F120" s="326"/>
      <c r="G120" s="326"/>
      <c r="H120" s="326"/>
      <c r="I120" s="326"/>
      <c r="J120" s="327"/>
      <c r="L120" s="323"/>
    </row>
    <row r="121" spans="2:27" s="324" customFormat="1" ht="19.899999999999999" customHeight="1">
      <c r="B121" s="323"/>
      <c r="D121" s="325" t="s">
        <v>1132</v>
      </c>
      <c r="E121" s="326"/>
      <c r="F121" s="326"/>
      <c r="G121" s="326"/>
      <c r="H121" s="326"/>
      <c r="I121" s="326"/>
      <c r="J121" s="327"/>
      <c r="L121" s="323"/>
    </row>
    <row r="122" spans="2:27" s="324" customFormat="1" ht="19.899999999999999" customHeight="1">
      <c r="B122" s="323"/>
      <c r="D122" s="325" t="s">
        <v>100</v>
      </c>
      <c r="E122" s="326"/>
      <c r="F122" s="326"/>
      <c r="G122" s="326"/>
      <c r="H122" s="326"/>
      <c r="I122" s="326"/>
      <c r="J122" s="327"/>
      <c r="L122" s="323"/>
    </row>
    <row r="123" spans="2:27" s="324" customFormat="1" ht="19.899999999999999" customHeight="1">
      <c r="B123" s="323"/>
      <c r="D123" s="325" t="s">
        <v>101</v>
      </c>
      <c r="E123" s="326"/>
      <c r="F123" s="326"/>
      <c r="G123" s="326"/>
      <c r="H123" s="326"/>
      <c r="I123" s="326"/>
      <c r="J123" s="327"/>
      <c r="L123" s="323"/>
      <c r="AA123" s="1085"/>
    </row>
    <row r="124" spans="2:27" s="319" customFormat="1" ht="24.95" customHeight="1">
      <c r="B124" s="318"/>
      <c r="D124" s="320" t="s">
        <v>1133</v>
      </c>
      <c r="E124" s="321"/>
      <c r="F124" s="321"/>
      <c r="G124" s="321"/>
      <c r="H124" s="321"/>
      <c r="I124" s="321"/>
      <c r="J124" s="322"/>
      <c r="L124" s="318"/>
      <c r="Z124" s="328"/>
      <c r="AA124" s="1086"/>
    </row>
    <row r="125" spans="2:27" s="324" customFormat="1" ht="19.899999999999999" customHeight="1">
      <c r="B125" s="323"/>
      <c r="D125" s="325" t="s">
        <v>1134</v>
      </c>
      <c r="E125" s="326"/>
      <c r="F125" s="326"/>
      <c r="G125" s="326"/>
      <c r="H125" s="326"/>
      <c r="I125" s="326"/>
      <c r="J125" s="327"/>
      <c r="L125" s="323"/>
      <c r="AA125" s="1085"/>
    </row>
    <row r="126" spans="2:27" s="319" customFormat="1" ht="24.95" customHeight="1">
      <c r="B126" s="318"/>
      <c r="D126" s="320" t="s">
        <v>102</v>
      </c>
      <c r="E126" s="321"/>
      <c r="F126" s="321"/>
      <c r="G126" s="321"/>
      <c r="H126" s="321"/>
      <c r="I126" s="321"/>
      <c r="J126" s="322"/>
      <c r="L126" s="318"/>
      <c r="Z126" s="328"/>
      <c r="AA126" s="1086"/>
    </row>
    <row r="127" spans="2:27" s="288" customFormat="1" ht="21.75" customHeight="1">
      <c r="B127" s="25"/>
      <c r="L127" s="25"/>
      <c r="AA127" s="48"/>
    </row>
    <row r="128" spans="2:27" s="288" customFormat="1" ht="6.95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25"/>
      <c r="AA128" s="48"/>
    </row>
    <row r="129" spans="2:28">
      <c r="AA129" s="1087"/>
    </row>
    <row r="130" spans="2:28">
      <c r="AA130" s="1087"/>
    </row>
    <row r="131" spans="2:28">
      <c r="AA131" s="1087"/>
    </row>
    <row r="132" spans="2:28" s="288" customFormat="1" ht="6.95" customHeight="1"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25"/>
      <c r="W132" s="1056"/>
      <c r="X132" s="1056"/>
      <c r="Y132" s="1056"/>
      <c r="Z132" s="1056"/>
      <c r="AA132" s="1088"/>
      <c r="AB132" s="1056"/>
    </row>
    <row r="133" spans="2:28" s="288" customFormat="1" ht="24.95" customHeight="1">
      <c r="B133" s="25"/>
      <c r="C133" s="290" t="s">
        <v>2268</v>
      </c>
      <c r="L133" s="25"/>
      <c r="W133" s="1056"/>
      <c r="X133" s="1056"/>
      <c r="Y133" s="1056"/>
      <c r="Z133" s="1056"/>
      <c r="AA133" s="1088"/>
      <c r="AB133" s="1056"/>
    </row>
    <row r="134" spans="2:28" s="288" customFormat="1" ht="6.95" customHeight="1">
      <c r="B134" s="25"/>
      <c r="L134" s="25"/>
      <c r="W134" s="1056"/>
      <c r="X134" s="1056"/>
      <c r="Y134" s="1056"/>
      <c r="Z134" s="1056"/>
      <c r="AA134" s="1088"/>
      <c r="AB134" s="1056"/>
    </row>
    <row r="135" spans="2:28" s="288" customFormat="1" ht="12" customHeight="1">
      <c r="B135" s="25"/>
      <c r="C135" s="292" t="s">
        <v>12</v>
      </c>
      <c r="L135" s="25"/>
      <c r="W135" s="1056"/>
      <c r="X135" s="1056"/>
      <c r="Y135" s="1056"/>
      <c r="Z135" s="1056"/>
      <c r="AA135" s="1088"/>
      <c r="AB135" s="1056"/>
    </row>
    <row r="136" spans="2:28" s="288" customFormat="1" ht="16.5" customHeight="1">
      <c r="B136" s="25"/>
      <c r="E136" s="1285" t="str">
        <f>E7</f>
        <v>SOŠ PZ Košice, zateplenie bloku A a rekonštrukcia bloku E</v>
      </c>
      <c r="F136" s="1285"/>
      <c r="G136" s="1298"/>
      <c r="H136" s="1298"/>
      <c r="L136" s="25"/>
      <c r="W136" s="1056"/>
      <c r="X136" s="1056"/>
      <c r="Y136" s="1056"/>
      <c r="Z136" s="1056"/>
      <c r="AA136" s="1088"/>
      <c r="AB136" s="1056"/>
    </row>
    <row r="137" spans="2:28" s="288" customFormat="1" ht="9.75" customHeight="1">
      <c r="B137" s="25"/>
      <c r="E137" s="293"/>
      <c r="F137" s="293"/>
      <c r="L137" s="25"/>
      <c r="W137" s="1056"/>
      <c r="X137" s="1056"/>
      <c r="Y137" s="1056"/>
      <c r="Z137" s="1056"/>
      <c r="AA137" s="1088"/>
      <c r="AB137" s="1056"/>
    </row>
    <row r="138" spans="2:28" s="288" customFormat="1" ht="16.5" customHeight="1">
      <c r="B138" s="25"/>
      <c r="C138" s="1305" t="s">
        <v>79</v>
      </c>
      <c r="D138" s="1305"/>
      <c r="E138" s="296" t="s">
        <v>2315</v>
      </c>
      <c r="F138" s="1200"/>
      <c r="L138" s="25"/>
      <c r="W138" s="1056"/>
      <c r="X138" s="1056"/>
      <c r="Y138" s="1056"/>
      <c r="Z138" s="1056"/>
      <c r="AA138" s="1088"/>
      <c r="AB138" s="1056"/>
    </row>
    <row r="139" spans="2:28" s="288" customFormat="1" ht="12.75">
      <c r="B139" s="25"/>
      <c r="C139" s="329"/>
      <c r="E139" s="1307" t="s">
        <v>2303</v>
      </c>
      <c r="F139" s="1307"/>
      <c r="L139" s="25"/>
      <c r="W139" s="1056"/>
      <c r="X139" s="1056"/>
      <c r="Y139" s="1056"/>
      <c r="Z139" s="1056"/>
      <c r="AA139" s="1088"/>
      <c r="AB139" s="1056"/>
    </row>
    <row r="140" spans="2:28" s="288" customFormat="1" ht="12" customHeight="1">
      <c r="B140" s="25"/>
      <c r="C140" s="292" t="s">
        <v>15</v>
      </c>
      <c r="F140" s="294" t="s">
        <v>16</v>
      </c>
      <c r="I140" s="292" t="s">
        <v>17</v>
      </c>
      <c r="J140" s="295">
        <f>IF(J12="","",J12)</f>
        <v>44838</v>
      </c>
      <c r="L140" s="25"/>
      <c r="W140" s="1056"/>
      <c r="X140" s="1056"/>
      <c r="Y140" s="1056"/>
      <c r="Z140" s="1056"/>
      <c r="AA140" s="1088"/>
      <c r="AB140" s="1056"/>
    </row>
    <row r="141" spans="2:28" s="288" customFormat="1">
      <c r="B141" s="25"/>
      <c r="L141" s="25"/>
      <c r="W141" s="1056"/>
      <c r="X141" s="1056"/>
      <c r="Y141" s="1056"/>
      <c r="Z141" s="1056"/>
      <c r="AA141" s="1088"/>
      <c r="AB141" s="1056"/>
    </row>
    <row r="142" spans="2:28" s="288" customFormat="1" ht="27.95" customHeight="1">
      <c r="B142" s="25"/>
      <c r="C142" s="292" t="s">
        <v>18</v>
      </c>
      <c r="F142" s="294" t="str">
        <f>E15</f>
        <v>MV SR, Bratislava</v>
      </c>
      <c r="I142" s="292" t="s">
        <v>23</v>
      </c>
      <c r="J142" s="313"/>
      <c r="L142" s="25"/>
      <c r="W142" s="1056"/>
      <c r="X142" s="1056"/>
      <c r="Y142" s="1056"/>
      <c r="Z142" s="1056"/>
      <c r="AA142" s="1088"/>
      <c r="AB142" s="1056"/>
    </row>
    <row r="143" spans="2:28" s="288" customFormat="1" ht="15.2" customHeight="1">
      <c r="B143" s="25"/>
      <c r="C143" s="292" t="s">
        <v>22</v>
      </c>
      <c r="I143" s="292" t="s">
        <v>26</v>
      </c>
      <c r="J143" s="313" t="str">
        <f>E24</f>
        <v xml:space="preserve"> </v>
      </c>
      <c r="L143" s="25"/>
      <c r="W143" s="1057"/>
      <c r="X143" s="1058"/>
      <c r="Y143" s="1056"/>
      <c r="Z143" s="1056"/>
      <c r="AA143" s="1088"/>
      <c r="AB143" s="1056"/>
    </row>
    <row r="144" spans="2:28" s="288" customFormat="1" ht="10.35" customHeight="1">
      <c r="B144" s="25"/>
      <c r="L144" s="25"/>
      <c r="W144" s="1056"/>
      <c r="X144" s="1056"/>
      <c r="Y144" s="1056"/>
      <c r="Z144" s="1056"/>
      <c r="AA144" s="1088"/>
      <c r="AB144" s="1056"/>
    </row>
    <row r="145" spans="2:65" s="10" customFormat="1" ht="29.25" customHeight="1">
      <c r="B145" s="106"/>
      <c r="C145" s="332" t="s">
        <v>103</v>
      </c>
      <c r="D145" s="333" t="s">
        <v>53</v>
      </c>
      <c r="E145" s="333" t="s">
        <v>49</v>
      </c>
      <c r="F145" s="333" t="s">
        <v>50</v>
      </c>
      <c r="G145" s="333" t="s">
        <v>104</v>
      </c>
      <c r="H145" s="333" t="s">
        <v>105</v>
      </c>
      <c r="I145" s="333" t="s">
        <v>106</v>
      </c>
      <c r="J145" s="334" t="s">
        <v>81</v>
      </c>
      <c r="K145" s="335" t="s">
        <v>107</v>
      </c>
      <c r="L145" s="106"/>
      <c r="M145" s="336" t="s">
        <v>1</v>
      </c>
      <c r="N145" s="337" t="s">
        <v>32</v>
      </c>
      <c r="O145" s="337" t="s">
        <v>108</v>
      </c>
      <c r="P145" s="337" t="s">
        <v>109</v>
      </c>
      <c r="Q145" s="337" t="s">
        <v>110</v>
      </c>
      <c r="R145" s="337" t="s">
        <v>111</v>
      </c>
      <c r="S145" s="337" t="s">
        <v>112</v>
      </c>
      <c r="T145" s="338" t="s">
        <v>113</v>
      </c>
      <c r="W145" s="1059"/>
      <c r="X145" s="1059"/>
      <c r="Y145" s="1059"/>
      <c r="Z145" s="1059"/>
      <c r="AA145" s="1089"/>
      <c r="AB145" s="1059"/>
    </row>
    <row r="146" spans="2:65" s="288" customFormat="1" ht="22.9" customHeight="1">
      <c r="B146" s="25"/>
      <c r="C146" s="339" t="s">
        <v>82</v>
      </c>
      <c r="J146" s="340"/>
      <c r="L146" s="25"/>
      <c r="M146" s="55"/>
      <c r="N146" s="46"/>
      <c r="O146" s="46"/>
      <c r="P146" s="341">
        <f>P147+P227+P353+P357</f>
        <v>9427.7312492799992</v>
      </c>
      <c r="Q146" s="46"/>
      <c r="R146" s="341">
        <f>R147+R227+R353+R357</f>
        <v>297.13013230999996</v>
      </c>
      <c r="S146" s="46"/>
      <c r="T146" s="342">
        <f>T147+T227+T353+T357</f>
        <v>80.025554</v>
      </c>
      <c r="W146" s="1060"/>
      <c r="X146" s="1061"/>
      <c r="Y146" s="1056"/>
      <c r="Z146" s="1056"/>
      <c r="AA146" s="1088"/>
      <c r="AB146" s="1056"/>
      <c r="AT146" s="13" t="s">
        <v>67</v>
      </c>
      <c r="AU146" s="13" t="s">
        <v>83</v>
      </c>
      <c r="BK146" s="343">
        <f>BK147+BK227+BK353+BK357</f>
        <v>0</v>
      </c>
    </row>
    <row r="147" spans="2:65" s="345" customFormat="1" ht="25.9" customHeight="1">
      <c r="B147" s="344"/>
      <c r="D147" s="346" t="s">
        <v>67</v>
      </c>
      <c r="E147" s="347" t="s">
        <v>114</v>
      </c>
      <c r="F147" s="347" t="s">
        <v>115</v>
      </c>
      <c r="J147" s="348"/>
      <c r="L147" s="344"/>
      <c r="M147" s="349"/>
      <c r="N147" s="350"/>
      <c r="O147" s="350"/>
      <c r="P147" s="351">
        <f>P148+P154+P164+P168+P172+P191+P225</f>
        <v>4241.7912842000005</v>
      </c>
      <c r="Q147" s="350"/>
      <c r="R147" s="351">
        <f>R148+R154+R164+R168+R172+R191+R225</f>
        <v>196.17004639999996</v>
      </c>
      <c r="S147" s="350"/>
      <c r="T147" s="352">
        <f>T148+T154+T164+T168+T172+T191+T225</f>
        <v>44.094460000000012</v>
      </c>
      <c r="W147" s="1062"/>
      <c r="X147" s="1063"/>
      <c r="Y147" s="1062"/>
      <c r="Z147" s="1064"/>
      <c r="AA147" s="1090"/>
      <c r="AB147" s="1062"/>
      <c r="AR147" s="346" t="s">
        <v>75</v>
      </c>
      <c r="AT147" s="353" t="s">
        <v>67</v>
      </c>
      <c r="AU147" s="353" t="s">
        <v>68</v>
      </c>
      <c r="AY147" s="346" t="s">
        <v>116</v>
      </c>
      <c r="BK147" s="354">
        <f>BK148+BK154+BK164+BK168+BK172+BK191+BK225</f>
        <v>0</v>
      </c>
    </row>
    <row r="148" spans="2:65" s="345" customFormat="1" ht="22.9" customHeight="1">
      <c r="B148" s="344"/>
      <c r="D148" s="346" t="s">
        <v>67</v>
      </c>
      <c r="E148" s="355" t="s">
        <v>75</v>
      </c>
      <c r="F148" s="355" t="s">
        <v>117</v>
      </c>
      <c r="J148" s="356"/>
      <c r="L148" s="344"/>
      <c r="M148" s="349"/>
      <c r="N148" s="350"/>
      <c r="O148" s="350"/>
      <c r="P148" s="351">
        <f>P149</f>
        <v>4.1645799999999999</v>
      </c>
      <c r="Q148" s="350"/>
      <c r="R148" s="351">
        <f>R149</f>
        <v>0</v>
      </c>
      <c r="S148" s="350"/>
      <c r="T148" s="352">
        <f>T149</f>
        <v>3.8060399999999999</v>
      </c>
      <c r="W148" s="1062"/>
      <c r="X148" s="1065"/>
      <c r="Y148" s="1062"/>
      <c r="Z148" s="1062"/>
      <c r="AA148" s="1090"/>
      <c r="AB148" s="1062"/>
      <c r="AR148" s="346" t="s">
        <v>75</v>
      </c>
      <c r="AT148" s="353" t="s">
        <v>67</v>
      </c>
      <c r="AU148" s="353" t="s">
        <v>75</v>
      </c>
      <c r="AY148" s="346" t="s">
        <v>116</v>
      </c>
      <c r="BK148" s="354">
        <f>SUM(BK149:BK153)</f>
        <v>0</v>
      </c>
    </row>
    <row r="149" spans="2:65" s="288" customFormat="1" ht="47.25" customHeight="1">
      <c r="B149" s="125"/>
      <c r="C149" s="357" t="s">
        <v>75</v>
      </c>
      <c r="D149" s="357" t="s">
        <v>118</v>
      </c>
      <c r="E149" s="358" t="s">
        <v>1135</v>
      </c>
      <c r="F149" s="278" t="s">
        <v>1136</v>
      </c>
      <c r="G149" s="359" t="s">
        <v>154</v>
      </c>
      <c r="H149" s="360">
        <v>27.58</v>
      </c>
      <c r="I149" s="360"/>
      <c r="J149" s="361"/>
      <c r="K149" s="159" t="s">
        <v>122</v>
      </c>
      <c r="L149" s="25"/>
      <c r="M149" s="362" t="s">
        <v>1</v>
      </c>
      <c r="N149" s="363" t="s">
        <v>34</v>
      </c>
      <c r="O149" s="364">
        <v>0.151</v>
      </c>
      <c r="P149" s="364">
        <f>O149*H149</f>
        <v>4.1645799999999999</v>
      </c>
      <c r="Q149" s="364">
        <v>0</v>
      </c>
      <c r="R149" s="364">
        <f>Q149*H149</f>
        <v>0</v>
      </c>
      <c r="S149" s="364">
        <v>0.13800000000000001</v>
      </c>
      <c r="T149" s="365">
        <f>S149*H149</f>
        <v>3.8060399999999999</v>
      </c>
      <c r="W149" s="1056"/>
      <c r="X149" s="1066"/>
      <c r="Y149" s="1056"/>
      <c r="Z149" s="1056"/>
      <c r="AA149" s="1067"/>
      <c r="AB149" s="1056"/>
      <c r="AR149" s="366" t="s">
        <v>123</v>
      </c>
      <c r="AT149" s="366" t="s">
        <v>118</v>
      </c>
      <c r="AU149" s="366" t="s">
        <v>124</v>
      </c>
      <c r="AY149" s="13" t="s">
        <v>116</v>
      </c>
      <c r="BE149" s="136">
        <f>IF(N149="základná",J149,0)</f>
        <v>0</v>
      </c>
      <c r="BF149" s="136">
        <f>IF(N149="znížená",J149,0)</f>
        <v>0</v>
      </c>
      <c r="BG149" s="136">
        <f>IF(N149="zákl. prenesená",J149,0)</f>
        <v>0</v>
      </c>
      <c r="BH149" s="136">
        <f>IF(N149="zníž. prenesená",J149,0)</f>
        <v>0</v>
      </c>
      <c r="BI149" s="136">
        <f>IF(N149="nulová",J149,0)</f>
        <v>0</v>
      </c>
      <c r="BJ149" s="13" t="s">
        <v>124</v>
      </c>
      <c r="BK149" s="137">
        <f>ROUND(I149*H149,3)</f>
        <v>0</v>
      </c>
      <c r="BL149" s="13" t="s">
        <v>123</v>
      </c>
      <c r="BM149" s="366" t="s">
        <v>1137</v>
      </c>
    </row>
    <row r="150" spans="2:65" s="288" customFormat="1" ht="20.25" customHeight="1">
      <c r="B150" s="125"/>
      <c r="C150" s="357" t="s">
        <v>124</v>
      </c>
      <c r="D150" s="357" t="s">
        <v>118</v>
      </c>
      <c r="E150" s="367">
        <v>130001101</v>
      </c>
      <c r="F150" s="368" t="s">
        <v>1138</v>
      </c>
      <c r="G150" s="359" t="s">
        <v>121</v>
      </c>
      <c r="H150" s="369">
        <v>15</v>
      </c>
      <c r="I150" s="370"/>
      <c r="J150" s="361"/>
      <c r="K150" s="371"/>
      <c r="L150" s="25"/>
      <c r="M150" s="362"/>
      <c r="N150" s="363" t="s">
        <v>34</v>
      </c>
      <c r="O150" s="364"/>
      <c r="P150" s="364"/>
      <c r="Q150" s="364"/>
      <c r="R150" s="364"/>
      <c r="S150" s="364"/>
      <c r="T150" s="365"/>
      <c r="W150" s="1056"/>
      <c r="X150" s="1056"/>
      <c r="Y150" s="1056"/>
      <c r="Z150" s="1056"/>
      <c r="AA150" s="1067"/>
      <c r="AB150" s="1056"/>
      <c r="AR150" s="366"/>
      <c r="AT150" s="366"/>
      <c r="AU150" s="366"/>
      <c r="AY150" s="13"/>
      <c r="BE150" s="136">
        <f t="shared" ref="BE150:BE153" si="0">IF(N150="základná",J150,0)</f>
        <v>0</v>
      </c>
      <c r="BF150" s="136">
        <f t="shared" ref="BF150:BF153" si="1">IF(N150="znížená",J150,0)</f>
        <v>0</v>
      </c>
      <c r="BG150" s="136">
        <f t="shared" ref="BG150:BG153" si="2">IF(N150="zákl. prenesená",J150,0)</f>
        <v>0</v>
      </c>
      <c r="BH150" s="136">
        <f t="shared" ref="BH150:BH153" si="3">IF(N150="zníž. prenesená",J150,0)</f>
        <v>0</v>
      </c>
      <c r="BI150" s="136">
        <f t="shared" ref="BI150:BI153" si="4">IF(N150="nulová",J150,0)</f>
        <v>0</v>
      </c>
      <c r="BJ150" s="13"/>
      <c r="BK150" s="137">
        <f t="shared" ref="BK150:BK153" si="5">ROUND(I150*H150,3)</f>
        <v>0</v>
      </c>
      <c r="BL150" s="13"/>
      <c r="BM150" s="366"/>
    </row>
    <row r="151" spans="2:65" s="288" customFormat="1" ht="27.75" customHeight="1">
      <c r="B151" s="125"/>
      <c r="C151" s="357" t="s">
        <v>129</v>
      </c>
      <c r="D151" s="357" t="s">
        <v>118</v>
      </c>
      <c r="E151" s="367">
        <v>132201201</v>
      </c>
      <c r="F151" s="368" t="s">
        <v>1139</v>
      </c>
      <c r="G151" s="359" t="s">
        <v>121</v>
      </c>
      <c r="H151" s="369">
        <v>15</v>
      </c>
      <c r="I151" s="370"/>
      <c r="J151" s="361"/>
      <c r="K151" s="371"/>
      <c r="L151" s="25"/>
      <c r="M151" s="362"/>
      <c r="N151" s="363" t="s">
        <v>34</v>
      </c>
      <c r="O151" s="364"/>
      <c r="P151" s="364"/>
      <c r="Q151" s="364"/>
      <c r="R151" s="364"/>
      <c r="S151" s="364"/>
      <c r="T151" s="365"/>
      <c r="W151" s="1056"/>
      <c r="X151" s="1056"/>
      <c r="Y151" s="1056"/>
      <c r="Z151" s="1056"/>
      <c r="AA151" s="1067"/>
      <c r="AB151" s="1056"/>
      <c r="AR151" s="366"/>
      <c r="AT151" s="366"/>
      <c r="AU151" s="366"/>
      <c r="AY151" s="13"/>
      <c r="BE151" s="136">
        <f t="shared" si="0"/>
        <v>0</v>
      </c>
      <c r="BF151" s="136">
        <f t="shared" si="1"/>
        <v>0</v>
      </c>
      <c r="BG151" s="136">
        <f t="shared" si="2"/>
        <v>0</v>
      </c>
      <c r="BH151" s="136">
        <f t="shared" si="3"/>
        <v>0</v>
      </c>
      <c r="BI151" s="136">
        <f t="shared" si="4"/>
        <v>0</v>
      </c>
      <c r="BJ151" s="13"/>
      <c r="BK151" s="137">
        <f t="shared" si="5"/>
        <v>0</v>
      </c>
      <c r="BL151" s="13"/>
      <c r="BM151" s="366"/>
    </row>
    <row r="152" spans="2:65" s="288" customFormat="1" ht="27" customHeight="1">
      <c r="B152" s="125"/>
      <c r="C152" s="357" t="s">
        <v>123</v>
      </c>
      <c r="D152" s="357" t="s">
        <v>118</v>
      </c>
      <c r="E152" s="367">
        <v>132201209</v>
      </c>
      <c r="F152" s="368" t="s">
        <v>1140</v>
      </c>
      <c r="G152" s="359" t="s">
        <v>121</v>
      </c>
      <c r="H152" s="369">
        <v>15</v>
      </c>
      <c r="I152" s="370"/>
      <c r="J152" s="361"/>
      <c r="K152" s="371"/>
      <c r="L152" s="25"/>
      <c r="M152" s="362"/>
      <c r="N152" s="363" t="s">
        <v>34</v>
      </c>
      <c r="O152" s="364"/>
      <c r="P152" s="364"/>
      <c r="Q152" s="364"/>
      <c r="R152" s="364"/>
      <c r="S152" s="364"/>
      <c r="T152" s="365"/>
      <c r="W152" s="1056"/>
      <c r="X152" s="1056"/>
      <c r="Y152" s="1056"/>
      <c r="Z152" s="1056"/>
      <c r="AA152" s="1067"/>
      <c r="AB152" s="1056"/>
      <c r="AR152" s="366"/>
      <c r="AT152" s="366"/>
      <c r="AU152" s="366"/>
      <c r="AY152" s="13"/>
      <c r="BE152" s="136">
        <f t="shared" si="0"/>
        <v>0</v>
      </c>
      <c r="BF152" s="136">
        <f t="shared" si="1"/>
        <v>0</v>
      </c>
      <c r="BG152" s="136">
        <f t="shared" si="2"/>
        <v>0</v>
      </c>
      <c r="BH152" s="136">
        <f t="shared" si="3"/>
        <v>0</v>
      </c>
      <c r="BI152" s="136">
        <f t="shared" si="4"/>
        <v>0</v>
      </c>
      <c r="BJ152" s="13"/>
      <c r="BK152" s="137">
        <f t="shared" si="5"/>
        <v>0</v>
      </c>
      <c r="BL152" s="13"/>
      <c r="BM152" s="366"/>
    </row>
    <row r="153" spans="2:65" s="288" customFormat="1" ht="42.75" customHeight="1">
      <c r="B153" s="125"/>
      <c r="C153" s="357" t="s">
        <v>136</v>
      </c>
      <c r="D153" s="357" t="s">
        <v>118</v>
      </c>
      <c r="E153" s="367">
        <v>174101101</v>
      </c>
      <c r="F153" s="368" t="s">
        <v>1141</v>
      </c>
      <c r="G153" s="359" t="s">
        <v>121</v>
      </c>
      <c r="H153" s="369">
        <v>15</v>
      </c>
      <c r="I153" s="370"/>
      <c r="J153" s="361"/>
      <c r="K153" s="371"/>
      <c r="L153" s="25"/>
      <c r="M153" s="362"/>
      <c r="N153" s="363" t="s">
        <v>34</v>
      </c>
      <c r="O153" s="364"/>
      <c r="P153" s="364"/>
      <c r="Q153" s="364"/>
      <c r="R153" s="364"/>
      <c r="S153" s="364"/>
      <c r="T153" s="365"/>
      <c r="W153" s="1056"/>
      <c r="X153" s="1056"/>
      <c r="Y153" s="1056"/>
      <c r="Z153" s="1056"/>
      <c r="AA153" s="1091"/>
      <c r="AB153" s="1056"/>
      <c r="AR153" s="366"/>
      <c r="AT153" s="366"/>
      <c r="AU153" s="366"/>
      <c r="AY153" s="13"/>
      <c r="BE153" s="136">
        <f t="shared" si="0"/>
        <v>0</v>
      </c>
      <c r="BF153" s="136">
        <f t="shared" si="1"/>
        <v>0</v>
      </c>
      <c r="BG153" s="136">
        <f t="shared" si="2"/>
        <v>0</v>
      </c>
      <c r="BH153" s="136">
        <f t="shared" si="3"/>
        <v>0</v>
      </c>
      <c r="BI153" s="136">
        <f t="shared" si="4"/>
        <v>0</v>
      </c>
      <c r="BJ153" s="13"/>
      <c r="BK153" s="137">
        <f t="shared" si="5"/>
        <v>0</v>
      </c>
      <c r="BL153" s="13"/>
      <c r="BM153" s="366"/>
    </row>
    <row r="154" spans="2:65" s="345" customFormat="1" ht="22.9" customHeight="1">
      <c r="B154" s="344"/>
      <c r="D154" s="346" t="s">
        <v>67</v>
      </c>
      <c r="E154" s="355" t="s">
        <v>129</v>
      </c>
      <c r="F154" s="355" t="s">
        <v>148</v>
      </c>
      <c r="H154" s="372"/>
      <c r="J154" s="356"/>
      <c r="L154" s="344"/>
      <c r="M154" s="349"/>
      <c r="N154" s="350"/>
      <c r="O154" s="350"/>
      <c r="P154" s="351">
        <f>SUM(P155:P163)</f>
        <v>71.292922900000008</v>
      </c>
      <c r="Q154" s="350"/>
      <c r="R154" s="351">
        <f>SUM(R155:R163)</f>
        <v>18.426618200000004</v>
      </c>
      <c r="S154" s="350"/>
      <c r="T154" s="352">
        <f>SUM(T155:T163)</f>
        <v>0</v>
      </c>
      <c r="W154" s="1062"/>
      <c r="X154" s="1062"/>
      <c r="Y154" s="1062"/>
      <c r="Z154" s="1062"/>
      <c r="AA154" s="1090"/>
      <c r="AB154" s="1062"/>
      <c r="AR154" s="346" t="s">
        <v>75</v>
      </c>
      <c r="AT154" s="353" t="s">
        <v>67</v>
      </c>
      <c r="AU154" s="353" t="s">
        <v>75</v>
      </c>
      <c r="AY154" s="346" t="s">
        <v>116</v>
      </c>
      <c r="BE154" s="136"/>
      <c r="BF154" s="136"/>
      <c r="BG154" s="136"/>
      <c r="BH154" s="136"/>
      <c r="BI154" s="136"/>
      <c r="BK154" s="354">
        <f>SUM(BK155:BK163)</f>
        <v>0</v>
      </c>
    </row>
    <row r="155" spans="2:65" s="288" customFormat="1" ht="54.75" customHeight="1">
      <c r="B155" s="125"/>
      <c r="C155" s="357" t="s">
        <v>140</v>
      </c>
      <c r="D155" s="357" t="s">
        <v>118</v>
      </c>
      <c r="E155" s="358" t="s">
        <v>1142</v>
      </c>
      <c r="F155" s="278" t="s">
        <v>1143</v>
      </c>
      <c r="G155" s="359" t="s">
        <v>154</v>
      </c>
      <c r="H155" s="360">
        <v>36</v>
      </c>
      <c r="I155" s="360"/>
      <c r="J155" s="361"/>
      <c r="K155" s="159" t="s">
        <v>122</v>
      </c>
      <c r="L155" s="25"/>
      <c r="M155" s="362" t="s">
        <v>1</v>
      </c>
      <c r="N155" s="363" t="s">
        <v>34</v>
      </c>
      <c r="O155" s="364">
        <v>0.54022000000000003</v>
      </c>
      <c r="P155" s="364">
        <f t="shared" ref="P155:P163" si="6">O155*H155</f>
        <v>19.44792</v>
      </c>
      <c r="Q155" s="364">
        <v>0.16192000000000001</v>
      </c>
      <c r="R155" s="364">
        <f t="shared" ref="R155:R163" si="7">Q155*H155</f>
        <v>5.8291200000000005</v>
      </c>
      <c r="S155" s="364">
        <v>0</v>
      </c>
      <c r="T155" s="365">
        <f t="shared" ref="T155:T163" si="8">S155*H155</f>
        <v>0</v>
      </c>
      <c r="W155" s="1056"/>
      <c r="X155" s="1056"/>
      <c r="Y155" s="1056"/>
      <c r="Z155" s="1056"/>
      <c r="AA155" s="1067"/>
      <c r="AB155" s="1056"/>
      <c r="AR155" s="366" t="s">
        <v>123</v>
      </c>
      <c r="AT155" s="366" t="s">
        <v>118</v>
      </c>
      <c r="AU155" s="366" t="s">
        <v>124</v>
      </c>
      <c r="AY155" s="13" t="s">
        <v>116</v>
      </c>
      <c r="BE155" s="136">
        <f t="shared" ref="BE155:BE163" si="9">IF(N155="základná",J155,0)</f>
        <v>0</v>
      </c>
      <c r="BF155" s="136">
        <f t="shared" ref="BF155:BF163" si="10">IF(N155="znížená",J155,0)</f>
        <v>0</v>
      </c>
      <c r="BG155" s="136">
        <f t="shared" ref="BG155:BG163" si="11">IF(N155="zákl. prenesená",J155,0)</f>
        <v>0</v>
      </c>
      <c r="BH155" s="136">
        <f t="shared" ref="BH155:BH163" si="12">IF(N155="zníž. prenesená",J155,0)</f>
        <v>0</v>
      </c>
      <c r="BI155" s="136">
        <f t="shared" ref="BI155:BI163" si="13">IF(N155="nulová",J155,0)</f>
        <v>0</v>
      </c>
      <c r="BJ155" s="13" t="s">
        <v>124</v>
      </c>
      <c r="BK155" s="137">
        <f t="shared" ref="BK155:BK163" si="14">ROUND(I155*H155,3)</f>
        <v>0</v>
      </c>
      <c r="BL155" s="13" t="s">
        <v>123</v>
      </c>
      <c r="BM155" s="366" t="s">
        <v>1144</v>
      </c>
    </row>
    <row r="156" spans="2:65" s="288" customFormat="1" ht="40.5" customHeight="1">
      <c r="B156" s="125"/>
      <c r="C156" s="357" t="s">
        <v>144</v>
      </c>
      <c r="D156" s="357" t="s">
        <v>118</v>
      </c>
      <c r="E156" s="358" t="s">
        <v>1145</v>
      </c>
      <c r="F156" s="278" t="s">
        <v>1146</v>
      </c>
      <c r="G156" s="359" t="s">
        <v>241</v>
      </c>
      <c r="H156" s="360">
        <v>20</v>
      </c>
      <c r="I156" s="360"/>
      <c r="J156" s="361"/>
      <c r="K156" s="159" t="s">
        <v>122</v>
      </c>
      <c r="L156" s="25"/>
      <c r="M156" s="362" t="s">
        <v>1</v>
      </c>
      <c r="N156" s="363" t="s">
        <v>34</v>
      </c>
      <c r="O156" s="364">
        <v>0.39939999999999998</v>
      </c>
      <c r="P156" s="364">
        <f t="shared" si="6"/>
        <v>7.9879999999999995</v>
      </c>
      <c r="Q156" s="364">
        <v>0.11708</v>
      </c>
      <c r="R156" s="364">
        <f t="shared" si="7"/>
        <v>2.3416000000000001</v>
      </c>
      <c r="S156" s="364">
        <v>0</v>
      </c>
      <c r="T156" s="365">
        <f t="shared" si="8"/>
        <v>0</v>
      </c>
      <c r="W156" s="1056"/>
      <c r="X156" s="1056"/>
      <c r="Y156" s="1056"/>
      <c r="Z156" s="1056"/>
      <c r="AA156" s="1067"/>
      <c r="AB156" s="1056"/>
      <c r="AR156" s="366" t="s">
        <v>123</v>
      </c>
      <c r="AT156" s="366" t="s">
        <v>118</v>
      </c>
      <c r="AU156" s="366" t="s">
        <v>124</v>
      </c>
      <c r="AY156" s="13" t="s">
        <v>116</v>
      </c>
      <c r="BE156" s="136">
        <f t="shared" si="9"/>
        <v>0</v>
      </c>
      <c r="BF156" s="136">
        <f t="shared" si="10"/>
        <v>0</v>
      </c>
      <c r="BG156" s="136">
        <f t="shared" si="11"/>
        <v>0</v>
      </c>
      <c r="BH156" s="136">
        <f t="shared" si="12"/>
        <v>0</v>
      </c>
      <c r="BI156" s="136">
        <f t="shared" si="13"/>
        <v>0</v>
      </c>
      <c r="BJ156" s="13" t="s">
        <v>124</v>
      </c>
      <c r="BK156" s="137">
        <f t="shared" si="14"/>
        <v>0</v>
      </c>
      <c r="BL156" s="13" t="s">
        <v>123</v>
      </c>
      <c r="BM156" s="366" t="s">
        <v>1147</v>
      </c>
    </row>
    <row r="157" spans="2:65" s="288" customFormat="1" ht="33.75" customHeight="1">
      <c r="B157" s="125"/>
      <c r="C157" s="357" t="s">
        <v>149</v>
      </c>
      <c r="D157" s="357" t="s">
        <v>118</v>
      </c>
      <c r="E157" s="358" t="s">
        <v>1148</v>
      </c>
      <c r="F157" s="278" t="s">
        <v>1149</v>
      </c>
      <c r="G157" s="359" t="s">
        <v>241</v>
      </c>
      <c r="H157" s="360">
        <v>2</v>
      </c>
      <c r="I157" s="360"/>
      <c r="J157" s="361"/>
      <c r="K157" s="159" t="s">
        <v>122</v>
      </c>
      <c r="L157" s="25"/>
      <c r="M157" s="362" t="s">
        <v>1</v>
      </c>
      <c r="N157" s="363" t="s">
        <v>34</v>
      </c>
      <c r="O157" s="364">
        <v>0.16170999999999999</v>
      </c>
      <c r="P157" s="364">
        <f t="shared" si="6"/>
        <v>0.32341999999999999</v>
      </c>
      <c r="Q157" s="364">
        <v>2.0449999999999999E-2</v>
      </c>
      <c r="R157" s="364">
        <f t="shared" si="7"/>
        <v>4.0899999999999999E-2</v>
      </c>
      <c r="S157" s="364">
        <v>0</v>
      </c>
      <c r="T157" s="365">
        <f t="shared" si="8"/>
        <v>0</v>
      </c>
      <c r="W157" s="1056"/>
      <c r="X157" s="1056"/>
      <c r="Y157" s="1056"/>
      <c r="Z157" s="1056"/>
      <c r="AA157" s="1067"/>
      <c r="AB157" s="1056"/>
      <c r="AR157" s="366" t="s">
        <v>123</v>
      </c>
      <c r="AT157" s="366" t="s">
        <v>118</v>
      </c>
      <c r="AU157" s="366" t="s">
        <v>124</v>
      </c>
      <c r="AY157" s="13" t="s">
        <v>116</v>
      </c>
      <c r="BE157" s="136">
        <f t="shared" si="9"/>
        <v>0</v>
      </c>
      <c r="BF157" s="136">
        <f t="shared" si="10"/>
        <v>0</v>
      </c>
      <c r="BG157" s="136">
        <f t="shared" si="11"/>
        <v>0</v>
      </c>
      <c r="BH157" s="136">
        <f t="shared" si="12"/>
        <v>0</v>
      </c>
      <c r="BI157" s="136">
        <f t="shared" si="13"/>
        <v>0</v>
      </c>
      <c r="BJ157" s="13" t="s">
        <v>124</v>
      </c>
      <c r="BK157" s="137">
        <f t="shared" si="14"/>
        <v>0</v>
      </c>
      <c r="BL157" s="13" t="s">
        <v>123</v>
      </c>
      <c r="BM157" s="366" t="s">
        <v>1150</v>
      </c>
    </row>
    <row r="158" spans="2:65" s="288" customFormat="1" ht="32.25" customHeight="1">
      <c r="B158" s="125"/>
      <c r="C158" s="357" t="s">
        <v>152</v>
      </c>
      <c r="D158" s="357" t="s">
        <v>118</v>
      </c>
      <c r="E158" s="358" t="s">
        <v>1151</v>
      </c>
      <c r="F158" s="278" t="s">
        <v>1152</v>
      </c>
      <c r="G158" s="359" t="s">
        <v>241</v>
      </c>
      <c r="H158" s="360">
        <v>5</v>
      </c>
      <c r="I158" s="360"/>
      <c r="J158" s="361"/>
      <c r="K158" s="159" t="s">
        <v>122</v>
      </c>
      <c r="L158" s="25"/>
      <c r="M158" s="362" t="s">
        <v>1</v>
      </c>
      <c r="N158" s="363" t="s">
        <v>34</v>
      </c>
      <c r="O158" s="364">
        <v>0.18795999999999999</v>
      </c>
      <c r="P158" s="364">
        <f t="shared" si="6"/>
        <v>0.93979999999999997</v>
      </c>
      <c r="Q158" s="364">
        <v>2.6579999999999999E-2</v>
      </c>
      <c r="R158" s="364">
        <f t="shared" si="7"/>
        <v>0.13289999999999999</v>
      </c>
      <c r="S158" s="364">
        <v>0</v>
      </c>
      <c r="T158" s="365">
        <f t="shared" si="8"/>
        <v>0</v>
      </c>
      <c r="W158" s="1056"/>
      <c r="X158" s="1056"/>
      <c r="Y158" s="1056"/>
      <c r="Z158" s="1056"/>
      <c r="AA158" s="1067"/>
      <c r="AB158" s="1056"/>
      <c r="AR158" s="366" t="s">
        <v>123</v>
      </c>
      <c r="AT158" s="366" t="s">
        <v>118</v>
      </c>
      <c r="AU158" s="366" t="s">
        <v>124</v>
      </c>
      <c r="AY158" s="13" t="s">
        <v>116</v>
      </c>
      <c r="BE158" s="136">
        <f t="shared" si="9"/>
        <v>0</v>
      </c>
      <c r="BF158" s="136">
        <f t="shared" si="10"/>
        <v>0</v>
      </c>
      <c r="BG158" s="136">
        <f t="shared" si="11"/>
        <v>0</v>
      </c>
      <c r="BH158" s="136">
        <f t="shared" si="12"/>
        <v>0</v>
      </c>
      <c r="BI158" s="136">
        <f t="shared" si="13"/>
        <v>0</v>
      </c>
      <c r="BJ158" s="13" t="s">
        <v>124</v>
      </c>
      <c r="BK158" s="137">
        <f t="shared" si="14"/>
        <v>0</v>
      </c>
      <c r="BL158" s="13" t="s">
        <v>123</v>
      </c>
      <c r="BM158" s="366" t="s">
        <v>1153</v>
      </c>
    </row>
    <row r="159" spans="2:65" s="288" customFormat="1" ht="33" customHeight="1">
      <c r="B159" s="125"/>
      <c r="C159" s="357" t="s">
        <v>157</v>
      </c>
      <c r="D159" s="357" t="s">
        <v>118</v>
      </c>
      <c r="E159" s="358" t="s">
        <v>1154</v>
      </c>
      <c r="F159" s="278" t="s">
        <v>1155</v>
      </c>
      <c r="G159" s="359" t="s">
        <v>154</v>
      </c>
      <c r="H159" s="360">
        <v>2.87</v>
      </c>
      <c r="I159" s="360"/>
      <c r="J159" s="361"/>
      <c r="K159" s="159" t="s">
        <v>122</v>
      </c>
      <c r="L159" s="25"/>
      <c r="M159" s="362" t="s">
        <v>1</v>
      </c>
      <c r="N159" s="363" t="s">
        <v>34</v>
      </c>
      <c r="O159" s="364">
        <v>0.439</v>
      </c>
      <c r="P159" s="364">
        <f t="shared" si="6"/>
        <v>1.25993</v>
      </c>
      <c r="Q159" s="364">
        <v>6.9790000000000005E-2</v>
      </c>
      <c r="R159" s="364">
        <f t="shared" si="7"/>
        <v>0.20029730000000001</v>
      </c>
      <c r="S159" s="364">
        <v>0</v>
      </c>
      <c r="T159" s="365">
        <f t="shared" si="8"/>
        <v>0</v>
      </c>
      <c r="W159" s="1056"/>
      <c r="X159" s="1056"/>
      <c r="Y159" s="1056"/>
      <c r="Z159" s="1056"/>
      <c r="AA159" s="1067"/>
      <c r="AB159" s="1056"/>
      <c r="AR159" s="366" t="s">
        <v>123</v>
      </c>
      <c r="AT159" s="366" t="s">
        <v>118</v>
      </c>
      <c r="AU159" s="366" t="s">
        <v>124</v>
      </c>
      <c r="AY159" s="13" t="s">
        <v>116</v>
      </c>
      <c r="BE159" s="136">
        <f t="shared" si="9"/>
        <v>0</v>
      </c>
      <c r="BF159" s="136">
        <f t="shared" si="10"/>
        <v>0</v>
      </c>
      <c r="BG159" s="136">
        <f t="shared" si="11"/>
        <v>0</v>
      </c>
      <c r="BH159" s="136">
        <f t="shared" si="12"/>
        <v>0</v>
      </c>
      <c r="BI159" s="136">
        <f t="shared" si="13"/>
        <v>0</v>
      </c>
      <c r="BJ159" s="13" t="s">
        <v>124</v>
      </c>
      <c r="BK159" s="137">
        <f t="shared" si="14"/>
        <v>0</v>
      </c>
      <c r="BL159" s="13" t="s">
        <v>123</v>
      </c>
      <c r="BM159" s="366" t="s">
        <v>1156</v>
      </c>
    </row>
    <row r="160" spans="2:65" s="288" customFormat="1" ht="36.75" customHeight="1">
      <c r="B160" s="125"/>
      <c r="C160" s="357" t="s">
        <v>161</v>
      </c>
      <c r="D160" s="357" t="s">
        <v>118</v>
      </c>
      <c r="E160" s="358" t="s">
        <v>1157</v>
      </c>
      <c r="F160" s="278" t="s">
        <v>1158</v>
      </c>
      <c r="G160" s="359" t="s">
        <v>154</v>
      </c>
      <c r="H160" s="360">
        <v>12.6</v>
      </c>
      <c r="I160" s="360"/>
      <c r="J160" s="361"/>
      <c r="K160" s="159" t="s">
        <v>122</v>
      </c>
      <c r="L160" s="25"/>
      <c r="M160" s="362" t="s">
        <v>1</v>
      </c>
      <c r="N160" s="363" t="s">
        <v>34</v>
      </c>
      <c r="O160" s="364">
        <v>0.66173000000000004</v>
      </c>
      <c r="P160" s="364">
        <f t="shared" si="6"/>
        <v>8.3377980000000012</v>
      </c>
      <c r="Q160" s="364">
        <v>0.26772000000000001</v>
      </c>
      <c r="R160" s="364">
        <f t="shared" si="7"/>
        <v>3.373272</v>
      </c>
      <c r="S160" s="364">
        <v>0</v>
      </c>
      <c r="T160" s="365">
        <f t="shared" si="8"/>
        <v>0</v>
      </c>
      <c r="W160" s="1056"/>
      <c r="X160" s="1056"/>
      <c r="Y160" s="1056"/>
      <c r="Z160" s="1056"/>
      <c r="AA160" s="1067"/>
      <c r="AB160" s="1056"/>
      <c r="AR160" s="366" t="s">
        <v>123</v>
      </c>
      <c r="AT160" s="366" t="s">
        <v>118</v>
      </c>
      <c r="AU160" s="366" t="s">
        <v>124</v>
      </c>
      <c r="AY160" s="13" t="s">
        <v>116</v>
      </c>
      <c r="BE160" s="136">
        <f t="shared" si="9"/>
        <v>0</v>
      </c>
      <c r="BF160" s="136">
        <f t="shared" si="10"/>
        <v>0</v>
      </c>
      <c r="BG160" s="136">
        <f t="shared" si="11"/>
        <v>0</v>
      </c>
      <c r="BH160" s="136">
        <f t="shared" si="12"/>
        <v>0</v>
      </c>
      <c r="BI160" s="136">
        <f t="shared" si="13"/>
        <v>0</v>
      </c>
      <c r="BJ160" s="13" t="s">
        <v>124</v>
      </c>
      <c r="BK160" s="137">
        <f t="shared" si="14"/>
        <v>0</v>
      </c>
      <c r="BL160" s="13" t="s">
        <v>123</v>
      </c>
      <c r="BM160" s="366" t="s">
        <v>1159</v>
      </c>
    </row>
    <row r="161" spans="2:65" s="288" customFormat="1" ht="57.75" customHeight="1">
      <c r="B161" s="125"/>
      <c r="C161" s="357" t="s">
        <v>164</v>
      </c>
      <c r="D161" s="357" t="s">
        <v>118</v>
      </c>
      <c r="E161" s="358" t="s">
        <v>1160</v>
      </c>
      <c r="F161" s="278" t="s">
        <v>1161</v>
      </c>
      <c r="G161" s="359" t="s">
        <v>154</v>
      </c>
      <c r="H161" s="360">
        <v>9.9700000000000006</v>
      </c>
      <c r="I161" s="360"/>
      <c r="J161" s="361"/>
      <c r="K161" s="159" t="s">
        <v>122</v>
      </c>
      <c r="L161" s="25"/>
      <c r="M161" s="362" t="s">
        <v>1</v>
      </c>
      <c r="N161" s="363" t="s">
        <v>34</v>
      </c>
      <c r="O161" s="364">
        <v>0.41127000000000002</v>
      </c>
      <c r="P161" s="364">
        <f t="shared" si="6"/>
        <v>4.1003619000000002</v>
      </c>
      <c r="Q161" s="364">
        <v>5.4010000000000002E-2</v>
      </c>
      <c r="R161" s="364">
        <f t="shared" si="7"/>
        <v>0.53847970000000001</v>
      </c>
      <c r="S161" s="364">
        <v>0</v>
      </c>
      <c r="T161" s="365">
        <f t="shared" si="8"/>
        <v>0</v>
      </c>
      <c r="W161" s="1056"/>
      <c r="X161" s="1056"/>
      <c r="Y161" s="1056"/>
      <c r="Z161" s="1056"/>
      <c r="AA161" s="1067"/>
      <c r="AB161" s="1056"/>
      <c r="AR161" s="366" t="s">
        <v>123</v>
      </c>
      <c r="AT161" s="366" t="s">
        <v>118</v>
      </c>
      <c r="AU161" s="366" t="s">
        <v>124</v>
      </c>
      <c r="AY161" s="13" t="s">
        <v>116</v>
      </c>
      <c r="BE161" s="136">
        <f t="shared" si="9"/>
        <v>0</v>
      </c>
      <c r="BF161" s="136">
        <f t="shared" si="10"/>
        <v>0</v>
      </c>
      <c r="BG161" s="136">
        <f t="shared" si="11"/>
        <v>0</v>
      </c>
      <c r="BH161" s="136">
        <f t="shared" si="12"/>
        <v>0</v>
      </c>
      <c r="BI161" s="136">
        <f t="shared" si="13"/>
        <v>0</v>
      </c>
      <c r="BJ161" s="13" t="s">
        <v>124</v>
      </c>
      <c r="BK161" s="137">
        <f t="shared" si="14"/>
        <v>0</v>
      </c>
      <c r="BL161" s="13" t="s">
        <v>123</v>
      </c>
      <c r="BM161" s="366" t="s">
        <v>1162</v>
      </c>
    </row>
    <row r="162" spans="2:65" s="288" customFormat="1" ht="60.75" customHeight="1">
      <c r="B162" s="125"/>
      <c r="C162" s="357" t="s">
        <v>168</v>
      </c>
      <c r="D162" s="357" t="s">
        <v>118</v>
      </c>
      <c r="E162" s="358" t="s">
        <v>1163</v>
      </c>
      <c r="F162" s="278" t="s">
        <v>1164</v>
      </c>
      <c r="G162" s="359" t="s">
        <v>154</v>
      </c>
      <c r="H162" s="360">
        <v>34.49</v>
      </c>
      <c r="I162" s="360"/>
      <c r="J162" s="361"/>
      <c r="K162" s="159" t="s">
        <v>122</v>
      </c>
      <c r="L162" s="25"/>
      <c r="M162" s="362" t="s">
        <v>1</v>
      </c>
      <c r="N162" s="363" t="s">
        <v>34</v>
      </c>
      <c r="O162" s="364">
        <v>0.42399999999999999</v>
      </c>
      <c r="P162" s="364">
        <f t="shared" si="6"/>
        <v>14.623760000000001</v>
      </c>
      <c r="Q162" s="364">
        <v>7.1940000000000004E-2</v>
      </c>
      <c r="R162" s="364">
        <f t="shared" si="7"/>
        <v>2.4812106000000003</v>
      </c>
      <c r="S162" s="364">
        <v>0</v>
      </c>
      <c r="T162" s="365">
        <f t="shared" si="8"/>
        <v>0</v>
      </c>
      <c r="W162" s="1056"/>
      <c r="X162" s="1056"/>
      <c r="Y162" s="1056"/>
      <c r="Z162" s="1056"/>
      <c r="AA162" s="1067"/>
      <c r="AB162" s="1056"/>
      <c r="AR162" s="366" t="s">
        <v>123</v>
      </c>
      <c r="AT162" s="366" t="s">
        <v>118</v>
      </c>
      <c r="AU162" s="366" t="s">
        <v>124</v>
      </c>
      <c r="AY162" s="13" t="s">
        <v>116</v>
      </c>
      <c r="BE162" s="136">
        <f t="shared" si="9"/>
        <v>0</v>
      </c>
      <c r="BF162" s="136">
        <f t="shared" si="10"/>
        <v>0</v>
      </c>
      <c r="BG162" s="136">
        <f t="shared" si="11"/>
        <v>0</v>
      </c>
      <c r="BH162" s="136">
        <f t="shared" si="12"/>
        <v>0</v>
      </c>
      <c r="BI162" s="136">
        <f t="shared" si="13"/>
        <v>0</v>
      </c>
      <c r="BJ162" s="13" t="s">
        <v>124</v>
      </c>
      <c r="BK162" s="137">
        <f t="shared" si="14"/>
        <v>0</v>
      </c>
      <c r="BL162" s="13" t="s">
        <v>123</v>
      </c>
      <c r="BM162" s="366" t="s">
        <v>1165</v>
      </c>
    </row>
    <row r="163" spans="2:65" s="288" customFormat="1" ht="58.5" customHeight="1">
      <c r="B163" s="125"/>
      <c r="C163" s="357" t="s">
        <v>174</v>
      </c>
      <c r="D163" s="357" t="s">
        <v>118</v>
      </c>
      <c r="E163" s="358" t="s">
        <v>1166</v>
      </c>
      <c r="F163" s="278" t="s">
        <v>1167</v>
      </c>
      <c r="G163" s="359" t="s">
        <v>154</v>
      </c>
      <c r="H163" s="360">
        <v>32.369999999999997</v>
      </c>
      <c r="I163" s="360"/>
      <c r="J163" s="361"/>
      <c r="K163" s="159" t="s">
        <v>122</v>
      </c>
      <c r="L163" s="25"/>
      <c r="M163" s="362" t="s">
        <v>1</v>
      </c>
      <c r="N163" s="363" t="s">
        <v>34</v>
      </c>
      <c r="O163" s="364">
        <v>0.44090000000000001</v>
      </c>
      <c r="P163" s="364">
        <f t="shared" si="6"/>
        <v>14.271932999999999</v>
      </c>
      <c r="Q163" s="364">
        <v>0.10778</v>
      </c>
      <c r="R163" s="364">
        <f t="shared" si="7"/>
        <v>3.4888385999999998</v>
      </c>
      <c r="S163" s="364">
        <v>0</v>
      </c>
      <c r="T163" s="365">
        <f t="shared" si="8"/>
        <v>0</v>
      </c>
      <c r="W163" s="1056"/>
      <c r="X163" s="1056"/>
      <c r="Y163" s="1056"/>
      <c r="Z163" s="1056"/>
      <c r="AA163" s="1067"/>
      <c r="AB163" s="1056"/>
      <c r="AR163" s="366" t="s">
        <v>123</v>
      </c>
      <c r="AT163" s="366" t="s">
        <v>118</v>
      </c>
      <c r="AU163" s="366" t="s">
        <v>124</v>
      </c>
      <c r="AY163" s="13" t="s">
        <v>116</v>
      </c>
      <c r="BE163" s="136">
        <f t="shared" si="9"/>
        <v>0</v>
      </c>
      <c r="BF163" s="136">
        <f t="shared" si="10"/>
        <v>0</v>
      </c>
      <c r="BG163" s="136">
        <f t="shared" si="11"/>
        <v>0</v>
      </c>
      <c r="BH163" s="136">
        <f t="shared" si="12"/>
        <v>0</v>
      </c>
      <c r="BI163" s="136">
        <f t="shared" si="13"/>
        <v>0</v>
      </c>
      <c r="BJ163" s="13" t="s">
        <v>124</v>
      </c>
      <c r="BK163" s="137">
        <f t="shared" si="14"/>
        <v>0</v>
      </c>
      <c r="BL163" s="13" t="s">
        <v>123</v>
      </c>
      <c r="BM163" s="366" t="s">
        <v>1168</v>
      </c>
    </row>
    <row r="164" spans="2:65" s="345" customFormat="1" ht="22.9" customHeight="1">
      <c r="B164" s="344"/>
      <c r="D164" s="346" t="s">
        <v>67</v>
      </c>
      <c r="E164" s="355" t="s">
        <v>123</v>
      </c>
      <c r="F164" s="355" t="s">
        <v>156</v>
      </c>
      <c r="J164" s="356"/>
      <c r="L164" s="344"/>
      <c r="M164" s="349"/>
      <c r="N164" s="350"/>
      <c r="O164" s="350"/>
      <c r="P164" s="351">
        <f>SUM(P165:P167)</f>
        <v>14.139537300000001</v>
      </c>
      <c r="Q164" s="350"/>
      <c r="R164" s="351">
        <f>SUM(R165:R167)</f>
        <v>5.1935662000000002</v>
      </c>
      <c r="S164" s="350"/>
      <c r="T164" s="352">
        <f>SUM(T165:T167)</f>
        <v>0</v>
      </c>
      <c r="W164" s="1062"/>
      <c r="X164" s="1062"/>
      <c r="Y164" s="1062"/>
      <c r="Z164" s="1062"/>
      <c r="AA164" s="1090"/>
      <c r="AB164" s="1062"/>
      <c r="AR164" s="346" t="s">
        <v>75</v>
      </c>
      <c r="AT164" s="353" t="s">
        <v>67</v>
      </c>
      <c r="AU164" s="353" t="s">
        <v>75</v>
      </c>
      <c r="AY164" s="346" t="s">
        <v>116</v>
      </c>
      <c r="BK164" s="354">
        <f>SUM(BK165:BK167)</f>
        <v>0</v>
      </c>
    </row>
    <row r="165" spans="2:65" s="288" customFormat="1" ht="45.75" customHeight="1">
      <c r="B165" s="125"/>
      <c r="C165" s="357" t="s">
        <v>179</v>
      </c>
      <c r="D165" s="357" t="s">
        <v>118</v>
      </c>
      <c r="E165" s="358" t="s">
        <v>162</v>
      </c>
      <c r="F165" s="278" t="s">
        <v>1089</v>
      </c>
      <c r="G165" s="359" t="s">
        <v>159</v>
      </c>
      <c r="H165" s="360">
        <v>66</v>
      </c>
      <c r="I165" s="360"/>
      <c r="J165" s="361"/>
      <c r="K165" s="159" t="s">
        <v>122</v>
      </c>
      <c r="L165" s="25"/>
      <c r="M165" s="362" t="s">
        <v>1</v>
      </c>
      <c r="N165" s="363" t="s">
        <v>34</v>
      </c>
      <c r="O165" s="364">
        <v>0.11940000000000001</v>
      </c>
      <c r="P165" s="364">
        <f>O165*H165</f>
        <v>7.8804000000000007</v>
      </c>
      <c r="Q165" s="364">
        <v>2.5139999999999999E-2</v>
      </c>
      <c r="R165" s="364">
        <f>Q165*H165</f>
        <v>1.65924</v>
      </c>
      <c r="S165" s="364">
        <v>0</v>
      </c>
      <c r="T165" s="365">
        <f>S165*H165</f>
        <v>0</v>
      </c>
      <c r="W165" s="1056"/>
      <c r="X165" s="1056"/>
      <c r="Y165" s="1056"/>
      <c r="Z165" s="1056"/>
      <c r="AA165" s="1067"/>
      <c r="AB165" s="1056"/>
      <c r="AR165" s="366" t="s">
        <v>123</v>
      </c>
      <c r="AT165" s="366" t="s">
        <v>118</v>
      </c>
      <c r="AU165" s="366" t="s">
        <v>124</v>
      </c>
      <c r="AY165" s="13" t="s">
        <v>116</v>
      </c>
      <c r="BE165" s="136">
        <f>IF(N165="základná",J165,0)</f>
        <v>0</v>
      </c>
      <c r="BF165" s="136">
        <f>IF(N165="znížená",J165,0)</f>
        <v>0</v>
      </c>
      <c r="BG165" s="136">
        <f>IF(N165="zákl. prenesená",J165,0)</f>
        <v>0</v>
      </c>
      <c r="BH165" s="136">
        <f>IF(N165="zníž. prenesená",J165,0)</f>
        <v>0</v>
      </c>
      <c r="BI165" s="136">
        <f>IF(N165="nulová",J165,0)</f>
        <v>0</v>
      </c>
      <c r="BJ165" s="13" t="s">
        <v>124</v>
      </c>
      <c r="BK165" s="137">
        <f>ROUND(I165*H165,3)</f>
        <v>0</v>
      </c>
      <c r="BL165" s="13" t="s">
        <v>123</v>
      </c>
      <c r="BM165" s="366" t="s">
        <v>1169</v>
      </c>
    </row>
    <row r="166" spans="2:65" s="288" customFormat="1" ht="30.75" customHeight="1">
      <c r="B166" s="125"/>
      <c r="C166" s="357">
        <v>16</v>
      </c>
      <c r="D166" s="357" t="s">
        <v>118</v>
      </c>
      <c r="E166" s="358" t="s">
        <v>165</v>
      </c>
      <c r="F166" s="278" t="s">
        <v>1170</v>
      </c>
      <c r="G166" s="359" t="s">
        <v>121</v>
      </c>
      <c r="H166" s="360">
        <v>1.49</v>
      </c>
      <c r="I166" s="360"/>
      <c r="J166" s="361"/>
      <c r="K166" s="159" t="s">
        <v>122</v>
      </c>
      <c r="L166" s="25"/>
      <c r="M166" s="362" t="s">
        <v>1</v>
      </c>
      <c r="N166" s="363" t="s">
        <v>34</v>
      </c>
      <c r="O166" s="364">
        <v>1.5711999999999999</v>
      </c>
      <c r="P166" s="364">
        <f>O166*H166</f>
        <v>2.3410880000000001</v>
      </c>
      <c r="Q166" s="364">
        <v>2.29698</v>
      </c>
      <c r="R166" s="364">
        <f>Q166*H166</f>
        <v>3.4225002</v>
      </c>
      <c r="S166" s="364">
        <v>0</v>
      </c>
      <c r="T166" s="365">
        <f>S166*H166</f>
        <v>0</v>
      </c>
      <c r="W166" s="1056"/>
      <c r="X166" s="1056"/>
      <c r="Y166" s="1068"/>
      <c r="Z166" s="1056"/>
      <c r="AA166" s="1067"/>
      <c r="AB166" s="1056"/>
      <c r="AR166" s="366" t="s">
        <v>123</v>
      </c>
      <c r="AT166" s="366" t="s">
        <v>118</v>
      </c>
      <c r="AU166" s="366" t="s">
        <v>124</v>
      </c>
      <c r="AY166" s="13" t="s">
        <v>116</v>
      </c>
      <c r="BE166" s="136">
        <f>IF(N166="základná",J166,0)</f>
        <v>0</v>
      </c>
      <c r="BF166" s="136">
        <f>IF(N166="znížená",J166,0)</f>
        <v>0</v>
      </c>
      <c r="BG166" s="136">
        <f>IF(N166="zákl. prenesená",J166,0)</f>
        <v>0</v>
      </c>
      <c r="BH166" s="136">
        <f>IF(N166="zníž. prenesená",J166,0)</f>
        <v>0</v>
      </c>
      <c r="BI166" s="136">
        <f>IF(N166="nulová",J166,0)</f>
        <v>0</v>
      </c>
      <c r="BJ166" s="13" t="s">
        <v>124</v>
      </c>
      <c r="BK166" s="137">
        <f>ROUND(I166*H166,3)</f>
        <v>0</v>
      </c>
      <c r="BL166" s="13" t="s">
        <v>123</v>
      </c>
      <c r="BM166" s="366" t="s">
        <v>1171</v>
      </c>
    </row>
    <row r="167" spans="2:65" s="288" customFormat="1" ht="29.25" customHeight="1">
      <c r="B167" s="125"/>
      <c r="C167" s="357">
        <v>17</v>
      </c>
      <c r="D167" s="357" t="s">
        <v>118</v>
      </c>
      <c r="E167" s="358" t="s">
        <v>169</v>
      </c>
      <c r="F167" s="278" t="s">
        <v>170</v>
      </c>
      <c r="G167" s="359" t="s">
        <v>171</v>
      </c>
      <c r="H167" s="360">
        <v>0.11</v>
      </c>
      <c r="I167" s="360"/>
      <c r="J167" s="361"/>
      <c r="K167" s="159" t="s">
        <v>122</v>
      </c>
      <c r="L167" s="25"/>
      <c r="M167" s="362" t="s">
        <v>1</v>
      </c>
      <c r="N167" s="363" t="s">
        <v>34</v>
      </c>
      <c r="O167" s="364">
        <v>35.618630000000003</v>
      </c>
      <c r="P167" s="364">
        <f>O167*H167</f>
        <v>3.9180493000000003</v>
      </c>
      <c r="Q167" s="364">
        <v>1.0165999999999999</v>
      </c>
      <c r="R167" s="364">
        <f>Q167*H167</f>
        <v>0.11182599999999999</v>
      </c>
      <c r="S167" s="364">
        <v>0</v>
      </c>
      <c r="T167" s="365">
        <f>S167*H167</f>
        <v>0</v>
      </c>
      <c r="W167" s="1056"/>
      <c r="X167" s="1056"/>
      <c r="Y167" s="1056"/>
      <c r="Z167" s="1056"/>
      <c r="AA167" s="1088"/>
      <c r="AB167" s="1056"/>
      <c r="AR167" s="366" t="s">
        <v>123</v>
      </c>
      <c r="AT167" s="366" t="s">
        <v>118</v>
      </c>
      <c r="AU167" s="366" t="s">
        <v>124</v>
      </c>
      <c r="AY167" s="13" t="s">
        <v>116</v>
      </c>
      <c r="BE167" s="136">
        <f>IF(N167="základná",J167,0)</f>
        <v>0</v>
      </c>
      <c r="BF167" s="136">
        <f>IF(N167="znížená",J167,0)</f>
        <v>0</v>
      </c>
      <c r="BG167" s="136">
        <f>IF(N167="zákl. prenesená",J167,0)</f>
        <v>0</v>
      </c>
      <c r="BH167" s="136">
        <f>IF(N167="zníž. prenesená",J167,0)</f>
        <v>0</v>
      </c>
      <c r="BI167" s="136">
        <f>IF(N167="nulová",J167,0)</f>
        <v>0</v>
      </c>
      <c r="BJ167" s="13" t="s">
        <v>124</v>
      </c>
      <c r="BK167" s="137">
        <f>ROUND(I167*H167,3)</f>
        <v>0</v>
      </c>
      <c r="BL167" s="13" t="s">
        <v>123</v>
      </c>
      <c r="BM167" s="366" t="s">
        <v>1172</v>
      </c>
    </row>
    <row r="168" spans="2:65" s="345" customFormat="1" ht="22.9" customHeight="1">
      <c r="B168" s="344"/>
      <c r="D168" s="346" t="s">
        <v>67</v>
      </c>
      <c r="E168" s="355" t="s">
        <v>136</v>
      </c>
      <c r="F168" s="355" t="s">
        <v>173</v>
      </c>
      <c r="J168" s="356"/>
      <c r="L168" s="344"/>
      <c r="M168" s="349"/>
      <c r="N168" s="350"/>
      <c r="O168" s="350"/>
      <c r="P168" s="351">
        <f>SUM(P169:P171)</f>
        <v>20.9089496</v>
      </c>
      <c r="Q168" s="350"/>
      <c r="R168" s="351">
        <f>SUM(R169:R171)</f>
        <v>13.951063999999999</v>
      </c>
      <c r="S168" s="350"/>
      <c r="T168" s="352">
        <f>SUM(T169:T171)</f>
        <v>0</v>
      </c>
      <c r="W168" s="1062"/>
      <c r="X168" s="1062"/>
      <c r="Y168" s="1062"/>
      <c r="Z168" s="1062"/>
      <c r="AA168" s="1090"/>
      <c r="AB168" s="1062"/>
      <c r="AR168" s="346" t="s">
        <v>75</v>
      </c>
      <c r="AT168" s="353" t="s">
        <v>67</v>
      </c>
      <c r="AU168" s="353" t="s">
        <v>75</v>
      </c>
      <c r="AY168" s="346" t="s">
        <v>116</v>
      </c>
      <c r="BK168" s="354">
        <f>SUM(BK169:BK171)</f>
        <v>0</v>
      </c>
    </row>
    <row r="169" spans="2:65" s="288" customFormat="1" ht="29.25" customHeight="1">
      <c r="B169" s="125"/>
      <c r="C169" s="357">
        <v>18</v>
      </c>
      <c r="D169" s="357" t="s">
        <v>118</v>
      </c>
      <c r="E169" s="358" t="s">
        <v>1173</v>
      </c>
      <c r="F169" s="278" t="s">
        <v>1174</v>
      </c>
      <c r="G169" s="359" t="s">
        <v>154</v>
      </c>
      <c r="H169" s="360">
        <v>27.58</v>
      </c>
      <c r="I169" s="360"/>
      <c r="J169" s="361"/>
      <c r="K169" s="159" t="s">
        <v>122</v>
      </c>
      <c r="L169" s="25"/>
      <c r="M169" s="362" t="s">
        <v>1</v>
      </c>
      <c r="N169" s="363" t="s">
        <v>34</v>
      </c>
      <c r="O169" s="364">
        <v>1.512E-2</v>
      </c>
      <c r="P169" s="364">
        <f>O169*H169</f>
        <v>0.41700959999999998</v>
      </c>
      <c r="Q169" s="364">
        <v>0.30359999999999998</v>
      </c>
      <c r="R169" s="364">
        <f>Q169*H169</f>
        <v>8.3732879999999987</v>
      </c>
      <c r="S169" s="364">
        <v>0</v>
      </c>
      <c r="T169" s="365">
        <f>S169*H169</f>
        <v>0</v>
      </c>
      <c r="W169" s="1056"/>
      <c r="X169" s="1056"/>
      <c r="Y169" s="1056"/>
      <c r="Z169" s="1056"/>
      <c r="AA169" s="1088"/>
      <c r="AB169" s="1056"/>
      <c r="AR169" s="366" t="s">
        <v>123</v>
      </c>
      <c r="AT169" s="366" t="s">
        <v>118</v>
      </c>
      <c r="AU169" s="366" t="s">
        <v>124</v>
      </c>
      <c r="AY169" s="13" t="s">
        <v>116</v>
      </c>
      <c r="BE169" s="136">
        <f>IF(N169="základná",J169,0)</f>
        <v>0</v>
      </c>
      <c r="BF169" s="136">
        <f>IF(N169="znížená",J169,0)</f>
        <v>0</v>
      </c>
      <c r="BG169" s="136">
        <f>IF(N169="zákl. prenesená",J169,0)</f>
        <v>0</v>
      </c>
      <c r="BH169" s="136">
        <f>IF(N169="zníž. prenesená",J169,0)</f>
        <v>0</v>
      </c>
      <c r="BI169" s="136">
        <f>IF(N169="nulová",J169,0)</f>
        <v>0</v>
      </c>
      <c r="BJ169" s="13" t="s">
        <v>124</v>
      </c>
      <c r="BK169" s="137">
        <f>ROUND(I169*H169,3)</f>
        <v>0</v>
      </c>
      <c r="BL169" s="13" t="s">
        <v>123</v>
      </c>
      <c r="BM169" s="366" t="s">
        <v>1175</v>
      </c>
    </row>
    <row r="170" spans="2:65" s="288" customFormat="1" ht="29.25" customHeight="1">
      <c r="B170" s="125"/>
      <c r="C170" s="357">
        <v>19</v>
      </c>
      <c r="D170" s="357" t="s">
        <v>118</v>
      </c>
      <c r="E170" s="358" t="s">
        <v>1176</v>
      </c>
      <c r="F170" s="278" t="s">
        <v>1177</v>
      </c>
      <c r="G170" s="359" t="s">
        <v>154</v>
      </c>
      <c r="H170" s="360">
        <v>27.58</v>
      </c>
      <c r="I170" s="360"/>
      <c r="J170" s="361"/>
      <c r="K170" s="159" t="s">
        <v>122</v>
      </c>
      <c r="L170" s="25"/>
      <c r="M170" s="362" t="s">
        <v>1</v>
      </c>
      <c r="N170" s="363" t="s">
        <v>34</v>
      </c>
      <c r="O170" s="364">
        <v>0.74299999999999999</v>
      </c>
      <c r="P170" s="364">
        <f>O170*H170</f>
        <v>20.49194</v>
      </c>
      <c r="Q170" s="364">
        <v>8.4000000000000005E-2</v>
      </c>
      <c r="R170" s="364">
        <f>Q170*H170</f>
        <v>2.3167200000000001</v>
      </c>
      <c r="S170" s="364">
        <v>0</v>
      </c>
      <c r="T170" s="365">
        <f>S170*H170</f>
        <v>0</v>
      </c>
      <c r="W170" s="1056"/>
      <c r="X170" s="1056"/>
      <c r="Y170" s="1056"/>
      <c r="Z170" s="1056"/>
      <c r="AA170" s="1088"/>
      <c r="AB170" s="1056"/>
      <c r="AR170" s="366" t="s">
        <v>123</v>
      </c>
      <c r="AT170" s="366" t="s">
        <v>118</v>
      </c>
      <c r="AU170" s="366" t="s">
        <v>124</v>
      </c>
      <c r="AY170" s="13" t="s">
        <v>116</v>
      </c>
      <c r="BE170" s="136">
        <f>IF(N170="základná",J170,0)</f>
        <v>0</v>
      </c>
      <c r="BF170" s="136">
        <f>IF(N170="znížená",J170,0)</f>
        <v>0</v>
      </c>
      <c r="BG170" s="136">
        <f>IF(N170="zákl. prenesená",J170,0)</f>
        <v>0</v>
      </c>
      <c r="BH170" s="136">
        <f>IF(N170="zníž. prenesená",J170,0)</f>
        <v>0</v>
      </c>
      <c r="BI170" s="136">
        <f>IF(N170="nulová",J170,0)</f>
        <v>0</v>
      </c>
      <c r="BJ170" s="13" t="s">
        <v>124</v>
      </c>
      <c r="BK170" s="137">
        <f>ROUND(I170*H170,3)</f>
        <v>0</v>
      </c>
      <c r="BL170" s="13" t="s">
        <v>123</v>
      </c>
      <c r="BM170" s="366" t="s">
        <v>1178</v>
      </c>
    </row>
    <row r="171" spans="2:65" s="288" customFormat="1" ht="18.75" customHeight="1">
      <c r="B171" s="125"/>
      <c r="C171" s="373">
        <v>20</v>
      </c>
      <c r="D171" s="373" t="s">
        <v>239</v>
      </c>
      <c r="E171" s="282" t="s">
        <v>1179</v>
      </c>
      <c r="F171" s="280" t="s">
        <v>1180</v>
      </c>
      <c r="G171" s="374" t="s">
        <v>241</v>
      </c>
      <c r="H171" s="281">
        <v>111.68</v>
      </c>
      <c r="I171" s="281"/>
      <c r="J171" s="375"/>
      <c r="K171" s="160" t="s">
        <v>122</v>
      </c>
      <c r="L171" s="376"/>
      <c r="M171" s="377" t="s">
        <v>1</v>
      </c>
      <c r="N171" s="378" t="s">
        <v>34</v>
      </c>
      <c r="O171" s="364">
        <v>0</v>
      </c>
      <c r="P171" s="364">
        <f>O171*H171</f>
        <v>0</v>
      </c>
      <c r="Q171" s="364">
        <v>2.92E-2</v>
      </c>
      <c r="R171" s="364">
        <f>Q171*H171</f>
        <v>3.2610560000000004</v>
      </c>
      <c r="S171" s="364">
        <v>0</v>
      </c>
      <c r="T171" s="365">
        <f>S171*H171</f>
        <v>0</v>
      </c>
      <c r="W171" s="1056"/>
      <c r="X171" s="1056"/>
      <c r="Y171" s="1056"/>
      <c r="Z171" s="1056"/>
      <c r="AA171" s="1088"/>
      <c r="AB171" s="1056"/>
      <c r="AR171" s="366" t="s">
        <v>149</v>
      </c>
      <c r="AT171" s="366" t="s">
        <v>239</v>
      </c>
      <c r="AU171" s="366" t="s">
        <v>124</v>
      </c>
      <c r="AY171" s="13" t="s">
        <v>116</v>
      </c>
      <c r="BE171" s="136">
        <f>IF(N171="základná",J171,0)</f>
        <v>0</v>
      </c>
      <c r="BF171" s="136">
        <f>IF(N171="znížená",J171,0)</f>
        <v>0</v>
      </c>
      <c r="BG171" s="136">
        <f>IF(N171="zákl. prenesená",J171,0)</f>
        <v>0</v>
      </c>
      <c r="BH171" s="136">
        <f>IF(N171="zníž. prenesená",J171,0)</f>
        <v>0</v>
      </c>
      <c r="BI171" s="136">
        <f>IF(N171="nulová",J171,0)</f>
        <v>0</v>
      </c>
      <c r="BJ171" s="13" t="s">
        <v>124</v>
      </c>
      <c r="BK171" s="137">
        <f>ROUND(I171*H171,3)</f>
        <v>0</v>
      </c>
      <c r="BL171" s="13" t="s">
        <v>123</v>
      </c>
      <c r="BM171" s="366" t="s">
        <v>1181</v>
      </c>
    </row>
    <row r="172" spans="2:65" s="345" customFormat="1" ht="22.9" customHeight="1">
      <c r="B172" s="344"/>
      <c r="D172" s="346" t="s">
        <v>67</v>
      </c>
      <c r="E172" s="355" t="s">
        <v>140</v>
      </c>
      <c r="F172" s="355" t="s">
        <v>178</v>
      </c>
      <c r="H172" s="372"/>
      <c r="J172" s="356"/>
      <c r="L172" s="344"/>
      <c r="M172" s="349"/>
      <c r="N172" s="350"/>
      <c r="O172" s="350"/>
      <c r="P172" s="351">
        <f>SUM(P173:P190)</f>
        <v>2293.6850664000003</v>
      </c>
      <c r="Q172" s="350"/>
      <c r="R172" s="351">
        <f>SUM(R173:R190)</f>
        <v>82.923920799999991</v>
      </c>
      <c r="S172" s="350"/>
      <c r="T172" s="352">
        <f>SUM(T173:T190)</f>
        <v>0</v>
      </c>
      <c r="W172" s="1062"/>
      <c r="X172" s="1062"/>
      <c r="Y172" s="1062"/>
      <c r="Z172" s="1062"/>
      <c r="AA172" s="1090"/>
      <c r="AB172" s="1062"/>
      <c r="AR172" s="346" t="s">
        <v>75</v>
      </c>
      <c r="AT172" s="353" t="s">
        <v>67</v>
      </c>
      <c r="AU172" s="353" t="s">
        <v>75</v>
      </c>
      <c r="AY172" s="346" t="s">
        <v>116</v>
      </c>
      <c r="BK172" s="354">
        <f>SUM(BK173:BK190)</f>
        <v>0</v>
      </c>
    </row>
    <row r="173" spans="2:65" s="288" customFormat="1" ht="25.5" customHeight="1">
      <c r="B173" s="125"/>
      <c r="C173" s="357" t="s">
        <v>201</v>
      </c>
      <c r="D173" s="357" t="s">
        <v>118</v>
      </c>
      <c r="E173" s="358" t="s">
        <v>1182</v>
      </c>
      <c r="F173" s="278" t="s">
        <v>1183</v>
      </c>
      <c r="G173" s="359" t="s">
        <v>154</v>
      </c>
      <c r="H173" s="360">
        <v>2435.33</v>
      </c>
      <c r="I173" s="360"/>
      <c r="J173" s="361"/>
      <c r="K173" s="159" t="s">
        <v>122</v>
      </c>
      <c r="L173" s="25"/>
      <c r="M173" s="362" t="s">
        <v>1</v>
      </c>
      <c r="N173" s="363" t="s">
        <v>34</v>
      </c>
      <c r="O173" s="364">
        <v>0.13585</v>
      </c>
      <c r="P173" s="364">
        <f t="shared" ref="P173:P190" si="15">O173*H173</f>
        <v>330.83958050000001</v>
      </c>
      <c r="Q173" s="364">
        <v>3.98E-3</v>
      </c>
      <c r="R173" s="364">
        <f t="shared" ref="R173:R190" si="16">Q173*H173</f>
        <v>9.692613399999999</v>
      </c>
      <c r="S173" s="364">
        <v>0</v>
      </c>
      <c r="T173" s="365">
        <f t="shared" ref="T173:T190" si="17">S173*H173</f>
        <v>0</v>
      </c>
      <c r="W173" s="1056"/>
      <c r="X173" s="1056"/>
      <c r="Y173" s="1056"/>
      <c r="Z173" s="1056"/>
      <c r="AA173" s="1088"/>
      <c r="AB173" s="1056"/>
      <c r="AR173" s="366" t="s">
        <v>123</v>
      </c>
      <c r="AT173" s="366" t="s">
        <v>118</v>
      </c>
      <c r="AU173" s="366" t="s">
        <v>124</v>
      </c>
      <c r="AY173" s="13" t="s">
        <v>116</v>
      </c>
      <c r="BE173" s="136">
        <f t="shared" ref="BE173:BE190" si="18">IF(N173="základná",J173,0)</f>
        <v>0</v>
      </c>
      <c r="BF173" s="136">
        <f t="shared" ref="BF173:BF190" si="19">IF(N173="znížená",J173,0)</f>
        <v>0</v>
      </c>
      <c r="BG173" s="136">
        <f t="shared" ref="BG173:BG190" si="20">IF(N173="zákl. prenesená",J173,0)</f>
        <v>0</v>
      </c>
      <c r="BH173" s="136">
        <f t="shared" ref="BH173:BH190" si="21">IF(N173="zníž. prenesená",J173,0)</f>
        <v>0</v>
      </c>
      <c r="BI173" s="136">
        <f t="shared" ref="BI173:BI190" si="22">IF(N173="nulová",J173,0)</f>
        <v>0</v>
      </c>
      <c r="BJ173" s="13" t="s">
        <v>124</v>
      </c>
      <c r="BK173" s="137">
        <f t="shared" ref="BK173:BK190" si="23">ROUND(I173*H173,3)</f>
        <v>0</v>
      </c>
      <c r="BL173" s="13" t="s">
        <v>123</v>
      </c>
      <c r="BM173" s="366" t="s">
        <v>1184</v>
      </c>
    </row>
    <row r="174" spans="2:65" s="288" customFormat="1" ht="22.5" customHeight="1">
      <c r="B174" s="125"/>
      <c r="C174" s="357" t="s">
        <v>205</v>
      </c>
      <c r="D174" s="357" t="s">
        <v>118</v>
      </c>
      <c r="E174" s="358" t="s">
        <v>184</v>
      </c>
      <c r="F174" s="278" t="s">
        <v>185</v>
      </c>
      <c r="G174" s="359" t="s">
        <v>154</v>
      </c>
      <c r="H174" s="360">
        <v>220.59</v>
      </c>
      <c r="I174" s="360"/>
      <c r="J174" s="361"/>
      <c r="K174" s="159" t="s">
        <v>122</v>
      </c>
      <c r="L174" s="25"/>
      <c r="M174" s="362" t="s">
        <v>1</v>
      </c>
      <c r="N174" s="363" t="s">
        <v>34</v>
      </c>
      <c r="O174" s="364">
        <v>5.228E-2</v>
      </c>
      <c r="P174" s="364">
        <f t="shared" si="15"/>
        <v>11.5324452</v>
      </c>
      <c r="Q174" s="364">
        <v>2.3000000000000001E-4</v>
      </c>
      <c r="R174" s="364">
        <f t="shared" si="16"/>
        <v>5.0735700000000002E-2</v>
      </c>
      <c r="S174" s="364">
        <v>0</v>
      </c>
      <c r="T174" s="365">
        <f t="shared" si="17"/>
        <v>0</v>
      </c>
      <c r="W174" s="1056"/>
      <c r="X174" s="1056"/>
      <c r="Y174" s="1056"/>
      <c r="Z174" s="1056"/>
      <c r="AA174" s="1088"/>
      <c r="AB174" s="1056"/>
      <c r="AR174" s="366" t="s">
        <v>123</v>
      </c>
      <c r="AT174" s="366" t="s">
        <v>118</v>
      </c>
      <c r="AU174" s="366" t="s">
        <v>124</v>
      </c>
      <c r="AY174" s="13" t="s">
        <v>116</v>
      </c>
      <c r="BE174" s="136">
        <f t="shared" si="18"/>
        <v>0</v>
      </c>
      <c r="BF174" s="136">
        <f t="shared" si="19"/>
        <v>0</v>
      </c>
      <c r="BG174" s="136">
        <f t="shared" si="20"/>
        <v>0</v>
      </c>
      <c r="BH174" s="136">
        <f t="shared" si="21"/>
        <v>0</v>
      </c>
      <c r="BI174" s="136">
        <f t="shared" si="22"/>
        <v>0</v>
      </c>
      <c r="BJ174" s="13" t="s">
        <v>124</v>
      </c>
      <c r="BK174" s="137">
        <f t="shared" si="23"/>
        <v>0</v>
      </c>
      <c r="BL174" s="13" t="s">
        <v>123</v>
      </c>
      <c r="BM174" s="366" t="s">
        <v>1185</v>
      </c>
    </row>
    <row r="175" spans="2:65" s="288" customFormat="1" ht="26.25" customHeight="1">
      <c r="B175" s="125"/>
      <c r="C175" s="357" t="s">
        <v>209</v>
      </c>
      <c r="D175" s="357" t="s">
        <v>118</v>
      </c>
      <c r="E175" s="358" t="s">
        <v>188</v>
      </c>
      <c r="F175" s="278" t="s">
        <v>189</v>
      </c>
      <c r="G175" s="359" t="s">
        <v>154</v>
      </c>
      <c r="H175" s="360">
        <v>189.07</v>
      </c>
      <c r="I175" s="360"/>
      <c r="J175" s="361"/>
      <c r="K175" s="159" t="s">
        <v>122</v>
      </c>
      <c r="L175" s="25"/>
      <c r="M175" s="362" t="s">
        <v>1</v>
      </c>
      <c r="N175" s="363" t="s">
        <v>34</v>
      </c>
      <c r="O175" s="364">
        <v>0.318</v>
      </c>
      <c r="P175" s="364">
        <f t="shared" si="15"/>
        <v>60.12426</v>
      </c>
      <c r="Q175" s="364">
        <v>4.7200000000000002E-3</v>
      </c>
      <c r="R175" s="364">
        <f t="shared" si="16"/>
        <v>0.89241040000000005</v>
      </c>
      <c r="S175" s="364">
        <v>0</v>
      </c>
      <c r="T175" s="365">
        <f t="shared" si="17"/>
        <v>0</v>
      </c>
      <c r="W175" s="1056"/>
      <c r="X175" s="1056"/>
      <c r="Y175" s="1056"/>
      <c r="Z175" s="1056"/>
      <c r="AA175" s="1088"/>
      <c r="AB175" s="1056"/>
      <c r="AR175" s="366" t="s">
        <v>123</v>
      </c>
      <c r="AT175" s="366" t="s">
        <v>118</v>
      </c>
      <c r="AU175" s="366" t="s">
        <v>124</v>
      </c>
      <c r="AY175" s="13" t="s">
        <v>116</v>
      </c>
      <c r="BE175" s="136">
        <f t="shared" si="18"/>
        <v>0</v>
      </c>
      <c r="BF175" s="136">
        <f t="shared" si="19"/>
        <v>0</v>
      </c>
      <c r="BG175" s="136">
        <f t="shared" si="20"/>
        <v>0</v>
      </c>
      <c r="BH175" s="136">
        <f t="shared" si="21"/>
        <v>0</v>
      </c>
      <c r="BI175" s="136">
        <f t="shared" si="22"/>
        <v>0</v>
      </c>
      <c r="BJ175" s="13" t="s">
        <v>124</v>
      </c>
      <c r="BK175" s="137">
        <f t="shared" si="23"/>
        <v>0</v>
      </c>
      <c r="BL175" s="13" t="s">
        <v>123</v>
      </c>
      <c r="BM175" s="366" t="s">
        <v>1186</v>
      </c>
    </row>
    <row r="176" spans="2:65" s="288" customFormat="1" ht="30.75" customHeight="1">
      <c r="B176" s="125"/>
      <c r="C176" s="357" t="s">
        <v>213</v>
      </c>
      <c r="D176" s="357" t="s">
        <v>118</v>
      </c>
      <c r="E176" s="358" t="s">
        <v>192</v>
      </c>
      <c r="F176" s="278" t="s">
        <v>1187</v>
      </c>
      <c r="G176" s="359" t="s">
        <v>154</v>
      </c>
      <c r="H176" s="360">
        <v>220.59</v>
      </c>
      <c r="I176" s="360"/>
      <c r="J176" s="361"/>
      <c r="K176" s="159" t="s">
        <v>122</v>
      </c>
      <c r="L176" s="25"/>
      <c r="M176" s="362" t="s">
        <v>1</v>
      </c>
      <c r="N176" s="363" t="s">
        <v>34</v>
      </c>
      <c r="O176" s="364">
        <v>0.111</v>
      </c>
      <c r="P176" s="364">
        <f t="shared" si="15"/>
        <v>24.485490000000002</v>
      </c>
      <c r="Q176" s="364">
        <v>4.15E-3</v>
      </c>
      <c r="R176" s="364">
        <f t="shared" si="16"/>
        <v>0.9154485</v>
      </c>
      <c r="S176" s="364">
        <v>0</v>
      </c>
      <c r="T176" s="365">
        <f t="shared" si="17"/>
        <v>0</v>
      </c>
      <c r="W176" s="1056"/>
      <c r="X176" s="1056"/>
      <c r="Y176" s="1056"/>
      <c r="Z176" s="1056"/>
      <c r="AA176" s="1088"/>
      <c r="AB176" s="1056"/>
      <c r="AR176" s="366" t="s">
        <v>123</v>
      </c>
      <c r="AT176" s="366" t="s">
        <v>118</v>
      </c>
      <c r="AU176" s="366" t="s">
        <v>124</v>
      </c>
      <c r="AY176" s="13" t="s">
        <v>116</v>
      </c>
      <c r="BE176" s="136">
        <f t="shared" si="18"/>
        <v>0</v>
      </c>
      <c r="BF176" s="136">
        <f t="shared" si="19"/>
        <v>0</v>
      </c>
      <c r="BG176" s="136">
        <f t="shared" si="20"/>
        <v>0</v>
      </c>
      <c r="BH176" s="136">
        <f t="shared" si="21"/>
        <v>0</v>
      </c>
      <c r="BI176" s="136">
        <f t="shared" si="22"/>
        <v>0</v>
      </c>
      <c r="BJ176" s="13" t="s">
        <v>124</v>
      </c>
      <c r="BK176" s="137">
        <f t="shared" si="23"/>
        <v>0</v>
      </c>
      <c r="BL176" s="13" t="s">
        <v>123</v>
      </c>
      <c r="BM176" s="366" t="s">
        <v>1188</v>
      </c>
    </row>
    <row r="177" spans="2:65" s="288" customFormat="1" ht="31.5" customHeight="1">
      <c r="B177" s="125"/>
      <c r="C177" s="357" t="s">
        <v>217</v>
      </c>
      <c r="D177" s="357" t="s">
        <v>118</v>
      </c>
      <c r="E177" s="358" t="s">
        <v>196</v>
      </c>
      <c r="F177" s="278" t="s">
        <v>1189</v>
      </c>
      <c r="G177" s="359" t="s">
        <v>154</v>
      </c>
      <c r="H177" s="360">
        <v>1049.3</v>
      </c>
      <c r="I177" s="360"/>
      <c r="J177" s="361"/>
      <c r="K177" s="159" t="s">
        <v>122</v>
      </c>
      <c r="L177" s="25"/>
      <c r="M177" s="362" t="s">
        <v>1</v>
      </c>
      <c r="N177" s="363" t="s">
        <v>34</v>
      </c>
      <c r="O177" s="364">
        <v>0.35868</v>
      </c>
      <c r="P177" s="364">
        <f t="shared" si="15"/>
        <v>376.36292399999996</v>
      </c>
      <c r="Q177" s="364">
        <v>3.3E-3</v>
      </c>
      <c r="R177" s="364">
        <f t="shared" si="16"/>
        <v>3.4626899999999998</v>
      </c>
      <c r="S177" s="364">
        <v>0</v>
      </c>
      <c r="T177" s="365">
        <f t="shared" si="17"/>
        <v>0</v>
      </c>
      <c r="W177" s="1056"/>
      <c r="X177" s="1056"/>
      <c r="Y177" s="1056"/>
      <c r="Z177" s="1056"/>
      <c r="AA177" s="1088"/>
      <c r="AB177" s="1056"/>
      <c r="AR177" s="366" t="s">
        <v>123</v>
      </c>
      <c r="AT177" s="366" t="s">
        <v>118</v>
      </c>
      <c r="AU177" s="366" t="s">
        <v>124</v>
      </c>
      <c r="AY177" s="13" t="s">
        <v>116</v>
      </c>
      <c r="BE177" s="136">
        <f t="shared" si="18"/>
        <v>0</v>
      </c>
      <c r="BF177" s="136">
        <f t="shared" si="19"/>
        <v>0</v>
      </c>
      <c r="BG177" s="136">
        <f t="shared" si="20"/>
        <v>0</v>
      </c>
      <c r="BH177" s="136">
        <f t="shared" si="21"/>
        <v>0</v>
      </c>
      <c r="BI177" s="136">
        <f t="shared" si="22"/>
        <v>0</v>
      </c>
      <c r="BJ177" s="13" t="s">
        <v>124</v>
      </c>
      <c r="BK177" s="137">
        <f t="shared" si="23"/>
        <v>0</v>
      </c>
      <c r="BL177" s="13" t="s">
        <v>123</v>
      </c>
      <c r="BM177" s="366" t="s">
        <v>1190</v>
      </c>
    </row>
    <row r="178" spans="2:65" s="288" customFormat="1" ht="37.5" customHeight="1">
      <c r="B178" s="125"/>
      <c r="C178" s="357" t="s">
        <v>221</v>
      </c>
      <c r="D178" s="357" t="s">
        <v>118</v>
      </c>
      <c r="E178" s="358" t="s">
        <v>199</v>
      </c>
      <c r="F178" s="278" t="s">
        <v>1090</v>
      </c>
      <c r="G178" s="359" t="s">
        <v>154</v>
      </c>
      <c r="H178" s="360">
        <v>87.4</v>
      </c>
      <c r="I178" s="360"/>
      <c r="J178" s="361"/>
      <c r="K178" s="159" t="s">
        <v>122</v>
      </c>
      <c r="L178" s="25"/>
      <c r="M178" s="362" t="s">
        <v>1</v>
      </c>
      <c r="N178" s="363" t="s">
        <v>34</v>
      </c>
      <c r="O178" s="364">
        <v>0.41721000000000003</v>
      </c>
      <c r="P178" s="364">
        <f t="shared" si="15"/>
        <v>36.464154000000008</v>
      </c>
      <c r="Q178" s="364">
        <v>5.8999999999999999E-3</v>
      </c>
      <c r="R178" s="364">
        <f t="shared" si="16"/>
        <v>0.51566000000000001</v>
      </c>
      <c r="S178" s="364">
        <v>0</v>
      </c>
      <c r="T178" s="365">
        <f t="shared" si="17"/>
        <v>0</v>
      </c>
      <c r="W178" s="1056"/>
      <c r="X178" s="1056"/>
      <c r="Y178" s="1056"/>
      <c r="Z178" s="1056"/>
      <c r="AA178" s="1067"/>
      <c r="AB178" s="1056"/>
      <c r="AR178" s="366" t="s">
        <v>123</v>
      </c>
      <c r="AT178" s="366" t="s">
        <v>118</v>
      </c>
      <c r="AU178" s="366" t="s">
        <v>124</v>
      </c>
      <c r="AY178" s="13" t="s">
        <v>116</v>
      </c>
      <c r="BE178" s="136">
        <f t="shared" si="18"/>
        <v>0</v>
      </c>
      <c r="BF178" s="136">
        <f t="shared" si="19"/>
        <v>0</v>
      </c>
      <c r="BG178" s="136">
        <f t="shared" si="20"/>
        <v>0</v>
      </c>
      <c r="BH178" s="136">
        <f t="shared" si="21"/>
        <v>0</v>
      </c>
      <c r="BI178" s="136">
        <f t="shared" si="22"/>
        <v>0</v>
      </c>
      <c r="BJ178" s="13" t="s">
        <v>124</v>
      </c>
      <c r="BK178" s="137">
        <f t="shared" si="23"/>
        <v>0</v>
      </c>
      <c r="BL178" s="13" t="s">
        <v>123</v>
      </c>
      <c r="BM178" s="366" t="s">
        <v>1191</v>
      </c>
    </row>
    <row r="179" spans="2:65" s="288" customFormat="1" ht="29.25" customHeight="1">
      <c r="B179" s="125"/>
      <c r="C179" s="357">
        <v>27</v>
      </c>
      <c r="D179" s="357" t="s">
        <v>118</v>
      </c>
      <c r="E179" s="358" t="s">
        <v>202</v>
      </c>
      <c r="F179" s="278" t="s">
        <v>1192</v>
      </c>
      <c r="G179" s="359" t="s">
        <v>154</v>
      </c>
      <c r="H179" s="360">
        <v>87.4</v>
      </c>
      <c r="I179" s="360"/>
      <c r="J179" s="361"/>
      <c r="K179" s="159" t="s">
        <v>122</v>
      </c>
      <c r="L179" s="25"/>
      <c r="M179" s="362" t="s">
        <v>1</v>
      </c>
      <c r="N179" s="363" t="s">
        <v>34</v>
      </c>
      <c r="O179" s="364">
        <v>0.87385000000000002</v>
      </c>
      <c r="P179" s="364">
        <f t="shared" si="15"/>
        <v>76.374490000000009</v>
      </c>
      <c r="Q179" s="364">
        <v>1.626E-2</v>
      </c>
      <c r="R179" s="364">
        <f t="shared" si="16"/>
        <v>1.4211240000000001</v>
      </c>
      <c r="S179" s="364">
        <v>0</v>
      </c>
      <c r="T179" s="365">
        <f t="shared" si="17"/>
        <v>0</v>
      </c>
      <c r="W179" s="1056"/>
      <c r="X179" s="1056"/>
      <c r="Y179" s="1056"/>
      <c r="Z179" s="1056"/>
      <c r="AA179" s="1092"/>
      <c r="AB179" s="1056"/>
      <c r="AR179" s="366" t="s">
        <v>123</v>
      </c>
      <c r="AT179" s="366" t="s">
        <v>118</v>
      </c>
      <c r="AU179" s="366" t="s">
        <v>124</v>
      </c>
      <c r="AY179" s="13" t="s">
        <v>116</v>
      </c>
      <c r="BE179" s="136">
        <f t="shared" si="18"/>
        <v>0</v>
      </c>
      <c r="BF179" s="136">
        <f t="shared" si="19"/>
        <v>0</v>
      </c>
      <c r="BG179" s="136">
        <f t="shared" si="20"/>
        <v>0</v>
      </c>
      <c r="BH179" s="136">
        <f t="shared" si="21"/>
        <v>0</v>
      </c>
      <c r="BI179" s="136">
        <f t="shared" si="22"/>
        <v>0</v>
      </c>
      <c r="BJ179" s="13" t="s">
        <v>124</v>
      </c>
      <c r="BK179" s="137">
        <f t="shared" si="23"/>
        <v>0</v>
      </c>
      <c r="BL179" s="13" t="s">
        <v>123</v>
      </c>
      <c r="BM179" s="366" t="s">
        <v>1193</v>
      </c>
    </row>
    <row r="180" spans="2:65" s="288" customFormat="1" ht="28.5" customHeight="1">
      <c r="B180" s="125"/>
      <c r="C180" s="357">
        <v>28</v>
      </c>
      <c r="D180" s="357" t="s">
        <v>118</v>
      </c>
      <c r="E180" s="358" t="s">
        <v>218</v>
      </c>
      <c r="F180" s="278" t="s">
        <v>1194</v>
      </c>
      <c r="G180" s="359" t="s">
        <v>154</v>
      </c>
      <c r="H180" s="360">
        <v>997.1</v>
      </c>
      <c r="I180" s="360"/>
      <c r="J180" s="361"/>
      <c r="K180" s="159" t="s">
        <v>122</v>
      </c>
      <c r="L180" s="25"/>
      <c r="M180" s="362" t="s">
        <v>1</v>
      </c>
      <c r="N180" s="363" t="s">
        <v>34</v>
      </c>
      <c r="O180" s="364">
        <v>1.0142</v>
      </c>
      <c r="P180" s="364">
        <f t="shared" si="15"/>
        <v>1011.25882</v>
      </c>
      <c r="Q180" s="364">
        <v>3.9780000000000003E-2</v>
      </c>
      <c r="R180" s="364">
        <f t="shared" si="16"/>
        <v>39.664638000000004</v>
      </c>
      <c r="S180" s="364">
        <v>0</v>
      </c>
      <c r="T180" s="365">
        <f t="shared" si="17"/>
        <v>0</v>
      </c>
      <c r="W180" s="1056"/>
      <c r="X180" s="1056"/>
      <c r="Y180" s="1056"/>
      <c r="Z180" s="1056"/>
      <c r="AA180" s="1088"/>
      <c r="AB180" s="1056"/>
      <c r="AR180" s="366" t="s">
        <v>123</v>
      </c>
      <c r="AT180" s="366" t="s">
        <v>118</v>
      </c>
      <c r="AU180" s="366" t="s">
        <v>124</v>
      </c>
      <c r="AY180" s="13" t="s">
        <v>116</v>
      </c>
      <c r="BE180" s="136">
        <f t="shared" si="18"/>
        <v>0</v>
      </c>
      <c r="BF180" s="136">
        <f t="shared" si="19"/>
        <v>0</v>
      </c>
      <c r="BG180" s="136">
        <f t="shared" si="20"/>
        <v>0</v>
      </c>
      <c r="BH180" s="136">
        <f t="shared" si="21"/>
        <v>0</v>
      </c>
      <c r="BI180" s="136">
        <f t="shared" si="22"/>
        <v>0</v>
      </c>
      <c r="BJ180" s="13" t="s">
        <v>124</v>
      </c>
      <c r="BK180" s="137">
        <f t="shared" si="23"/>
        <v>0</v>
      </c>
      <c r="BL180" s="13" t="s">
        <v>123</v>
      </c>
      <c r="BM180" s="366" t="s">
        <v>1195</v>
      </c>
    </row>
    <row r="181" spans="2:65" s="288" customFormat="1" ht="29.25" customHeight="1">
      <c r="B181" s="125"/>
      <c r="C181" s="357">
        <v>29</v>
      </c>
      <c r="D181" s="357" t="s">
        <v>118</v>
      </c>
      <c r="E181" s="358" t="s">
        <v>222</v>
      </c>
      <c r="F181" s="278" t="s">
        <v>1196</v>
      </c>
      <c r="G181" s="359" t="s">
        <v>154</v>
      </c>
      <c r="H181" s="360">
        <v>52.2</v>
      </c>
      <c r="I181" s="360"/>
      <c r="J181" s="361"/>
      <c r="K181" s="159" t="s">
        <v>122</v>
      </c>
      <c r="L181" s="25"/>
      <c r="M181" s="362" t="s">
        <v>1</v>
      </c>
      <c r="N181" s="363" t="s">
        <v>34</v>
      </c>
      <c r="O181" s="364">
        <v>1.3290200000000001</v>
      </c>
      <c r="P181" s="364">
        <f t="shared" si="15"/>
        <v>69.37484400000001</v>
      </c>
      <c r="Q181" s="364">
        <v>1.8679999999999999E-2</v>
      </c>
      <c r="R181" s="364">
        <f t="shared" si="16"/>
        <v>0.97509599999999996</v>
      </c>
      <c r="S181" s="364">
        <v>0</v>
      </c>
      <c r="T181" s="365">
        <f t="shared" si="17"/>
        <v>0</v>
      </c>
      <c r="W181" s="1056"/>
      <c r="X181" s="1056"/>
      <c r="Y181" s="1056"/>
      <c r="Z181" s="1056"/>
      <c r="AA181" s="1093"/>
      <c r="AB181" s="1056"/>
      <c r="AR181" s="366" t="s">
        <v>123</v>
      </c>
      <c r="AT181" s="366" t="s">
        <v>118</v>
      </c>
      <c r="AU181" s="366" t="s">
        <v>124</v>
      </c>
      <c r="AY181" s="13" t="s">
        <v>116</v>
      </c>
      <c r="BE181" s="136">
        <f t="shared" si="18"/>
        <v>0</v>
      </c>
      <c r="BF181" s="136">
        <f t="shared" si="19"/>
        <v>0</v>
      </c>
      <c r="BG181" s="136">
        <f t="shared" si="20"/>
        <v>0</v>
      </c>
      <c r="BH181" s="136">
        <f t="shared" si="21"/>
        <v>0</v>
      </c>
      <c r="BI181" s="136">
        <f t="shared" si="22"/>
        <v>0</v>
      </c>
      <c r="BJ181" s="13" t="s">
        <v>124</v>
      </c>
      <c r="BK181" s="137">
        <f t="shared" si="23"/>
        <v>0</v>
      </c>
      <c r="BL181" s="13" t="s">
        <v>123</v>
      </c>
      <c r="BM181" s="366" t="s">
        <v>1197</v>
      </c>
    </row>
    <row r="182" spans="2:65" s="288" customFormat="1" ht="28.5" customHeight="1">
      <c r="B182" s="125"/>
      <c r="C182" s="357">
        <v>30</v>
      </c>
      <c r="D182" s="357" t="s">
        <v>118</v>
      </c>
      <c r="E182" s="358" t="s">
        <v>1198</v>
      </c>
      <c r="F182" s="278" t="s">
        <v>1199</v>
      </c>
      <c r="G182" s="359" t="s">
        <v>154</v>
      </c>
      <c r="H182" s="360">
        <v>758.62</v>
      </c>
      <c r="I182" s="360"/>
      <c r="J182" s="361"/>
      <c r="K182" s="159" t="s">
        <v>122</v>
      </c>
      <c r="L182" s="25"/>
      <c r="M182" s="362" t="s">
        <v>1</v>
      </c>
      <c r="N182" s="363" t="s">
        <v>34</v>
      </c>
      <c r="O182" s="364">
        <v>3.5009999999999999E-2</v>
      </c>
      <c r="P182" s="364">
        <f t="shared" si="15"/>
        <v>26.559286199999999</v>
      </c>
      <c r="Q182" s="364">
        <v>0</v>
      </c>
      <c r="R182" s="364">
        <f t="shared" si="16"/>
        <v>0</v>
      </c>
      <c r="S182" s="364">
        <v>0</v>
      </c>
      <c r="T182" s="365">
        <f t="shared" si="17"/>
        <v>0</v>
      </c>
      <c r="W182" s="1056"/>
      <c r="X182" s="1056"/>
      <c r="Y182" s="1056"/>
      <c r="Z182" s="1056"/>
      <c r="AA182" s="1088"/>
      <c r="AB182" s="1056"/>
      <c r="AR182" s="366" t="s">
        <v>123</v>
      </c>
      <c r="AT182" s="366" t="s">
        <v>118</v>
      </c>
      <c r="AU182" s="366" t="s">
        <v>124</v>
      </c>
      <c r="AY182" s="13" t="s">
        <v>116</v>
      </c>
      <c r="BE182" s="136">
        <f t="shared" si="18"/>
        <v>0</v>
      </c>
      <c r="BF182" s="136">
        <f t="shared" si="19"/>
        <v>0</v>
      </c>
      <c r="BG182" s="136">
        <f t="shared" si="20"/>
        <v>0</v>
      </c>
      <c r="BH182" s="136">
        <f t="shared" si="21"/>
        <v>0</v>
      </c>
      <c r="BI182" s="136">
        <f t="shared" si="22"/>
        <v>0</v>
      </c>
      <c r="BJ182" s="13" t="s">
        <v>124</v>
      </c>
      <c r="BK182" s="137">
        <f t="shared" si="23"/>
        <v>0</v>
      </c>
      <c r="BL182" s="13" t="s">
        <v>123</v>
      </c>
      <c r="BM182" s="366" t="s">
        <v>1200</v>
      </c>
    </row>
    <row r="183" spans="2:65" s="288" customFormat="1" ht="33.75" customHeight="1">
      <c r="B183" s="125"/>
      <c r="C183" s="373">
        <v>31</v>
      </c>
      <c r="D183" s="373" t="s">
        <v>239</v>
      </c>
      <c r="E183" s="282" t="s">
        <v>1201</v>
      </c>
      <c r="F183" s="280" t="s">
        <v>1202</v>
      </c>
      <c r="G183" s="374" t="s">
        <v>633</v>
      </c>
      <c r="H183" s="281">
        <v>117.21</v>
      </c>
      <c r="I183" s="281"/>
      <c r="J183" s="375"/>
      <c r="K183" s="160" t="s">
        <v>122</v>
      </c>
      <c r="L183" s="376"/>
      <c r="M183" s="377" t="s">
        <v>1</v>
      </c>
      <c r="N183" s="378" t="s">
        <v>34</v>
      </c>
      <c r="O183" s="364">
        <v>0</v>
      </c>
      <c r="P183" s="364">
        <f t="shared" si="15"/>
        <v>0</v>
      </c>
      <c r="Q183" s="364">
        <v>1E-3</v>
      </c>
      <c r="R183" s="364">
        <f t="shared" si="16"/>
        <v>0.11720999999999999</v>
      </c>
      <c r="S183" s="364">
        <v>0</v>
      </c>
      <c r="T183" s="365">
        <f t="shared" si="17"/>
        <v>0</v>
      </c>
      <c r="W183" s="1056"/>
      <c r="X183" s="1056"/>
      <c r="Y183" s="1056"/>
      <c r="Z183" s="1056"/>
      <c r="AA183" s="1088"/>
      <c r="AB183" s="1056"/>
      <c r="AR183" s="366" t="s">
        <v>149</v>
      </c>
      <c r="AT183" s="366" t="s">
        <v>239</v>
      </c>
      <c r="AU183" s="366" t="s">
        <v>124</v>
      </c>
      <c r="AY183" s="13" t="s">
        <v>116</v>
      </c>
      <c r="BE183" s="136">
        <f t="shared" si="18"/>
        <v>0</v>
      </c>
      <c r="BF183" s="136">
        <f t="shared" si="19"/>
        <v>0</v>
      </c>
      <c r="BG183" s="136">
        <f t="shared" si="20"/>
        <v>0</v>
      </c>
      <c r="BH183" s="136">
        <f t="shared" si="21"/>
        <v>0</v>
      </c>
      <c r="BI183" s="136">
        <f t="shared" si="22"/>
        <v>0</v>
      </c>
      <c r="BJ183" s="13" t="s">
        <v>124</v>
      </c>
      <c r="BK183" s="137">
        <f t="shared" si="23"/>
        <v>0</v>
      </c>
      <c r="BL183" s="13" t="s">
        <v>123</v>
      </c>
      <c r="BM183" s="366" t="s">
        <v>1203</v>
      </c>
    </row>
    <row r="184" spans="2:65" s="288" customFormat="1" ht="28.5" customHeight="1">
      <c r="B184" s="125"/>
      <c r="C184" s="357">
        <v>32</v>
      </c>
      <c r="D184" s="357" t="s">
        <v>118</v>
      </c>
      <c r="E184" s="358" t="s">
        <v>1204</v>
      </c>
      <c r="F184" s="278" t="s">
        <v>1205</v>
      </c>
      <c r="G184" s="359" t="s">
        <v>154</v>
      </c>
      <c r="H184" s="360">
        <v>703.61</v>
      </c>
      <c r="I184" s="360"/>
      <c r="J184" s="361"/>
      <c r="K184" s="159" t="s">
        <v>122</v>
      </c>
      <c r="L184" s="25"/>
      <c r="M184" s="362" t="s">
        <v>1</v>
      </c>
      <c r="N184" s="363" t="s">
        <v>34</v>
      </c>
      <c r="O184" s="364">
        <v>0.26724999999999999</v>
      </c>
      <c r="P184" s="364">
        <f t="shared" si="15"/>
        <v>188.0397725</v>
      </c>
      <c r="Q184" s="364">
        <v>3.4680000000000002E-2</v>
      </c>
      <c r="R184" s="364">
        <f t="shared" si="16"/>
        <v>24.401194800000003</v>
      </c>
      <c r="S184" s="364">
        <v>0</v>
      </c>
      <c r="T184" s="365">
        <f t="shared" si="17"/>
        <v>0</v>
      </c>
      <c r="W184" s="1056"/>
      <c r="X184" s="1056"/>
      <c r="Y184" s="1056"/>
      <c r="Z184" s="1056"/>
      <c r="AA184" s="1088"/>
      <c r="AB184" s="1056"/>
      <c r="AR184" s="366" t="s">
        <v>123</v>
      </c>
      <c r="AT184" s="366" t="s">
        <v>118</v>
      </c>
      <c r="AU184" s="366" t="s">
        <v>124</v>
      </c>
      <c r="AY184" s="13" t="s">
        <v>116</v>
      </c>
      <c r="BE184" s="136">
        <f t="shared" si="18"/>
        <v>0</v>
      </c>
      <c r="BF184" s="136">
        <f t="shared" si="19"/>
        <v>0</v>
      </c>
      <c r="BG184" s="136">
        <f t="shared" si="20"/>
        <v>0</v>
      </c>
      <c r="BH184" s="136">
        <f t="shared" si="21"/>
        <v>0</v>
      </c>
      <c r="BI184" s="136">
        <f t="shared" si="22"/>
        <v>0</v>
      </c>
      <c r="BJ184" s="13" t="s">
        <v>124</v>
      </c>
      <c r="BK184" s="137">
        <f t="shared" si="23"/>
        <v>0</v>
      </c>
      <c r="BL184" s="13" t="s">
        <v>123</v>
      </c>
      <c r="BM184" s="366" t="s">
        <v>1206</v>
      </c>
    </row>
    <row r="185" spans="2:65" s="288" customFormat="1" ht="28.5" customHeight="1">
      <c r="B185" s="125"/>
      <c r="C185" s="357">
        <v>33</v>
      </c>
      <c r="D185" s="357" t="s">
        <v>118</v>
      </c>
      <c r="E185" s="358" t="s">
        <v>1207</v>
      </c>
      <c r="F185" s="278" t="s">
        <v>1208</v>
      </c>
      <c r="G185" s="359" t="s">
        <v>241</v>
      </c>
      <c r="H185" s="360">
        <v>27</v>
      </c>
      <c r="I185" s="360"/>
      <c r="J185" s="361"/>
      <c r="K185" s="159" t="s">
        <v>122</v>
      </c>
      <c r="L185" s="25"/>
      <c r="M185" s="362" t="s">
        <v>1</v>
      </c>
      <c r="N185" s="363" t="s">
        <v>34</v>
      </c>
      <c r="O185" s="364">
        <v>3.0470000000000002</v>
      </c>
      <c r="P185" s="364">
        <f t="shared" si="15"/>
        <v>82.269000000000005</v>
      </c>
      <c r="Q185" s="364">
        <v>1.7500000000000002E-2</v>
      </c>
      <c r="R185" s="364">
        <f t="shared" si="16"/>
        <v>0.47250000000000003</v>
      </c>
      <c r="S185" s="364">
        <v>0</v>
      </c>
      <c r="T185" s="365">
        <f t="shared" si="17"/>
        <v>0</v>
      </c>
      <c r="W185" s="1056"/>
      <c r="X185" s="1056"/>
      <c r="Y185" s="1056"/>
      <c r="Z185" s="1056"/>
      <c r="AA185" s="1088"/>
      <c r="AB185" s="1056"/>
      <c r="AR185" s="366" t="s">
        <v>123</v>
      </c>
      <c r="AT185" s="366" t="s">
        <v>118</v>
      </c>
      <c r="AU185" s="366" t="s">
        <v>124</v>
      </c>
      <c r="AY185" s="13" t="s">
        <v>116</v>
      </c>
      <c r="BE185" s="136">
        <f t="shared" si="18"/>
        <v>0</v>
      </c>
      <c r="BF185" s="136">
        <f t="shared" si="19"/>
        <v>0</v>
      </c>
      <c r="BG185" s="136">
        <f t="shared" si="20"/>
        <v>0</v>
      </c>
      <c r="BH185" s="136">
        <f t="shared" si="21"/>
        <v>0</v>
      </c>
      <c r="BI185" s="136">
        <f t="shared" si="22"/>
        <v>0</v>
      </c>
      <c r="BJ185" s="13" t="s">
        <v>124</v>
      </c>
      <c r="BK185" s="137">
        <f t="shared" si="23"/>
        <v>0</v>
      </c>
      <c r="BL185" s="13" t="s">
        <v>123</v>
      </c>
      <c r="BM185" s="366" t="s">
        <v>1209</v>
      </c>
    </row>
    <row r="186" spans="2:65" s="288" customFormat="1" ht="16.5" customHeight="1">
      <c r="B186" s="125"/>
      <c r="C186" s="373">
        <v>34</v>
      </c>
      <c r="D186" s="373" t="s">
        <v>239</v>
      </c>
      <c r="E186" s="282" t="s">
        <v>1210</v>
      </c>
      <c r="F186" s="280" t="s">
        <v>1211</v>
      </c>
      <c r="G186" s="374" t="s">
        <v>241</v>
      </c>
      <c r="H186" s="281">
        <v>9</v>
      </c>
      <c r="I186" s="281"/>
      <c r="J186" s="375"/>
      <c r="K186" s="160" t="s">
        <v>122</v>
      </c>
      <c r="L186" s="376"/>
      <c r="M186" s="377" t="s">
        <v>1</v>
      </c>
      <c r="N186" s="378" t="s">
        <v>34</v>
      </c>
      <c r="O186" s="364">
        <v>0</v>
      </c>
      <c r="P186" s="364">
        <f t="shared" si="15"/>
        <v>0</v>
      </c>
      <c r="Q186" s="364">
        <v>1.0500000000000001E-2</v>
      </c>
      <c r="R186" s="364">
        <f t="shared" si="16"/>
        <v>9.4500000000000001E-2</v>
      </c>
      <c r="S186" s="364">
        <v>0</v>
      </c>
      <c r="T186" s="365">
        <f t="shared" si="17"/>
        <v>0</v>
      </c>
      <c r="W186" s="1056"/>
      <c r="X186" s="1056"/>
      <c r="Y186" s="1056"/>
      <c r="Z186" s="1056"/>
      <c r="AA186" s="1088"/>
      <c r="AB186" s="1056"/>
      <c r="AR186" s="366" t="s">
        <v>149</v>
      </c>
      <c r="AT186" s="366" t="s">
        <v>239</v>
      </c>
      <c r="AU186" s="366" t="s">
        <v>124</v>
      </c>
      <c r="AY186" s="13" t="s">
        <v>116</v>
      </c>
      <c r="BE186" s="136">
        <f t="shared" si="18"/>
        <v>0</v>
      </c>
      <c r="BF186" s="136">
        <f t="shared" si="19"/>
        <v>0</v>
      </c>
      <c r="BG186" s="136">
        <f t="shared" si="20"/>
        <v>0</v>
      </c>
      <c r="BH186" s="136">
        <f t="shared" si="21"/>
        <v>0</v>
      </c>
      <c r="BI186" s="136">
        <f t="shared" si="22"/>
        <v>0</v>
      </c>
      <c r="BJ186" s="13" t="s">
        <v>124</v>
      </c>
      <c r="BK186" s="137">
        <f t="shared" si="23"/>
        <v>0</v>
      </c>
      <c r="BL186" s="13" t="s">
        <v>123</v>
      </c>
      <c r="BM186" s="366" t="s">
        <v>1212</v>
      </c>
    </row>
    <row r="187" spans="2:65" s="288" customFormat="1" ht="16.5" customHeight="1">
      <c r="B187" s="125"/>
      <c r="C187" s="373">
        <v>35</v>
      </c>
      <c r="D187" s="373" t="s">
        <v>239</v>
      </c>
      <c r="E187" s="282" t="s">
        <v>1213</v>
      </c>
      <c r="F187" s="280" t="s">
        <v>1214</v>
      </c>
      <c r="G187" s="374" t="s">
        <v>241</v>
      </c>
      <c r="H187" s="281">
        <v>2</v>
      </c>
      <c r="I187" s="281"/>
      <c r="J187" s="375"/>
      <c r="K187" s="160" t="s">
        <v>122</v>
      </c>
      <c r="L187" s="376"/>
      <c r="M187" s="377" t="s">
        <v>1</v>
      </c>
      <c r="N187" s="378" t="s">
        <v>34</v>
      </c>
      <c r="O187" s="364">
        <v>0</v>
      </c>
      <c r="P187" s="364">
        <f t="shared" si="15"/>
        <v>0</v>
      </c>
      <c r="Q187" s="364">
        <v>9.1999999999999998E-3</v>
      </c>
      <c r="R187" s="364">
        <f t="shared" si="16"/>
        <v>1.84E-2</v>
      </c>
      <c r="S187" s="364">
        <v>0</v>
      </c>
      <c r="T187" s="365">
        <f t="shared" si="17"/>
        <v>0</v>
      </c>
      <c r="W187" s="1056"/>
      <c r="X187" s="1056"/>
      <c r="Y187" s="1056"/>
      <c r="Z187" s="1056"/>
      <c r="AA187" s="1088"/>
      <c r="AB187" s="1056"/>
      <c r="AR187" s="366" t="s">
        <v>149</v>
      </c>
      <c r="AT187" s="366" t="s">
        <v>239</v>
      </c>
      <c r="AU187" s="366" t="s">
        <v>124</v>
      </c>
      <c r="AY187" s="13" t="s">
        <v>116</v>
      </c>
      <c r="BE187" s="136">
        <f t="shared" si="18"/>
        <v>0</v>
      </c>
      <c r="BF187" s="136">
        <f t="shared" si="19"/>
        <v>0</v>
      </c>
      <c r="BG187" s="136">
        <f t="shared" si="20"/>
        <v>0</v>
      </c>
      <c r="BH187" s="136">
        <f t="shared" si="21"/>
        <v>0</v>
      </c>
      <c r="BI187" s="136">
        <f t="shared" si="22"/>
        <v>0</v>
      </c>
      <c r="BJ187" s="13" t="s">
        <v>124</v>
      </c>
      <c r="BK187" s="137">
        <f t="shared" si="23"/>
        <v>0</v>
      </c>
      <c r="BL187" s="13" t="s">
        <v>123</v>
      </c>
      <c r="BM187" s="366" t="s">
        <v>1215</v>
      </c>
    </row>
    <row r="188" spans="2:65" s="288" customFormat="1" ht="16.5" customHeight="1">
      <c r="B188" s="125"/>
      <c r="C188" s="373">
        <v>36</v>
      </c>
      <c r="D188" s="373" t="s">
        <v>239</v>
      </c>
      <c r="E188" s="282" t="s">
        <v>1216</v>
      </c>
      <c r="F188" s="280" t="s">
        <v>1217</v>
      </c>
      <c r="G188" s="374" t="s">
        <v>241</v>
      </c>
      <c r="H188" s="281">
        <v>1</v>
      </c>
      <c r="I188" s="281"/>
      <c r="J188" s="375"/>
      <c r="K188" s="160" t="s">
        <v>122</v>
      </c>
      <c r="L188" s="376"/>
      <c r="M188" s="377" t="s">
        <v>1</v>
      </c>
      <c r="N188" s="378" t="s">
        <v>34</v>
      </c>
      <c r="O188" s="364">
        <v>0</v>
      </c>
      <c r="P188" s="364">
        <f t="shared" si="15"/>
        <v>0</v>
      </c>
      <c r="Q188" s="364">
        <v>1.37E-2</v>
      </c>
      <c r="R188" s="364">
        <f t="shared" si="16"/>
        <v>1.37E-2</v>
      </c>
      <c r="S188" s="364">
        <v>0</v>
      </c>
      <c r="T188" s="365">
        <f t="shared" si="17"/>
        <v>0</v>
      </c>
      <c r="W188" s="1056"/>
      <c r="X188" s="1056"/>
      <c r="Y188" s="1056"/>
      <c r="Z188" s="1056"/>
      <c r="AA188" s="1088"/>
      <c r="AB188" s="1056"/>
      <c r="AR188" s="366" t="s">
        <v>149</v>
      </c>
      <c r="AT188" s="366" t="s">
        <v>239</v>
      </c>
      <c r="AU188" s="366" t="s">
        <v>124</v>
      </c>
      <c r="AY188" s="13" t="s">
        <v>116</v>
      </c>
      <c r="BE188" s="136">
        <f t="shared" si="18"/>
        <v>0</v>
      </c>
      <c r="BF188" s="136">
        <f t="shared" si="19"/>
        <v>0</v>
      </c>
      <c r="BG188" s="136">
        <f t="shared" si="20"/>
        <v>0</v>
      </c>
      <c r="BH188" s="136">
        <f t="shared" si="21"/>
        <v>0</v>
      </c>
      <c r="BI188" s="136">
        <f t="shared" si="22"/>
        <v>0</v>
      </c>
      <c r="BJ188" s="13" t="s">
        <v>124</v>
      </c>
      <c r="BK188" s="137">
        <f t="shared" si="23"/>
        <v>0</v>
      </c>
      <c r="BL188" s="13" t="s">
        <v>123</v>
      </c>
      <c r="BM188" s="366" t="s">
        <v>1218</v>
      </c>
    </row>
    <row r="189" spans="2:65" s="288" customFormat="1" ht="16.5" customHeight="1">
      <c r="B189" s="125"/>
      <c r="C189" s="373">
        <v>37</v>
      </c>
      <c r="D189" s="373" t="s">
        <v>239</v>
      </c>
      <c r="E189" s="282" t="s">
        <v>1219</v>
      </c>
      <c r="F189" s="280" t="s">
        <v>1220</v>
      </c>
      <c r="G189" s="374" t="s">
        <v>241</v>
      </c>
      <c r="H189" s="281">
        <v>10</v>
      </c>
      <c r="I189" s="281"/>
      <c r="J189" s="375"/>
      <c r="K189" s="160" t="s">
        <v>122</v>
      </c>
      <c r="L189" s="376"/>
      <c r="M189" s="377" t="s">
        <v>1</v>
      </c>
      <c r="N189" s="378" t="s">
        <v>34</v>
      </c>
      <c r="O189" s="364">
        <v>0</v>
      </c>
      <c r="P189" s="364">
        <f t="shared" si="15"/>
        <v>0</v>
      </c>
      <c r="Q189" s="364">
        <v>1.43E-2</v>
      </c>
      <c r="R189" s="364">
        <f t="shared" si="16"/>
        <v>0.14300000000000002</v>
      </c>
      <c r="S189" s="364">
        <v>0</v>
      </c>
      <c r="T189" s="365">
        <f t="shared" si="17"/>
        <v>0</v>
      </c>
      <c r="W189" s="1056"/>
      <c r="X189" s="1056"/>
      <c r="Y189" s="1056"/>
      <c r="Z189" s="1056"/>
      <c r="AA189" s="1088"/>
      <c r="AB189" s="1056"/>
      <c r="AR189" s="366" t="s">
        <v>149</v>
      </c>
      <c r="AT189" s="366" t="s">
        <v>239</v>
      </c>
      <c r="AU189" s="366" t="s">
        <v>124</v>
      </c>
      <c r="AY189" s="13" t="s">
        <v>116</v>
      </c>
      <c r="BE189" s="136">
        <f t="shared" si="18"/>
        <v>0</v>
      </c>
      <c r="BF189" s="136">
        <f t="shared" si="19"/>
        <v>0</v>
      </c>
      <c r="BG189" s="136">
        <f t="shared" si="20"/>
        <v>0</v>
      </c>
      <c r="BH189" s="136">
        <f t="shared" si="21"/>
        <v>0</v>
      </c>
      <c r="BI189" s="136">
        <f t="shared" si="22"/>
        <v>0</v>
      </c>
      <c r="BJ189" s="13" t="s">
        <v>124</v>
      </c>
      <c r="BK189" s="137">
        <f t="shared" si="23"/>
        <v>0</v>
      </c>
      <c r="BL189" s="13" t="s">
        <v>123</v>
      </c>
      <c r="BM189" s="366" t="s">
        <v>1221</v>
      </c>
    </row>
    <row r="190" spans="2:65" s="288" customFormat="1" ht="16.5" customHeight="1">
      <c r="B190" s="125"/>
      <c r="C190" s="373">
        <v>38</v>
      </c>
      <c r="D190" s="373" t="s">
        <v>239</v>
      </c>
      <c r="E190" s="282" t="s">
        <v>1222</v>
      </c>
      <c r="F190" s="280" t="s">
        <v>1223</v>
      </c>
      <c r="G190" s="374" t="s">
        <v>241</v>
      </c>
      <c r="H190" s="281">
        <v>5</v>
      </c>
      <c r="I190" s="281"/>
      <c r="J190" s="375"/>
      <c r="K190" s="160" t="s">
        <v>122</v>
      </c>
      <c r="L190" s="376"/>
      <c r="M190" s="377" t="s">
        <v>1</v>
      </c>
      <c r="N190" s="378" t="s">
        <v>34</v>
      </c>
      <c r="O190" s="364">
        <v>0</v>
      </c>
      <c r="P190" s="364">
        <f t="shared" si="15"/>
        <v>0</v>
      </c>
      <c r="Q190" s="364">
        <v>1.46E-2</v>
      </c>
      <c r="R190" s="364">
        <f t="shared" si="16"/>
        <v>7.2999999999999995E-2</v>
      </c>
      <c r="S190" s="364">
        <v>0</v>
      </c>
      <c r="T190" s="365">
        <f t="shared" si="17"/>
        <v>0</v>
      </c>
      <c r="W190" s="1056"/>
      <c r="X190" s="1056"/>
      <c r="Y190" s="1056"/>
      <c r="Z190" s="1056"/>
      <c r="AA190" s="1088"/>
      <c r="AB190" s="1056"/>
      <c r="AR190" s="366" t="s">
        <v>149</v>
      </c>
      <c r="AT190" s="366" t="s">
        <v>239</v>
      </c>
      <c r="AU190" s="366" t="s">
        <v>124</v>
      </c>
      <c r="AY190" s="13" t="s">
        <v>116</v>
      </c>
      <c r="BE190" s="136">
        <f t="shared" si="18"/>
        <v>0</v>
      </c>
      <c r="BF190" s="136">
        <f t="shared" si="19"/>
        <v>0</v>
      </c>
      <c r="BG190" s="136">
        <f t="shared" si="20"/>
        <v>0</v>
      </c>
      <c r="BH190" s="136">
        <f t="shared" si="21"/>
        <v>0</v>
      </c>
      <c r="BI190" s="136">
        <f t="shared" si="22"/>
        <v>0</v>
      </c>
      <c r="BJ190" s="13" t="s">
        <v>124</v>
      </c>
      <c r="BK190" s="137">
        <f t="shared" si="23"/>
        <v>0</v>
      </c>
      <c r="BL190" s="13" t="s">
        <v>123</v>
      </c>
      <c r="BM190" s="366" t="s">
        <v>1224</v>
      </c>
    </row>
    <row r="191" spans="2:65" s="345" customFormat="1" ht="22.9" customHeight="1">
      <c r="B191" s="344"/>
      <c r="D191" s="346" t="s">
        <v>67</v>
      </c>
      <c r="E191" s="355" t="s">
        <v>152</v>
      </c>
      <c r="F191" s="379" t="s">
        <v>233</v>
      </c>
      <c r="G191" s="380"/>
      <c r="H191" s="380"/>
      <c r="I191" s="380"/>
      <c r="J191" s="356"/>
      <c r="L191" s="344"/>
      <c r="M191" s="349"/>
      <c r="N191" s="350"/>
      <c r="O191" s="350"/>
      <c r="P191" s="351">
        <f>SUM(P192:P224)</f>
        <v>1305.1488879999999</v>
      </c>
      <c r="Q191" s="350"/>
      <c r="R191" s="351">
        <f>SUM(R192:R224)</f>
        <v>75.674877199999969</v>
      </c>
      <c r="S191" s="350"/>
      <c r="T191" s="352">
        <f>SUM(T192:T224)</f>
        <v>40.288420000000009</v>
      </c>
      <c r="W191" s="1062"/>
      <c r="X191" s="1062"/>
      <c r="Y191" s="1062"/>
      <c r="Z191" s="1062"/>
      <c r="AA191" s="1090"/>
      <c r="AB191" s="1062"/>
      <c r="AR191" s="346" t="s">
        <v>75</v>
      </c>
      <c r="AT191" s="353" t="s">
        <v>67</v>
      </c>
      <c r="AU191" s="353" t="s">
        <v>75</v>
      </c>
      <c r="AY191" s="346" t="s">
        <v>116</v>
      </c>
      <c r="BK191" s="354">
        <f>SUM(BK192:BK224)</f>
        <v>0</v>
      </c>
    </row>
    <row r="192" spans="2:65" s="288" customFormat="1" ht="33" customHeight="1">
      <c r="B192" s="125"/>
      <c r="C192" s="357">
        <v>39</v>
      </c>
      <c r="D192" s="357" t="s">
        <v>118</v>
      </c>
      <c r="E192" s="358" t="s">
        <v>235</v>
      </c>
      <c r="F192" s="278" t="s">
        <v>236</v>
      </c>
      <c r="G192" s="359" t="s">
        <v>159</v>
      </c>
      <c r="H192" s="360">
        <v>57.15</v>
      </c>
      <c r="I192" s="360"/>
      <c r="J192" s="361"/>
      <c r="K192" s="159" t="s">
        <v>122</v>
      </c>
      <c r="L192" s="25"/>
      <c r="M192" s="362" t="s">
        <v>1</v>
      </c>
      <c r="N192" s="363" t="s">
        <v>34</v>
      </c>
      <c r="O192" s="364">
        <v>0.1</v>
      </c>
      <c r="P192" s="364">
        <f t="shared" ref="P192:P224" si="24">O192*H192</f>
        <v>5.7149999999999999</v>
      </c>
      <c r="Q192" s="364">
        <v>8.2669999999999993E-2</v>
      </c>
      <c r="R192" s="364">
        <f t="shared" ref="R192:R224" si="25">Q192*H192</f>
        <v>4.7245904999999997</v>
      </c>
      <c r="S192" s="364">
        <v>0</v>
      </c>
      <c r="T192" s="365">
        <f t="shared" ref="T192:T224" si="26">S192*H192</f>
        <v>0</v>
      </c>
      <c r="W192" s="1056"/>
      <c r="X192" s="1056"/>
      <c r="Y192" s="1056"/>
      <c r="Z192" s="1056"/>
      <c r="AA192" s="1088"/>
      <c r="AB192" s="1056"/>
      <c r="AR192" s="366" t="s">
        <v>123</v>
      </c>
      <c r="AT192" s="366" t="s">
        <v>118</v>
      </c>
      <c r="AU192" s="366" t="s">
        <v>124</v>
      </c>
      <c r="AY192" s="13" t="s">
        <v>116</v>
      </c>
      <c r="BE192" s="136">
        <f t="shared" ref="BE192:BE224" si="27">IF(N192="základná",J192,0)</f>
        <v>0</v>
      </c>
      <c r="BF192" s="136">
        <f t="shared" ref="BF192:BF224" si="28">IF(N192="znížená",J192,0)</f>
        <v>0</v>
      </c>
      <c r="BG192" s="136">
        <f t="shared" ref="BG192:BG224" si="29">IF(N192="zákl. prenesená",J192,0)</f>
        <v>0</v>
      </c>
      <c r="BH192" s="136">
        <f t="shared" ref="BH192:BH224" si="30">IF(N192="zníž. prenesená",J192,0)</f>
        <v>0</v>
      </c>
      <c r="BI192" s="136">
        <f t="shared" ref="BI192:BI224" si="31">IF(N192="nulová",J192,0)</f>
        <v>0</v>
      </c>
      <c r="BJ192" s="13" t="s">
        <v>124</v>
      </c>
      <c r="BK192" s="137">
        <f t="shared" ref="BK192:BK224" si="32">ROUND(I192*H192,3)</f>
        <v>0</v>
      </c>
      <c r="BL192" s="13" t="s">
        <v>123</v>
      </c>
      <c r="BM192" s="366" t="s">
        <v>1225</v>
      </c>
    </row>
    <row r="193" spans="2:65" s="288" customFormat="1" ht="21.75" customHeight="1">
      <c r="B193" s="125"/>
      <c r="C193" s="373">
        <v>40</v>
      </c>
      <c r="D193" s="373" t="s">
        <v>239</v>
      </c>
      <c r="E193" s="282" t="s">
        <v>240</v>
      </c>
      <c r="F193" s="280" t="s">
        <v>1094</v>
      </c>
      <c r="G193" s="374" t="s">
        <v>241</v>
      </c>
      <c r="H193" s="281">
        <v>60</v>
      </c>
      <c r="I193" s="281"/>
      <c r="J193" s="375"/>
      <c r="K193" s="160" t="s">
        <v>122</v>
      </c>
      <c r="L193" s="376"/>
      <c r="M193" s="377" t="s">
        <v>1</v>
      </c>
      <c r="N193" s="378" t="s">
        <v>34</v>
      </c>
      <c r="O193" s="364">
        <v>0</v>
      </c>
      <c r="P193" s="364">
        <f t="shared" si="24"/>
        <v>0</v>
      </c>
      <c r="Q193" s="364">
        <v>2.3E-2</v>
      </c>
      <c r="R193" s="364">
        <f t="shared" si="25"/>
        <v>1.38</v>
      </c>
      <c r="S193" s="364">
        <v>0</v>
      </c>
      <c r="T193" s="365">
        <f t="shared" si="26"/>
        <v>0</v>
      </c>
      <c r="W193" s="1056"/>
      <c r="X193" s="1056"/>
      <c r="Y193" s="1056"/>
      <c r="Z193" s="1056"/>
      <c r="AA193" s="1094"/>
      <c r="AB193" s="1056"/>
      <c r="AR193" s="366" t="s">
        <v>149</v>
      </c>
      <c r="AT193" s="366" t="s">
        <v>239</v>
      </c>
      <c r="AU193" s="366" t="s">
        <v>124</v>
      </c>
      <c r="AY193" s="13" t="s">
        <v>116</v>
      </c>
      <c r="BE193" s="136">
        <f t="shared" si="27"/>
        <v>0</v>
      </c>
      <c r="BF193" s="136">
        <f t="shared" si="28"/>
        <v>0</v>
      </c>
      <c r="BG193" s="136">
        <f t="shared" si="29"/>
        <v>0</v>
      </c>
      <c r="BH193" s="136">
        <f t="shared" si="30"/>
        <v>0</v>
      </c>
      <c r="BI193" s="136">
        <f t="shared" si="31"/>
        <v>0</v>
      </c>
      <c r="BJ193" s="13" t="s">
        <v>124</v>
      </c>
      <c r="BK193" s="137">
        <f t="shared" si="32"/>
        <v>0</v>
      </c>
      <c r="BL193" s="13" t="s">
        <v>123</v>
      </c>
      <c r="BM193" s="366" t="s">
        <v>1226</v>
      </c>
    </row>
    <row r="194" spans="2:65" s="288" customFormat="1" ht="33" customHeight="1">
      <c r="B194" s="125"/>
      <c r="C194" s="357">
        <v>41</v>
      </c>
      <c r="D194" s="357" t="s">
        <v>118</v>
      </c>
      <c r="E194" s="358" t="s">
        <v>709</v>
      </c>
      <c r="F194" s="278" t="s">
        <v>710</v>
      </c>
      <c r="G194" s="359" t="s">
        <v>154</v>
      </c>
      <c r="H194" s="360">
        <v>1210.6199999999999</v>
      </c>
      <c r="I194" s="360"/>
      <c r="J194" s="361"/>
      <c r="K194" s="159" t="s">
        <v>122</v>
      </c>
      <c r="L194" s="25"/>
      <c r="M194" s="362" t="s">
        <v>1</v>
      </c>
      <c r="N194" s="363" t="s">
        <v>34</v>
      </c>
      <c r="O194" s="364">
        <v>0.14599999999999999</v>
      </c>
      <c r="P194" s="364">
        <f t="shared" si="24"/>
        <v>176.75051999999997</v>
      </c>
      <c r="Q194" s="364">
        <v>2.572E-2</v>
      </c>
      <c r="R194" s="364">
        <f t="shared" si="25"/>
        <v>31.137146399999995</v>
      </c>
      <c r="S194" s="364">
        <v>0</v>
      </c>
      <c r="T194" s="365">
        <f t="shared" si="26"/>
        <v>0</v>
      </c>
      <c r="W194" s="1056"/>
      <c r="X194" s="1056"/>
      <c r="Y194" s="1056"/>
      <c r="Z194" s="1056"/>
      <c r="AA194" s="1088"/>
      <c r="AB194" s="1056"/>
      <c r="AR194" s="366" t="s">
        <v>123</v>
      </c>
      <c r="AT194" s="366" t="s">
        <v>118</v>
      </c>
      <c r="AU194" s="366" t="s">
        <v>124</v>
      </c>
      <c r="AY194" s="13" t="s">
        <v>116</v>
      </c>
      <c r="BE194" s="136">
        <f t="shared" si="27"/>
        <v>0</v>
      </c>
      <c r="BF194" s="136">
        <f t="shared" si="28"/>
        <v>0</v>
      </c>
      <c r="BG194" s="136">
        <f t="shared" si="29"/>
        <v>0</v>
      </c>
      <c r="BH194" s="136">
        <f t="shared" si="30"/>
        <v>0</v>
      </c>
      <c r="BI194" s="136">
        <f t="shared" si="31"/>
        <v>0</v>
      </c>
      <c r="BJ194" s="13" t="s">
        <v>124</v>
      </c>
      <c r="BK194" s="137">
        <f t="shared" si="32"/>
        <v>0</v>
      </c>
      <c r="BL194" s="13" t="s">
        <v>123</v>
      </c>
      <c r="BM194" s="366" t="s">
        <v>1227</v>
      </c>
    </row>
    <row r="195" spans="2:65" s="288" customFormat="1" ht="48" customHeight="1">
      <c r="B195" s="125"/>
      <c r="C195" s="357">
        <v>42</v>
      </c>
      <c r="D195" s="357" t="s">
        <v>118</v>
      </c>
      <c r="E195" s="358" t="s">
        <v>712</v>
      </c>
      <c r="F195" s="278" t="s">
        <v>713</v>
      </c>
      <c r="G195" s="359" t="s">
        <v>154</v>
      </c>
      <c r="H195" s="360">
        <v>6053.1</v>
      </c>
      <c r="I195" s="360"/>
      <c r="J195" s="361"/>
      <c r="K195" s="159" t="s">
        <v>122</v>
      </c>
      <c r="L195" s="25"/>
      <c r="M195" s="362" t="s">
        <v>1</v>
      </c>
      <c r="N195" s="363" t="s">
        <v>34</v>
      </c>
      <c r="O195" s="364">
        <v>6.0000000000000001E-3</v>
      </c>
      <c r="P195" s="364">
        <f t="shared" si="24"/>
        <v>36.318600000000004</v>
      </c>
      <c r="Q195" s="364">
        <v>0</v>
      </c>
      <c r="R195" s="364">
        <f t="shared" si="25"/>
        <v>0</v>
      </c>
      <c r="S195" s="364">
        <v>0</v>
      </c>
      <c r="T195" s="365">
        <f t="shared" si="26"/>
        <v>0</v>
      </c>
      <c r="W195" s="1069"/>
      <c r="X195" s="1056"/>
      <c r="Y195" s="1056"/>
      <c r="Z195" s="1056"/>
      <c r="AA195" s="1088"/>
      <c r="AB195" s="1056"/>
      <c r="AR195" s="366" t="s">
        <v>123</v>
      </c>
      <c r="AT195" s="366" t="s">
        <v>118</v>
      </c>
      <c r="AU195" s="366" t="s">
        <v>124</v>
      </c>
      <c r="AY195" s="13" t="s">
        <v>116</v>
      </c>
      <c r="BE195" s="136">
        <f t="shared" si="27"/>
        <v>0</v>
      </c>
      <c r="BF195" s="136">
        <f t="shared" si="28"/>
        <v>0</v>
      </c>
      <c r="BG195" s="136">
        <f t="shared" si="29"/>
        <v>0</v>
      </c>
      <c r="BH195" s="136">
        <f t="shared" si="30"/>
        <v>0</v>
      </c>
      <c r="BI195" s="136">
        <f t="shared" si="31"/>
        <v>0</v>
      </c>
      <c r="BJ195" s="13" t="s">
        <v>124</v>
      </c>
      <c r="BK195" s="137">
        <f t="shared" si="32"/>
        <v>0</v>
      </c>
      <c r="BL195" s="13" t="s">
        <v>123</v>
      </c>
      <c r="BM195" s="366" t="s">
        <v>1228</v>
      </c>
    </row>
    <row r="196" spans="2:65" s="288" customFormat="1" ht="32.25" customHeight="1">
      <c r="B196" s="125"/>
      <c r="C196" s="357">
        <v>43</v>
      </c>
      <c r="D196" s="357" t="s">
        <v>118</v>
      </c>
      <c r="E196" s="358" t="s">
        <v>715</v>
      </c>
      <c r="F196" s="278" t="s">
        <v>716</v>
      </c>
      <c r="G196" s="359" t="s">
        <v>154</v>
      </c>
      <c r="H196" s="360">
        <v>1210.6199999999999</v>
      </c>
      <c r="I196" s="360"/>
      <c r="J196" s="361"/>
      <c r="K196" s="159" t="s">
        <v>122</v>
      </c>
      <c r="L196" s="25"/>
      <c r="M196" s="362" t="s">
        <v>1</v>
      </c>
      <c r="N196" s="363" t="s">
        <v>34</v>
      </c>
      <c r="O196" s="364">
        <v>0.104</v>
      </c>
      <c r="P196" s="364">
        <f t="shared" si="24"/>
        <v>125.90447999999998</v>
      </c>
      <c r="Q196" s="364">
        <v>2.572E-2</v>
      </c>
      <c r="R196" s="364">
        <f t="shared" si="25"/>
        <v>31.137146399999995</v>
      </c>
      <c r="S196" s="364">
        <v>0</v>
      </c>
      <c r="T196" s="365">
        <f t="shared" si="26"/>
        <v>0</v>
      </c>
      <c r="W196" s="1056"/>
      <c r="X196" s="1056"/>
      <c r="Y196" s="1056"/>
      <c r="Z196" s="1056"/>
      <c r="AA196" s="1088"/>
      <c r="AB196" s="1056"/>
      <c r="AR196" s="366" t="s">
        <v>123</v>
      </c>
      <c r="AT196" s="366" t="s">
        <v>118</v>
      </c>
      <c r="AU196" s="366" t="s">
        <v>124</v>
      </c>
      <c r="AY196" s="13" t="s">
        <v>116</v>
      </c>
      <c r="BE196" s="136">
        <f t="shared" si="27"/>
        <v>0</v>
      </c>
      <c r="BF196" s="136">
        <f t="shared" si="28"/>
        <v>0</v>
      </c>
      <c r="BG196" s="136">
        <f t="shared" si="29"/>
        <v>0</v>
      </c>
      <c r="BH196" s="136">
        <f t="shared" si="30"/>
        <v>0</v>
      </c>
      <c r="BI196" s="136">
        <f t="shared" si="31"/>
        <v>0</v>
      </c>
      <c r="BJ196" s="13" t="s">
        <v>124</v>
      </c>
      <c r="BK196" s="137">
        <f t="shared" si="32"/>
        <v>0</v>
      </c>
      <c r="BL196" s="13" t="s">
        <v>123</v>
      </c>
      <c r="BM196" s="366" t="s">
        <v>1229</v>
      </c>
    </row>
    <row r="197" spans="2:65" s="288" customFormat="1" ht="29.25" customHeight="1">
      <c r="B197" s="125"/>
      <c r="C197" s="357">
        <v>44</v>
      </c>
      <c r="D197" s="357" t="s">
        <v>118</v>
      </c>
      <c r="E197" s="358" t="s">
        <v>260</v>
      </c>
      <c r="F197" s="278" t="s">
        <v>261</v>
      </c>
      <c r="G197" s="359" t="s">
        <v>154</v>
      </c>
      <c r="H197" s="360">
        <v>772.7</v>
      </c>
      <c r="I197" s="360"/>
      <c r="J197" s="361"/>
      <c r="K197" s="159" t="s">
        <v>122</v>
      </c>
      <c r="L197" s="25"/>
      <c r="M197" s="362" t="s">
        <v>1</v>
      </c>
      <c r="N197" s="363" t="s">
        <v>34</v>
      </c>
      <c r="O197" s="364">
        <v>0.13827999999999999</v>
      </c>
      <c r="P197" s="364">
        <f t="shared" si="24"/>
        <v>106.848956</v>
      </c>
      <c r="Q197" s="364">
        <v>1.92E-3</v>
      </c>
      <c r="R197" s="364">
        <f t="shared" si="25"/>
        <v>1.483584</v>
      </c>
      <c r="S197" s="364">
        <v>0</v>
      </c>
      <c r="T197" s="365">
        <f t="shared" si="26"/>
        <v>0</v>
      </c>
      <c r="W197" s="1056"/>
      <c r="X197" s="1056"/>
      <c r="Y197" s="1056"/>
      <c r="Z197" s="1056"/>
      <c r="AA197" s="1088"/>
      <c r="AB197" s="1056"/>
      <c r="AR197" s="366" t="s">
        <v>123</v>
      </c>
      <c r="AT197" s="366" t="s">
        <v>118</v>
      </c>
      <c r="AU197" s="366" t="s">
        <v>124</v>
      </c>
      <c r="AY197" s="13" t="s">
        <v>116</v>
      </c>
      <c r="BE197" s="136">
        <f t="shared" si="27"/>
        <v>0</v>
      </c>
      <c r="BF197" s="136">
        <f t="shared" si="28"/>
        <v>0</v>
      </c>
      <c r="BG197" s="136">
        <f t="shared" si="29"/>
        <v>0</v>
      </c>
      <c r="BH197" s="136">
        <f t="shared" si="30"/>
        <v>0</v>
      </c>
      <c r="BI197" s="136">
        <f t="shared" si="31"/>
        <v>0</v>
      </c>
      <c r="BJ197" s="13" t="s">
        <v>124</v>
      </c>
      <c r="BK197" s="137">
        <f t="shared" si="32"/>
        <v>0</v>
      </c>
      <c r="BL197" s="13" t="s">
        <v>123</v>
      </c>
      <c r="BM197" s="366" t="s">
        <v>1230</v>
      </c>
    </row>
    <row r="198" spans="2:65" s="288" customFormat="1" ht="28.5" customHeight="1">
      <c r="B198" s="125"/>
      <c r="C198" s="357">
        <v>45</v>
      </c>
      <c r="D198" s="357" t="s">
        <v>118</v>
      </c>
      <c r="E198" s="358" t="s">
        <v>1231</v>
      </c>
      <c r="F198" s="278" t="s">
        <v>1232</v>
      </c>
      <c r="G198" s="359" t="s">
        <v>154</v>
      </c>
      <c r="H198" s="360">
        <v>922.5</v>
      </c>
      <c r="I198" s="360"/>
      <c r="J198" s="361"/>
      <c r="K198" s="159" t="s">
        <v>122</v>
      </c>
      <c r="L198" s="25"/>
      <c r="M198" s="362" t="s">
        <v>1</v>
      </c>
      <c r="N198" s="363" t="s">
        <v>34</v>
      </c>
      <c r="O198" s="364">
        <v>0.252</v>
      </c>
      <c r="P198" s="364">
        <f t="shared" si="24"/>
        <v>232.47</v>
      </c>
      <c r="Q198" s="364">
        <v>6.1799999999999997E-3</v>
      </c>
      <c r="R198" s="364">
        <f t="shared" si="25"/>
        <v>5.7010499999999995</v>
      </c>
      <c r="S198" s="364">
        <v>0</v>
      </c>
      <c r="T198" s="365">
        <f t="shared" si="26"/>
        <v>0</v>
      </c>
      <c r="W198" s="1056"/>
      <c r="X198" s="1056"/>
      <c r="Y198" s="1056"/>
      <c r="Z198" s="1056"/>
      <c r="AA198" s="1088"/>
      <c r="AB198" s="1056"/>
      <c r="AR198" s="366" t="s">
        <v>123</v>
      </c>
      <c r="AT198" s="366" t="s">
        <v>118</v>
      </c>
      <c r="AU198" s="366" t="s">
        <v>124</v>
      </c>
      <c r="AY198" s="13" t="s">
        <v>116</v>
      </c>
      <c r="BE198" s="136">
        <f t="shared" si="27"/>
        <v>0</v>
      </c>
      <c r="BF198" s="136">
        <f t="shared" si="28"/>
        <v>0</v>
      </c>
      <c r="BG198" s="136">
        <f t="shared" si="29"/>
        <v>0</v>
      </c>
      <c r="BH198" s="136">
        <f t="shared" si="30"/>
        <v>0</v>
      </c>
      <c r="BI198" s="136">
        <f t="shared" si="31"/>
        <v>0</v>
      </c>
      <c r="BJ198" s="13" t="s">
        <v>124</v>
      </c>
      <c r="BK198" s="137">
        <f t="shared" si="32"/>
        <v>0</v>
      </c>
      <c r="BL198" s="13" t="s">
        <v>123</v>
      </c>
      <c r="BM198" s="366" t="s">
        <v>1233</v>
      </c>
    </row>
    <row r="199" spans="2:65" s="288" customFormat="1" ht="22.5" customHeight="1">
      <c r="B199" s="125"/>
      <c r="C199" s="357">
        <v>46</v>
      </c>
      <c r="D199" s="357" t="s">
        <v>118</v>
      </c>
      <c r="E199" s="358" t="s">
        <v>264</v>
      </c>
      <c r="F199" s="278" t="s">
        <v>265</v>
      </c>
      <c r="G199" s="359" t="s">
        <v>159</v>
      </c>
      <c r="H199" s="360">
        <v>159</v>
      </c>
      <c r="I199" s="360"/>
      <c r="J199" s="361"/>
      <c r="K199" s="159" t="s">
        <v>122</v>
      </c>
      <c r="L199" s="25"/>
      <c r="M199" s="362" t="s">
        <v>1</v>
      </c>
      <c r="N199" s="363" t="s">
        <v>34</v>
      </c>
      <c r="O199" s="364">
        <v>0.18823999999999999</v>
      </c>
      <c r="P199" s="364">
        <f t="shared" si="24"/>
        <v>29.930159999999997</v>
      </c>
      <c r="Q199" s="364">
        <v>5.0000000000000001E-4</v>
      </c>
      <c r="R199" s="364">
        <f t="shared" si="25"/>
        <v>7.9500000000000001E-2</v>
      </c>
      <c r="S199" s="364">
        <v>0</v>
      </c>
      <c r="T199" s="365">
        <f t="shared" si="26"/>
        <v>0</v>
      </c>
      <c r="W199" s="1056"/>
      <c r="X199" s="1056"/>
      <c r="Y199" s="1056"/>
      <c r="Z199" s="1056"/>
      <c r="AA199" s="1088"/>
      <c r="AB199" s="1056"/>
      <c r="AR199" s="366" t="s">
        <v>123</v>
      </c>
      <c r="AT199" s="366" t="s">
        <v>118</v>
      </c>
      <c r="AU199" s="366" t="s">
        <v>124</v>
      </c>
      <c r="AY199" s="13" t="s">
        <v>116</v>
      </c>
      <c r="BE199" s="136">
        <f t="shared" si="27"/>
        <v>0</v>
      </c>
      <c r="BF199" s="136">
        <f t="shared" si="28"/>
        <v>0</v>
      </c>
      <c r="BG199" s="136">
        <f t="shared" si="29"/>
        <v>0</v>
      </c>
      <c r="BH199" s="136">
        <f t="shared" si="30"/>
        <v>0</v>
      </c>
      <c r="BI199" s="136">
        <f t="shared" si="31"/>
        <v>0</v>
      </c>
      <c r="BJ199" s="13" t="s">
        <v>124</v>
      </c>
      <c r="BK199" s="137">
        <f t="shared" si="32"/>
        <v>0</v>
      </c>
      <c r="BL199" s="13" t="s">
        <v>123</v>
      </c>
      <c r="BM199" s="366" t="s">
        <v>1234</v>
      </c>
    </row>
    <row r="200" spans="2:65" s="288" customFormat="1" ht="24.75" customHeight="1">
      <c r="B200" s="125"/>
      <c r="C200" s="357">
        <v>47</v>
      </c>
      <c r="D200" s="357" t="s">
        <v>118</v>
      </c>
      <c r="E200" s="358" t="s">
        <v>268</v>
      </c>
      <c r="F200" s="278" t="s">
        <v>269</v>
      </c>
      <c r="G200" s="359" t="s">
        <v>159</v>
      </c>
      <c r="H200" s="360">
        <v>264.08</v>
      </c>
      <c r="I200" s="360"/>
      <c r="J200" s="361"/>
      <c r="K200" s="159" t="s">
        <v>122</v>
      </c>
      <c r="L200" s="25"/>
      <c r="M200" s="362" t="s">
        <v>1</v>
      </c>
      <c r="N200" s="363" t="s">
        <v>34</v>
      </c>
      <c r="O200" s="364">
        <v>9.4009999999999996E-2</v>
      </c>
      <c r="P200" s="364">
        <f t="shared" si="24"/>
        <v>24.826160799999997</v>
      </c>
      <c r="Q200" s="364">
        <v>3.0000000000000001E-5</v>
      </c>
      <c r="R200" s="364">
        <f t="shared" si="25"/>
        <v>7.9223999999999996E-3</v>
      </c>
      <c r="S200" s="364">
        <v>0</v>
      </c>
      <c r="T200" s="365">
        <f t="shared" si="26"/>
        <v>0</v>
      </c>
      <c r="W200" s="1056"/>
      <c r="X200" s="1056"/>
      <c r="Y200" s="1056"/>
      <c r="Z200" s="1056"/>
      <c r="AA200" s="1088"/>
      <c r="AB200" s="1056"/>
      <c r="AR200" s="366" t="s">
        <v>123</v>
      </c>
      <c r="AT200" s="366" t="s">
        <v>118</v>
      </c>
      <c r="AU200" s="366" t="s">
        <v>124</v>
      </c>
      <c r="AY200" s="13" t="s">
        <v>116</v>
      </c>
      <c r="BE200" s="136">
        <f t="shared" si="27"/>
        <v>0</v>
      </c>
      <c r="BF200" s="136">
        <f t="shared" si="28"/>
        <v>0</v>
      </c>
      <c r="BG200" s="136">
        <f t="shared" si="29"/>
        <v>0</v>
      </c>
      <c r="BH200" s="136">
        <f t="shared" si="30"/>
        <v>0</v>
      </c>
      <c r="BI200" s="136">
        <f t="shared" si="31"/>
        <v>0</v>
      </c>
      <c r="BJ200" s="13" t="s">
        <v>124</v>
      </c>
      <c r="BK200" s="137">
        <f t="shared" si="32"/>
        <v>0</v>
      </c>
      <c r="BL200" s="13" t="s">
        <v>123</v>
      </c>
      <c r="BM200" s="366" t="s">
        <v>1235</v>
      </c>
    </row>
    <row r="201" spans="2:65" s="288" customFormat="1" ht="21" customHeight="1">
      <c r="B201" s="125"/>
      <c r="C201" s="357">
        <v>48</v>
      </c>
      <c r="D201" s="357" t="s">
        <v>118</v>
      </c>
      <c r="E201" s="358" t="s">
        <v>275</v>
      </c>
      <c r="F201" s="278" t="s">
        <v>276</v>
      </c>
      <c r="G201" s="359" t="s">
        <v>159</v>
      </c>
      <c r="H201" s="360">
        <v>97.85</v>
      </c>
      <c r="I201" s="360"/>
      <c r="J201" s="361"/>
      <c r="K201" s="159" t="s">
        <v>122</v>
      </c>
      <c r="L201" s="25"/>
      <c r="M201" s="362" t="s">
        <v>1</v>
      </c>
      <c r="N201" s="363" t="s">
        <v>34</v>
      </c>
      <c r="O201" s="364">
        <v>9.4030000000000002E-2</v>
      </c>
      <c r="P201" s="364">
        <f t="shared" si="24"/>
        <v>9.2008355000000002</v>
      </c>
      <c r="Q201" s="364">
        <v>6.9999999999999994E-5</v>
      </c>
      <c r="R201" s="364">
        <f t="shared" si="25"/>
        <v>6.8494999999999988E-3</v>
      </c>
      <c r="S201" s="364">
        <v>0</v>
      </c>
      <c r="T201" s="365">
        <f t="shared" si="26"/>
        <v>0</v>
      </c>
      <c r="W201" s="1056"/>
      <c r="X201" s="1056"/>
      <c r="Y201" s="1056"/>
      <c r="Z201" s="1056"/>
      <c r="AA201" s="1088"/>
      <c r="AB201" s="1056"/>
      <c r="AR201" s="366" t="s">
        <v>123</v>
      </c>
      <c r="AT201" s="366" t="s">
        <v>118</v>
      </c>
      <c r="AU201" s="366" t="s">
        <v>124</v>
      </c>
      <c r="AY201" s="13" t="s">
        <v>116</v>
      </c>
      <c r="BE201" s="136">
        <f t="shared" si="27"/>
        <v>0</v>
      </c>
      <c r="BF201" s="136">
        <f t="shared" si="28"/>
        <v>0</v>
      </c>
      <c r="BG201" s="136">
        <f t="shared" si="29"/>
        <v>0</v>
      </c>
      <c r="BH201" s="136">
        <f t="shared" si="30"/>
        <v>0</v>
      </c>
      <c r="BI201" s="136">
        <f t="shared" si="31"/>
        <v>0</v>
      </c>
      <c r="BJ201" s="13" t="s">
        <v>124</v>
      </c>
      <c r="BK201" s="137">
        <f t="shared" si="32"/>
        <v>0</v>
      </c>
      <c r="BL201" s="13" t="s">
        <v>123</v>
      </c>
      <c r="BM201" s="366" t="s">
        <v>1236</v>
      </c>
    </row>
    <row r="202" spans="2:65" s="288" customFormat="1" ht="17.25" customHeight="1">
      <c r="B202" s="125"/>
      <c r="C202" s="357">
        <v>49</v>
      </c>
      <c r="D202" s="357" t="s">
        <v>118</v>
      </c>
      <c r="E202" s="358" t="s">
        <v>279</v>
      </c>
      <c r="F202" s="278" t="s">
        <v>280</v>
      </c>
      <c r="G202" s="359" t="s">
        <v>159</v>
      </c>
      <c r="H202" s="360">
        <v>94</v>
      </c>
      <c r="I202" s="360"/>
      <c r="J202" s="361"/>
      <c r="K202" s="159" t="s">
        <v>122</v>
      </c>
      <c r="L202" s="25"/>
      <c r="M202" s="362" t="s">
        <v>1</v>
      </c>
      <c r="N202" s="363" t="s">
        <v>34</v>
      </c>
      <c r="O202" s="364">
        <v>9.4079999999999997E-2</v>
      </c>
      <c r="P202" s="364">
        <f t="shared" si="24"/>
        <v>8.8435199999999998</v>
      </c>
      <c r="Q202" s="364">
        <v>1.6000000000000001E-4</v>
      </c>
      <c r="R202" s="364">
        <f t="shared" si="25"/>
        <v>1.5040000000000001E-2</v>
      </c>
      <c r="S202" s="364">
        <v>0</v>
      </c>
      <c r="T202" s="365">
        <f t="shared" si="26"/>
        <v>0</v>
      </c>
      <c r="W202" s="1056"/>
      <c r="X202" s="1056"/>
      <c r="Y202" s="1056"/>
      <c r="Z202" s="1056"/>
      <c r="AA202" s="1088"/>
      <c r="AB202" s="1056"/>
      <c r="AR202" s="366" t="s">
        <v>123</v>
      </c>
      <c r="AT202" s="366" t="s">
        <v>118</v>
      </c>
      <c r="AU202" s="366" t="s">
        <v>124</v>
      </c>
      <c r="AY202" s="13" t="s">
        <v>116</v>
      </c>
      <c r="BE202" s="136">
        <f t="shared" si="27"/>
        <v>0</v>
      </c>
      <c r="BF202" s="136">
        <f t="shared" si="28"/>
        <v>0</v>
      </c>
      <c r="BG202" s="136">
        <f t="shared" si="29"/>
        <v>0</v>
      </c>
      <c r="BH202" s="136">
        <f t="shared" si="30"/>
        <v>0</v>
      </c>
      <c r="BI202" s="136">
        <f t="shared" si="31"/>
        <v>0</v>
      </c>
      <c r="BJ202" s="13" t="s">
        <v>124</v>
      </c>
      <c r="BK202" s="137">
        <f t="shared" si="32"/>
        <v>0</v>
      </c>
      <c r="BL202" s="13" t="s">
        <v>123</v>
      </c>
      <c r="BM202" s="366" t="s">
        <v>1237</v>
      </c>
    </row>
    <row r="203" spans="2:65" s="288" customFormat="1" ht="16.5" customHeight="1">
      <c r="B203" s="125"/>
      <c r="C203" s="357">
        <v>50</v>
      </c>
      <c r="D203" s="357" t="s">
        <v>118</v>
      </c>
      <c r="E203" s="358" t="s">
        <v>1238</v>
      </c>
      <c r="F203" s="278" t="s">
        <v>1239</v>
      </c>
      <c r="G203" s="359" t="s">
        <v>159</v>
      </c>
      <c r="H203" s="360">
        <v>12.8</v>
      </c>
      <c r="I203" s="360"/>
      <c r="J203" s="361"/>
      <c r="K203" s="159" t="s">
        <v>122</v>
      </c>
      <c r="L203" s="25"/>
      <c r="M203" s="362" t="s">
        <v>1</v>
      </c>
      <c r="N203" s="363" t="s">
        <v>34</v>
      </c>
      <c r="O203" s="364">
        <v>9.4079999999999997E-2</v>
      </c>
      <c r="P203" s="364">
        <f t="shared" si="24"/>
        <v>1.204224</v>
      </c>
      <c r="Q203" s="364">
        <v>1.6000000000000001E-4</v>
      </c>
      <c r="R203" s="364">
        <f t="shared" si="25"/>
        <v>2.0480000000000003E-3</v>
      </c>
      <c r="S203" s="364">
        <v>0</v>
      </c>
      <c r="T203" s="365">
        <f t="shared" si="26"/>
        <v>0</v>
      </c>
      <c r="W203" s="1056"/>
      <c r="X203" s="1056"/>
      <c r="Y203" s="1056"/>
      <c r="Z203" s="1056"/>
      <c r="AA203" s="1088"/>
      <c r="AB203" s="1056"/>
      <c r="AR203" s="366" t="s">
        <v>123</v>
      </c>
      <c r="AT203" s="366" t="s">
        <v>118</v>
      </c>
      <c r="AU203" s="366" t="s">
        <v>124</v>
      </c>
      <c r="AY203" s="13" t="s">
        <v>116</v>
      </c>
      <c r="BE203" s="136">
        <f t="shared" si="27"/>
        <v>0</v>
      </c>
      <c r="BF203" s="136">
        <f t="shared" si="28"/>
        <v>0</v>
      </c>
      <c r="BG203" s="136">
        <f t="shared" si="29"/>
        <v>0</v>
      </c>
      <c r="BH203" s="136">
        <f t="shared" si="30"/>
        <v>0</v>
      </c>
      <c r="BI203" s="136">
        <f t="shared" si="31"/>
        <v>0</v>
      </c>
      <c r="BJ203" s="13" t="s">
        <v>124</v>
      </c>
      <c r="BK203" s="137">
        <f t="shared" si="32"/>
        <v>0</v>
      </c>
      <c r="BL203" s="13" t="s">
        <v>123</v>
      </c>
      <c r="BM203" s="366" t="s">
        <v>1240</v>
      </c>
    </row>
    <row r="204" spans="2:65" s="288" customFormat="1" ht="41.25" customHeight="1">
      <c r="B204" s="125"/>
      <c r="C204" s="357">
        <v>51</v>
      </c>
      <c r="D204" s="357" t="s">
        <v>118</v>
      </c>
      <c r="E204" s="358" t="s">
        <v>1241</v>
      </c>
      <c r="F204" s="278" t="s">
        <v>1242</v>
      </c>
      <c r="G204" s="359" t="s">
        <v>154</v>
      </c>
      <c r="H204" s="360">
        <v>37.869999999999997</v>
      </c>
      <c r="I204" s="360"/>
      <c r="J204" s="361"/>
      <c r="K204" s="159" t="s">
        <v>122</v>
      </c>
      <c r="L204" s="25"/>
      <c r="M204" s="362" t="s">
        <v>1</v>
      </c>
      <c r="N204" s="363" t="s">
        <v>34</v>
      </c>
      <c r="O204" s="364">
        <v>0.16400000000000001</v>
      </c>
      <c r="P204" s="364">
        <f t="shared" si="24"/>
        <v>6.21068</v>
      </c>
      <c r="Q204" s="364">
        <v>0</v>
      </c>
      <c r="R204" s="364">
        <f t="shared" si="25"/>
        <v>0</v>
      </c>
      <c r="S204" s="364">
        <v>0.19600000000000001</v>
      </c>
      <c r="T204" s="365">
        <f t="shared" si="26"/>
        <v>7.4225199999999996</v>
      </c>
      <c r="W204" s="1056"/>
      <c r="X204" s="1056"/>
      <c r="Y204" s="1056"/>
      <c r="Z204" s="1056"/>
      <c r="AA204" s="1088"/>
      <c r="AB204" s="1056"/>
      <c r="AR204" s="366" t="s">
        <v>123</v>
      </c>
      <c r="AT204" s="366" t="s">
        <v>118</v>
      </c>
      <c r="AU204" s="366" t="s">
        <v>124</v>
      </c>
      <c r="AY204" s="13" t="s">
        <v>116</v>
      </c>
      <c r="BE204" s="136">
        <f t="shared" si="27"/>
        <v>0</v>
      </c>
      <c r="BF204" s="136">
        <f t="shared" si="28"/>
        <v>0</v>
      </c>
      <c r="BG204" s="136">
        <f t="shared" si="29"/>
        <v>0</v>
      </c>
      <c r="BH204" s="136">
        <f t="shared" si="30"/>
        <v>0</v>
      </c>
      <c r="BI204" s="136">
        <f t="shared" si="31"/>
        <v>0</v>
      </c>
      <c r="BJ204" s="13" t="s">
        <v>124</v>
      </c>
      <c r="BK204" s="137">
        <f t="shared" si="32"/>
        <v>0</v>
      </c>
      <c r="BL204" s="13" t="s">
        <v>123</v>
      </c>
      <c r="BM204" s="366" t="s">
        <v>1243</v>
      </c>
    </row>
    <row r="205" spans="2:65" s="288" customFormat="1" ht="42" customHeight="1">
      <c r="B205" s="125"/>
      <c r="C205" s="357">
        <v>52</v>
      </c>
      <c r="D205" s="357" t="s">
        <v>118</v>
      </c>
      <c r="E205" s="358" t="s">
        <v>1244</v>
      </c>
      <c r="F205" s="278" t="s">
        <v>1245</v>
      </c>
      <c r="G205" s="359" t="s">
        <v>121</v>
      </c>
      <c r="H205" s="360">
        <v>1.29</v>
      </c>
      <c r="I205" s="360"/>
      <c r="J205" s="361"/>
      <c r="K205" s="159" t="s">
        <v>122</v>
      </c>
      <c r="L205" s="25"/>
      <c r="M205" s="362" t="s">
        <v>1</v>
      </c>
      <c r="N205" s="363" t="s">
        <v>34</v>
      </c>
      <c r="O205" s="364">
        <v>1.4550000000000001</v>
      </c>
      <c r="P205" s="364">
        <f t="shared" si="24"/>
        <v>1.8769500000000001</v>
      </c>
      <c r="Q205" s="364">
        <v>0</v>
      </c>
      <c r="R205" s="364">
        <f t="shared" si="25"/>
        <v>0</v>
      </c>
      <c r="S205" s="364">
        <v>1.905</v>
      </c>
      <c r="T205" s="365">
        <f t="shared" si="26"/>
        <v>2.4574500000000001</v>
      </c>
      <c r="W205" s="1056"/>
      <c r="X205" s="1056"/>
      <c r="Y205" s="1056"/>
      <c r="Z205" s="1056"/>
      <c r="AA205" s="1088"/>
      <c r="AB205" s="1056"/>
      <c r="AR205" s="366" t="s">
        <v>123</v>
      </c>
      <c r="AT205" s="366" t="s">
        <v>118</v>
      </c>
      <c r="AU205" s="366" t="s">
        <v>124</v>
      </c>
      <c r="AY205" s="13" t="s">
        <v>116</v>
      </c>
      <c r="BE205" s="136">
        <f t="shared" si="27"/>
        <v>0</v>
      </c>
      <c r="BF205" s="136">
        <f t="shared" si="28"/>
        <v>0</v>
      </c>
      <c r="BG205" s="136">
        <f t="shared" si="29"/>
        <v>0</v>
      </c>
      <c r="BH205" s="136">
        <f t="shared" si="30"/>
        <v>0</v>
      </c>
      <c r="BI205" s="136">
        <f t="shared" si="31"/>
        <v>0</v>
      </c>
      <c r="BJ205" s="13" t="s">
        <v>124</v>
      </c>
      <c r="BK205" s="137">
        <f t="shared" si="32"/>
        <v>0</v>
      </c>
      <c r="BL205" s="13" t="s">
        <v>123</v>
      </c>
      <c r="BM205" s="366" t="s">
        <v>1246</v>
      </c>
    </row>
    <row r="206" spans="2:65" s="288" customFormat="1" ht="30" customHeight="1">
      <c r="B206" s="125"/>
      <c r="C206" s="357">
        <v>53</v>
      </c>
      <c r="D206" s="357" t="s">
        <v>118</v>
      </c>
      <c r="E206" s="358" t="s">
        <v>1247</v>
      </c>
      <c r="F206" s="278" t="s">
        <v>1248</v>
      </c>
      <c r="G206" s="359" t="s">
        <v>154</v>
      </c>
      <c r="H206" s="360">
        <v>6.15</v>
      </c>
      <c r="I206" s="360"/>
      <c r="J206" s="361"/>
      <c r="K206" s="159" t="s">
        <v>122</v>
      </c>
      <c r="L206" s="25"/>
      <c r="M206" s="362" t="s">
        <v>1</v>
      </c>
      <c r="N206" s="363" t="s">
        <v>34</v>
      </c>
      <c r="O206" s="364">
        <v>0.51</v>
      </c>
      <c r="P206" s="364">
        <f t="shared" si="24"/>
        <v>3.1365000000000003</v>
      </c>
      <c r="Q206" s="364">
        <v>0</v>
      </c>
      <c r="R206" s="364">
        <f t="shared" si="25"/>
        <v>0</v>
      </c>
      <c r="S206" s="364">
        <v>8.2000000000000003E-2</v>
      </c>
      <c r="T206" s="365">
        <f t="shared" si="26"/>
        <v>0.50430000000000008</v>
      </c>
      <c r="W206" s="1056"/>
      <c r="X206" s="1056"/>
      <c r="Y206" s="1056"/>
      <c r="Z206" s="1056"/>
      <c r="AA206" s="1088"/>
      <c r="AB206" s="1056"/>
      <c r="AR206" s="366" t="s">
        <v>123</v>
      </c>
      <c r="AT206" s="366" t="s">
        <v>118</v>
      </c>
      <c r="AU206" s="366" t="s">
        <v>124</v>
      </c>
      <c r="AY206" s="13" t="s">
        <v>116</v>
      </c>
      <c r="BE206" s="136">
        <f t="shared" si="27"/>
        <v>0</v>
      </c>
      <c r="BF206" s="136">
        <f t="shared" si="28"/>
        <v>0</v>
      </c>
      <c r="BG206" s="136">
        <f t="shared" si="29"/>
        <v>0</v>
      </c>
      <c r="BH206" s="136">
        <f t="shared" si="30"/>
        <v>0</v>
      </c>
      <c r="BI206" s="136">
        <f t="shared" si="31"/>
        <v>0</v>
      </c>
      <c r="BJ206" s="13" t="s">
        <v>124</v>
      </c>
      <c r="BK206" s="137">
        <f t="shared" si="32"/>
        <v>0</v>
      </c>
      <c r="BL206" s="13" t="s">
        <v>123</v>
      </c>
      <c r="BM206" s="366" t="s">
        <v>1249</v>
      </c>
    </row>
    <row r="207" spans="2:65" s="288" customFormat="1" ht="31.5" customHeight="1">
      <c r="B207" s="125"/>
      <c r="C207" s="357">
        <v>54</v>
      </c>
      <c r="D207" s="357" t="s">
        <v>118</v>
      </c>
      <c r="E207" s="358" t="s">
        <v>1250</v>
      </c>
      <c r="F207" s="278" t="s">
        <v>1251</v>
      </c>
      <c r="G207" s="359" t="s">
        <v>154</v>
      </c>
      <c r="H207" s="360">
        <v>43.7</v>
      </c>
      <c r="I207" s="360"/>
      <c r="J207" s="361"/>
      <c r="K207" s="159" t="s">
        <v>122</v>
      </c>
      <c r="L207" s="25"/>
      <c r="M207" s="362" t="s">
        <v>1</v>
      </c>
      <c r="N207" s="363" t="s">
        <v>34</v>
      </c>
      <c r="O207" s="364">
        <v>0.219</v>
      </c>
      <c r="P207" s="364">
        <f t="shared" si="24"/>
        <v>9.5703000000000014</v>
      </c>
      <c r="Q207" s="364">
        <v>0</v>
      </c>
      <c r="R207" s="364">
        <f t="shared" si="25"/>
        <v>0</v>
      </c>
      <c r="S207" s="364">
        <v>7.0000000000000007E-2</v>
      </c>
      <c r="T207" s="365">
        <f t="shared" si="26"/>
        <v>3.0590000000000006</v>
      </c>
      <c r="W207" s="1056"/>
      <c r="X207" s="1056"/>
      <c r="Y207" s="1056"/>
      <c r="Z207" s="1056"/>
      <c r="AA207" s="1067"/>
      <c r="AB207" s="1056"/>
      <c r="AR207" s="366" t="s">
        <v>123</v>
      </c>
      <c r="AT207" s="366" t="s">
        <v>118</v>
      </c>
      <c r="AU207" s="366" t="s">
        <v>124</v>
      </c>
      <c r="AY207" s="13" t="s">
        <v>116</v>
      </c>
      <c r="BE207" s="136">
        <f t="shared" si="27"/>
        <v>0</v>
      </c>
      <c r="BF207" s="136">
        <f t="shared" si="28"/>
        <v>0</v>
      </c>
      <c r="BG207" s="136">
        <f t="shared" si="29"/>
        <v>0</v>
      </c>
      <c r="BH207" s="136">
        <f t="shared" si="30"/>
        <v>0</v>
      </c>
      <c r="BI207" s="136">
        <f t="shared" si="31"/>
        <v>0</v>
      </c>
      <c r="BJ207" s="13" t="s">
        <v>124</v>
      </c>
      <c r="BK207" s="137">
        <f t="shared" si="32"/>
        <v>0</v>
      </c>
      <c r="BL207" s="13" t="s">
        <v>123</v>
      </c>
      <c r="BM207" s="366" t="s">
        <v>1252</v>
      </c>
    </row>
    <row r="208" spans="2:65" s="288" customFormat="1" ht="32.25" customHeight="1">
      <c r="B208" s="125"/>
      <c r="C208" s="357">
        <v>55</v>
      </c>
      <c r="D208" s="357" t="s">
        <v>118</v>
      </c>
      <c r="E208" s="358" t="s">
        <v>1253</v>
      </c>
      <c r="F208" s="278" t="s">
        <v>1254</v>
      </c>
      <c r="G208" s="359" t="s">
        <v>154</v>
      </c>
      <c r="H208" s="360">
        <v>32.786000000000001</v>
      </c>
      <c r="I208" s="360"/>
      <c r="J208" s="361"/>
      <c r="K208" s="159" t="s">
        <v>122</v>
      </c>
      <c r="L208" s="25"/>
      <c r="M208" s="362" t="s">
        <v>1</v>
      </c>
      <c r="N208" s="363" t="s">
        <v>34</v>
      </c>
      <c r="O208" s="364">
        <v>0.29099999999999998</v>
      </c>
      <c r="P208" s="364">
        <f t="shared" si="24"/>
        <v>9.5407259999999994</v>
      </c>
      <c r="Q208" s="364">
        <v>0</v>
      </c>
      <c r="R208" s="364">
        <f t="shared" si="25"/>
        <v>0</v>
      </c>
      <c r="S208" s="364">
        <v>6.5000000000000002E-2</v>
      </c>
      <c r="T208" s="365">
        <f t="shared" si="26"/>
        <v>2.1310900000000004</v>
      </c>
      <c r="W208" s="1056"/>
      <c r="X208" s="1056"/>
      <c r="Y208" s="1056"/>
      <c r="Z208" s="1056"/>
      <c r="AA208" s="1088"/>
      <c r="AB208" s="1056"/>
      <c r="AR208" s="366" t="s">
        <v>123</v>
      </c>
      <c r="AT208" s="366" t="s">
        <v>118</v>
      </c>
      <c r="AU208" s="366" t="s">
        <v>124</v>
      </c>
      <c r="AY208" s="13" t="s">
        <v>116</v>
      </c>
      <c r="BE208" s="136">
        <f t="shared" si="27"/>
        <v>0</v>
      </c>
      <c r="BF208" s="136">
        <f t="shared" si="28"/>
        <v>0</v>
      </c>
      <c r="BG208" s="136">
        <f t="shared" si="29"/>
        <v>0</v>
      </c>
      <c r="BH208" s="136">
        <f t="shared" si="30"/>
        <v>0</v>
      </c>
      <c r="BI208" s="136">
        <f t="shared" si="31"/>
        <v>0</v>
      </c>
      <c r="BJ208" s="13" t="s">
        <v>124</v>
      </c>
      <c r="BK208" s="137">
        <f t="shared" si="32"/>
        <v>0</v>
      </c>
      <c r="BL208" s="13" t="s">
        <v>123</v>
      </c>
      <c r="BM208" s="366" t="s">
        <v>1255</v>
      </c>
    </row>
    <row r="209" spans="2:65" s="288" customFormat="1" ht="43.5" customHeight="1">
      <c r="B209" s="125"/>
      <c r="C209" s="357">
        <v>56</v>
      </c>
      <c r="D209" s="357" t="s">
        <v>118</v>
      </c>
      <c r="E209" s="367">
        <v>967031734</v>
      </c>
      <c r="F209" s="368" t="s">
        <v>1256</v>
      </c>
      <c r="G209" s="381" t="s">
        <v>154</v>
      </c>
      <c r="H209" s="369">
        <v>28</v>
      </c>
      <c r="I209" s="382"/>
      <c r="J209" s="361"/>
      <c r="K209" s="159"/>
      <c r="L209" s="25"/>
      <c r="M209" s="362"/>
      <c r="N209" s="363" t="s">
        <v>34</v>
      </c>
      <c r="O209" s="364"/>
      <c r="P209" s="364"/>
      <c r="Q209" s="364"/>
      <c r="R209" s="364"/>
      <c r="S209" s="364"/>
      <c r="T209" s="365"/>
      <c r="W209" s="1056"/>
      <c r="X209" s="1056"/>
      <c r="Y209" s="1056"/>
      <c r="Z209" s="1056"/>
      <c r="AA209" s="1088"/>
      <c r="AB209" s="1056"/>
      <c r="AR209" s="366"/>
      <c r="AT209" s="366"/>
      <c r="AU209" s="366"/>
      <c r="AY209" s="13"/>
      <c r="BE209" s="136">
        <f t="shared" si="27"/>
        <v>0</v>
      </c>
      <c r="BF209" s="136">
        <f t="shared" si="28"/>
        <v>0</v>
      </c>
      <c r="BG209" s="136">
        <f t="shared" si="29"/>
        <v>0</v>
      </c>
      <c r="BH209" s="136">
        <f t="shared" si="30"/>
        <v>0</v>
      </c>
      <c r="BI209" s="136">
        <f t="shared" si="31"/>
        <v>0</v>
      </c>
      <c r="BJ209" s="13"/>
      <c r="BK209" s="137">
        <f>J209</f>
        <v>0</v>
      </c>
      <c r="BL209" s="13"/>
      <c r="BM209" s="366"/>
    </row>
    <row r="210" spans="2:65" s="288" customFormat="1" ht="24" customHeight="1">
      <c r="B210" s="125"/>
      <c r="C210" s="357">
        <v>57</v>
      </c>
      <c r="D210" s="357" t="s">
        <v>118</v>
      </c>
      <c r="E210" s="358" t="s">
        <v>1257</v>
      </c>
      <c r="F210" s="278" t="s">
        <v>1258</v>
      </c>
      <c r="G210" s="359" t="s">
        <v>241</v>
      </c>
      <c r="H210" s="360">
        <v>27</v>
      </c>
      <c r="I210" s="360"/>
      <c r="J210" s="361"/>
      <c r="K210" s="159" t="s">
        <v>122</v>
      </c>
      <c r="L210" s="25"/>
      <c r="M210" s="362" t="s">
        <v>1</v>
      </c>
      <c r="N210" s="363" t="s">
        <v>34</v>
      </c>
      <c r="O210" s="364">
        <v>4.9000000000000002E-2</v>
      </c>
      <c r="P210" s="364">
        <f t="shared" si="24"/>
        <v>1.323</v>
      </c>
      <c r="Q210" s="364">
        <v>0</v>
      </c>
      <c r="R210" s="364">
        <f t="shared" si="25"/>
        <v>0</v>
      </c>
      <c r="S210" s="364">
        <v>2.4E-2</v>
      </c>
      <c r="T210" s="365">
        <f t="shared" si="26"/>
        <v>0.64800000000000002</v>
      </c>
      <c r="W210" s="1056"/>
      <c r="X210" s="1056"/>
      <c r="Y210" s="1056"/>
      <c r="Z210" s="1056"/>
      <c r="AA210" s="1088"/>
      <c r="AB210" s="1056"/>
      <c r="AR210" s="366" t="s">
        <v>123</v>
      </c>
      <c r="AT210" s="366" t="s">
        <v>118</v>
      </c>
      <c r="AU210" s="366" t="s">
        <v>124</v>
      </c>
      <c r="AY210" s="13" t="s">
        <v>116</v>
      </c>
      <c r="BE210" s="136">
        <f t="shared" si="27"/>
        <v>0</v>
      </c>
      <c r="BF210" s="136">
        <f t="shared" si="28"/>
        <v>0</v>
      </c>
      <c r="BG210" s="136">
        <f t="shared" si="29"/>
        <v>0</v>
      </c>
      <c r="BH210" s="136">
        <f t="shared" si="30"/>
        <v>0</v>
      </c>
      <c r="BI210" s="136">
        <f t="shared" si="31"/>
        <v>0</v>
      </c>
      <c r="BJ210" s="13" t="s">
        <v>124</v>
      </c>
      <c r="BK210" s="137">
        <f t="shared" si="32"/>
        <v>0</v>
      </c>
      <c r="BL210" s="13" t="s">
        <v>123</v>
      </c>
      <c r="BM210" s="366" t="s">
        <v>1259</v>
      </c>
    </row>
    <row r="211" spans="2:65" s="288" customFormat="1" ht="24" customHeight="1">
      <c r="B211" s="125"/>
      <c r="C211" s="357">
        <v>58</v>
      </c>
      <c r="D211" s="357" t="s">
        <v>118</v>
      </c>
      <c r="E211" s="358" t="s">
        <v>1260</v>
      </c>
      <c r="F211" s="278" t="s">
        <v>1261</v>
      </c>
      <c r="G211" s="359" t="s">
        <v>241</v>
      </c>
      <c r="H211" s="360">
        <v>8</v>
      </c>
      <c r="I211" s="360"/>
      <c r="J211" s="361"/>
      <c r="K211" s="159" t="s">
        <v>122</v>
      </c>
      <c r="L211" s="25"/>
      <c r="M211" s="362" t="s">
        <v>1</v>
      </c>
      <c r="N211" s="363" t="s">
        <v>34</v>
      </c>
      <c r="O211" s="364">
        <v>8.8999999999999996E-2</v>
      </c>
      <c r="P211" s="364">
        <f t="shared" si="24"/>
        <v>0.71199999999999997</v>
      </c>
      <c r="Q211" s="364">
        <v>0</v>
      </c>
      <c r="R211" s="364">
        <f t="shared" si="25"/>
        <v>0</v>
      </c>
      <c r="S211" s="364">
        <v>2.7E-2</v>
      </c>
      <c r="T211" s="365">
        <f t="shared" si="26"/>
        <v>0.216</v>
      </c>
      <c r="W211" s="1056"/>
      <c r="X211" s="1056"/>
      <c r="Y211" s="1056"/>
      <c r="Z211" s="1056"/>
      <c r="AA211" s="1088"/>
      <c r="AB211" s="1056"/>
      <c r="AR211" s="366" t="s">
        <v>123</v>
      </c>
      <c r="AT211" s="366" t="s">
        <v>118</v>
      </c>
      <c r="AU211" s="366" t="s">
        <v>124</v>
      </c>
      <c r="AY211" s="13" t="s">
        <v>116</v>
      </c>
      <c r="BE211" s="136">
        <f t="shared" si="27"/>
        <v>0</v>
      </c>
      <c r="BF211" s="136">
        <f t="shared" si="28"/>
        <v>0</v>
      </c>
      <c r="BG211" s="136">
        <f t="shared" si="29"/>
        <v>0</v>
      </c>
      <c r="BH211" s="136">
        <f t="shared" si="30"/>
        <v>0</v>
      </c>
      <c r="BI211" s="136">
        <f t="shared" si="31"/>
        <v>0</v>
      </c>
      <c r="BJ211" s="13" t="s">
        <v>124</v>
      </c>
      <c r="BK211" s="137">
        <f t="shared" si="32"/>
        <v>0</v>
      </c>
      <c r="BL211" s="13" t="s">
        <v>123</v>
      </c>
      <c r="BM211" s="366" t="s">
        <v>1262</v>
      </c>
    </row>
    <row r="212" spans="2:65" s="288" customFormat="1" ht="24" customHeight="1">
      <c r="B212" s="125"/>
      <c r="C212" s="357">
        <v>59</v>
      </c>
      <c r="D212" s="357" t="s">
        <v>118</v>
      </c>
      <c r="E212" s="358" t="s">
        <v>1263</v>
      </c>
      <c r="F212" s="278" t="s">
        <v>1264</v>
      </c>
      <c r="G212" s="359" t="s">
        <v>154</v>
      </c>
      <c r="H212" s="360">
        <v>40.78</v>
      </c>
      <c r="I212" s="360"/>
      <c r="J212" s="361"/>
      <c r="K212" s="159" t="s">
        <v>122</v>
      </c>
      <c r="L212" s="25"/>
      <c r="M212" s="362" t="s">
        <v>1</v>
      </c>
      <c r="N212" s="363" t="s">
        <v>34</v>
      </c>
      <c r="O212" s="364">
        <v>1.6</v>
      </c>
      <c r="P212" s="364">
        <f t="shared" si="24"/>
        <v>65.248000000000005</v>
      </c>
      <c r="Q212" s="364">
        <v>0</v>
      </c>
      <c r="R212" s="364">
        <f t="shared" si="25"/>
        <v>0</v>
      </c>
      <c r="S212" s="364">
        <v>7.5999999999999998E-2</v>
      </c>
      <c r="T212" s="365">
        <f t="shared" si="26"/>
        <v>3.0992799999999998</v>
      </c>
      <c r="W212" s="1056"/>
      <c r="X212" s="1056"/>
      <c r="Y212" s="1056"/>
      <c r="Z212" s="1056"/>
      <c r="AA212" s="1088"/>
      <c r="AB212" s="1056"/>
      <c r="AR212" s="366" t="s">
        <v>123</v>
      </c>
      <c r="AT212" s="366" t="s">
        <v>118</v>
      </c>
      <c r="AU212" s="366" t="s">
        <v>124</v>
      </c>
      <c r="AY212" s="13" t="s">
        <v>116</v>
      </c>
      <c r="BE212" s="136">
        <f t="shared" si="27"/>
        <v>0</v>
      </c>
      <c r="BF212" s="136">
        <f t="shared" si="28"/>
        <v>0</v>
      </c>
      <c r="BG212" s="136">
        <f t="shared" si="29"/>
        <v>0</v>
      </c>
      <c r="BH212" s="136">
        <f t="shared" si="30"/>
        <v>0</v>
      </c>
      <c r="BI212" s="136">
        <f t="shared" si="31"/>
        <v>0</v>
      </c>
      <c r="BJ212" s="13" t="s">
        <v>124</v>
      </c>
      <c r="BK212" s="137">
        <f t="shared" si="32"/>
        <v>0</v>
      </c>
      <c r="BL212" s="13" t="s">
        <v>123</v>
      </c>
      <c r="BM212" s="366" t="s">
        <v>1265</v>
      </c>
    </row>
    <row r="213" spans="2:65" s="288" customFormat="1" ht="24" customHeight="1">
      <c r="B213" s="125"/>
      <c r="C213" s="357">
        <v>60</v>
      </c>
      <c r="D213" s="357" t="s">
        <v>118</v>
      </c>
      <c r="E213" s="358" t="s">
        <v>1266</v>
      </c>
      <c r="F213" s="278" t="s">
        <v>1267</v>
      </c>
      <c r="G213" s="359" t="s">
        <v>154</v>
      </c>
      <c r="H213" s="360">
        <v>22.85</v>
      </c>
      <c r="I213" s="360"/>
      <c r="J213" s="361"/>
      <c r="K213" s="159" t="s">
        <v>122</v>
      </c>
      <c r="L213" s="25"/>
      <c r="M213" s="362" t="s">
        <v>1</v>
      </c>
      <c r="N213" s="363" t="s">
        <v>34</v>
      </c>
      <c r="O213" s="364">
        <v>1.2</v>
      </c>
      <c r="P213" s="364">
        <f t="shared" si="24"/>
        <v>27.42</v>
      </c>
      <c r="Q213" s="364">
        <v>0</v>
      </c>
      <c r="R213" s="364">
        <f t="shared" si="25"/>
        <v>0</v>
      </c>
      <c r="S213" s="364">
        <v>6.3E-2</v>
      </c>
      <c r="T213" s="365">
        <f t="shared" si="26"/>
        <v>1.4395500000000001</v>
      </c>
      <c r="W213" s="1056"/>
      <c r="X213" s="1056"/>
      <c r="Y213" s="1056"/>
      <c r="Z213" s="1056"/>
      <c r="AA213" s="1088"/>
      <c r="AB213" s="1056"/>
      <c r="AR213" s="366" t="s">
        <v>123</v>
      </c>
      <c r="AT213" s="366" t="s">
        <v>118</v>
      </c>
      <c r="AU213" s="366" t="s">
        <v>124</v>
      </c>
      <c r="AY213" s="13" t="s">
        <v>116</v>
      </c>
      <c r="BE213" s="136">
        <f t="shared" si="27"/>
        <v>0</v>
      </c>
      <c r="BF213" s="136">
        <f t="shared" si="28"/>
        <v>0</v>
      </c>
      <c r="BG213" s="136">
        <f t="shared" si="29"/>
        <v>0</v>
      </c>
      <c r="BH213" s="136">
        <f t="shared" si="30"/>
        <v>0</v>
      </c>
      <c r="BI213" s="136">
        <f t="shared" si="31"/>
        <v>0</v>
      </c>
      <c r="BJ213" s="13" t="s">
        <v>124</v>
      </c>
      <c r="BK213" s="137">
        <f t="shared" si="32"/>
        <v>0</v>
      </c>
      <c r="BL213" s="13" t="s">
        <v>123</v>
      </c>
      <c r="BM213" s="366" t="s">
        <v>1268</v>
      </c>
    </row>
    <row r="214" spans="2:65" s="288" customFormat="1" ht="27.75" customHeight="1">
      <c r="B214" s="125"/>
      <c r="C214" s="357">
        <v>61</v>
      </c>
      <c r="D214" s="357" t="s">
        <v>118</v>
      </c>
      <c r="E214" s="358" t="s">
        <v>1269</v>
      </c>
      <c r="F214" s="278" t="s">
        <v>1270</v>
      </c>
      <c r="G214" s="359" t="s">
        <v>154</v>
      </c>
      <c r="H214" s="360">
        <v>40.33</v>
      </c>
      <c r="I214" s="360"/>
      <c r="J214" s="361"/>
      <c r="K214" s="159" t="s">
        <v>1</v>
      </c>
      <c r="L214" s="25"/>
      <c r="M214" s="362" t="s">
        <v>1</v>
      </c>
      <c r="N214" s="363" t="s">
        <v>34</v>
      </c>
      <c r="O214" s="364">
        <v>0.35799999999999998</v>
      </c>
      <c r="P214" s="364">
        <f t="shared" si="24"/>
        <v>14.438139999999999</v>
      </c>
      <c r="Q214" s="364">
        <v>0</v>
      </c>
      <c r="R214" s="364">
        <f t="shared" si="25"/>
        <v>0</v>
      </c>
      <c r="S214" s="364">
        <v>2.5000000000000001E-2</v>
      </c>
      <c r="T214" s="365">
        <f t="shared" si="26"/>
        <v>1.0082500000000001</v>
      </c>
      <c r="W214" s="1056"/>
      <c r="X214" s="1056"/>
      <c r="Y214" s="1056"/>
      <c r="Z214" s="1056"/>
      <c r="AA214" s="1088"/>
      <c r="AB214" s="1056"/>
      <c r="AR214" s="366" t="s">
        <v>123</v>
      </c>
      <c r="AT214" s="366" t="s">
        <v>118</v>
      </c>
      <c r="AU214" s="366" t="s">
        <v>124</v>
      </c>
      <c r="AY214" s="13" t="s">
        <v>116</v>
      </c>
      <c r="BE214" s="136">
        <f t="shared" si="27"/>
        <v>0</v>
      </c>
      <c r="BF214" s="136">
        <f t="shared" si="28"/>
        <v>0</v>
      </c>
      <c r="BG214" s="136">
        <f t="shared" si="29"/>
        <v>0</v>
      </c>
      <c r="BH214" s="136">
        <f t="shared" si="30"/>
        <v>0</v>
      </c>
      <c r="BI214" s="136">
        <f t="shared" si="31"/>
        <v>0</v>
      </c>
      <c r="BJ214" s="13" t="s">
        <v>124</v>
      </c>
      <c r="BK214" s="137">
        <f t="shared" si="32"/>
        <v>0</v>
      </c>
      <c r="BL214" s="13" t="s">
        <v>123</v>
      </c>
      <c r="BM214" s="366" t="s">
        <v>1271</v>
      </c>
    </row>
    <row r="215" spans="2:65" s="288" customFormat="1" ht="27.75" customHeight="1">
      <c r="B215" s="125"/>
      <c r="C215" s="357">
        <v>62</v>
      </c>
      <c r="D215" s="357" t="s">
        <v>118</v>
      </c>
      <c r="E215" s="358" t="s">
        <v>1272</v>
      </c>
      <c r="F215" s="278" t="s">
        <v>1273</v>
      </c>
      <c r="G215" s="359" t="s">
        <v>159</v>
      </c>
      <c r="H215" s="360">
        <v>36.299999999999997</v>
      </c>
      <c r="I215" s="360"/>
      <c r="J215" s="361"/>
      <c r="K215" s="159" t="s">
        <v>1</v>
      </c>
      <c r="L215" s="25"/>
      <c r="M215" s="362" t="s">
        <v>1</v>
      </c>
      <c r="N215" s="363" t="s">
        <v>34</v>
      </c>
      <c r="O215" s="364">
        <v>0.377</v>
      </c>
      <c r="P215" s="364">
        <f t="shared" si="24"/>
        <v>13.685099999999998</v>
      </c>
      <c r="Q215" s="364">
        <v>0</v>
      </c>
      <c r="R215" s="364">
        <f t="shared" si="25"/>
        <v>0</v>
      </c>
      <c r="S215" s="364">
        <v>7.0000000000000001E-3</v>
      </c>
      <c r="T215" s="365">
        <f t="shared" si="26"/>
        <v>0.25409999999999999</v>
      </c>
      <c r="W215" s="1056"/>
      <c r="X215" s="1056"/>
      <c r="Y215" s="1056"/>
      <c r="Z215" s="1056"/>
      <c r="AA215" s="1088"/>
      <c r="AB215" s="1056"/>
      <c r="AR215" s="366" t="s">
        <v>123</v>
      </c>
      <c r="AT215" s="366" t="s">
        <v>118</v>
      </c>
      <c r="AU215" s="366" t="s">
        <v>124</v>
      </c>
      <c r="AY215" s="13" t="s">
        <v>116</v>
      </c>
      <c r="BE215" s="136">
        <f t="shared" si="27"/>
        <v>0</v>
      </c>
      <c r="BF215" s="136">
        <f t="shared" si="28"/>
        <v>0</v>
      </c>
      <c r="BG215" s="136">
        <f t="shared" si="29"/>
        <v>0</v>
      </c>
      <c r="BH215" s="136">
        <f t="shared" si="30"/>
        <v>0</v>
      </c>
      <c r="BI215" s="136">
        <f t="shared" si="31"/>
        <v>0</v>
      </c>
      <c r="BJ215" s="13" t="s">
        <v>124</v>
      </c>
      <c r="BK215" s="137">
        <f t="shared" si="32"/>
        <v>0</v>
      </c>
      <c r="BL215" s="13" t="s">
        <v>123</v>
      </c>
      <c r="BM215" s="366" t="s">
        <v>1274</v>
      </c>
    </row>
    <row r="216" spans="2:65" s="288" customFormat="1" ht="28.5" customHeight="1">
      <c r="B216" s="125"/>
      <c r="C216" s="357">
        <v>63</v>
      </c>
      <c r="D216" s="357" t="s">
        <v>118</v>
      </c>
      <c r="E216" s="358" t="s">
        <v>1275</v>
      </c>
      <c r="F216" s="278" t="s">
        <v>1276</v>
      </c>
      <c r="G216" s="359" t="s">
        <v>154</v>
      </c>
      <c r="H216" s="360">
        <v>2435.33</v>
      </c>
      <c r="I216" s="360"/>
      <c r="J216" s="361"/>
      <c r="K216" s="159" t="s">
        <v>122</v>
      </c>
      <c r="L216" s="25"/>
      <c r="M216" s="362" t="s">
        <v>1</v>
      </c>
      <c r="N216" s="363" t="s">
        <v>34</v>
      </c>
      <c r="O216" s="364">
        <v>2.929E-2</v>
      </c>
      <c r="P216" s="364">
        <f t="shared" si="24"/>
        <v>71.330815700000002</v>
      </c>
      <c r="Q216" s="364">
        <v>0</v>
      </c>
      <c r="R216" s="364">
        <f t="shared" si="25"/>
        <v>0</v>
      </c>
      <c r="S216" s="364">
        <v>4.0000000000000001E-3</v>
      </c>
      <c r="T216" s="365">
        <f t="shared" si="26"/>
        <v>9.74132</v>
      </c>
      <c r="W216" s="1056"/>
      <c r="X216" s="1056"/>
      <c r="Y216" s="1056"/>
      <c r="Z216" s="1056"/>
      <c r="AA216" s="1088"/>
      <c r="AB216" s="1056"/>
      <c r="AR216" s="366" t="s">
        <v>123</v>
      </c>
      <c r="AT216" s="366" t="s">
        <v>118</v>
      </c>
      <c r="AU216" s="366" t="s">
        <v>124</v>
      </c>
      <c r="AY216" s="13" t="s">
        <v>116</v>
      </c>
      <c r="BE216" s="136">
        <f t="shared" si="27"/>
        <v>0</v>
      </c>
      <c r="BF216" s="136">
        <f t="shared" si="28"/>
        <v>0</v>
      </c>
      <c r="BG216" s="136">
        <f t="shared" si="29"/>
        <v>0</v>
      </c>
      <c r="BH216" s="136">
        <f t="shared" si="30"/>
        <v>0</v>
      </c>
      <c r="BI216" s="136">
        <f t="shared" si="31"/>
        <v>0</v>
      </c>
      <c r="BJ216" s="13" t="s">
        <v>124</v>
      </c>
      <c r="BK216" s="137">
        <f t="shared" si="32"/>
        <v>0</v>
      </c>
      <c r="BL216" s="13" t="s">
        <v>123</v>
      </c>
      <c r="BM216" s="366" t="s">
        <v>1277</v>
      </c>
    </row>
    <row r="217" spans="2:65" s="288" customFormat="1" ht="40.5" customHeight="1">
      <c r="B217" s="125"/>
      <c r="C217" s="357">
        <v>64</v>
      </c>
      <c r="D217" s="357" t="s">
        <v>118</v>
      </c>
      <c r="E217" s="358" t="s">
        <v>1278</v>
      </c>
      <c r="F217" s="278" t="s">
        <v>1279</v>
      </c>
      <c r="G217" s="359" t="s">
        <v>154</v>
      </c>
      <c r="H217" s="360">
        <v>122.17</v>
      </c>
      <c r="I217" s="360"/>
      <c r="J217" s="361"/>
      <c r="K217" s="159" t="s">
        <v>122</v>
      </c>
      <c r="L217" s="25"/>
      <c r="M217" s="362" t="s">
        <v>1</v>
      </c>
      <c r="N217" s="363" t="s">
        <v>34</v>
      </c>
      <c r="O217" s="364">
        <v>0.28399999999999997</v>
      </c>
      <c r="P217" s="364">
        <f t="shared" si="24"/>
        <v>34.696279999999994</v>
      </c>
      <c r="Q217" s="364">
        <v>0</v>
      </c>
      <c r="R217" s="364">
        <f t="shared" si="25"/>
        <v>0</v>
      </c>
      <c r="S217" s="364">
        <v>6.8000000000000005E-2</v>
      </c>
      <c r="T217" s="365">
        <f t="shared" si="26"/>
        <v>8.3075600000000005</v>
      </c>
      <c r="W217" s="1056"/>
      <c r="X217" s="1056"/>
      <c r="Y217" s="1056"/>
      <c r="Z217" s="1056"/>
      <c r="AA217" s="1088"/>
      <c r="AB217" s="1056"/>
      <c r="AR217" s="366" t="s">
        <v>123</v>
      </c>
      <c r="AT217" s="366" t="s">
        <v>118</v>
      </c>
      <c r="AU217" s="366" t="s">
        <v>124</v>
      </c>
      <c r="AY217" s="13" t="s">
        <v>116</v>
      </c>
      <c r="BE217" s="136">
        <f t="shared" si="27"/>
        <v>0</v>
      </c>
      <c r="BF217" s="136">
        <f t="shared" si="28"/>
        <v>0</v>
      </c>
      <c r="BG217" s="136">
        <f t="shared" si="29"/>
        <v>0</v>
      </c>
      <c r="BH217" s="136">
        <f t="shared" si="30"/>
        <v>0</v>
      </c>
      <c r="BI217" s="136">
        <f t="shared" si="31"/>
        <v>0</v>
      </c>
      <c r="BJ217" s="13" t="s">
        <v>124</v>
      </c>
      <c r="BK217" s="137">
        <f t="shared" si="32"/>
        <v>0</v>
      </c>
      <c r="BL217" s="13" t="s">
        <v>123</v>
      </c>
      <c r="BM217" s="366" t="s">
        <v>1280</v>
      </c>
    </row>
    <row r="218" spans="2:65" s="288" customFormat="1" ht="31.5" customHeight="1">
      <c r="B218" s="125"/>
      <c r="C218" s="357">
        <v>65</v>
      </c>
      <c r="D218" s="357" t="s">
        <v>118</v>
      </c>
      <c r="E218" s="358" t="s">
        <v>310</v>
      </c>
      <c r="F218" s="278" t="s">
        <v>311</v>
      </c>
      <c r="G218" s="359" t="s">
        <v>171</v>
      </c>
      <c r="H218" s="360">
        <v>80.03</v>
      </c>
      <c r="I218" s="360"/>
      <c r="J218" s="361"/>
      <c r="K218" s="159" t="s">
        <v>122</v>
      </c>
      <c r="L218" s="25"/>
      <c r="M218" s="362" t="s">
        <v>1</v>
      </c>
      <c r="N218" s="363" t="s">
        <v>34</v>
      </c>
      <c r="O218" s="364">
        <v>0.88200000000000001</v>
      </c>
      <c r="P218" s="364">
        <f t="shared" si="24"/>
        <v>70.586460000000002</v>
      </c>
      <c r="Q218" s="364">
        <v>0</v>
      </c>
      <c r="R218" s="364">
        <f t="shared" si="25"/>
        <v>0</v>
      </c>
      <c r="S218" s="364">
        <v>0</v>
      </c>
      <c r="T218" s="365">
        <f t="shared" si="26"/>
        <v>0</v>
      </c>
      <c r="W218" s="1056"/>
      <c r="X218" s="1056"/>
      <c r="Y218" s="1056"/>
      <c r="Z218" s="1056"/>
      <c r="AA218" s="1095"/>
      <c r="AB218" s="1056"/>
      <c r="AR218" s="366" t="s">
        <v>123</v>
      </c>
      <c r="AT218" s="366" t="s">
        <v>118</v>
      </c>
      <c r="AU218" s="366" t="s">
        <v>124</v>
      </c>
      <c r="AY218" s="13" t="s">
        <v>116</v>
      </c>
      <c r="BE218" s="136">
        <f t="shared" si="27"/>
        <v>0</v>
      </c>
      <c r="BF218" s="136">
        <f t="shared" si="28"/>
        <v>0</v>
      </c>
      <c r="BG218" s="136">
        <f t="shared" si="29"/>
        <v>0</v>
      </c>
      <c r="BH218" s="136">
        <f t="shared" si="30"/>
        <v>0</v>
      </c>
      <c r="BI218" s="136">
        <f t="shared" si="31"/>
        <v>0</v>
      </c>
      <c r="BJ218" s="13" t="s">
        <v>124</v>
      </c>
      <c r="BK218" s="137">
        <f t="shared" si="32"/>
        <v>0</v>
      </c>
      <c r="BL218" s="13" t="s">
        <v>123</v>
      </c>
      <c r="BM218" s="366" t="s">
        <v>1281</v>
      </c>
    </row>
    <row r="219" spans="2:65" s="288" customFormat="1" ht="30.75" customHeight="1">
      <c r="B219" s="125"/>
      <c r="C219" s="357">
        <v>66</v>
      </c>
      <c r="D219" s="357" t="s">
        <v>118</v>
      </c>
      <c r="E219" s="358" t="s">
        <v>314</v>
      </c>
      <c r="F219" s="278" t="s">
        <v>315</v>
      </c>
      <c r="G219" s="359" t="s">
        <v>171</v>
      </c>
      <c r="H219" s="360">
        <v>80.03</v>
      </c>
      <c r="I219" s="360"/>
      <c r="J219" s="361"/>
      <c r="K219" s="159" t="s">
        <v>122</v>
      </c>
      <c r="L219" s="25"/>
      <c r="M219" s="362" t="s">
        <v>1</v>
      </c>
      <c r="N219" s="363" t="s">
        <v>34</v>
      </c>
      <c r="O219" s="364">
        <v>0.61799999999999999</v>
      </c>
      <c r="P219" s="364">
        <f t="shared" si="24"/>
        <v>49.458539999999999</v>
      </c>
      <c r="Q219" s="364">
        <v>0</v>
      </c>
      <c r="R219" s="364">
        <f t="shared" si="25"/>
        <v>0</v>
      </c>
      <c r="S219" s="364">
        <v>0</v>
      </c>
      <c r="T219" s="365">
        <f t="shared" si="26"/>
        <v>0</v>
      </c>
      <c r="W219" s="1056"/>
      <c r="X219" s="1056"/>
      <c r="Y219" s="1056"/>
      <c r="Z219" s="1056"/>
      <c r="AA219" s="1088"/>
      <c r="AB219" s="1056"/>
      <c r="AR219" s="366" t="s">
        <v>123</v>
      </c>
      <c r="AT219" s="366" t="s">
        <v>118</v>
      </c>
      <c r="AU219" s="366" t="s">
        <v>124</v>
      </c>
      <c r="AY219" s="13" t="s">
        <v>116</v>
      </c>
      <c r="BE219" s="136">
        <f t="shared" si="27"/>
        <v>0</v>
      </c>
      <c r="BF219" s="136">
        <f t="shared" si="28"/>
        <v>0</v>
      </c>
      <c r="BG219" s="136">
        <f t="shared" si="29"/>
        <v>0</v>
      </c>
      <c r="BH219" s="136">
        <f t="shared" si="30"/>
        <v>0</v>
      </c>
      <c r="BI219" s="136">
        <f t="shared" si="31"/>
        <v>0</v>
      </c>
      <c r="BJ219" s="13" t="s">
        <v>124</v>
      </c>
      <c r="BK219" s="137">
        <f t="shared" si="32"/>
        <v>0</v>
      </c>
      <c r="BL219" s="13" t="s">
        <v>123</v>
      </c>
      <c r="BM219" s="366" t="s">
        <v>1282</v>
      </c>
    </row>
    <row r="220" spans="2:65" s="288" customFormat="1" ht="16.5" customHeight="1">
      <c r="B220" s="125"/>
      <c r="C220" s="357">
        <v>67</v>
      </c>
      <c r="D220" s="357" t="s">
        <v>118</v>
      </c>
      <c r="E220" s="358" t="s">
        <v>318</v>
      </c>
      <c r="F220" s="278" t="s">
        <v>319</v>
      </c>
      <c r="G220" s="359" t="s">
        <v>171</v>
      </c>
      <c r="H220" s="360">
        <v>80.03</v>
      </c>
      <c r="I220" s="360"/>
      <c r="J220" s="361"/>
      <c r="K220" s="159" t="s">
        <v>122</v>
      </c>
      <c r="L220" s="25"/>
      <c r="M220" s="362" t="s">
        <v>1</v>
      </c>
      <c r="N220" s="363" t="s">
        <v>34</v>
      </c>
      <c r="O220" s="364">
        <v>0.59799999999999998</v>
      </c>
      <c r="P220" s="364">
        <f t="shared" si="24"/>
        <v>47.857939999999999</v>
      </c>
      <c r="Q220" s="364">
        <v>0</v>
      </c>
      <c r="R220" s="364">
        <f t="shared" si="25"/>
        <v>0</v>
      </c>
      <c r="S220" s="364">
        <v>0</v>
      </c>
      <c r="T220" s="365">
        <f t="shared" si="26"/>
        <v>0</v>
      </c>
      <c r="W220" s="1056"/>
      <c r="X220" s="1056"/>
      <c r="Y220" s="1056"/>
      <c r="Z220" s="1056"/>
      <c r="AA220" s="1088"/>
      <c r="AB220" s="1056"/>
      <c r="AR220" s="366" t="s">
        <v>123</v>
      </c>
      <c r="AT220" s="366" t="s">
        <v>118</v>
      </c>
      <c r="AU220" s="366" t="s">
        <v>124</v>
      </c>
      <c r="AY220" s="13" t="s">
        <v>116</v>
      </c>
      <c r="BE220" s="136">
        <f t="shared" si="27"/>
        <v>0</v>
      </c>
      <c r="BF220" s="136">
        <f t="shared" si="28"/>
        <v>0</v>
      </c>
      <c r="BG220" s="136">
        <f t="shared" si="29"/>
        <v>0</v>
      </c>
      <c r="BH220" s="136">
        <f t="shared" si="30"/>
        <v>0</v>
      </c>
      <c r="BI220" s="136">
        <f t="shared" si="31"/>
        <v>0</v>
      </c>
      <c r="BJ220" s="13" t="s">
        <v>124</v>
      </c>
      <c r="BK220" s="137">
        <f t="shared" si="32"/>
        <v>0</v>
      </c>
      <c r="BL220" s="13" t="s">
        <v>123</v>
      </c>
      <c r="BM220" s="366" t="s">
        <v>1283</v>
      </c>
    </row>
    <row r="221" spans="2:65" s="288" customFormat="1" ht="24" customHeight="1">
      <c r="B221" s="125"/>
      <c r="C221" s="357">
        <v>68</v>
      </c>
      <c r="D221" s="357" t="s">
        <v>118</v>
      </c>
      <c r="E221" s="358" t="s">
        <v>322</v>
      </c>
      <c r="F221" s="278" t="s">
        <v>323</v>
      </c>
      <c r="G221" s="359" t="s">
        <v>171</v>
      </c>
      <c r="H221" s="360">
        <v>2400.9</v>
      </c>
      <c r="I221" s="360"/>
      <c r="J221" s="361"/>
      <c r="K221" s="159" t="s">
        <v>122</v>
      </c>
      <c r="L221" s="25"/>
      <c r="M221" s="362" t="s">
        <v>1</v>
      </c>
      <c r="N221" s="363" t="s">
        <v>34</v>
      </c>
      <c r="O221" s="364">
        <v>7.0000000000000001E-3</v>
      </c>
      <c r="P221" s="364">
        <f t="shared" si="24"/>
        <v>16.8063</v>
      </c>
      <c r="Q221" s="364">
        <v>0</v>
      </c>
      <c r="R221" s="364">
        <f t="shared" si="25"/>
        <v>0</v>
      </c>
      <c r="S221" s="364">
        <v>0</v>
      </c>
      <c r="T221" s="365">
        <f t="shared" si="26"/>
        <v>0</v>
      </c>
      <c r="W221" s="1056"/>
      <c r="X221" s="1056"/>
      <c r="Y221" s="1069"/>
      <c r="Z221" s="1056"/>
      <c r="AA221" s="1095"/>
      <c r="AB221" s="1056"/>
      <c r="AR221" s="366" t="s">
        <v>123</v>
      </c>
      <c r="AT221" s="366" t="s">
        <v>118</v>
      </c>
      <c r="AU221" s="366" t="s">
        <v>124</v>
      </c>
      <c r="AY221" s="13" t="s">
        <v>116</v>
      </c>
      <c r="BE221" s="136">
        <f t="shared" si="27"/>
        <v>0</v>
      </c>
      <c r="BF221" s="136">
        <f t="shared" si="28"/>
        <v>0</v>
      </c>
      <c r="BG221" s="136">
        <f t="shared" si="29"/>
        <v>0</v>
      </c>
      <c r="BH221" s="136">
        <f t="shared" si="30"/>
        <v>0</v>
      </c>
      <c r="BI221" s="136">
        <f t="shared" si="31"/>
        <v>0</v>
      </c>
      <c r="BJ221" s="13" t="s">
        <v>124</v>
      </c>
      <c r="BK221" s="137">
        <f t="shared" si="32"/>
        <v>0</v>
      </c>
      <c r="BL221" s="13" t="s">
        <v>123</v>
      </c>
      <c r="BM221" s="366" t="s">
        <v>1284</v>
      </c>
    </row>
    <row r="222" spans="2:65" s="288" customFormat="1" ht="24" customHeight="1">
      <c r="B222" s="125"/>
      <c r="C222" s="357">
        <v>69</v>
      </c>
      <c r="D222" s="357" t="s">
        <v>118</v>
      </c>
      <c r="E222" s="358" t="s">
        <v>326</v>
      </c>
      <c r="F222" s="278" t="s">
        <v>327</v>
      </c>
      <c r="G222" s="359" t="s">
        <v>171</v>
      </c>
      <c r="H222" s="360">
        <v>80.03</v>
      </c>
      <c r="I222" s="360"/>
      <c r="J222" s="361"/>
      <c r="K222" s="159" t="s">
        <v>122</v>
      </c>
      <c r="L222" s="25"/>
      <c r="M222" s="362" t="s">
        <v>1</v>
      </c>
      <c r="N222" s="363" t="s">
        <v>34</v>
      </c>
      <c r="O222" s="364">
        <v>0.89</v>
      </c>
      <c r="P222" s="364">
        <f t="shared" si="24"/>
        <v>71.226700000000008</v>
      </c>
      <c r="Q222" s="364">
        <v>0</v>
      </c>
      <c r="R222" s="364">
        <f t="shared" si="25"/>
        <v>0</v>
      </c>
      <c r="S222" s="364">
        <v>0</v>
      </c>
      <c r="T222" s="365">
        <f t="shared" si="26"/>
        <v>0</v>
      </c>
      <c r="W222" s="1056"/>
      <c r="X222" s="1056"/>
      <c r="Y222" s="1056"/>
      <c r="Z222" s="1056"/>
      <c r="AA222" s="1088"/>
      <c r="AB222" s="1056"/>
      <c r="AR222" s="366" t="s">
        <v>123</v>
      </c>
      <c r="AT222" s="366" t="s">
        <v>118</v>
      </c>
      <c r="AU222" s="366" t="s">
        <v>124</v>
      </c>
      <c r="AY222" s="13" t="s">
        <v>116</v>
      </c>
      <c r="BE222" s="136">
        <f t="shared" si="27"/>
        <v>0</v>
      </c>
      <c r="BF222" s="136">
        <f t="shared" si="28"/>
        <v>0</v>
      </c>
      <c r="BG222" s="136">
        <f t="shared" si="29"/>
        <v>0</v>
      </c>
      <c r="BH222" s="136">
        <f t="shared" si="30"/>
        <v>0</v>
      </c>
      <c r="BI222" s="136">
        <f t="shared" si="31"/>
        <v>0</v>
      </c>
      <c r="BJ222" s="13" t="s">
        <v>124</v>
      </c>
      <c r="BK222" s="137">
        <f t="shared" si="32"/>
        <v>0</v>
      </c>
      <c r="BL222" s="13" t="s">
        <v>123</v>
      </c>
      <c r="BM222" s="366" t="s">
        <v>1285</v>
      </c>
    </row>
    <row r="223" spans="2:65" s="288" customFormat="1" ht="26.25" customHeight="1">
      <c r="B223" s="125"/>
      <c r="C223" s="357">
        <v>70</v>
      </c>
      <c r="D223" s="357" t="s">
        <v>118</v>
      </c>
      <c r="E223" s="358" t="s">
        <v>330</v>
      </c>
      <c r="F223" s="278" t="s">
        <v>331</v>
      </c>
      <c r="G223" s="359" t="s">
        <v>171</v>
      </c>
      <c r="H223" s="360">
        <v>320.12</v>
      </c>
      <c r="I223" s="360"/>
      <c r="J223" s="361"/>
      <c r="K223" s="159" t="s">
        <v>122</v>
      </c>
      <c r="L223" s="25"/>
      <c r="M223" s="362" t="s">
        <v>1</v>
      </c>
      <c r="N223" s="363" t="s">
        <v>34</v>
      </c>
      <c r="O223" s="364">
        <v>0.1</v>
      </c>
      <c r="P223" s="364">
        <f t="shared" si="24"/>
        <v>32.012</v>
      </c>
      <c r="Q223" s="364">
        <v>0</v>
      </c>
      <c r="R223" s="364">
        <f t="shared" si="25"/>
        <v>0</v>
      </c>
      <c r="S223" s="364">
        <v>0</v>
      </c>
      <c r="T223" s="365">
        <f t="shared" si="26"/>
        <v>0</v>
      </c>
      <c r="W223" s="1056"/>
      <c r="X223" s="1056"/>
      <c r="Y223" s="1056"/>
      <c r="Z223" s="1056"/>
      <c r="AA223" s="1088"/>
      <c r="AB223" s="1056"/>
      <c r="AR223" s="366" t="s">
        <v>123</v>
      </c>
      <c r="AT223" s="366" t="s">
        <v>118</v>
      </c>
      <c r="AU223" s="366" t="s">
        <v>124</v>
      </c>
      <c r="AY223" s="13" t="s">
        <v>116</v>
      </c>
      <c r="BE223" s="136">
        <f t="shared" si="27"/>
        <v>0</v>
      </c>
      <c r="BF223" s="136">
        <f t="shared" si="28"/>
        <v>0</v>
      </c>
      <c r="BG223" s="136">
        <f t="shared" si="29"/>
        <v>0</v>
      </c>
      <c r="BH223" s="136">
        <f t="shared" si="30"/>
        <v>0</v>
      </c>
      <c r="BI223" s="136">
        <f t="shared" si="31"/>
        <v>0</v>
      </c>
      <c r="BJ223" s="13" t="s">
        <v>124</v>
      </c>
      <c r="BK223" s="137">
        <f t="shared" si="32"/>
        <v>0</v>
      </c>
      <c r="BL223" s="13" t="s">
        <v>123</v>
      </c>
      <c r="BM223" s="366" t="s">
        <v>1286</v>
      </c>
    </row>
    <row r="224" spans="2:65" s="288" customFormat="1" ht="39" customHeight="1">
      <c r="B224" s="125"/>
      <c r="C224" s="357">
        <v>71</v>
      </c>
      <c r="D224" s="357" t="s">
        <v>118</v>
      </c>
      <c r="E224" s="358" t="s">
        <v>1287</v>
      </c>
      <c r="F224" s="278" t="s">
        <v>1288</v>
      </c>
      <c r="G224" s="359" t="s">
        <v>171</v>
      </c>
      <c r="H224" s="360">
        <v>80.03</v>
      </c>
      <c r="I224" s="360"/>
      <c r="J224" s="361"/>
      <c r="K224" s="159" t="s">
        <v>122</v>
      </c>
      <c r="L224" s="25"/>
      <c r="M224" s="362" t="s">
        <v>1</v>
      </c>
      <c r="N224" s="363" t="s">
        <v>34</v>
      </c>
      <c r="O224" s="364">
        <v>0</v>
      </c>
      <c r="P224" s="364">
        <f t="shared" si="24"/>
        <v>0</v>
      </c>
      <c r="Q224" s="364">
        <v>0</v>
      </c>
      <c r="R224" s="364">
        <f t="shared" si="25"/>
        <v>0</v>
      </c>
      <c r="S224" s="364">
        <v>0</v>
      </c>
      <c r="T224" s="365">
        <f t="shared" si="26"/>
        <v>0</v>
      </c>
      <c r="W224" s="1056"/>
      <c r="X224" s="1056"/>
      <c r="Y224" s="1056"/>
      <c r="Z224" s="1056"/>
      <c r="AA224" s="1088"/>
      <c r="AB224" s="1056"/>
      <c r="AR224" s="366" t="s">
        <v>123</v>
      </c>
      <c r="AT224" s="366" t="s">
        <v>118</v>
      </c>
      <c r="AU224" s="366" t="s">
        <v>124</v>
      </c>
      <c r="AY224" s="13" t="s">
        <v>116</v>
      </c>
      <c r="BE224" s="136">
        <f t="shared" si="27"/>
        <v>0</v>
      </c>
      <c r="BF224" s="136">
        <f t="shared" si="28"/>
        <v>0</v>
      </c>
      <c r="BG224" s="136">
        <f t="shared" si="29"/>
        <v>0</v>
      </c>
      <c r="BH224" s="136">
        <f t="shared" si="30"/>
        <v>0</v>
      </c>
      <c r="BI224" s="136">
        <f t="shared" si="31"/>
        <v>0</v>
      </c>
      <c r="BJ224" s="13" t="s">
        <v>124</v>
      </c>
      <c r="BK224" s="137">
        <f t="shared" si="32"/>
        <v>0</v>
      </c>
      <c r="BL224" s="13" t="s">
        <v>123</v>
      </c>
      <c r="BM224" s="366" t="s">
        <v>1289</v>
      </c>
    </row>
    <row r="225" spans="2:65" s="345" customFormat="1" ht="22.9" customHeight="1">
      <c r="B225" s="344"/>
      <c r="D225" s="346" t="s">
        <v>67</v>
      </c>
      <c r="E225" s="355" t="s">
        <v>337</v>
      </c>
      <c r="F225" s="355" t="s">
        <v>338</v>
      </c>
      <c r="J225" s="356"/>
      <c r="L225" s="344"/>
      <c r="M225" s="349"/>
      <c r="N225" s="350"/>
      <c r="O225" s="350"/>
      <c r="P225" s="351">
        <f>P226</f>
        <v>532.45134000000007</v>
      </c>
      <c r="Q225" s="350"/>
      <c r="R225" s="351">
        <f>R226</f>
        <v>0</v>
      </c>
      <c r="S225" s="350"/>
      <c r="T225" s="352">
        <f>T226</f>
        <v>0</v>
      </c>
      <c r="W225" s="1062"/>
      <c r="X225" s="1062"/>
      <c r="Y225" s="1062"/>
      <c r="Z225" s="1062"/>
      <c r="AA225" s="1090"/>
      <c r="AB225" s="1062"/>
      <c r="AR225" s="346" t="s">
        <v>75</v>
      </c>
      <c r="AT225" s="353" t="s">
        <v>67</v>
      </c>
      <c r="AU225" s="353" t="s">
        <v>75</v>
      </c>
      <c r="AY225" s="346" t="s">
        <v>116</v>
      </c>
      <c r="BK225" s="354">
        <f>BK226</f>
        <v>0</v>
      </c>
    </row>
    <row r="226" spans="2:65" s="288" customFormat="1" ht="26.25" customHeight="1">
      <c r="B226" s="125"/>
      <c r="C226" s="357">
        <v>72</v>
      </c>
      <c r="D226" s="357" t="s">
        <v>118</v>
      </c>
      <c r="E226" s="358" t="s">
        <v>340</v>
      </c>
      <c r="F226" s="159" t="s">
        <v>341</v>
      </c>
      <c r="G226" s="383" t="s">
        <v>171</v>
      </c>
      <c r="H226" s="361">
        <v>216.18</v>
      </c>
      <c r="I226" s="360"/>
      <c r="J226" s="361"/>
      <c r="K226" s="159" t="s">
        <v>122</v>
      </c>
      <c r="L226" s="25"/>
      <c r="M226" s="362" t="s">
        <v>1</v>
      </c>
      <c r="N226" s="363" t="s">
        <v>34</v>
      </c>
      <c r="O226" s="364">
        <v>2.4630000000000001</v>
      </c>
      <c r="P226" s="364">
        <f>O226*H226</f>
        <v>532.45134000000007</v>
      </c>
      <c r="Q226" s="364">
        <v>0</v>
      </c>
      <c r="R226" s="364">
        <f>Q226*H226</f>
        <v>0</v>
      </c>
      <c r="S226" s="364">
        <v>0</v>
      </c>
      <c r="T226" s="365">
        <f>S226*H226</f>
        <v>0</v>
      </c>
      <c r="W226" s="1062"/>
      <c r="X226" s="1056"/>
      <c r="Y226" s="1056"/>
      <c r="Z226" s="1056"/>
      <c r="AA226" s="1095"/>
      <c r="AB226" s="1056"/>
      <c r="AR226" s="366" t="s">
        <v>123</v>
      </c>
      <c r="AT226" s="366" t="s">
        <v>118</v>
      </c>
      <c r="AU226" s="366" t="s">
        <v>124</v>
      </c>
      <c r="AY226" s="13" t="s">
        <v>116</v>
      </c>
      <c r="BE226" s="136">
        <f>IF(N226="základná",J226,0)</f>
        <v>0</v>
      </c>
      <c r="BF226" s="136">
        <f>IF(N226="znížená",J226,0)</f>
        <v>0</v>
      </c>
      <c r="BG226" s="136">
        <f>IF(N226="zákl. prenesená",J226,0)</f>
        <v>0</v>
      </c>
      <c r="BH226" s="136">
        <f>IF(N226="zníž. prenesená",J226,0)</f>
        <v>0</v>
      </c>
      <c r="BI226" s="136">
        <f>IF(N226="nulová",J226,0)</f>
        <v>0</v>
      </c>
      <c r="BJ226" s="13" t="s">
        <v>124</v>
      </c>
      <c r="BK226" s="137">
        <f>ROUND(I226*H226,3)</f>
        <v>0</v>
      </c>
      <c r="BL226" s="13" t="s">
        <v>123</v>
      </c>
      <c r="BM226" s="366" t="s">
        <v>1290</v>
      </c>
    </row>
    <row r="227" spans="2:65" s="345" customFormat="1" ht="25.9" customHeight="1">
      <c r="B227" s="344"/>
      <c r="D227" s="346" t="s">
        <v>67</v>
      </c>
      <c r="E227" s="347" t="s">
        <v>343</v>
      </c>
      <c r="F227" s="347" t="s">
        <v>344</v>
      </c>
      <c r="J227" s="348"/>
      <c r="L227" s="344"/>
      <c r="M227" s="349"/>
      <c r="N227" s="350"/>
      <c r="O227" s="350"/>
      <c r="P227" s="351">
        <f>P228+P239+P247+P252+P254+P256+P264+P270+P288+P306+P320+P326+P330+P338+P342+P346</f>
        <v>5079.9399650799987</v>
      </c>
      <c r="Q227" s="350"/>
      <c r="R227" s="351">
        <f>R228+R239+R247+R252+R254+R256+R264+R270+R288+R306+R320+R326+R330+R338+R342+R346</f>
        <v>100.96008590999999</v>
      </c>
      <c r="S227" s="350"/>
      <c r="T227" s="352">
        <f>T228+T239+T247+T252+T254+T256+T264+T270+T288+T306+T320+T326+T330+T338+T342+T346</f>
        <v>35.931093999999995</v>
      </c>
      <c r="W227" s="1070"/>
      <c r="X227" s="1062"/>
      <c r="Y227" s="1062"/>
      <c r="Z227" s="1062"/>
      <c r="AA227" s="1090"/>
      <c r="AB227" s="1062"/>
      <c r="AR227" s="346" t="s">
        <v>124</v>
      </c>
      <c r="AT227" s="353" t="s">
        <v>67</v>
      </c>
      <c r="AU227" s="353" t="s">
        <v>68</v>
      </c>
      <c r="AY227" s="346" t="s">
        <v>116</v>
      </c>
      <c r="BK227" s="354">
        <f>BK228+BK239+BK247+BK252+BK254+BK256+BK264+BK270+BK288+BK306+BK320+BK326+BK330+BK338+BK342+BK346</f>
        <v>0</v>
      </c>
    </row>
    <row r="228" spans="2:65" s="345" customFormat="1" ht="22.9" customHeight="1">
      <c r="B228" s="344"/>
      <c r="D228" s="346" t="s">
        <v>67</v>
      </c>
      <c r="E228" s="355" t="s">
        <v>360</v>
      </c>
      <c r="F228" s="355" t="s">
        <v>361</v>
      </c>
      <c r="J228" s="356"/>
      <c r="L228" s="344"/>
      <c r="M228" s="349"/>
      <c r="N228" s="350"/>
      <c r="O228" s="350"/>
      <c r="P228" s="351">
        <f>SUM(P229:P238)</f>
        <v>490.78890000000001</v>
      </c>
      <c r="Q228" s="350"/>
      <c r="R228" s="351">
        <f>SUM(R229:R238)</f>
        <v>5.8618000000000006</v>
      </c>
      <c r="S228" s="350"/>
      <c r="T228" s="352">
        <f>SUM(T229:T238)</f>
        <v>0</v>
      </c>
      <c r="W228" s="1062"/>
      <c r="X228" s="1062"/>
      <c r="Y228" s="1062"/>
      <c r="Z228" s="1062"/>
      <c r="AA228" s="1090"/>
      <c r="AB228" s="1062"/>
      <c r="AR228" s="346" t="s">
        <v>124</v>
      </c>
      <c r="AT228" s="353" t="s">
        <v>67</v>
      </c>
      <c r="AU228" s="353" t="s">
        <v>75</v>
      </c>
      <c r="AY228" s="346" t="s">
        <v>116</v>
      </c>
      <c r="BK228" s="354">
        <f>SUM(BK229:BK238)</f>
        <v>0</v>
      </c>
    </row>
    <row r="229" spans="2:65" s="288" customFormat="1" ht="36" customHeight="1">
      <c r="B229" s="125"/>
      <c r="C229" s="357">
        <v>73</v>
      </c>
      <c r="D229" s="357" t="s">
        <v>118</v>
      </c>
      <c r="E229" s="358" t="s">
        <v>363</v>
      </c>
      <c r="F229" s="278" t="s">
        <v>364</v>
      </c>
      <c r="G229" s="359" t="s">
        <v>154</v>
      </c>
      <c r="H229" s="360">
        <v>1603.7</v>
      </c>
      <c r="I229" s="360"/>
      <c r="J229" s="361"/>
      <c r="K229" s="159" t="s">
        <v>122</v>
      </c>
      <c r="L229" s="25"/>
      <c r="M229" s="362" t="s">
        <v>1</v>
      </c>
      <c r="N229" s="363" t="s">
        <v>34</v>
      </c>
      <c r="O229" s="364">
        <v>0.24399999999999999</v>
      </c>
      <c r="P229" s="364">
        <f t="shared" ref="P229:P238" si="33">O229*H229</f>
        <v>391.30279999999999</v>
      </c>
      <c r="Q229" s="364">
        <v>0</v>
      </c>
      <c r="R229" s="364">
        <f t="shared" ref="R229:R238" si="34">Q229*H229</f>
        <v>0</v>
      </c>
      <c r="S229" s="364">
        <v>0</v>
      </c>
      <c r="T229" s="365">
        <f t="shared" ref="T229:T238" si="35">S229*H229</f>
        <v>0</v>
      </c>
      <c r="W229" s="1056"/>
      <c r="X229" s="1056"/>
      <c r="Y229" s="1056"/>
      <c r="Z229" s="1056"/>
      <c r="AA229" s="1088"/>
      <c r="AB229" s="1056"/>
      <c r="AR229" s="366" t="s">
        <v>183</v>
      </c>
      <c r="AT229" s="366" t="s">
        <v>118</v>
      </c>
      <c r="AU229" s="366" t="s">
        <v>124</v>
      </c>
      <c r="AY229" s="13" t="s">
        <v>116</v>
      </c>
      <c r="BE229" s="136">
        <f t="shared" ref="BE229:BE238" si="36">IF(N229="základná",J229,0)</f>
        <v>0</v>
      </c>
      <c r="BF229" s="136">
        <f t="shared" ref="BF229:BF238" si="37">IF(N229="znížená",J229,0)</f>
        <v>0</v>
      </c>
      <c r="BG229" s="136">
        <f t="shared" ref="BG229:BG238" si="38">IF(N229="zákl. prenesená",J229,0)</f>
        <v>0</v>
      </c>
      <c r="BH229" s="136">
        <f t="shared" ref="BH229:BH238" si="39">IF(N229="zníž. prenesená",J229,0)</f>
        <v>0</v>
      </c>
      <c r="BI229" s="136">
        <f t="shared" ref="BI229:BI238" si="40">IF(N229="nulová",J229,0)</f>
        <v>0</v>
      </c>
      <c r="BJ229" s="13" t="s">
        <v>124</v>
      </c>
      <c r="BK229" s="137">
        <f t="shared" ref="BK229:BK238" si="41">ROUND(I229*H229,3)</f>
        <v>0</v>
      </c>
      <c r="BL229" s="13" t="s">
        <v>183</v>
      </c>
      <c r="BM229" s="366" t="s">
        <v>1291</v>
      </c>
    </row>
    <row r="230" spans="2:65" s="288" customFormat="1" ht="44.25" customHeight="1">
      <c r="B230" s="125"/>
      <c r="C230" s="373">
        <v>74</v>
      </c>
      <c r="D230" s="373" t="s">
        <v>239</v>
      </c>
      <c r="E230" s="282" t="s">
        <v>367</v>
      </c>
      <c r="F230" s="280" t="s">
        <v>873</v>
      </c>
      <c r="G230" s="374" t="s">
        <v>154</v>
      </c>
      <c r="H230" s="281">
        <v>1844.26</v>
      </c>
      <c r="I230" s="281"/>
      <c r="J230" s="375"/>
      <c r="K230" s="160" t="s">
        <v>122</v>
      </c>
      <c r="L230" s="376"/>
      <c r="M230" s="377" t="s">
        <v>1</v>
      </c>
      <c r="N230" s="378" t="s">
        <v>34</v>
      </c>
      <c r="O230" s="364">
        <v>0</v>
      </c>
      <c r="P230" s="364">
        <f t="shared" si="33"/>
        <v>0</v>
      </c>
      <c r="Q230" s="364">
        <v>1.9E-3</v>
      </c>
      <c r="R230" s="364">
        <f t="shared" si="34"/>
        <v>3.5040939999999998</v>
      </c>
      <c r="S230" s="364">
        <v>0</v>
      </c>
      <c r="T230" s="365">
        <f t="shared" si="35"/>
        <v>0</v>
      </c>
      <c r="W230" s="1056"/>
      <c r="X230" s="1056"/>
      <c r="Y230" s="1056"/>
      <c r="Z230" s="1056"/>
      <c r="AA230" s="1094"/>
      <c r="AB230" s="1056"/>
      <c r="AR230" s="366" t="s">
        <v>247</v>
      </c>
      <c r="AT230" s="366" t="s">
        <v>239</v>
      </c>
      <c r="AU230" s="366" t="s">
        <v>124</v>
      </c>
      <c r="AY230" s="13" t="s">
        <v>116</v>
      </c>
      <c r="BE230" s="136">
        <f t="shared" si="36"/>
        <v>0</v>
      </c>
      <c r="BF230" s="136">
        <f t="shared" si="37"/>
        <v>0</v>
      </c>
      <c r="BG230" s="136">
        <f t="shared" si="38"/>
        <v>0</v>
      </c>
      <c r="BH230" s="136">
        <f t="shared" si="39"/>
        <v>0</v>
      </c>
      <c r="BI230" s="136">
        <f t="shared" si="40"/>
        <v>0</v>
      </c>
      <c r="BJ230" s="13" t="s">
        <v>124</v>
      </c>
      <c r="BK230" s="137">
        <f t="shared" si="41"/>
        <v>0</v>
      </c>
      <c r="BL230" s="13" t="s">
        <v>183</v>
      </c>
      <c r="BM230" s="366" t="s">
        <v>1292</v>
      </c>
    </row>
    <row r="231" spans="2:65" s="288" customFormat="1" ht="21" customHeight="1">
      <c r="B231" s="125"/>
      <c r="C231" s="373">
        <v>75</v>
      </c>
      <c r="D231" s="373" t="s">
        <v>239</v>
      </c>
      <c r="E231" s="282" t="s">
        <v>1293</v>
      </c>
      <c r="F231" s="280" t="s">
        <v>1294</v>
      </c>
      <c r="G231" s="374" t="s">
        <v>241</v>
      </c>
      <c r="H231" s="281">
        <v>8019</v>
      </c>
      <c r="I231" s="281"/>
      <c r="J231" s="375"/>
      <c r="K231" s="160" t="s">
        <v>1</v>
      </c>
      <c r="L231" s="376"/>
      <c r="M231" s="377" t="s">
        <v>1</v>
      </c>
      <c r="N231" s="378" t="s">
        <v>34</v>
      </c>
      <c r="O231" s="364">
        <v>0</v>
      </c>
      <c r="P231" s="364">
        <f t="shared" si="33"/>
        <v>0</v>
      </c>
      <c r="Q231" s="364">
        <v>1.4999999999999999E-4</v>
      </c>
      <c r="R231" s="364">
        <f t="shared" si="34"/>
        <v>1.20285</v>
      </c>
      <c r="S231" s="364">
        <v>0</v>
      </c>
      <c r="T231" s="365">
        <f t="shared" si="35"/>
        <v>0</v>
      </c>
      <c r="W231" s="1056"/>
      <c r="X231" s="1056"/>
      <c r="Y231" s="1056"/>
      <c r="Z231" s="1056"/>
      <c r="AA231" s="1096"/>
      <c r="AB231" s="1056"/>
      <c r="AR231" s="366" t="s">
        <v>247</v>
      </c>
      <c r="AT231" s="366" t="s">
        <v>239</v>
      </c>
      <c r="AU231" s="366" t="s">
        <v>124</v>
      </c>
      <c r="AY231" s="13" t="s">
        <v>116</v>
      </c>
      <c r="BE231" s="136">
        <f t="shared" si="36"/>
        <v>0</v>
      </c>
      <c r="BF231" s="136">
        <f t="shared" si="37"/>
        <v>0</v>
      </c>
      <c r="BG231" s="136">
        <f t="shared" si="38"/>
        <v>0</v>
      </c>
      <c r="BH231" s="136">
        <f t="shared" si="39"/>
        <v>0</v>
      </c>
      <c r="BI231" s="136">
        <f t="shared" si="40"/>
        <v>0</v>
      </c>
      <c r="BJ231" s="13" t="s">
        <v>124</v>
      </c>
      <c r="BK231" s="137">
        <f t="shared" si="41"/>
        <v>0</v>
      </c>
      <c r="BL231" s="13" t="s">
        <v>183</v>
      </c>
      <c r="BM231" s="366" t="s">
        <v>1295</v>
      </c>
    </row>
    <row r="232" spans="2:65" s="288" customFormat="1" ht="44.25" customHeight="1">
      <c r="B232" s="125"/>
      <c r="C232" s="357">
        <v>76</v>
      </c>
      <c r="D232" s="357" t="s">
        <v>118</v>
      </c>
      <c r="E232" s="358" t="s">
        <v>374</v>
      </c>
      <c r="F232" s="278" t="s">
        <v>1296</v>
      </c>
      <c r="G232" s="359" t="s">
        <v>241</v>
      </c>
      <c r="H232" s="360">
        <v>42</v>
      </c>
      <c r="I232" s="360"/>
      <c r="J232" s="361"/>
      <c r="K232" s="159" t="s">
        <v>122</v>
      </c>
      <c r="L232" s="25"/>
      <c r="M232" s="362" t="s">
        <v>1</v>
      </c>
      <c r="N232" s="363" t="s">
        <v>34</v>
      </c>
      <c r="O232" s="364">
        <v>0.23044999999999999</v>
      </c>
      <c r="P232" s="364">
        <f t="shared" si="33"/>
        <v>9.6788999999999987</v>
      </c>
      <c r="Q232" s="364">
        <v>1.0000000000000001E-5</v>
      </c>
      <c r="R232" s="364">
        <f t="shared" si="34"/>
        <v>4.2000000000000002E-4</v>
      </c>
      <c r="S232" s="364">
        <v>0</v>
      </c>
      <c r="T232" s="365">
        <f t="shared" si="35"/>
        <v>0</v>
      </c>
      <c r="W232" s="1056"/>
      <c r="X232" s="1056"/>
      <c r="Y232" s="1056"/>
      <c r="Z232" s="1056"/>
      <c r="AA232" s="1067"/>
      <c r="AB232" s="1056"/>
      <c r="AR232" s="366" t="s">
        <v>183</v>
      </c>
      <c r="AT232" s="366" t="s">
        <v>118</v>
      </c>
      <c r="AU232" s="366" t="s">
        <v>124</v>
      </c>
      <c r="AY232" s="13" t="s">
        <v>116</v>
      </c>
      <c r="BE232" s="136">
        <f t="shared" si="36"/>
        <v>0</v>
      </c>
      <c r="BF232" s="136">
        <f t="shared" si="37"/>
        <v>0</v>
      </c>
      <c r="BG232" s="136">
        <f t="shared" si="38"/>
        <v>0</v>
      </c>
      <c r="BH232" s="136">
        <f t="shared" si="39"/>
        <v>0</v>
      </c>
      <c r="BI232" s="136">
        <f t="shared" si="40"/>
        <v>0</v>
      </c>
      <c r="BJ232" s="13" t="s">
        <v>124</v>
      </c>
      <c r="BK232" s="137">
        <f t="shared" si="41"/>
        <v>0</v>
      </c>
      <c r="BL232" s="13" t="s">
        <v>183</v>
      </c>
      <c r="BM232" s="366" t="s">
        <v>1297</v>
      </c>
    </row>
    <row r="233" spans="2:65" s="288" customFormat="1" ht="49.5" customHeight="1">
      <c r="B233" s="125"/>
      <c r="C233" s="373">
        <v>77</v>
      </c>
      <c r="D233" s="373" t="s">
        <v>239</v>
      </c>
      <c r="E233" s="282" t="s">
        <v>367</v>
      </c>
      <c r="F233" s="280" t="s">
        <v>873</v>
      </c>
      <c r="G233" s="374" t="s">
        <v>154</v>
      </c>
      <c r="H233" s="281">
        <v>16.8</v>
      </c>
      <c r="I233" s="281"/>
      <c r="J233" s="375"/>
      <c r="K233" s="160" t="s">
        <v>122</v>
      </c>
      <c r="L233" s="376"/>
      <c r="M233" s="377" t="s">
        <v>1</v>
      </c>
      <c r="N233" s="378" t="s">
        <v>34</v>
      </c>
      <c r="O233" s="364">
        <v>0</v>
      </c>
      <c r="P233" s="364">
        <f t="shared" si="33"/>
        <v>0</v>
      </c>
      <c r="Q233" s="364">
        <v>1.9E-3</v>
      </c>
      <c r="R233" s="364">
        <f t="shared" si="34"/>
        <v>3.1920000000000004E-2</v>
      </c>
      <c r="S233" s="364">
        <v>0</v>
      </c>
      <c r="T233" s="365">
        <f t="shared" si="35"/>
        <v>0</v>
      </c>
      <c r="W233" s="1056"/>
      <c r="X233" s="1056"/>
      <c r="Y233" s="1056"/>
      <c r="Z233" s="1056"/>
      <c r="AA233" s="1094"/>
      <c r="AB233" s="1056"/>
      <c r="AR233" s="366" t="s">
        <v>247</v>
      </c>
      <c r="AT233" s="366" t="s">
        <v>239</v>
      </c>
      <c r="AU233" s="366" t="s">
        <v>124</v>
      </c>
      <c r="AY233" s="13" t="s">
        <v>116</v>
      </c>
      <c r="BE233" s="136">
        <f t="shared" si="36"/>
        <v>0</v>
      </c>
      <c r="BF233" s="136">
        <f t="shared" si="37"/>
        <v>0</v>
      </c>
      <c r="BG233" s="136">
        <f t="shared" si="38"/>
        <v>0</v>
      </c>
      <c r="BH233" s="136">
        <f t="shared" si="39"/>
        <v>0</v>
      </c>
      <c r="BI233" s="136">
        <f t="shared" si="40"/>
        <v>0</v>
      </c>
      <c r="BJ233" s="13" t="s">
        <v>124</v>
      </c>
      <c r="BK233" s="137">
        <f t="shared" si="41"/>
        <v>0</v>
      </c>
      <c r="BL233" s="13" t="s">
        <v>183</v>
      </c>
      <c r="BM233" s="366" t="s">
        <v>1298</v>
      </c>
    </row>
    <row r="234" spans="2:65" s="288" customFormat="1" ht="23.25" customHeight="1">
      <c r="B234" s="125"/>
      <c r="C234" s="373">
        <v>78</v>
      </c>
      <c r="D234" s="373" t="s">
        <v>239</v>
      </c>
      <c r="E234" s="282" t="s">
        <v>1299</v>
      </c>
      <c r="F234" s="280" t="s">
        <v>1300</v>
      </c>
      <c r="G234" s="374" t="s">
        <v>241</v>
      </c>
      <c r="H234" s="281">
        <v>42</v>
      </c>
      <c r="I234" s="281"/>
      <c r="J234" s="375"/>
      <c r="K234" s="160" t="s">
        <v>1</v>
      </c>
      <c r="L234" s="376"/>
      <c r="M234" s="377" t="s">
        <v>1</v>
      </c>
      <c r="N234" s="378" t="s">
        <v>34</v>
      </c>
      <c r="O234" s="364">
        <v>0</v>
      </c>
      <c r="P234" s="364">
        <f t="shared" si="33"/>
        <v>0</v>
      </c>
      <c r="Q234" s="364">
        <v>3.8000000000000002E-4</v>
      </c>
      <c r="R234" s="364">
        <f t="shared" si="34"/>
        <v>1.5960000000000002E-2</v>
      </c>
      <c r="S234" s="364">
        <v>0</v>
      </c>
      <c r="T234" s="365">
        <f t="shared" si="35"/>
        <v>0</v>
      </c>
      <c r="W234" s="1056"/>
      <c r="X234" s="1056"/>
      <c r="Y234" s="1056"/>
      <c r="Z234" s="1056"/>
      <c r="AA234" s="1088"/>
      <c r="AB234" s="1056"/>
      <c r="AR234" s="366" t="s">
        <v>247</v>
      </c>
      <c r="AT234" s="366" t="s">
        <v>239</v>
      </c>
      <c r="AU234" s="366" t="s">
        <v>124</v>
      </c>
      <c r="AY234" s="13" t="s">
        <v>116</v>
      </c>
      <c r="BE234" s="136">
        <f t="shared" si="36"/>
        <v>0</v>
      </c>
      <c r="BF234" s="136">
        <f t="shared" si="37"/>
        <v>0</v>
      </c>
      <c r="BG234" s="136">
        <f t="shared" si="38"/>
        <v>0</v>
      </c>
      <c r="BH234" s="136">
        <f t="shared" si="39"/>
        <v>0</v>
      </c>
      <c r="BI234" s="136">
        <f t="shared" si="40"/>
        <v>0</v>
      </c>
      <c r="BJ234" s="13" t="s">
        <v>124</v>
      </c>
      <c r="BK234" s="137">
        <f t="shared" si="41"/>
        <v>0</v>
      </c>
      <c r="BL234" s="13" t="s">
        <v>183</v>
      </c>
      <c r="BM234" s="366" t="s">
        <v>1301</v>
      </c>
    </row>
    <row r="235" spans="2:65" s="288" customFormat="1" ht="29.25" customHeight="1">
      <c r="B235" s="125"/>
      <c r="C235" s="357">
        <v>79</v>
      </c>
      <c r="D235" s="357" t="s">
        <v>118</v>
      </c>
      <c r="E235" s="358" t="s">
        <v>389</v>
      </c>
      <c r="F235" s="278" t="s">
        <v>1302</v>
      </c>
      <c r="G235" s="359" t="s">
        <v>154</v>
      </c>
      <c r="H235" s="360">
        <v>3207.4</v>
      </c>
      <c r="I235" s="360"/>
      <c r="J235" s="361"/>
      <c r="K235" s="159" t="s">
        <v>122</v>
      </c>
      <c r="L235" s="25"/>
      <c r="M235" s="362" t="s">
        <v>1</v>
      </c>
      <c r="N235" s="363" t="s">
        <v>34</v>
      </c>
      <c r="O235" s="364">
        <v>2.8000000000000001E-2</v>
      </c>
      <c r="P235" s="364">
        <f t="shared" si="33"/>
        <v>89.807200000000009</v>
      </c>
      <c r="Q235" s="364">
        <v>0</v>
      </c>
      <c r="R235" s="364">
        <f t="shared" si="34"/>
        <v>0</v>
      </c>
      <c r="S235" s="364">
        <v>0</v>
      </c>
      <c r="T235" s="365">
        <f t="shared" si="35"/>
        <v>0</v>
      </c>
      <c r="W235" s="1056"/>
      <c r="X235" s="1056"/>
      <c r="Y235" s="1056"/>
      <c r="Z235" s="1056"/>
      <c r="AA235" s="1067"/>
      <c r="AB235" s="1056"/>
      <c r="AR235" s="366" t="s">
        <v>183</v>
      </c>
      <c r="AT235" s="366" t="s">
        <v>118</v>
      </c>
      <c r="AU235" s="366" t="s">
        <v>124</v>
      </c>
      <c r="AY235" s="13" t="s">
        <v>116</v>
      </c>
      <c r="BE235" s="136">
        <f t="shared" si="36"/>
        <v>0</v>
      </c>
      <c r="BF235" s="136">
        <f t="shared" si="37"/>
        <v>0</v>
      </c>
      <c r="BG235" s="136">
        <f t="shared" si="38"/>
        <v>0</v>
      </c>
      <c r="BH235" s="136">
        <f t="shared" si="39"/>
        <v>0</v>
      </c>
      <c r="BI235" s="136">
        <f t="shared" si="40"/>
        <v>0</v>
      </c>
      <c r="BJ235" s="13" t="s">
        <v>124</v>
      </c>
      <c r="BK235" s="137">
        <f t="shared" si="41"/>
        <v>0</v>
      </c>
      <c r="BL235" s="13" t="s">
        <v>183</v>
      </c>
      <c r="BM235" s="366" t="s">
        <v>1303</v>
      </c>
    </row>
    <row r="236" spans="2:65" s="288" customFormat="1" ht="18.75" customHeight="1">
      <c r="B236" s="125"/>
      <c r="C236" s="373">
        <v>80</v>
      </c>
      <c r="D236" s="373" t="s">
        <v>239</v>
      </c>
      <c r="E236" s="282" t="s">
        <v>1304</v>
      </c>
      <c r="F236" s="280" t="s">
        <v>1305</v>
      </c>
      <c r="G236" s="374" t="s">
        <v>154</v>
      </c>
      <c r="H236" s="281">
        <v>1844.26</v>
      </c>
      <c r="I236" s="281"/>
      <c r="J236" s="375"/>
      <c r="K236" s="160" t="s">
        <v>1</v>
      </c>
      <c r="L236" s="376"/>
      <c r="M236" s="377" t="s">
        <v>1</v>
      </c>
      <c r="N236" s="378" t="s">
        <v>34</v>
      </c>
      <c r="O236" s="364">
        <v>0</v>
      </c>
      <c r="P236" s="364">
        <f t="shared" si="33"/>
        <v>0</v>
      </c>
      <c r="Q236" s="364">
        <v>4.0000000000000002E-4</v>
      </c>
      <c r="R236" s="364">
        <f t="shared" si="34"/>
        <v>0.73770400000000003</v>
      </c>
      <c r="S236" s="364">
        <v>0</v>
      </c>
      <c r="T236" s="365">
        <f t="shared" si="35"/>
        <v>0</v>
      </c>
      <c r="W236" s="1056"/>
      <c r="X236" s="1056"/>
      <c r="Y236" s="1056"/>
      <c r="Z236" s="1056"/>
      <c r="AA236" s="1088"/>
      <c r="AB236" s="1056"/>
      <c r="AR236" s="366" t="s">
        <v>247</v>
      </c>
      <c r="AT236" s="366" t="s">
        <v>239</v>
      </c>
      <c r="AU236" s="366" t="s">
        <v>124</v>
      </c>
      <c r="AY236" s="13" t="s">
        <v>116</v>
      </c>
      <c r="BE236" s="136">
        <f t="shared" si="36"/>
        <v>0</v>
      </c>
      <c r="BF236" s="136">
        <f t="shared" si="37"/>
        <v>0</v>
      </c>
      <c r="BG236" s="136">
        <f t="shared" si="38"/>
        <v>0</v>
      </c>
      <c r="BH236" s="136">
        <f t="shared" si="39"/>
        <v>0</v>
      </c>
      <c r="BI236" s="136">
        <f t="shared" si="40"/>
        <v>0</v>
      </c>
      <c r="BJ236" s="13" t="s">
        <v>124</v>
      </c>
      <c r="BK236" s="137">
        <f t="shared" si="41"/>
        <v>0</v>
      </c>
      <c r="BL236" s="13" t="s">
        <v>183</v>
      </c>
      <c r="BM236" s="366" t="s">
        <v>1306</v>
      </c>
    </row>
    <row r="237" spans="2:65" s="288" customFormat="1" ht="30" customHeight="1">
      <c r="B237" s="125"/>
      <c r="C237" s="373">
        <v>81</v>
      </c>
      <c r="D237" s="373" t="s">
        <v>239</v>
      </c>
      <c r="E237" s="282" t="s">
        <v>397</v>
      </c>
      <c r="F237" s="280" t="s">
        <v>1307</v>
      </c>
      <c r="G237" s="374" t="s">
        <v>154</v>
      </c>
      <c r="H237" s="281">
        <v>1844.26</v>
      </c>
      <c r="I237" s="281"/>
      <c r="J237" s="375"/>
      <c r="K237" s="160" t="s">
        <v>122</v>
      </c>
      <c r="L237" s="376"/>
      <c r="M237" s="377" t="s">
        <v>1</v>
      </c>
      <c r="N237" s="378" t="s">
        <v>34</v>
      </c>
      <c r="O237" s="364">
        <v>0</v>
      </c>
      <c r="P237" s="364">
        <f t="shared" si="33"/>
        <v>0</v>
      </c>
      <c r="Q237" s="364">
        <v>2.0000000000000001E-4</v>
      </c>
      <c r="R237" s="364">
        <f t="shared" si="34"/>
        <v>0.36885200000000001</v>
      </c>
      <c r="S237" s="364">
        <v>0</v>
      </c>
      <c r="T237" s="365">
        <f t="shared" si="35"/>
        <v>0</v>
      </c>
      <c r="W237" s="1056"/>
      <c r="X237" s="1056"/>
      <c r="Y237" s="1056"/>
      <c r="Z237" s="1056"/>
      <c r="AA237" s="1088"/>
      <c r="AB237" s="1056"/>
      <c r="AR237" s="366" t="s">
        <v>247</v>
      </c>
      <c r="AT237" s="366" t="s">
        <v>239</v>
      </c>
      <c r="AU237" s="366" t="s">
        <v>124</v>
      </c>
      <c r="AY237" s="13" t="s">
        <v>116</v>
      </c>
      <c r="BE237" s="136">
        <f t="shared" si="36"/>
        <v>0</v>
      </c>
      <c r="BF237" s="136">
        <f t="shared" si="37"/>
        <v>0</v>
      </c>
      <c r="BG237" s="136">
        <f t="shared" si="38"/>
        <v>0</v>
      </c>
      <c r="BH237" s="136">
        <f t="shared" si="39"/>
        <v>0</v>
      </c>
      <c r="BI237" s="136">
        <f t="shared" si="40"/>
        <v>0</v>
      </c>
      <c r="BJ237" s="13" t="s">
        <v>124</v>
      </c>
      <c r="BK237" s="137">
        <f t="shared" si="41"/>
        <v>0</v>
      </c>
      <c r="BL237" s="13" t="s">
        <v>183</v>
      </c>
      <c r="BM237" s="366" t="s">
        <v>1308</v>
      </c>
    </row>
    <row r="238" spans="2:65" s="288" customFormat="1" ht="31.5" customHeight="1">
      <c r="B238" s="125"/>
      <c r="C238" s="357">
        <v>82</v>
      </c>
      <c r="D238" s="357" t="s">
        <v>118</v>
      </c>
      <c r="E238" s="358" t="s">
        <v>421</v>
      </c>
      <c r="F238" s="278" t="s">
        <v>422</v>
      </c>
      <c r="G238" s="359" t="s">
        <v>358</v>
      </c>
      <c r="H238" s="360"/>
      <c r="I238" s="360">
        <v>2.75</v>
      </c>
      <c r="J238" s="361"/>
      <c r="K238" s="159" t="s">
        <v>122</v>
      </c>
      <c r="L238" s="25"/>
      <c r="M238" s="362" t="s">
        <v>1</v>
      </c>
      <c r="N238" s="363" t="s">
        <v>34</v>
      </c>
      <c r="O238" s="364">
        <v>0</v>
      </c>
      <c r="P238" s="364">
        <f t="shared" si="33"/>
        <v>0</v>
      </c>
      <c r="Q238" s="364">
        <v>0</v>
      </c>
      <c r="R238" s="364">
        <f t="shared" si="34"/>
        <v>0</v>
      </c>
      <c r="S238" s="364">
        <v>0</v>
      </c>
      <c r="T238" s="365">
        <f t="shared" si="35"/>
        <v>0</v>
      </c>
      <c r="W238" s="1071"/>
      <c r="X238" s="1056"/>
      <c r="Y238" s="1056"/>
      <c r="Z238" s="1056"/>
      <c r="AA238" s="1088"/>
      <c r="AB238" s="1056"/>
      <c r="AR238" s="366" t="s">
        <v>183</v>
      </c>
      <c r="AT238" s="366" t="s">
        <v>118</v>
      </c>
      <c r="AU238" s="366" t="s">
        <v>124</v>
      </c>
      <c r="AY238" s="13" t="s">
        <v>116</v>
      </c>
      <c r="BE238" s="136">
        <f t="shared" si="36"/>
        <v>0</v>
      </c>
      <c r="BF238" s="136">
        <f t="shared" si="37"/>
        <v>0</v>
      </c>
      <c r="BG238" s="136">
        <f t="shared" si="38"/>
        <v>0</v>
      </c>
      <c r="BH238" s="136">
        <f t="shared" si="39"/>
        <v>0</v>
      </c>
      <c r="BI238" s="136">
        <f t="shared" si="40"/>
        <v>0</v>
      </c>
      <c r="BJ238" s="13" t="s">
        <v>124</v>
      </c>
      <c r="BK238" s="137">
        <f t="shared" si="41"/>
        <v>0</v>
      </c>
      <c r="BL238" s="13" t="s">
        <v>183</v>
      </c>
      <c r="BM238" s="366" t="s">
        <v>1309</v>
      </c>
    </row>
    <row r="239" spans="2:65" s="345" customFormat="1" ht="22.9" customHeight="1">
      <c r="B239" s="344"/>
      <c r="D239" s="346" t="s">
        <v>67</v>
      </c>
      <c r="E239" s="355" t="s">
        <v>424</v>
      </c>
      <c r="F239" s="355" t="s">
        <v>425</v>
      </c>
      <c r="J239" s="356"/>
      <c r="L239" s="344"/>
      <c r="M239" s="349"/>
      <c r="N239" s="350"/>
      <c r="O239" s="350"/>
      <c r="P239" s="351">
        <f>SUM(P240:P246)</f>
        <v>473.67474018000001</v>
      </c>
      <c r="Q239" s="350"/>
      <c r="R239" s="351">
        <f>SUM(R240:R246)</f>
        <v>15.162735</v>
      </c>
      <c r="S239" s="350"/>
      <c r="T239" s="352">
        <f>SUM(T240:T246)</f>
        <v>0</v>
      </c>
      <c r="W239" s="1062"/>
      <c r="X239" s="1062"/>
      <c r="Y239" s="1062"/>
      <c r="Z239" s="1062"/>
      <c r="AA239" s="1090"/>
      <c r="AB239" s="1062"/>
      <c r="AR239" s="346" t="s">
        <v>124</v>
      </c>
      <c r="AT239" s="353" t="s">
        <v>67</v>
      </c>
      <c r="AU239" s="353" t="s">
        <v>75</v>
      </c>
      <c r="AY239" s="346" t="s">
        <v>116</v>
      </c>
      <c r="BK239" s="354">
        <f>SUM(BK240:BK246)</f>
        <v>0</v>
      </c>
    </row>
    <row r="240" spans="2:65" s="288" customFormat="1" ht="26.25" customHeight="1">
      <c r="B240" s="125"/>
      <c r="C240" s="384">
        <v>83</v>
      </c>
      <c r="D240" s="384" t="s">
        <v>118</v>
      </c>
      <c r="E240" s="385" t="s">
        <v>1310</v>
      </c>
      <c r="F240" s="278" t="s">
        <v>1311</v>
      </c>
      <c r="G240" s="359" t="s">
        <v>154</v>
      </c>
      <c r="H240" s="360">
        <v>1138.3</v>
      </c>
      <c r="I240" s="360"/>
      <c r="J240" s="361"/>
      <c r="K240" s="159" t="s">
        <v>122</v>
      </c>
      <c r="L240" s="25"/>
      <c r="M240" s="362" t="s">
        <v>1</v>
      </c>
      <c r="N240" s="363" t="s">
        <v>34</v>
      </c>
      <c r="O240" s="364">
        <v>0.23599999999999999</v>
      </c>
      <c r="P240" s="364">
        <f t="shared" ref="P240:P246" si="42">O240*H240</f>
        <v>268.6388</v>
      </c>
      <c r="Q240" s="364">
        <v>2.9999999999999997E-4</v>
      </c>
      <c r="R240" s="364">
        <f t="shared" ref="R240:R246" si="43">Q240*H240</f>
        <v>0.34148999999999996</v>
      </c>
      <c r="S240" s="364">
        <v>0</v>
      </c>
      <c r="T240" s="365">
        <f t="shared" ref="T240:T246" si="44">S240*H240</f>
        <v>0</v>
      </c>
      <c r="W240" s="1056"/>
      <c r="X240" s="1056"/>
      <c r="Y240" s="1056"/>
      <c r="Z240" s="1056"/>
      <c r="AA240" s="1088"/>
      <c r="AB240" s="1056"/>
      <c r="AR240" s="366" t="s">
        <v>183</v>
      </c>
      <c r="AT240" s="366" t="s">
        <v>118</v>
      </c>
      <c r="AU240" s="366" t="s">
        <v>124</v>
      </c>
      <c r="AY240" s="13" t="s">
        <v>116</v>
      </c>
      <c r="BE240" s="136">
        <f t="shared" ref="BE240:BE246" si="45">IF(N240="základná",J240,0)</f>
        <v>0</v>
      </c>
      <c r="BF240" s="136">
        <f t="shared" ref="BF240:BF246" si="46">IF(N240="znížená",J240,0)</f>
        <v>0</v>
      </c>
      <c r="BG240" s="136">
        <f t="shared" ref="BG240:BG246" si="47">IF(N240="zákl. prenesená",J240,0)</f>
        <v>0</v>
      </c>
      <c r="BH240" s="136">
        <f t="shared" ref="BH240:BH246" si="48">IF(N240="zníž. prenesená",J240,0)</f>
        <v>0</v>
      </c>
      <c r="BI240" s="136">
        <f t="shared" ref="BI240:BI246" si="49">IF(N240="nulová",J240,0)</f>
        <v>0</v>
      </c>
      <c r="BJ240" s="13" t="s">
        <v>124</v>
      </c>
      <c r="BK240" s="137">
        <f t="shared" ref="BK240:BK246" si="50">ROUND(I240*H240,3)</f>
        <v>0</v>
      </c>
      <c r="BL240" s="13" t="s">
        <v>183</v>
      </c>
      <c r="BM240" s="366" t="s">
        <v>1312</v>
      </c>
    </row>
    <row r="241" spans="2:65" s="288" customFormat="1" ht="39.75" customHeight="1">
      <c r="B241" s="125"/>
      <c r="C241" s="386">
        <v>84</v>
      </c>
      <c r="D241" s="386" t="s">
        <v>239</v>
      </c>
      <c r="E241" s="387" t="s">
        <v>1313</v>
      </c>
      <c r="F241" s="280" t="s">
        <v>1314</v>
      </c>
      <c r="G241" s="374" t="s">
        <v>154</v>
      </c>
      <c r="H241" s="281">
        <v>1161.07</v>
      </c>
      <c r="I241" s="281"/>
      <c r="J241" s="375"/>
      <c r="K241" s="160" t="s">
        <v>122</v>
      </c>
      <c r="L241" s="376"/>
      <c r="M241" s="377" t="s">
        <v>1</v>
      </c>
      <c r="N241" s="378" t="s">
        <v>34</v>
      </c>
      <c r="O241" s="364">
        <v>0</v>
      </c>
      <c r="P241" s="364">
        <f t="shared" si="42"/>
        <v>0</v>
      </c>
      <c r="Q241" s="364">
        <v>1.6999999999999999E-3</v>
      </c>
      <c r="R241" s="364">
        <f t="shared" si="43"/>
        <v>1.9738189999999998</v>
      </c>
      <c r="S241" s="364">
        <v>0</v>
      </c>
      <c r="T241" s="365">
        <f t="shared" si="44"/>
        <v>0</v>
      </c>
      <c r="W241" s="1056"/>
      <c r="X241" s="1056"/>
      <c r="Y241" s="1056"/>
      <c r="Z241" s="1056"/>
      <c r="AA241" s="1094"/>
      <c r="AB241" s="1056"/>
      <c r="AR241" s="366" t="s">
        <v>247</v>
      </c>
      <c r="AT241" s="366" t="s">
        <v>239</v>
      </c>
      <c r="AU241" s="366" t="s">
        <v>124</v>
      </c>
      <c r="AY241" s="13" t="s">
        <v>116</v>
      </c>
      <c r="BE241" s="136">
        <f t="shared" si="45"/>
        <v>0</v>
      </c>
      <c r="BF241" s="136">
        <f t="shared" si="46"/>
        <v>0</v>
      </c>
      <c r="BG241" s="136">
        <f t="shared" si="47"/>
        <v>0</v>
      </c>
      <c r="BH241" s="136">
        <f t="shared" si="48"/>
        <v>0</v>
      </c>
      <c r="BI241" s="136">
        <f t="shared" si="49"/>
        <v>0</v>
      </c>
      <c r="BJ241" s="13" t="s">
        <v>124</v>
      </c>
      <c r="BK241" s="137">
        <f t="shared" si="50"/>
        <v>0</v>
      </c>
      <c r="BL241" s="13" t="s">
        <v>183</v>
      </c>
      <c r="BM241" s="366" t="s">
        <v>1315</v>
      </c>
    </row>
    <row r="242" spans="2:65" s="288" customFormat="1" ht="28.5" customHeight="1">
      <c r="B242" s="125"/>
      <c r="C242" s="384">
        <v>85</v>
      </c>
      <c r="D242" s="384" t="s">
        <v>118</v>
      </c>
      <c r="E242" s="385" t="s">
        <v>1316</v>
      </c>
      <c r="F242" s="278" t="s">
        <v>1317</v>
      </c>
      <c r="G242" s="359" t="s">
        <v>154</v>
      </c>
      <c r="H242" s="360">
        <v>7.5</v>
      </c>
      <c r="I242" s="360"/>
      <c r="J242" s="361"/>
      <c r="K242" s="159" t="s">
        <v>122</v>
      </c>
      <c r="L242" s="25"/>
      <c r="M242" s="362" t="s">
        <v>1</v>
      </c>
      <c r="N242" s="363" t="s">
        <v>34</v>
      </c>
      <c r="O242" s="364">
        <v>0.107</v>
      </c>
      <c r="P242" s="364">
        <f t="shared" si="42"/>
        <v>0.80249999999999999</v>
      </c>
      <c r="Q242" s="364">
        <v>0</v>
      </c>
      <c r="R242" s="364">
        <f t="shared" si="43"/>
        <v>0</v>
      </c>
      <c r="S242" s="364">
        <v>0</v>
      </c>
      <c r="T242" s="365">
        <f t="shared" si="44"/>
        <v>0</v>
      </c>
      <c r="W242" s="1056"/>
      <c r="X242" s="1056"/>
      <c r="Y242" s="1056"/>
      <c r="Z242" s="1056"/>
      <c r="AA242" s="1088"/>
      <c r="AB242" s="1056"/>
      <c r="AR242" s="366" t="s">
        <v>123</v>
      </c>
      <c r="AT242" s="366" t="s">
        <v>118</v>
      </c>
      <c r="AU242" s="366" t="s">
        <v>124</v>
      </c>
      <c r="AY242" s="13" t="s">
        <v>116</v>
      </c>
      <c r="BE242" s="136">
        <f t="shared" si="45"/>
        <v>0</v>
      </c>
      <c r="BF242" s="136">
        <f t="shared" si="46"/>
        <v>0</v>
      </c>
      <c r="BG242" s="136">
        <f t="shared" si="47"/>
        <v>0</v>
      </c>
      <c r="BH242" s="136">
        <f t="shared" si="48"/>
        <v>0</v>
      </c>
      <c r="BI242" s="136">
        <f t="shared" si="49"/>
        <v>0</v>
      </c>
      <c r="BJ242" s="13" t="s">
        <v>124</v>
      </c>
      <c r="BK242" s="137">
        <f t="shared" si="50"/>
        <v>0</v>
      </c>
      <c r="BL242" s="13" t="s">
        <v>123</v>
      </c>
      <c r="BM242" s="366" t="s">
        <v>1318</v>
      </c>
    </row>
    <row r="243" spans="2:65" s="288" customFormat="1" ht="36.75" customHeight="1">
      <c r="B243" s="125"/>
      <c r="C243" s="386">
        <v>86</v>
      </c>
      <c r="D243" s="386" t="s">
        <v>239</v>
      </c>
      <c r="E243" s="387" t="s">
        <v>1319</v>
      </c>
      <c r="F243" s="280" t="s">
        <v>1320</v>
      </c>
      <c r="G243" s="374" t="s">
        <v>154</v>
      </c>
      <c r="H243" s="281">
        <v>7.65</v>
      </c>
      <c r="I243" s="281"/>
      <c r="J243" s="375"/>
      <c r="K243" s="160" t="s">
        <v>1</v>
      </c>
      <c r="L243" s="376"/>
      <c r="M243" s="377" t="s">
        <v>1</v>
      </c>
      <c r="N243" s="378" t="s">
        <v>34</v>
      </c>
      <c r="O243" s="364">
        <v>0</v>
      </c>
      <c r="P243" s="364">
        <f t="shared" si="42"/>
        <v>0</v>
      </c>
      <c r="Q243" s="364">
        <v>3.0000000000000001E-3</v>
      </c>
      <c r="R243" s="364">
        <f t="shared" si="43"/>
        <v>2.2950000000000002E-2</v>
      </c>
      <c r="S243" s="364">
        <v>0</v>
      </c>
      <c r="T243" s="365">
        <f t="shared" si="44"/>
        <v>0</v>
      </c>
      <c r="W243" s="1056"/>
      <c r="X243" s="1056"/>
      <c r="Y243" s="1056"/>
      <c r="Z243" s="1056"/>
      <c r="AA243" s="1094"/>
      <c r="AB243" s="1056"/>
      <c r="AR243" s="366" t="s">
        <v>149</v>
      </c>
      <c r="AT243" s="366" t="s">
        <v>239</v>
      </c>
      <c r="AU243" s="366" t="s">
        <v>124</v>
      </c>
      <c r="AY243" s="13" t="s">
        <v>116</v>
      </c>
      <c r="BE243" s="136">
        <f t="shared" si="45"/>
        <v>0</v>
      </c>
      <c r="BF243" s="136">
        <f t="shared" si="46"/>
        <v>0</v>
      </c>
      <c r="BG243" s="136">
        <f t="shared" si="47"/>
        <v>0</v>
      </c>
      <c r="BH243" s="136">
        <f t="shared" si="48"/>
        <v>0</v>
      </c>
      <c r="BI243" s="136">
        <f t="shared" si="49"/>
        <v>0</v>
      </c>
      <c r="BJ243" s="13" t="s">
        <v>124</v>
      </c>
      <c r="BK243" s="137">
        <f t="shared" si="50"/>
        <v>0</v>
      </c>
      <c r="BL243" s="13" t="s">
        <v>123</v>
      </c>
      <c r="BM243" s="366" t="s">
        <v>1321</v>
      </c>
    </row>
    <row r="244" spans="2:65" s="288" customFormat="1" ht="30" customHeight="1">
      <c r="B244" s="125"/>
      <c r="C244" s="384">
        <v>87</v>
      </c>
      <c r="D244" s="384" t="s">
        <v>118</v>
      </c>
      <c r="E244" s="385" t="s">
        <v>427</v>
      </c>
      <c r="F244" s="278" t="s">
        <v>428</v>
      </c>
      <c r="G244" s="359" t="s">
        <v>154</v>
      </c>
      <c r="H244" s="360">
        <v>1603.7</v>
      </c>
      <c r="I244" s="360"/>
      <c r="J244" s="361"/>
      <c r="K244" s="159" t="s">
        <v>122</v>
      </c>
      <c r="L244" s="25"/>
      <c r="M244" s="362" t="s">
        <v>1</v>
      </c>
      <c r="N244" s="363" t="s">
        <v>34</v>
      </c>
      <c r="O244" s="364">
        <v>0.1273514</v>
      </c>
      <c r="P244" s="364">
        <f t="shared" si="42"/>
        <v>204.23344018</v>
      </c>
      <c r="Q244" s="364">
        <v>0</v>
      </c>
      <c r="R244" s="364">
        <f t="shared" si="43"/>
        <v>0</v>
      </c>
      <c r="S244" s="364">
        <v>0</v>
      </c>
      <c r="T244" s="365">
        <f t="shared" si="44"/>
        <v>0</v>
      </c>
      <c r="W244" s="1056"/>
      <c r="X244" s="1056"/>
      <c r="Y244" s="1056"/>
      <c r="Z244" s="1056"/>
      <c r="AA244" s="1088"/>
      <c r="AB244" s="1056"/>
      <c r="AR244" s="366" t="s">
        <v>183</v>
      </c>
      <c r="AT244" s="366" t="s">
        <v>118</v>
      </c>
      <c r="AU244" s="366" t="s">
        <v>124</v>
      </c>
      <c r="AY244" s="13" t="s">
        <v>116</v>
      </c>
      <c r="BE244" s="136">
        <f t="shared" si="45"/>
        <v>0</v>
      </c>
      <c r="BF244" s="136">
        <f t="shared" si="46"/>
        <v>0</v>
      </c>
      <c r="BG244" s="136">
        <f t="shared" si="47"/>
        <v>0</v>
      </c>
      <c r="BH244" s="136">
        <f t="shared" si="48"/>
        <v>0</v>
      </c>
      <c r="BI244" s="136">
        <f t="shared" si="49"/>
        <v>0</v>
      </c>
      <c r="BJ244" s="13" t="s">
        <v>124</v>
      </c>
      <c r="BK244" s="137">
        <f t="shared" si="50"/>
        <v>0</v>
      </c>
      <c r="BL244" s="13" t="s">
        <v>183</v>
      </c>
      <c r="BM244" s="366" t="s">
        <v>1322</v>
      </c>
    </row>
    <row r="245" spans="2:65" s="288" customFormat="1" ht="30.75" customHeight="1">
      <c r="B245" s="125"/>
      <c r="C245" s="386">
        <v>88</v>
      </c>
      <c r="D245" s="386" t="s">
        <v>239</v>
      </c>
      <c r="E245" s="387" t="s">
        <v>431</v>
      </c>
      <c r="F245" s="280" t="s">
        <v>1323</v>
      </c>
      <c r="G245" s="374" t="s">
        <v>154</v>
      </c>
      <c r="H245" s="281">
        <v>3271.55</v>
      </c>
      <c r="I245" s="281"/>
      <c r="J245" s="375"/>
      <c r="K245" s="160" t="s">
        <v>1</v>
      </c>
      <c r="L245" s="376"/>
      <c r="M245" s="377" t="s">
        <v>1</v>
      </c>
      <c r="N245" s="378" t="s">
        <v>34</v>
      </c>
      <c r="O245" s="364">
        <v>0</v>
      </c>
      <c r="P245" s="364">
        <f t="shared" si="42"/>
        <v>0</v>
      </c>
      <c r="Q245" s="364">
        <v>3.9199999999999999E-3</v>
      </c>
      <c r="R245" s="364">
        <f t="shared" si="43"/>
        <v>12.824476000000001</v>
      </c>
      <c r="S245" s="364">
        <v>0</v>
      </c>
      <c r="T245" s="365">
        <f t="shared" si="44"/>
        <v>0</v>
      </c>
      <c r="W245" s="1056"/>
      <c r="X245" s="1056"/>
      <c r="Y245" s="1056"/>
      <c r="Z245" s="1056"/>
      <c r="AA245" s="1094"/>
      <c r="AB245" s="1056"/>
      <c r="AR245" s="366" t="s">
        <v>247</v>
      </c>
      <c r="AT245" s="366" t="s">
        <v>239</v>
      </c>
      <c r="AU245" s="366" t="s">
        <v>124</v>
      </c>
      <c r="AY245" s="13" t="s">
        <v>116</v>
      </c>
      <c r="BE245" s="136">
        <f t="shared" si="45"/>
        <v>0</v>
      </c>
      <c r="BF245" s="136">
        <f t="shared" si="46"/>
        <v>0</v>
      </c>
      <c r="BG245" s="136">
        <f t="shared" si="47"/>
        <v>0</v>
      </c>
      <c r="BH245" s="136">
        <f t="shared" si="48"/>
        <v>0</v>
      </c>
      <c r="BI245" s="136">
        <f t="shared" si="49"/>
        <v>0</v>
      </c>
      <c r="BJ245" s="13" t="s">
        <v>124</v>
      </c>
      <c r="BK245" s="137">
        <f t="shared" si="50"/>
        <v>0</v>
      </c>
      <c r="BL245" s="13" t="s">
        <v>183</v>
      </c>
      <c r="BM245" s="366" t="s">
        <v>1324</v>
      </c>
    </row>
    <row r="246" spans="2:65" s="288" customFormat="1" ht="28.5" customHeight="1">
      <c r="B246" s="125"/>
      <c r="C246" s="384">
        <v>89</v>
      </c>
      <c r="D246" s="384" t="s">
        <v>118</v>
      </c>
      <c r="E246" s="385" t="s">
        <v>442</v>
      </c>
      <c r="F246" s="278" t="s">
        <v>443</v>
      </c>
      <c r="G246" s="359" t="s">
        <v>358</v>
      </c>
      <c r="H246" s="360"/>
      <c r="I246" s="360">
        <v>1.4</v>
      </c>
      <c r="J246" s="361"/>
      <c r="K246" s="159" t="s">
        <v>122</v>
      </c>
      <c r="L246" s="25"/>
      <c r="M246" s="362" t="s">
        <v>1</v>
      </c>
      <c r="N246" s="363" t="s">
        <v>34</v>
      </c>
      <c r="O246" s="364">
        <v>0</v>
      </c>
      <c r="P246" s="364">
        <f t="shared" si="42"/>
        <v>0</v>
      </c>
      <c r="Q246" s="364">
        <v>0</v>
      </c>
      <c r="R246" s="364">
        <f t="shared" si="43"/>
        <v>0</v>
      </c>
      <c r="S246" s="364">
        <v>0</v>
      </c>
      <c r="T246" s="365">
        <f t="shared" si="44"/>
        <v>0</v>
      </c>
      <c r="W246" s="1072"/>
      <c r="X246" s="1056"/>
      <c r="Y246" s="1056"/>
      <c r="Z246" s="1056"/>
      <c r="AA246" s="1088"/>
      <c r="AB246" s="1056"/>
      <c r="AR246" s="366" t="s">
        <v>183</v>
      </c>
      <c r="AT246" s="366" t="s">
        <v>118</v>
      </c>
      <c r="AU246" s="366" t="s">
        <v>124</v>
      </c>
      <c r="AY246" s="13" t="s">
        <v>116</v>
      </c>
      <c r="BE246" s="136">
        <f t="shared" si="45"/>
        <v>0</v>
      </c>
      <c r="BF246" s="136">
        <f t="shared" si="46"/>
        <v>0</v>
      </c>
      <c r="BG246" s="136">
        <f t="shared" si="47"/>
        <v>0</v>
      </c>
      <c r="BH246" s="136">
        <f t="shared" si="48"/>
        <v>0</v>
      </c>
      <c r="BI246" s="136">
        <f t="shared" si="49"/>
        <v>0</v>
      </c>
      <c r="BJ246" s="13" t="s">
        <v>124</v>
      </c>
      <c r="BK246" s="137">
        <f t="shared" si="50"/>
        <v>0</v>
      </c>
      <c r="BL246" s="13" t="s">
        <v>183</v>
      </c>
      <c r="BM246" s="366" t="s">
        <v>1325</v>
      </c>
    </row>
    <row r="247" spans="2:65" s="345" customFormat="1" ht="22.9" customHeight="1">
      <c r="B247" s="344"/>
      <c r="D247" s="346" t="s">
        <v>67</v>
      </c>
      <c r="E247" s="355" t="s">
        <v>445</v>
      </c>
      <c r="F247" s="355" t="s">
        <v>446</v>
      </c>
      <c r="J247" s="356"/>
      <c r="L247" s="344"/>
      <c r="M247" s="349"/>
      <c r="N247" s="350"/>
      <c r="O247" s="350"/>
      <c r="P247" s="351">
        <f>SUM(P248:P251)</f>
        <v>3.4691999999999998</v>
      </c>
      <c r="Q247" s="350"/>
      <c r="R247" s="351">
        <f>SUM(R248:R251)</f>
        <v>2.656E-2</v>
      </c>
      <c r="S247" s="350"/>
      <c r="T247" s="352">
        <f>SUM(T248:T251)</f>
        <v>0</v>
      </c>
      <c r="W247" s="1062"/>
      <c r="X247" s="1062"/>
      <c r="Y247" s="1062"/>
      <c r="Z247" s="1062"/>
      <c r="AA247" s="1090"/>
      <c r="AB247" s="1062"/>
      <c r="AR247" s="346" t="s">
        <v>124</v>
      </c>
      <c r="AT247" s="353" t="s">
        <v>67</v>
      </c>
      <c r="AU247" s="353" t="s">
        <v>75</v>
      </c>
      <c r="AY247" s="346" t="s">
        <v>116</v>
      </c>
      <c r="BK247" s="354">
        <f>SUM(BK248:BK251)</f>
        <v>0</v>
      </c>
    </row>
    <row r="248" spans="2:65" s="288" customFormat="1" ht="16.5" customHeight="1">
      <c r="B248" s="125"/>
      <c r="C248" s="384">
        <v>90</v>
      </c>
      <c r="D248" s="384" t="s">
        <v>118</v>
      </c>
      <c r="E248" s="385" t="s">
        <v>1326</v>
      </c>
      <c r="F248" s="278" t="s">
        <v>1327</v>
      </c>
      <c r="G248" s="359" t="s">
        <v>241</v>
      </c>
      <c r="H248" s="360">
        <v>8</v>
      </c>
      <c r="I248" s="360"/>
      <c r="J248" s="361"/>
      <c r="K248" s="159" t="s">
        <v>122</v>
      </c>
      <c r="L248" s="25"/>
      <c r="M248" s="362" t="s">
        <v>1</v>
      </c>
      <c r="N248" s="363" t="s">
        <v>34</v>
      </c>
      <c r="O248" s="364">
        <v>0.43364999999999998</v>
      </c>
      <c r="P248" s="364">
        <f>O248*H248</f>
        <v>3.4691999999999998</v>
      </c>
      <c r="Q248" s="364">
        <v>7.2000000000000005E-4</v>
      </c>
      <c r="R248" s="364">
        <f>Q248*H248</f>
        <v>5.7600000000000004E-3</v>
      </c>
      <c r="S248" s="364">
        <v>0</v>
      </c>
      <c r="T248" s="365">
        <f>S248*H248</f>
        <v>0</v>
      </c>
      <c r="W248" s="1056"/>
      <c r="X248" s="1056"/>
      <c r="Y248" s="1056"/>
      <c r="Z248" s="1056"/>
      <c r="AA248" s="1088"/>
      <c r="AB248" s="1056"/>
      <c r="AR248" s="366" t="s">
        <v>183</v>
      </c>
      <c r="AT248" s="366" t="s">
        <v>118</v>
      </c>
      <c r="AU248" s="366" t="s">
        <v>124</v>
      </c>
      <c r="AY248" s="13" t="s">
        <v>116</v>
      </c>
      <c r="BE248" s="136">
        <f>IF(N248="základná",J248,0)</f>
        <v>0</v>
      </c>
      <c r="BF248" s="136">
        <f>IF(N248="znížená",J248,0)</f>
        <v>0</v>
      </c>
      <c r="BG248" s="136">
        <f>IF(N248="zákl. prenesená",J248,0)</f>
        <v>0</v>
      </c>
      <c r="BH248" s="136">
        <f>IF(N248="zníž. prenesená",J248,0)</f>
        <v>0</v>
      </c>
      <c r="BI248" s="136">
        <f>IF(N248="nulová",J248,0)</f>
        <v>0</v>
      </c>
      <c r="BJ248" s="13" t="s">
        <v>124</v>
      </c>
      <c r="BK248" s="137">
        <f>ROUND(I248*H248,3)</f>
        <v>0</v>
      </c>
      <c r="BL248" s="13" t="s">
        <v>183</v>
      </c>
      <c r="BM248" s="366" t="s">
        <v>1328</v>
      </c>
    </row>
    <row r="249" spans="2:65" s="288" customFormat="1" ht="45.75" customHeight="1">
      <c r="B249" s="125"/>
      <c r="C249" s="386">
        <v>91</v>
      </c>
      <c r="D249" s="386" t="s">
        <v>239</v>
      </c>
      <c r="E249" s="387" t="s">
        <v>1329</v>
      </c>
      <c r="F249" s="280" t="s">
        <v>1330</v>
      </c>
      <c r="G249" s="374" t="s">
        <v>241</v>
      </c>
      <c r="H249" s="281">
        <v>8</v>
      </c>
      <c r="I249" s="281"/>
      <c r="J249" s="375"/>
      <c r="K249" s="160" t="s">
        <v>122</v>
      </c>
      <c r="L249" s="376"/>
      <c r="M249" s="377" t="s">
        <v>1</v>
      </c>
      <c r="N249" s="378" t="s">
        <v>34</v>
      </c>
      <c r="O249" s="364">
        <v>0</v>
      </c>
      <c r="P249" s="364">
        <f>O249*H249</f>
        <v>0</v>
      </c>
      <c r="Q249" s="364">
        <v>1.2600000000000001E-3</v>
      </c>
      <c r="R249" s="364">
        <f>Q249*H249</f>
        <v>1.008E-2</v>
      </c>
      <c r="S249" s="364">
        <v>0</v>
      </c>
      <c r="T249" s="365">
        <f>S249*H249</f>
        <v>0</v>
      </c>
      <c r="W249" s="1056"/>
      <c r="X249" s="1056"/>
      <c r="Y249" s="1056"/>
      <c r="Z249" s="1056"/>
      <c r="AA249" s="1094"/>
      <c r="AB249" s="1056"/>
      <c r="AR249" s="366" t="s">
        <v>247</v>
      </c>
      <c r="AT249" s="366" t="s">
        <v>239</v>
      </c>
      <c r="AU249" s="366" t="s">
        <v>124</v>
      </c>
      <c r="AY249" s="13" t="s">
        <v>116</v>
      </c>
      <c r="BE249" s="136">
        <f>IF(N249="základná",J249,0)</f>
        <v>0</v>
      </c>
      <c r="BF249" s="136">
        <f>IF(N249="znížená",J249,0)</f>
        <v>0</v>
      </c>
      <c r="BG249" s="136">
        <f>IF(N249="zákl. prenesená",J249,0)</f>
        <v>0</v>
      </c>
      <c r="BH249" s="136">
        <f>IF(N249="zníž. prenesená",J249,0)</f>
        <v>0</v>
      </c>
      <c r="BI249" s="136">
        <f>IF(N249="nulová",J249,0)</f>
        <v>0</v>
      </c>
      <c r="BJ249" s="13" t="s">
        <v>124</v>
      </c>
      <c r="BK249" s="137">
        <f>ROUND(I249*H249,3)</f>
        <v>0</v>
      </c>
      <c r="BL249" s="13" t="s">
        <v>183</v>
      </c>
      <c r="BM249" s="366" t="s">
        <v>1331</v>
      </c>
    </row>
    <row r="250" spans="2:65" s="288" customFormat="1" ht="45" customHeight="1">
      <c r="B250" s="125"/>
      <c r="C250" s="386">
        <v>92</v>
      </c>
      <c r="D250" s="386" t="s">
        <v>239</v>
      </c>
      <c r="E250" s="387" t="s">
        <v>1332</v>
      </c>
      <c r="F250" s="280" t="s">
        <v>1333</v>
      </c>
      <c r="G250" s="374" t="s">
        <v>241</v>
      </c>
      <c r="H250" s="281">
        <v>8</v>
      </c>
      <c r="I250" s="281"/>
      <c r="J250" s="375"/>
      <c r="K250" s="160" t="s">
        <v>122</v>
      </c>
      <c r="L250" s="376"/>
      <c r="M250" s="377" t="s">
        <v>1</v>
      </c>
      <c r="N250" s="378" t="s">
        <v>34</v>
      </c>
      <c r="O250" s="364">
        <v>0</v>
      </c>
      <c r="P250" s="364">
        <f>O250*H250</f>
        <v>0</v>
      </c>
      <c r="Q250" s="364">
        <v>1.34E-3</v>
      </c>
      <c r="R250" s="364">
        <f>Q250*H250</f>
        <v>1.072E-2</v>
      </c>
      <c r="S250" s="364">
        <v>0</v>
      </c>
      <c r="T250" s="365">
        <f>S250*H250</f>
        <v>0</v>
      </c>
      <c r="W250" s="1056"/>
      <c r="X250" s="1056"/>
      <c r="Y250" s="1056"/>
      <c r="Z250" s="1056"/>
      <c r="AA250" s="1094"/>
      <c r="AB250" s="1056"/>
      <c r="AR250" s="366" t="s">
        <v>247</v>
      </c>
      <c r="AT250" s="366" t="s">
        <v>239</v>
      </c>
      <c r="AU250" s="366" t="s">
        <v>124</v>
      </c>
      <c r="AY250" s="13" t="s">
        <v>116</v>
      </c>
      <c r="BE250" s="136">
        <f>IF(N250="základná",J250,0)</f>
        <v>0</v>
      </c>
      <c r="BF250" s="136">
        <f>IF(N250="znížená",J250,0)</f>
        <v>0</v>
      </c>
      <c r="BG250" s="136">
        <f>IF(N250="zákl. prenesená",J250,0)</f>
        <v>0</v>
      </c>
      <c r="BH250" s="136">
        <f>IF(N250="zníž. prenesená",J250,0)</f>
        <v>0</v>
      </c>
      <c r="BI250" s="136">
        <f>IF(N250="nulová",J250,0)</f>
        <v>0</v>
      </c>
      <c r="BJ250" s="13" t="s">
        <v>124</v>
      </c>
      <c r="BK250" s="137">
        <f>ROUND(I250*H250,3)</f>
        <v>0</v>
      </c>
      <c r="BL250" s="13" t="s">
        <v>183</v>
      </c>
      <c r="BM250" s="366" t="s">
        <v>1334</v>
      </c>
    </row>
    <row r="251" spans="2:65" s="288" customFormat="1" ht="29.25" customHeight="1">
      <c r="B251" s="125"/>
      <c r="C251" s="384">
        <v>93</v>
      </c>
      <c r="D251" s="384" t="s">
        <v>118</v>
      </c>
      <c r="E251" s="385" t="s">
        <v>466</v>
      </c>
      <c r="F251" s="278" t="s">
        <v>467</v>
      </c>
      <c r="G251" s="359" t="s">
        <v>358</v>
      </c>
      <c r="H251" s="360"/>
      <c r="I251" s="360">
        <v>1.06</v>
      </c>
      <c r="J251" s="361"/>
      <c r="K251" s="159" t="s">
        <v>122</v>
      </c>
      <c r="L251" s="25"/>
      <c r="M251" s="362" t="s">
        <v>1</v>
      </c>
      <c r="N251" s="363" t="s">
        <v>34</v>
      </c>
      <c r="O251" s="364">
        <v>0</v>
      </c>
      <c r="P251" s="364">
        <f>O251*H251</f>
        <v>0</v>
      </c>
      <c r="Q251" s="364">
        <v>0</v>
      </c>
      <c r="R251" s="364">
        <f>Q251*H251</f>
        <v>0</v>
      </c>
      <c r="S251" s="364">
        <v>0</v>
      </c>
      <c r="T251" s="365">
        <f>S251*H251</f>
        <v>0</v>
      </c>
      <c r="W251" s="1072"/>
      <c r="X251" s="1056"/>
      <c r="Y251" s="1056"/>
      <c r="Z251" s="1056"/>
      <c r="AA251" s="1088"/>
      <c r="AB251" s="1056"/>
      <c r="AR251" s="366" t="s">
        <v>183</v>
      </c>
      <c r="AT251" s="366" t="s">
        <v>118</v>
      </c>
      <c r="AU251" s="366" t="s">
        <v>124</v>
      </c>
      <c r="AY251" s="13" t="s">
        <v>116</v>
      </c>
      <c r="BE251" s="136">
        <f>IF(N251="základná",J251,0)</f>
        <v>0</v>
      </c>
      <c r="BF251" s="136">
        <f>IF(N251="znížená",J251,0)</f>
        <v>0</v>
      </c>
      <c r="BG251" s="136">
        <f>IF(N251="zákl. prenesená",J251,0)</f>
        <v>0</v>
      </c>
      <c r="BH251" s="136">
        <f>IF(N251="zníž. prenesená",J251,0)</f>
        <v>0</v>
      </c>
      <c r="BI251" s="136">
        <f>IF(N251="nulová",J251,0)</f>
        <v>0</v>
      </c>
      <c r="BJ251" s="13" t="s">
        <v>124</v>
      </c>
      <c r="BK251" s="137">
        <f>ROUND(I251*H251,3)</f>
        <v>0</v>
      </c>
      <c r="BL251" s="13" t="s">
        <v>183</v>
      </c>
      <c r="BM251" s="366" t="s">
        <v>1335</v>
      </c>
    </row>
    <row r="252" spans="2:65" s="345" customFormat="1" ht="22.9" customHeight="1">
      <c r="B252" s="344"/>
      <c r="D252" s="346" t="s">
        <v>67</v>
      </c>
      <c r="E252" s="355" t="s">
        <v>1336</v>
      </c>
      <c r="F252" s="355" t="s">
        <v>1337</v>
      </c>
      <c r="J252" s="356"/>
      <c r="L252" s="344"/>
      <c r="M252" s="349"/>
      <c r="N252" s="350"/>
      <c r="O252" s="350"/>
      <c r="P252" s="351">
        <f>P253</f>
        <v>0</v>
      </c>
      <c r="Q252" s="350"/>
      <c r="R252" s="351">
        <f>R253</f>
        <v>0</v>
      </c>
      <c r="S252" s="350"/>
      <c r="T252" s="352">
        <f>T253</f>
        <v>0</v>
      </c>
      <c r="W252" s="1062"/>
      <c r="X252" s="1062"/>
      <c r="Y252" s="1062"/>
      <c r="Z252" s="1062"/>
      <c r="AA252" s="1090"/>
      <c r="AB252" s="1062"/>
      <c r="AR252" s="346" t="s">
        <v>124</v>
      </c>
      <c r="AT252" s="353" t="s">
        <v>67</v>
      </c>
      <c r="AU252" s="353" t="s">
        <v>75</v>
      </c>
      <c r="AY252" s="346" t="s">
        <v>116</v>
      </c>
      <c r="BK252" s="354">
        <f>BK253</f>
        <v>0</v>
      </c>
    </row>
    <row r="253" spans="2:65" s="288" customFormat="1" ht="16.5" customHeight="1">
      <c r="B253" s="125"/>
      <c r="C253" s="357">
        <v>94</v>
      </c>
      <c r="D253" s="357" t="s">
        <v>118</v>
      </c>
      <c r="E253" s="385" t="s">
        <v>1338</v>
      </c>
      <c r="F253" s="159" t="s">
        <v>1339</v>
      </c>
      <c r="G253" s="383" t="s">
        <v>668</v>
      </c>
      <c r="H253" s="388">
        <v>1</v>
      </c>
      <c r="I253" s="360"/>
      <c r="J253" s="361"/>
      <c r="K253" s="159" t="s">
        <v>1</v>
      </c>
      <c r="L253" s="25"/>
      <c r="M253" s="362" t="s">
        <v>1</v>
      </c>
      <c r="N253" s="363" t="s">
        <v>34</v>
      </c>
      <c r="O253" s="364">
        <v>0</v>
      </c>
      <c r="P253" s="364">
        <f>O253*H253</f>
        <v>0</v>
      </c>
      <c r="Q253" s="364">
        <v>0</v>
      </c>
      <c r="R253" s="364">
        <f>Q253*H253</f>
        <v>0</v>
      </c>
      <c r="S253" s="364">
        <v>0</v>
      </c>
      <c r="T253" s="365">
        <f>S253*H253</f>
        <v>0</v>
      </c>
      <c r="W253" s="1056"/>
      <c r="X253" s="1056"/>
      <c r="Y253" s="1056"/>
      <c r="Z253" s="1073"/>
      <c r="AA253" s="1088"/>
      <c r="AB253" s="1056"/>
      <c r="AR253" s="366" t="s">
        <v>183</v>
      </c>
      <c r="AT253" s="366" t="s">
        <v>118</v>
      </c>
      <c r="AU253" s="366" t="s">
        <v>124</v>
      </c>
      <c r="AY253" s="13" t="s">
        <v>116</v>
      </c>
      <c r="BE253" s="136">
        <f>IF(N253="základná",J253,0)</f>
        <v>0</v>
      </c>
      <c r="BF253" s="136">
        <f>IF(N253="znížená",J253,0)</f>
        <v>0</v>
      </c>
      <c r="BG253" s="136">
        <f>IF(N253="zákl. prenesená",J253,0)</f>
        <v>0</v>
      </c>
      <c r="BH253" s="136">
        <f>IF(N253="zníž. prenesená",J253,0)</f>
        <v>0</v>
      </c>
      <c r="BI253" s="136">
        <f>IF(N253="nulová",J253,0)</f>
        <v>0</v>
      </c>
      <c r="BJ253" s="13" t="s">
        <v>124</v>
      </c>
      <c r="BK253" s="137">
        <f>ROUND(I253*H253,3)</f>
        <v>0</v>
      </c>
      <c r="BL253" s="13" t="s">
        <v>183</v>
      </c>
      <c r="BM253" s="366" t="s">
        <v>1340</v>
      </c>
    </row>
    <row r="254" spans="2:65" s="345" customFormat="1" ht="22.9" customHeight="1">
      <c r="B254" s="344"/>
      <c r="D254" s="346" t="s">
        <v>67</v>
      </c>
      <c r="E254" s="355" t="s">
        <v>1341</v>
      </c>
      <c r="F254" s="355" t="s">
        <v>1342</v>
      </c>
      <c r="I254" s="380"/>
      <c r="J254" s="356"/>
      <c r="L254" s="344"/>
      <c r="M254" s="349"/>
      <c r="N254" s="350"/>
      <c r="O254" s="350"/>
      <c r="P254" s="351">
        <f>P255</f>
        <v>0</v>
      </c>
      <c r="Q254" s="350"/>
      <c r="R254" s="351">
        <f>R255</f>
        <v>0</v>
      </c>
      <c r="S254" s="350"/>
      <c r="T254" s="352">
        <f>T255</f>
        <v>0</v>
      </c>
      <c r="W254" s="1062"/>
      <c r="X254" s="1062"/>
      <c r="Y254" s="1062"/>
      <c r="Z254" s="1062"/>
      <c r="AA254" s="1090"/>
      <c r="AB254" s="1062"/>
      <c r="AR254" s="346" t="s">
        <v>124</v>
      </c>
      <c r="AT254" s="353" t="s">
        <v>67</v>
      </c>
      <c r="AU254" s="353" t="s">
        <v>75</v>
      </c>
      <c r="AY254" s="346" t="s">
        <v>116</v>
      </c>
      <c r="BK254" s="354">
        <f>BK255</f>
        <v>0</v>
      </c>
    </row>
    <row r="255" spans="2:65" s="288" customFormat="1" ht="16.5" customHeight="1">
      <c r="B255" s="125"/>
      <c r="C255" s="357">
        <v>95</v>
      </c>
      <c r="D255" s="357" t="s">
        <v>118</v>
      </c>
      <c r="E255" s="385" t="s">
        <v>1343</v>
      </c>
      <c r="F255" s="159" t="s">
        <v>1344</v>
      </c>
      <c r="G255" s="383" t="s">
        <v>668</v>
      </c>
      <c r="H255" s="388">
        <v>1</v>
      </c>
      <c r="I255" s="360"/>
      <c r="J255" s="361"/>
      <c r="K255" s="159" t="s">
        <v>1</v>
      </c>
      <c r="L255" s="25"/>
      <c r="M255" s="362" t="s">
        <v>1</v>
      </c>
      <c r="N255" s="363" t="s">
        <v>34</v>
      </c>
      <c r="O255" s="364">
        <v>0</v>
      </c>
      <c r="P255" s="364">
        <f>O255*H255</f>
        <v>0</v>
      </c>
      <c r="Q255" s="364">
        <v>0</v>
      </c>
      <c r="R255" s="364">
        <f>Q255*H255</f>
        <v>0</v>
      </c>
      <c r="S255" s="364">
        <v>0</v>
      </c>
      <c r="T255" s="365">
        <f>S255*H255</f>
        <v>0</v>
      </c>
      <c r="W255" s="1056"/>
      <c r="X255" s="1056"/>
      <c r="Y255" s="1056"/>
      <c r="Z255" s="1056"/>
      <c r="AA255" s="1088"/>
      <c r="AB255" s="1056"/>
      <c r="AR255" s="366" t="s">
        <v>183</v>
      </c>
      <c r="AT255" s="366" t="s">
        <v>118</v>
      </c>
      <c r="AU255" s="366" t="s">
        <v>124</v>
      </c>
      <c r="AY255" s="13" t="s">
        <v>116</v>
      </c>
      <c r="BE255" s="136">
        <f>IF(N255="základná",J255,0)</f>
        <v>0</v>
      </c>
      <c r="BF255" s="136">
        <f>IF(N255="znížená",J255,0)</f>
        <v>0</v>
      </c>
      <c r="BG255" s="136">
        <f>IF(N255="zákl. prenesená",J255,0)</f>
        <v>0</v>
      </c>
      <c r="BH255" s="136">
        <f>IF(N255="zníž. prenesená",J255,0)</f>
        <v>0</v>
      </c>
      <c r="BI255" s="136">
        <f>IF(N255="nulová",J255,0)</f>
        <v>0</v>
      </c>
      <c r="BJ255" s="13" t="s">
        <v>124</v>
      </c>
      <c r="BK255" s="137">
        <f>ROUND(I255*H255,3)</f>
        <v>0</v>
      </c>
      <c r="BL255" s="13" t="s">
        <v>183</v>
      </c>
      <c r="BM255" s="366" t="s">
        <v>1345</v>
      </c>
    </row>
    <row r="256" spans="2:65" s="345" customFormat="1" ht="22.9" customHeight="1">
      <c r="B256" s="344"/>
      <c r="D256" s="346" t="s">
        <v>67</v>
      </c>
      <c r="E256" s="355" t="s">
        <v>782</v>
      </c>
      <c r="F256" s="355" t="s">
        <v>783</v>
      </c>
      <c r="J256" s="356"/>
      <c r="L256" s="344"/>
      <c r="M256" s="349"/>
      <c r="N256" s="350"/>
      <c r="O256" s="350"/>
      <c r="P256" s="351">
        <f>SUM(P257:P263)</f>
        <v>100.9999076</v>
      </c>
      <c r="Q256" s="350"/>
      <c r="R256" s="351">
        <f>SUM(R257:R263)</f>
        <v>30.291571600000001</v>
      </c>
      <c r="S256" s="350"/>
      <c r="T256" s="352">
        <f>SUM(T257:T263)</f>
        <v>0</v>
      </c>
      <c r="W256" s="1062"/>
      <c r="X256" s="1062"/>
      <c r="Y256" s="1062"/>
      <c r="Z256" s="1062"/>
      <c r="AA256" s="1090"/>
      <c r="AB256" s="1062"/>
      <c r="AR256" s="346" t="s">
        <v>124</v>
      </c>
      <c r="AT256" s="353" t="s">
        <v>67</v>
      </c>
      <c r="AU256" s="353" t="s">
        <v>75</v>
      </c>
      <c r="AY256" s="346" t="s">
        <v>116</v>
      </c>
      <c r="BK256" s="354">
        <f>SUM(BK257:BK263)</f>
        <v>0</v>
      </c>
    </row>
    <row r="257" spans="2:65" s="288" customFormat="1" ht="42" customHeight="1">
      <c r="B257" s="125"/>
      <c r="C257" s="384">
        <v>96</v>
      </c>
      <c r="D257" s="384" t="s">
        <v>118</v>
      </c>
      <c r="E257" s="385" t="s">
        <v>784</v>
      </c>
      <c r="F257" s="278" t="s">
        <v>1346</v>
      </c>
      <c r="G257" s="359" t="s">
        <v>241</v>
      </c>
      <c r="H257" s="360">
        <v>328</v>
      </c>
      <c r="I257" s="360"/>
      <c r="J257" s="361"/>
      <c r="K257" s="159" t="s">
        <v>122</v>
      </c>
      <c r="L257" s="25"/>
      <c r="M257" s="362" t="s">
        <v>1</v>
      </c>
      <c r="N257" s="363" t="s">
        <v>34</v>
      </c>
      <c r="O257" s="364">
        <v>0.10181999999999999</v>
      </c>
      <c r="P257" s="364">
        <f t="shared" ref="P257:P263" si="51">O257*H257</f>
        <v>33.39696</v>
      </c>
      <c r="Q257" s="364">
        <v>2.1000000000000001E-4</v>
      </c>
      <c r="R257" s="364">
        <f t="shared" ref="R257:R263" si="52">Q257*H257</f>
        <v>6.8879999999999997E-2</v>
      </c>
      <c r="S257" s="364">
        <v>0</v>
      </c>
      <c r="T257" s="365">
        <f t="shared" ref="T257:T263" si="53">S257*H257</f>
        <v>0</v>
      </c>
      <c r="W257" s="1056"/>
      <c r="X257" s="1056"/>
      <c r="Y257" s="1056"/>
      <c r="Z257" s="1056"/>
      <c r="AA257" s="1088"/>
      <c r="AB257" s="1056"/>
      <c r="AR257" s="366" t="s">
        <v>183</v>
      </c>
      <c r="AT257" s="366" t="s">
        <v>118</v>
      </c>
      <c r="AU257" s="366" t="s">
        <v>124</v>
      </c>
      <c r="AY257" s="13" t="s">
        <v>116</v>
      </c>
      <c r="BE257" s="136">
        <f t="shared" ref="BE257:BE263" si="54">IF(N257="základná",J257,0)</f>
        <v>0</v>
      </c>
      <c r="BF257" s="136">
        <f t="shared" ref="BF257:BF263" si="55">IF(N257="znížená",J257,0)</f>
        <v>0</v>
      </c>
      <c r="BG257" s="136">
        <f t="shared" ref="BG257:BG263" si="56">IF(N257="zákl. prenesená",J257,0)</f>
        <v>0</v>
      </c>
      <c r="BH257" s="136">
        <f t="shared" ref="BH257:BH263" si="57">IF(N257="zníž. prenesená",J257,0)</f>
        <v>0</v>
      </c>
      <c r="BI257" s="136">
        <f t="shared" ref="BI257:BI263" si="58">IF(N257="nulová",J257,0)</f>
        <v>0</v>
      </c>
      <c r="BJ257" s="13" t="s">
        <v>124</v>
      </c>
      <c r="BK257" s="137">
        <f t="shared" ref="BK257:BK263" si="59">ROUND(I257*H257,3)</f>
        <v>0</v>
      </c>
      <c r="BL257" s="13" t="s">
        <v>183</v>
      </c>
      <c r="BM257" s="366" t="s">
        <v>1347</v>
      </c>
    </row>
    <row r="258" spans="2:65" s="288" customFormat="1" ht="47.25" customHeight="1">
      <c r="B258" s="125"/>
      <c r="C258" s="386">
        <v>97</v>
      </c>
      <c r="D258" s="386" t="s">
        <v>239</v>
      </c>
      <c r="E258" s="387" t="s">
        <v>1348</v>
      </c>
      <c r="F258" s="280" t="s">
        <v>1349</v>
      </c>
      <c r="G258" s="374" t="s">
        <v>633</v>
      </c>
      <c r="H258" s="281">
        <v>695.6</v>
      </c>
      <c r="I258" s="281"/>
      <c r="J258" s="375"/>
      <c r="K258" s="160" t="s">
        <v>1</v>
      </c>
      <c r="L258" s="376"/>
      <c r="M258" s="377" t="s">
        <v>1</v>
      </c>
      <c r="N258" s="378" t="s">
        <v>34</v>
      </c>
      <c r="O258" s="364">
        <v>0</v>
      </c>
      <c r="P258" s="364">
        <f t="shared" si="51"/>
        <v>0</v>
      </c>
      <c r="Q258" s="364">
        <v>3.9E-2</v>
      </c>
      <c r="R258" s="364">
        <f t="shared" si="52"/>
        <v>27.128399999999999</v>
      </c>
      <c r="S258" s="364">
        <v>0</v>
      </c>
      <c r="T258" s="365">
        <f t="shared" si="53"/>
        <v>0</v>
      </c>
      <c r="W258" s="1056"/>
      <c r="X258" s="1056"/>
      <c r="Y258" s="1056"/>
      <c r="Z258" s="1056"/>
      <c r="AA258" s="1088"/>
      <c r="AB258" s="1056"/>
      <c r="AR258" s="366" t="s">
        <v>247</v>
      </c>
      <c r="AT258" s="366" t="s">
        <v>239</v>
      </c>
      <c r="AU258" s="366" t="s">
        <v>124</v>
      </c>
      <c r="AY258" s="13" t="s">
        <v>116</v>
      </c>
      <c r="BE258" s="136">
        <f t="shared" si="54"/>
        <v>0</v>
      </c>
      <c r="BF258" s="136">
        <f t="shared" si="55"/>
        <v>0</v>
      </c>
      <c r="BG258" s="136">
        <f t="shared" si="56"/>
        <v>0</v>
      </c>
      <c r="BH258" s="136">
        <f t="shared" si="57"/>
        <v>0</v>
      </c>
      <c r="BI258" s="136">
        <f t="shared" si="58"/>
        <v>0</v>
      </c>
      <c r="BJ258" s="13" t="s">
        <v>124</v>
      </c>
      <c r="BK258" s="137">
        <f t="shared" si="59"/>
        <v>0</v>
      </c>
      <c r="BL258" s="13" t="s">
        <v>183</v>
      </c>
      <c r="BM258" s="366" t="s">
        <v>1350</v>
      </c>
    </row>
    <row r="259" spans="2:65" s="288" customFormat="1" ht="30" customHeight="1">
      <c r="B259" s="125"/>
      <c r="C259" s="384">
        <v>98</v>
      </c>
      <c r="D259" s="384" t="s">
        <v>118</v>
      </c>
      <c r="E259" s="385" t="s">
        <v>1351</v>
      </c>
      <c r="F259" s="278" t="s">
        <v>1352</v>
      </c>
      <c r="G259" s="359" t="s">
        <v>159</v>
      </c>
      <c r="H259" s="360">
        <v>62.16</v>
      </c>
      <c r="I259" s="360"/>
      <c r="J259" s="361"/>
      <c r="K259" s="159" t="s">
        <v>122</v>
      </c>
      <c r="L259" s="25"/>
      <c r="M259" s="362" t="s">
        <v>1</v>
      </c>
      <c r="N259" s="363" t="s">
        <v>34</v>
      </c>
      <c r="O259" s="364">
        <v>0.30696000000000001</v>
      </c>
      <c r="P259" s="364">
        <f t="shared" si="51"/>
        <v>19.080633599999999</v>
      </c>
      <c r="Q259" s="364">
        <v>2.5999999999999998E-4</v>
      </c>
      <c r="R259" s="364">
        <f t="shared" si="52"/>
        <v>1.6161599999999998E-2</v>
      </c>
      <c r="S259" s="364">
        <v>0</v>
      </c>
      <c r="T259" s="365">
        <f t="shared" si="53"/>
        <v>0</v>
      </c>
      <c r="W259" s="1056"/>
      <c r="X259" s="1056"/>
      <c r="Y259" s="1056"/>
      <c r="Z259" s="1088"/>
      <c r="AA259" s="1088"/>
      <c r="AB259" s="1056"/>
      <c r="AR259" s="366" t="s">
        <v>183</v>
      </c>
      <c r="AT259" s="366" t="s">
        <v>118</v>
      </c>
      <c r="AU259" s="366" t="s">
        <v>124</v>
      </c>
      <c r="AY259" s="13" t="s">
        <v>116</v>
      </c>
      <c r="BE259" s="136">
        <f t="shared" si="54"/>
        <v>0</v>
      </c>
      <c r="BF259" s="136">
        <f t="shared" si="55"/>
        <v>0</v>
      </c>
      <c r="BG259" s="136">
        <f t="shared" si="56"/>
        <v>0</v>
      </c>
      <c r="BH259" s="136">
        <f t="shared" si="57"/>
        <v>0</v>
      </c>
      <c r="BI259" s="136">
        <f t="shared" si="58"/>
        <v>0</v>
      </c>
      <c r="BJ259" s="13" t="s">
        <v>124</v>
      </c>
      <c r="BK259" s="137">
        <f t="shared" si="59"/>
        <v>0</v>
      </c>
      <c r="BL259" s="13" t="s">
        <v>183</v>
      </c>
      <c r="BM259" s="366" t="s">
        <v>1353</v>
      </c>
    </row>
    <row r="260" spans="2:65" s="288" customFormat="1" ht="31.5" customHeight="1">
      <c r="B260" s="125"/>
      <c r="C260" s="386">
        <v>99</v>
      </c>
      <c r="D260" s="386" t="s">
        <v>239</v>
      </c>
      <c r="E260" s="387" t="s">
        <v>1354</v>
      </c>
      <c r="F260" s="280" t="s">
        <v>1355</v>
      </c>
      <c r="G260" s="374" t="s">
        <v>121</v>
      </c>
      <c r="H260" s="281">
        <v>0.99</v>
      </c>
      <c r="I260" s="281"/>
      <c r="J260" s="375"/>
      <c r="K260" s="160" t="s">
        <v>1</v>
      </c>
      <c r="L260" s="376"/>
      <c r="M260" s="377" t="s">
        <v>1</v>
      </c>
      <c r="N260" s="378" t="s">
        <v>34</v>
      </c>
      <c r="O260" s="364">
        <v>0</v>
      </c>
      <c r="P260" s="364">
        <f t="shared" si="51"/>
        <v>0</v>
      </c>
      <c r="Q260" s="364">
        <v>0.5</v>
      </c>
      <c r="R260" s="364">
        <f t="shared" si="52"/>
        <v>0.495</v>
      </c>
      <c r="S260" s="364">
        <v>0</v>
      </c>
      <c r="T260" s="365">
        <f t="shared" si="53"/>
        <v>0</v>
      </c>
      <c r="W260" s="1056"/>
      <c r="X260" s="1056"/>
      <c r="Y260" s="1056"/>
      <c r="Z260" s="1094"/>
      <c r="AA260" s="1097"/>
      <c r="AB260" s="1056"/>
      <c r="AR260" s="366" t="s">
        <v>247</v>
      </c>
      <c r="AT260" s="366" t="s">
        <v>239</v>
      </c>
      <c r="AU260" s="366" t="s">
        <v>124</v>
      </c>
      <c r="AY260" s="13" t="s">
        <v>116</v>
      </c>
      <c r="BE260" s="136">
        <f t="shared" si="54"/>
        <v>0</v>
      </c>
      <c r="BF260" s="136">
        <f t="shared" si="55"/>
        <v>0</v>
      </c>
      <c r="BG260" s="136">
        <f t="shared" si="56"/>
        <v>0</v>
      </c>
      <c r="BH260" s="136">
        <f t="shared" si="57"/>
        <v>0</v>
      </c>
      <c r="BI260" s="136">
        <f t="shared" si="58"/>
        <v>0</v>
      </c>
      <c r="BJ260" s="13" t="s">
        <v>124</v>
      </c>
      <c r="BK260" s="137">
        <f t="shared" si="59"/>
        <v>0</v>
      </c>
      <c r="BL260" s="13" t="s">
        <v>183</v>
      </c>
      <c r="BM260" s="366" t="s">
        <v>1356</v>
      </c>
    </row>
    <row r="261" spans="2:65" s="288" customFormat="1" ht="41.25" customHeight="1">
      <c r="B261" s="125"/>
      <c r="C261" s="384">
        <v>100</v>
      </c>
      <c r="D261" s="384" t="s">
        <v>118</v>
      </c>
      <c r="E261" s="385" t="s">
        <v>1357</v>
      </c>
      <c r="F261" s="278" t="s">
        <v>1358</v>
      </c>
      <c r="G261" s="359" t="s">
        <v>121</v>
      </c>
      <c r="H261" s="360">
        <v>0.9</v>
      </c>
      <c r="I261" s="360"/>
      <c r="J261" s="361"/>
      <c r="K261" s="159" t="s">
        <v>122</v>
      </c>
      <c r="L261" s="25"/>
      <c r="M261" s="362" t="s">
        <v>1</v>
      </c>
      <c r="N261" s="363" t="s">
        <v>34</v>
      </c>
      <c r="O261" s="364">
        <v>1.026E-2</v>
      </c>
      <c r="P261" s="364">
        <f t="shared" si="51"/>
        <v>9.2340000000000009E-3</v>
      </c>
      <c r="Q261" s="364">
        <v>2.3099999999999999E-2</v>
      </c>
      <c r="R261" s="364">
        <f t="shared" si="52"/>
        <v>2.0789999999999999E-2</v>
      </c>
      <c r="S261" s="364">
        <v>0</v>
      </c>
      <c r="T261" s="365">
        <f t="shared" si="53"/>
        <v>0</v>
      </c>
      <c r="W261" s="1056"/>
      <c r="X261" s="1056"/>
      <c r="Y261" s="1056"/>
      <c r="Z261" s="1056"/>
      <c r="AA261" s="1098"/>
      <c r="AB261" s="1056"/>
      <c r="AR261" s="366" t="s">
        <v>183</v>
      </c>
      <c r="AT261" s="366" t="s">
        <v>118</v>
      </c>
      <c r="AU261" s="366" t="s">
        <v>124</v>
      </c>
      <c r="AY261" s="13" t="s">
        <v>116</v>
      </c>
      <c r="BE261" s="136">
        <f t="shared" si="54"/>
        <v>0</v>
      </c>
      <c r="BF261" s="136">
        <f t="shared" si="55"/>
        <v>0</v>
      </c>
      <c r="BG261" s="136">
        <f t="shared" si="56"/>
        <v>0</v>
      </c>
      <c r="BH261" s="136">
        <f t="shared" si="57"/>
        <v>0</v>
      </c>
      <c r="BI261" s="136">
        <f t="shared" si="58"/>
        <v>0</v>
      </c>
      <c r="BJ261" s="13" t="s">
        <v>124</v>
      </c>
      <c r="BK261" s="137">
        <f t="shared" si="59"/>
        <v>0</v>
      </c>
      <c r="BL261" s="13" t="s">
        <v>183</v>
      </c>
      <c r="BM261" s="366" t="s">
        <v>1359</v>
      </c>
    </row>
    <row r="262" spans="2:65" s="288" customFormat="1" ht="43.5" customHeight="1">
      <c r="B262" s="125"/>
      <c r="C262" s="384">
        <v>101</v>
      </c>
      <c r="D262" s="384" t="s">
        <v>118</v>
      </c>
      <c r="E262" s="385" t="s">
        <v>1360</v>
      </c>
      <c r="F262" s="278" t="s">
        <v>1361</v>
      </c>
      <c r="G262" s="359" t="s">
        <v>154</v>
      </c>
      <c r="H262" s="360">
        <v>209</v>
      </c>
      <c r="I262" s="360"/>
      <c r="J262" s="361"/>
      <c r="K262" s="159" t="s">
        <v>122</v>
      </c>
      <c r="L262" s="25"/>
      <c r="M262" s="362" t="s">
        <v>1</v>
      </c>
      <c r="N262" s="363" t="s">
        <v>34</v>
      </c>
      <c r="O262" s="364">
        <v>0.23211999999999999</v>
      </c>
      <c r="P262" s="364">
        <f t="shared" si="51"/>
        <v>48.513079999999995</v>
      </c>
      <c r="Q262" s="364">
        <v>1.226E-2</v>
      </c>
      <c r="R262" s="364">
        <f t="shared" si="52"/>
        <v>2.5623399999999998</v>
      </c>
      <c r="S262" s="364">
        <v>0</v>
      </c>
      <c r="T262" s="365">
        <f t="shared" si="53"/>
        <v>0</v>
      </c>
      <c r="W262" s="1056"/>
      <c r="X262" s="1056"/>
      <c r="Y262" s="1056"/>
      <c r="Z262" s="1056"/>
      <c r="AA262" s="1067"/>
      <c r="AB262" s="1056"/>
      <c r="AR262" s="366" t="s">
        <v>183</v>
      </c>
      <c r="AT262" s="366" t="s">
        <v>118</v>
      </c>
      <c r="AU262" s="366" t="s">
        <v>124</v>
      </c>
      <c r="AY262" s="13" t="s">
        <v>116</v>
      </c>
      <c r="BE262" s="136">
        <f t="shared" si="54"/>
        <v>0</v>
      </c>
      <c r="BF262" s="136">
        <f t="shared" si="55"/>
        <v>0</v>
      </c>
      <c r="BG262" s="136">
        <f t="shared" si="56"/>
        <v>0</v>
      </c>
      <c r="BH262" s="136">
        <f t="shared" si="57"/>
        <v>0</v>
      </c>
      <c r="BI262" s="136">
        <f t="shared" si="58"/>
        <v>0</v>
      </c>
      <c r="BJ262" s="13" t="s">
        <v>124</v>
      </c>
      <c r="BK262" s="137">
        <f t="shared" si="59"/>
        <v>0</v>
      </c>
      <c r="BL262" s="13" t="s">
        <v>183</v>
      </c>
      <c r="BM262" s="366" t="s">
        <v>1362</v>
      </c>
    </row>
    <row r="263" spans="2:65" s="288" customFormat="1" ht="30" customHeight="1">
      <c r="B263" s="125"/>
      <c r="C263" s="384">
        <v>102</v>
      </c>
      <c r="D263" s="384" t="s">
        <v>118</v>
      </c>
      <c r="E263" s="385" t="s">
        <v>790</v>
      </c>
      <c r="F263" s="278" t="s">
        <v>791</v>
      </c>
      <c r="G263" s="359" t="s">
        <v>358</v>
      </c>
      <c r="H263" s="360"/>
      <c r="I263" s="360">
        <v>4.5</v>
      </c>
      <c r="J263" s="361"/>
      <c r="K263" s="159" t="s">
        <v>122</v>
      </c>
      <c r="L263" s="25"/>
      <c r="M263" s="362" t="s">
        <v>1</v>
      </c>
      <c r="N263" s="363" t="s">
        <v>34</v>
      </c>
      <c r="O263" s="364">
        <v>0</v>
      </c>
      <c r="P263" s="364">
        <f t="shared" si="51"/>
        <v>0</v>
      </c>
      <c r="Q263" s="364">
        <v>0</v>
      </c>
      <c r="R263" s="364">
        <f t="shared" si="52"/>
        <v>0</v>
      </c>
      <c r="S263" s="364">
        <v>0</v>
      </c>
      <c r="T263" s="365">
        <f t="shared" si="53"/>
        <v>0</v>
      </c>
      <c r="W263" s="1056"/>
      <c r="X263" s="1056"/>
      <c r="Y263" s="1056"/>
      <c r="Z263" s="1056"/>
      <c r="AA263" s="1098"/>
      <c r="AB263" s="1056"/>
      <c r="AR263" s="366" t="s">
        <v>183</v>
      </c>
      <c r="AT263" s="366" t="s">
        <v>118</v>
      </c>
      <c r="AU263" s="366" t="s">
        <v>124</v>
      </c>
      <c r="AY263" s="13" t="s">
        <v>116</v>
      </c>
      <c r="BE263" s="136">
        <f t="shared" si="54"/>
        <v>0</v>
      </c>
      <c r="BF263" s="136">
        <f t="shared" si="55"/>
        <v>0</v>
      </c>
      <c r="BG263" s="136">
        <f t="shared" si="56"/>
        <v>0</v>
      </c>
      <c r="BH263" s="136">
        <f t="shared" si="57"/>
        <v>0</v>
      </c>
      <c r="BI263" s="136">
        <f t="shared" si="58"/>
        <v>0</v>
      </c>
      <c r="BJ263" s="13" t="s">
        <v>124</v>
      </c>
      <c r="BK263" s="137">
        <f t="shared" si="59"/>
        <v>0</v>
      </c>
      <c r="BL263" s="13" t="s">
        <v>183</v>
      </c>
      <c r="BM263" s="366" t="s">
        <v>1363</v>
      </c>
    </row>
    <row r="264" spans="2:65" s="345" customFormat="1" ht="22.9" customHeight="1">
      <c r="B264" s="344"/>
      <c r="D264" s="346" t="s">
        <v>67</v>
      </c>
      <c r="E264" s="355" t="s">
        <v>1364</v>
      </c>
      <c r="F264" s="355" t="s">
        <v>1365</v>
      </c>
      <c r="J264" s="356"/>
      <c r="L264" s="344"/>
      <c r="M264" s="349"/>
      <c r="N264" s="350"/>
      <c r="O264" s="350"/>
      <c r="P264" s="351">
        <f>SUM(P265:P269)</f>
        <v>2095.2236266999998</v>
      </c>
      <c r="Q264" s="350"/>
      <c r="R264" s="351">
        <f>SUM(R265:R269)</f>
        <v>28.827727600000003</v>
      </c>
      <c r="S264" s="350"/>
      <c r="T264" s="352">
        <f>SUM(T265:T269)</f>
        <v>0</v>
      </c>
      <c r="W264" s="1062"/>
      <c r="X264" s="1062"/>
      <c r="Y264" s="1062"/>
      <c r="Z264" s="1062"/>
      <c r="AA264" s="1090"/>
      <c r="AB264" s="1062"/>
      <c r="AR264" s="346" t="s">
        <v>124</v>
      </c>
      <c r="AT264" s="353" t="s">
        <v>67</v>
      </c>
      <c r="AU264" s="353" t="s">
        <v>75</v>
      </c>
      <c r="AY264" s="346" t="s">
        <v>116</v>
      </c>
      <c r="BK264" s="354">
        <f>SUM(BK265:BK269)</f>
        <v>0</v>
      </c>
    </row>
    <row r="265" spans="2:65" s="288" customFormat="1" ht="36" customHeight="1">
      <c r="B265" s="125"/>
      <c r="C265" s="357">
        <v>103</v>
      </c>
      <c r="D265" s="357" t="s">
        <v>118</v>
      </c>
      <c r="E265" s="358" t="s">
        <v>1366</v>
      </c>
      <c r="F265" s="278" t="s">
        <v>1367</v>
      </c>
      <c r="G265" s="359" t="s">
        <v>154</v>
      </c>
      <c r="H265" s="360">
        <v>1138.3</v>
      </c>
      <c r="I265" s="361"/>
      <c r="J265" s="361"/>
      <c r="K265" s="159" t="s">
        <v>1</v>
      </c>
      <c r="L265" s="25"/>
      <c r="M265" s="362" t="s">
        <v>1</v>
      </c>
      <c r="N265" s="363" t="s">
        <v>34</v>
      </c>
      <c r="O265" s="364">
        <v>0.93</v>
      </c>
      <c r="P265" s="364">
        <f>O265*H265</f>
        <v>1058.6189999999999</v>
      </c>
      <c r="Q265" s="364">
        <v>1.554E-2</v>
      </c>
      <c r="R265" s="364">
        <f>Q265*H265</f>
        <v>17.689181999999999</v>
      </c>
      <c r="S265" s="364">
        <v>0</v>
      </c>
      <c r="T265" s="365">
        <f>S265*H265</f>
        <v>0</v>
      </c>
      <c r="W265" s="1056"/>
      <c r="X265" s="1056"/>
      <c r="Y265" s="1056"/>
      <c r="Z265" s="1056"/>
      <c r="AA265" s="1067"/>
      <c r="AB265" s="1056"/>
      <c r="AR265" s="366" t="s">
        <v>183</v>
      </c>
      <c r="AT265" s="366" t="s">
        <v>118</v>
      </c>
      <c r="AU265" s="366" t="s">
        <v>124</v>
      </c>
      <c r="AY265" s="13" t="s">
        <v>116</v>
      </c>
      <c r="BE265" s="136">
        <f>IF(N265="základná",J265,0)</f>
        <v>0</v>
      </c>
      <c r="BF265" s="136">
        <f>IF(N265="znížená",J265,0)</f>
        <v>0</v>
      </c>
      <c r="BG265" s="136">
        <f>IF(N265="zákl. prenesená",J265,0)</f>
        <v>0</v>
      </c>
      <c r="BH265" s="136">
        <f>IF(N265="zníž. prenesená",J265,0)</f>
        <v>0</v>
      </c>
      <c r="BI265" s="136">
        <f>IF(N265="nulová",J265,0)</f>
        <v>0</v>
      </c>
      <c r="BJ265" s="13" t="s">
        <v>124</v>
      </c>
      <c r="BK265" s="137">
        <f>ROUND(I265*H265,3)</f>
        <v>0</v>
      </c>
      <c r="BL265" s="13" t="s">
        <v>183</v>
      </c>
      <c r="BM265" s="366" t="s">
        <v>1368</v>
      </c>
    </row>
    <row r="266" spans="2:65" s="288" customFormat="1" ht="21.75" customHeight="1">
      <c r="B266" s="125"/>
      <c r="C266" s="357">
        <v>104</v>
      </c>
      <c r="D266" s="357" t="s">
        <v>118</v>
      </c>
      <c r="E266" s="358" t="s">
        <v>1369</v>
      </c>
      <c r="F266" s="278" t="s">
        <v>1370</v>
      </c>
      <c r="G266" s="359" t="s">
        <v>154</v>
      </c>
      <c r="H266" s="360">
        <v>1216.21</v>
      </c>
      <c r="I266" s="361"/>
      <c r="J266" s="361"/>
      <c r="K266" s="159" t="s">
        <v>1</v>
      </c>
      <c r="L266" s="25"/>
      <c r="M266" s="362" t="s">
        <v>1</v>
      </c>
      <c r="N266" s="363" t="s">
        <v>34</v>
      </c>
      <c r="O266" s="364">
        <v>0.76964999999999995</v>
      </c>
      <c r="P266" s="364">
        <f>O266*H266</f>
        <v>936.05602649999992</v>
      </c>
      <c r="Q266" s="364">
        <v>8.1200000000000005E-3</v>
      </c>
      <c r="R266" s="364">
        <f>Q266*H266</f>
        <v>9.8756252000000018</v>
      </c>
      <c r="S266" s="364">
        <v>0</v>
      </c>
      <c r="T266" s="365">
        <f>S266*H266</f>
        <v>0</v>
      </c>
      <c r="W266" s="1056"/>
      <c r="X266" s="1056"/>
      <c r="Y266" s="1056"/>
      <c r="Z266" s="1056"/>
      <c r="AA266" s="1088"/>
      <c r="AB266" s="1088"/>
      <c r="AR266" s="366" t="s">
        <v>183</v>
      </c>
      <c r="AT266" s="366" t="s">
        <v>118</v>
      </c>
      <c r="AU266" s="366" t="s">
        <v>124</v>
      </c>
      <c r="AY266" s="13" t="s">
        <v>116</v>
      </c>
      <c r="BE266" s="136">
        <f>IF(N266="základná",J266,0)</f>
        <v>0</v>
      </c>
      <c r="BF266" s="136">
        <f>IF(N266="znížená",J266,0)</f>
        <v>0</v>
      </c>
      <c r="BG266" s="136">
        <f>IF(N266="zákl. prenesená",J266,0)</f>
        <v>0</v>
      </c>
      <c r="BH266" s="136">
        <f>IF(N266="zníž. prenesená",J266,0)</f>
        <v>0</v>
      </c>
      <c r="BI266" s="136">
        <f>IF(N266="nulová",J266,0)</f>
        <v>0</v>
      </c>
      <c r="BJ266" s="13" t="s">
        <v>124</v>
      </c>
      <c r="BK266" s="137">
        <f>ROUND(I266*H266,3)</f>
        <v>0</v>
      </c>
      <c r="BL266" s="13" t="s">
        <v>183</v>
      </c>
      <c r="BM266" s="366" t="s">
        <v>1371</v>
      </c>
    </row>
    <row r="267" spans="2:65" s="288" customFormat="1" ht="51.75" customHeight="1">
      <c r="B267" s="125"/>
      <c r="C267" s="357">
        <v>105</v>
      </c>
      <c r="D267" s="357" t="s">
        <v>118</v>
      </c>
      <c r="E267" s="358" t="s">
        <v>1372</v>
      </c>
      <c r="F267" s="278" t="s">
        <v>1373</v>
      </c>
      <c r="G267" s="359" t="s">
        <v>159</v>
      </c>
      <c r="H267" s="360">
        <v>32.32</v>
      </c>
      <c r="I267" s="361"/>
      <c r="J267" s="361"/>
      <c r="K267" s="159" t="s">
        <v>122</v>
      </c>
      <c r="L267" s="25"/>
      <c r="M267" s="362" t="s">
        <v>1</v>
      </c>
      <c r="N267" s="363" t="s">
        <v>34</v>
      </c>
      <c r="O267" s="364">
        <v>1.00736</v>
      </c>
      <c r="P267" s="364">
        <f>O267*H267</f>
        <v>32.557875199999998</v>
      </c>
      <c r="Q267" s="364">
        <v>8.7200000000000003E-3</v>
      </c>
      <c r="R267" s="364">
        <f>Q267*H267</f>
        <v>0.28183040000000004</v>
      </c>
      <c r="S267" s="364">
        <v>0</v>
      </c>
      <c r="T267" s="365">
        <f>S267*H267</f>
        <v>0</v>
      </c>
      <c r="W267" s="1056"/>
      <c r="X267" s="1074"/>
      <c r="Y267" s="1075"/>
      <c r="Z267" s="1056"/>
      <c r="AA267" s="1067"/>
      <c r="AB267" s="1098"/>
      <c r="AR267" s="366" t="s">
        <v>183</v>
      </c>
      <c r="AT267" s="366" t="s">
        <v>118</v>
      </c>
      <c r="AU267" s="366" t="s">
        <v>124</v>
      </c>
      <c r="AY267" s="13" t="s">
        <v>116</v>
      </c>
      <c r="BE267" s="136">
        <f>IF(N267="základná",J267,0)</f>
        <v>0</v>
      </c>
      <c r="BF267" s="136">
        <f>IF(N267="znížená",J267,0)</f>
        <v>0</v>
      </c>
      <c r="BG267" s="136">
        <f>IF(N267="zákl. prenesená",J267,0)</f>
        <v>0</v>
      </c>
      <c r="BH267" s="136">
        <f>IF(N267="zníž. prenesená",J267,0)</f>
        <v>0</v>
      </c>
      <c r="BI267" s="136">
        <f>IF(N267="nulová",J267,0)</f>
        <v>0</v>
      </c>
      <c r="BJ267" s="13" t="s">
        <v>124</v>
      </c>
      <c r="BK267" s="137">
        <f>ROUND(I267*H267,3)</f>
        <v>0</v>
      </c>
      <c r="BL267" s="13" t="s">
        <v>183</v>
      </c>
      <c r="BM267" s="366" t="s">
        <v>1374</v>
      </c>
    </row>
    <row r="268" spans="2:65" s="288" customFormat="1" ht="42" customHeight="1">
      <c r="B268" s="125"/>
      <c r="C268" s="357">
        <v>106</v>
      </c>
      <c r="D268" s="357" t="s">
        <v>118</v>
      </c>
      <c r="E268" s="358" t="s">
        <v>1375</v>
      </c>
      <c r="F268" s="278" t="s">
        <v>1376</v>
      </c>
      <c r="G268" s="359" t="s">
        <v>159</v>
      </c>
      <c r="H268" s="360">
        <v>49.5</v>
      </c>
      <c r="I268" s="361"/>
      <c r="J268" s="361"/>
      <c r="K268" s="159" t="s">
        <v>1</v>
      </c>
      <c r="L268" s="25"/>
      <c r="M268" s="362" t="s">
        <v>1</v>
      </c>
      <c r="N268" s="363" t="s">
        <v>34</v>
      </c>
      <c r="O268" s="364">
        <v>1.37355</v>
      </c>
      <c r="P268" s="364">
        <f>O268*H268</f>
        <v>67.990724999999998</v>
      </c>
      <c r="Q268" s="364">
        <v>1.9820000000000001E-2</v>
      </c>
      <c r="R268" s="364">
        <f>Q268*H268</f>
        <v>0.98109000000000002</v>
      </c>
      <c r="S268" s="364">
        <v>0</v>
      </c>
      <c r="T268" s="365">
        <f>S268*H268</f>
        <v>0</v>
      </c>
      <c r="W268" s="1056"/>
      <c r="X268" s="1056"/>
      <c r="Y268" s="1056"/>
      <c r="Z268" s="1056"/>
      <c r="AA268" s="1067"/>
      <c r="AB268" s="1056"/>
      <c r="AR268" s="366" t="s">
        <v>183</v>
      </c>
      <c r="AT268" s="366" t="s">
        <v>118</v>
      </c>
      <c r="AU268" s="366" t="s">
        <v>124</v>
      </c>
      <c r="AY268" s="13" t="s">
        <v>116</v>
      </c>
      <c r="BE268" s="136">
        <f>IF(N268="základná",J268,0)</f>
        <v>0</v>
      </c>
      <c r="BF268" s="136">
        <f>IF(N268="znížená",J268,0)</f>
        <v>0</v>
      </c>
      <c r="BG268" s="136">
        <f>IF(N268="zákl. prenesená",J268,0)</f>
        <v>0</v>
      </c>
      <c r="BH268" s="136">
        <f>IF(N268="zníž. prenesená",J268,0)</f>
        <v>0</v>
      </c>
      <c r="BI268" s="136">
        <f>IF(N268="nulová",J268,0)</f>
        <v>0</v>
      </c>
      <c r="BJ268" s="13" t="s">
        <v>124</v>
      </c>
      <c r="BK268" s="137">
        <f>ROUND(I268*H268,3)</f>
        <v>0</v>
      </c>
      <c r="BL268" s="13" t="s">
        <v>183</v>
      </c>
      <c r="BM268" s="366" t="s">
        <v>1377</v>
      </c>
    </row>
    <row r="269" spans="2:65" s="288" customFormat="1" ht="31.5" customHeight="1">
      <c r="B269" s="125"/>
      <c r="C269" s="357">
        <v>107</v>
      </c>
      <c r="D269" s="357" t="s">
        <v>118</v>
      </c>
      <c r="E269" s="358" t="s">
        <v>1378</v>
      </c>
      <c r="F269" s="278" t="s">
        <v>1379</v>
      </c>
      <c r="G269" s="359" t="s">
        <v>358</v>
      </c>
      <c r="H269" s="360"/>
      <c r="I269" s="361">
        <v>1.2</v>
      </c>
      <c r="J269" s="361"/>
      <c r="K269" s="159" t="s">
        <v>122</v>
      </c>
      <c r="L269" s="25"/>
      <c r="M269" s="362" t="s">
        <v>1</v>
      </c>
      <c r="N269" s="363" t="s">
        <v>34</v>
      </c>
      <c r="O269" s="364">
        <v>0</v>
      </c>
      <c r="P269" s="364">
        <f>O269*H269</f>
        <v>0</v>
      </c>
      <c r="Q269" s="364">
        <v>0</v>
      </c>
      <c r="R269" s="364">
        <f>Q269*H269</f>
        <v>0</v>
      </c>
      <c r="S269" s="364">
        <v>0</v>
      </c>
      <c r="T269" s="365">
        <f>S269*H269</f>
        <v>0</v>
      </c>
      <c r="W269" s="1056"/>
      <c r="X269" s="1056"/>
      <c r="Y269" s="1056"/>
      <c r="Z269" s="1056"/>
      <c r="AA269" s="1088"/>
      <c r="AB269" s="1056"/>
      <c r="AR269" s="366" t="s">
        <v>183</v>
      </c>
      <c r="AT269" s="366" t="s">
        <v>118</v>
      </c>
      <c r="AU269" s="366" t="s">
        <v>124</v>
      </c>
      <c r="AY269" s="13" t="s">
        <v>116</v>
      </c>
      <c r="BE269" s="136">
        <f>IF(N269="základná",J269,0)</f>
        <v>0</v>
      </c>
      <c r="BF269" s="136">
        <f>IF(N269="znížená",J269,0)</f>
        <v>0</v>
      </c>
      <c r="BG269" s="136">
        <f>IF(N269="zákl. prenesená",J269,0)</f>
        <v>0</v>
      </c>
      <c r="BH269" s="136">
        <f>IF(N269="zníž. prenesená",J269,0)</f>
        <v>0</v>
      </c>
      <c r="BI269" s="136">
        <f>IF(N269="nulová",J269,0)</f>
        <v>0</v>
      </c>
      <c r="BJ269" s="13" t="s">
        <v>124</v>
      </c>
      <c r="BK269" s="137">
        <f>ROUND(I269*H269,3)</f>
        <v>0</v>
      </c>
      <c r="BL269" s="13" t="s">
        <v>183</v>
      </c>
      <c r="BM269" s="366" t="s">
        <v>1380</v>
      </c>
    </row>
    <row r="270" spans="2:65" s="345" customFormat="1" ht="22.9" customHeight="1">
      <c r="B270" s="344"/>
      <c r="D270" s="346" t="s">
        <v>67</v>
      </c>
      <c r="E270" s="355" t="s">
        <v>469</v>
      </c>
      <c r="F270" s="355" t="s">
        <v>470</v>
      </c>
      <c r="J270" s="356"/>
      <c r="L270" s="344"/>
      <c r="M270" s="349"/>
      <c r="N270" s="350"/>
      <c r="O270" s="350"/>
      <c r="P270" s="351">
        <f>SUM(P271:P287)</f>
        <v>292.349627</v>
      </c>
      <c r="Q270" s="350"/>
      <c r="R270" s="351">
        <f>SUM(R271:R287)</f>
        <v>0.9633489999999999</v>
      </c>
      <c r="S270" s="350"/>
      <c r="T270" s="352">
        <f>SUM(T271:T287)</f>
        <v>0.71020399999999995</v>
      </c>
      <c r="W270" s="1062"/>
      <c r="X270" s="1062"/>
      <c r="Y270" s="1062"/>
      <c r="Z270" s="1062"/>
      <c r="AA270" s="1090"/>
      <c r="AB270" s="1062"/>
      <c r="AR270" s="346" t="s">
        <v>124</v>
      </c>
      <c r="AT270" s="353" t="s">
        <v>67</v>
      </c>
      <c r="AU270" s="353" t="s">
        <v>75</v>
      </c>
      <c r="AY270" s="346" t="s">
        <v>116</v>
      </c>
      <c r="BK270" s="354">
        <f>SUM(BK271:BK287)</f>
        <v>0</v>
      </c>
    </row>
    <row r="271" spans="2:65" s="288" customFormat="1" ht="26.25" customHeight="1">
      <c r="B271" s="125"/>
      <c r="C271" s="357">
        <v>108</v>
      </c>
      <c r="D271" s="357" t="s">
        <v>118</v>
      </c>
      <c r="E271" s="385" t="s">
        <v>472</v>
      </c>
      <c r="F271" s="278" t="s">
        <v>1381</v>
      </c>
      <c r="G271" s="359" t="s">
        <v>159</v>
      </c>
      <c r="H271" s="360">
        <v>5.0999999999999996</v>
      </c>
      <c r="I271" s="360"/>
      <c r="J271" s="361"/>
      <c r="K271" s="159" t="s">
        <v>122</v>
      </c>
      <c r="L271" s="25"/>
      <c r="M271" s="362" t="s">
        <v>1</v>
      </c>
      <c r="N271" s="363" t="s">
        <v>34</v>
      </c>
      <c r="O271" s="364">
        <v>0.89600000000000002</v>
      </c>
      <c r="P271" s="364">
        <f t="shared" ref="P271:P287" si="60">O271*H271</f>
        <v>4.5695999999999994</v>
      </c>
      <c r="Q271" s="364">
        <v>2.4499999999999999E-3</v>
      </c>
      <c r="R271" s="364">
        <f t="shared" ref="R271:R287" si="61">Q271*H271</f>
        <v>1.2494999999999999E-2</v>
      </c>
      <c r="S271" s="364">
        <v>0</v>
      </c>
      <c r="T271" s="365">
        <f t="shared" ref="T271:T287" si="62">S271*H271</f>
        <v>0</v>
      </c>
      <c r="W271" s="1056"/>
      <c r="X271" s="1056"/>
      <c r="Y271" s="1056"/>
      <c r="Z271" s="1056"/>
      <c r="AA271" s="1088"/>
      <c r="AB271" s="1056"/>
      <c r="AR271" s="366" t="s">
        <v>183</v>
      </c>
      <c r="AT271" s="366" t="s">
        <v>118</v>
      </c>
      <c r="AU271" s="366" t="s">
        <v>124</v>
      </c>
      <c r="AY271" s="13" t="s">
        <v>116</v>
      </c>
      <c r="BE271" s="136">
        <f t="shared" ref="BE271:BE287" si="63">IF(N271="základná",J271,0)</f>
        <v>0</v>
      </c>
      <c r="BF271" s="136">
        <f t="shared" ref="BF271:BF287" si="64">IF(N271="znížená",J271,0)</f>
        <v>0</v>
      </c>
      <c r="BG271" s="136">
        <f t="shared" ref="BG271:BG287" si="65">IF(N271="zákl. prenesená",J271,0)</f>
        <v>0</v>
      </c>
      <c r="BH271" s="136">
        <f t="shared" ref="BH271:BH287" si="66">IF(N271="zníž. prenesená",J271,0)</f>
        <v>0</v>
      </c>
      <c r="BI271" s="136">
        <f t="shared" ref="BI271:BI287" si="67">IF(N271="nulová",J271,0)</f>
        <v>0</v>
      </c>
      <c r="BJ271" s="13" t="s">
        <v>124</v>
      </c>
      <c r="BK271" s="137">
        <f t="shared" ref="BK271:BK287" si="68">ROUND(I271*H271,3)</f>
        <v>0</v>
      </c>
      <c r="BL271" s="13" t="s">
        <v>183</v>
      </c>
      <c r="BM271" s="366" t="s">
        <v>1382</v>
      </c>
    </row>
    <row r="272" spans="2:65" s="288" customFormat="1" ht="28.5" customHeight="1">
      <c r="B272" s="125"/>
      <c r="C272" s="357">
        <v>109</v>
      </c>
      <c r="D272" s="357" t="s">
        <v>118</v>
      </c>
      <c r="E272" s="385" t="s">
        <v>1383</v>
      </c>
      <c r="F272" s="278" t="s">
        <v>1384</v>
      </c>
      <c r="G272" s="359" t="s">
        <v>241</v>
      </c>
      <c r="H272" s="360">
        <v>4</v>
      </c>
      <c r="I272" s="360"/>
      <c r="J272" s="361"/>
      <c r="K272" s="159" t="s">
        <v>122</v>
      </c>
      <c r="L272" s="25"/>
      <c r="M272" s="362" t="s">
        <v>1</v>
      </c>
      <c r="N272" s="363" t="s">
        <v>34</v>
      </c>
      <c r="O272" s="364">
        <v>1.4556100000000001</v>
      </c>
      <c r="P272" s="364">
        <f t="shared" si="60"/>
        <v>5.8224400000000003</v>
      </c>
      <c r="Q272" s="364">
        <v>4.8300000000000001E-3</v>
      </c>
      <c r="R272" s="364">
        <f t="shared" si="61"/>
        <v>1.932E-2</v>
      </c>
      <c r="S272" s="364">
        <v>0</v>
      </c>
      <c r="T272" s="365">
        <f t="shared" si="62"/>
        <v>0</v>
      </c>
      <c r="W272" s="1056"/>
      <c r="X272" s="1056"/>
      <c r="Y272" s="1056"/>
      <c r="Z272" s="1056"/>
      <c r="AA272" s="1088"/>
      <c r="AB272" s="1056"/>
      <c r="AR272" s="366" t="s">
        <v>183</v>
      </c>
      <c r="AT272" s="366" t="s">
        <v>118</v>
      </c>
      <c r="AU272" s="366" t="s">
        <v>124</v>
      </c>
      <c r="AY272" s="13" t="s">
        <v>116</v>
      </c>
      <c r="BE272" s="136">
        <f t="shared" si="63"/>
        <v>0</v>
      </c>
      <c r="BF272" s="136">
        <f t="shared" si="64"/>
        <v>0</v>
      </c>
      <c r="BG272" s="136">
        <f t="shared" si="65"/>
        <v>0</v>
      </c>
      <c r="BH272" s="136">
        <f t="shared" si="66"/>
        <v>0</v>
      </c>
      <c r="BI272" s="136">
        <f t="shared" si="67"/>
        <v>0</v>
      </c>
      <c r="BJ272" s="13" t="s">
        <v>124</v>
      </c>
      <c r="BK272" s="137">
        <f t="shared" si="68"/>
        <v>0</v>
      </c>
      <c r="BL272" s="13" t="s">
        <v>183</v>
      </c>
      <c r="BM272" s="366" t="s">
        <v>1385</v>
      </c>
    </row>
    <row r="273" spans="2:65" s="288" customFormat="1" ht="42" customHeight="1">
      <c r="B273" s="125"/>
      <c r="C273" s="357">
        <v>110</v>
      </c>
      <c r="D273" s="357" t="s">
        <v>118</v>
      </c>
      <c r="E273" s="385" t="s">
        <v>484</v>
      </c>
      <c r="F273" s="278" t="s">
        <v>1386</v>
      </c>
      <c r="G273" s="359" t="s">
        <v>241</v>
      </c>
      <c r="H273" s="360">
        <v>2</v>
      </c>
      <c r="I273" s="360"/>
      <c r="J273" s="361"/>
      <c r="K273" s="159" t="s">
        <v>122</v>
      </c>
      <c r="L273" s="25"/>
      <c r="M273" s="362" t="s">
        <v>1</v>
      </c>
      <c r="N273" s="363" t="s">
        <v>34</v>
      </c>
      <c r="O273" s="364">
        <v>0.10007000000000001</v>
      </c>
      <c r="P273" s="364">
        <f t="shared" si="60"/>
        <v>0.20014000000000001</v>
      </c>
      <c r="Q273" s="364">
        <v>2.0000000000000002E-5</v>
      </c>
      <c r="R273" s="364">
        <f t="shared" si="61"/>
        <v>4.0000000000000003E-5</v>
      </c>
      <c r="S273" s="364">
        <v>0</v>
      </c>
      <c r="T273" s="365">
        <f t="shared" si="62"/>
        <v>0</v>
      </c>
      <c r="W273" s="1056"/>
      <c r="X273" s="1056"/>
      <c r="Y273" s="1056"/>
      <c r="Z273" s="1056"/>
      <c r="AA273" s="1088"/>
      <c r="AB273" s="1056"/>
      <c r="AR273" s="366" t="s">
        <v>183</v>
      </c>
      <c r="AT273" s="366" t="s">
        <v>118</v>
      </c>
      <c r="AU273" s="366" t="s">
        <v>124</v>
      </c>
      <c r="AY273" s="13" t="s">
        <v>116</v>
      </c>
      <c r="BE273" s="136">
        <f t="shared" si="63"/>
        <v>0</v>
      </c>
      <c r="BF273" s="136">
        <f t="shared" si="64"/>
        <v>0</v>
      </c>
      <c r="BG273" s="136">
        <f t="shared" si="65"/>
        <v>0</v>
      </c>
      <c r="BH273" s="136">
        <f t="shared" si="66"/>
        <v>0</v>
      </c>
      <c r="BI273" s="136">
        <f t="shared" si="67"/>
        <v>0</v>
      </c>
      <c r="BJ273" s="13" t="s">
        <v>124</v>
      </c>
      <c r="BK273" s="137">
        <f t="shared" si="68"/>
        <v>0</v>
      </c>
      <c r="BL273" s="13" t="s">
        <v>183</v>
      </c>
      <c r="BM273" s="366" t="s">
        <v>1387</v>
      </c>
    </row>
    <row r="274" spans="2:65" s="288" customFormat="1" ht="32.25" customHeight="1">
      <c r="B274" s="125"/>
      <c r="C274" s="373">
        <v>111</v>
      </c>
      <c r="D274" s="373" t="s">
        <v>239</v>
      </c>
      <c r="E274" s="387" t="s">
        <v>488</v>
      </c>
      <c r="F274" s="280" t="s">
        <v>1388</v>
      </c>
      <c r="G274" s="374" t="s">
        <v>241</v>
      </c>
      <c r="H274" s="281">
        <v>2</v>
      </c>
      <c r="I274" s="281"/>
      <c r="J274" s="375"/>
      <c r="K274" s="160" t="s">
        <v>122</v>
      </c>
      <c r="L274" s="376"/>
      <c r="M274" s="377" t="s">
        <v>1</v>
      </c>
      <c r="N274" s="378" t="s">
        <v>34</v>
      </c>
      <c r="O274" s="364">
        <v>0</v>
      </c>
      <c r="P274" s="364">
        <f t="shared" si="60"/>
        <v>0</v>
      </c>
      <c r="Q274" s="364">
        <v>6.9999999999999994E-5</v>
      </c>
      <c r="R274" s="364">
        <f t="shared" si="61"/>
        <v>1.3999999999999999E-4</v>
      </c>
      <c r="S274" s="364">
        <v>0</v>
      </c>
      <c r="T274" s="365">
        <f t="shared" si="62"/>
        <v>0</v>
      </c>
      <c r="W274" s="1056"/>
      <c r="X274" s="1056"/>
      <c r="Y274" s="1056"/>
      <c r="Z274" s="1056"/>
      <c r="AA274" s="1094"/>
      <c r="AB274" s="1056"/>
      <c r="AR274" s="366" t="s">
        <v>247</v>
      </c>
      <c r="AT274" s="366" t="s">
        <v>239</v>
      </c>
      <c r="AU274" s="366" t="s">
        <v>124</v>
      </c>
      <c r="AY274" s="13" t="s">
        <v>116</v>
      </c>
      <c r="BE274" s="136">
        <f t="shared" si="63"/>
        <v>0</v>
      </c>
      <c r="BF274" s="136">
        <f t="shared" si="64"/>
        <v>0</v>
      </c>
      <c r="BG274" s="136">
        <f t="shared" si="65"/>
        <v>0</v>
      </c>
      <c r="BH274" s="136">
        <f t="shared" si="66"/>
        <v>0</v>
      </c>
      <c r="BI274" s="136">
        <f t="shared" si="67"/>
        <v>0</v>
      </c>
      <c r="BJ274" s="13" t="s">
        <v>124</v>
      </c>
      <c r="BK274" s="137">
        <f t="shared" si="68"/>
        <v>0</v>
      </c>
      <c r="BL274" s="13" t="s">
        <v>183</v>
      </c>
      <c r="BM274" s="366" t="s">
        <v>1389</v>
      </c>
    </row>
    <row r="275" spans="2:65" s="288" customFormat="1" ht="33" customHeight="1">
      <c r="B275" s="125"/>
      <c r="C275" s="357">
        <v>112</v>
      </c>
      <c r="D275" s="357" t="s">
        <v>118</v>
      </c>
      <c r="E275" s="385" t="s">
        <v>1390</v>
      </c>
      <c r="F275" s="278" t="s">
        <v>1391</v>
      </c>
      <c r="G275" s="359" t="s">
        <v>241</v>
      </c>
      <c r="H275" s="360">
        <v>4</v>
      </c>
      <c r="I275" s="360"/>
      <c r="J275" s="361"/>
      <c r="K275" s="159" t="s">
        <v>122</v>
      </c>
      <c r="L275" s="25"/>
      <c r="M275" s="362" t="s">
        <v>1</v>
      </c>
      <c r="N275" s="363" t="s">
        <v>34</v>
      </c>
      <c r="O275" s="364">
        <v>0.161</v>
      </c>
      <c r="P275" s="364">
        <f t="shared" si="60"/>
        <v>0.64400000000000002</v>
      </c>
      <c r="Q275" s="364">
        <v>0</v>
      </c>
      <c r="R275" s="364">
        <f t="shared" si="61"/>
        <v>0</v>
      </c>
      <c r="S275" s="364">
        <v>3.2000000000000002E-3</v>
      </c>
      <c r="T275" s="365">
        <f t="shared" si="62"/>
        <v>1.2800000000000001E-2</v>
      </c>
      <c r="W275" s="1056"/>
      <c r="X275" s="1056"/>
      <c r="Y275" s="1056"/>
      <c r="Z275" s="1056"/>
      <c r="AA275" s="1088"/>
      <c r="AB275" s="1056"/>
      <c r="AR275" s="366" t="s">
        <v>183</v>
      </c>
      <c r="AT275" s="366" t="s">
        <v>118</v>
      </c>
      <c r="AU275" s="366" t="s">
        <v>124</v>
      </c>
      <c r="AY275" s="13" t="s">
        <v>116</v>
      </c>
      <c r="BE275" s="136">
        <f t="shared" si="63"/>
        <v>0</v>
      </c>
      <c r="BF275" s="136">
        <f t="shared" si="64"/>
        <v>0</v>
      </c>
      <c r="BG275" s="136">
        <f t="shared" si="65"/>
        <v>0</v>
      </c>
      <c r="BH275" s="136">
        <f t="shared" si="66"/>
        <v>0</v>
      </c>
      <c r="BI275" s="136">
        <f t="shared" si="67"/>
        <v>0</v>
      </c>
      <c r="BJ275" s="13" t="s">
        <v>124</v>
      </c>
      <c r="BK275" s="137">
        <f t="shared" si="68"/>
        <v>0</v>
      </c>
      <c r="BL275" s="13" t="s">
        <v>183</v>
      </c>
      <c r="BM275" s="366" t="s">
        <v>1392</v>
      </c>
    </row>
    <row r="276" spans="2:65" s="288" customFormat="1" ht="36.75" customHeight="1">
      <c r="B276" s="125"/>
      <c r="C276" s="357">
        <v>113</v>
      </c>
      <c r="D276" s="357" t="s">
        <v>118</v>
      </c>
      <c r="E276" s="385" t="s">
        <v>1393</v>
      </c>
      <c r="F276" s="278" t="s">
        <v>1394</v>
      </c>
      <c r="G276" s="359" t="s">
        <v>159</v>
      </c>
      <c r="H276" s="360">
        <v>94</v>
      </c>
      <c r="I276" s="360"/>
      <c r="J276" s="361"/>
      <c r="K276" s="159" t="s">
        <v>122</v>
      </c>
      <c r="L276" s="25"/>
      <c r="M276" s="362" t="s">
        <v>1</v>
      </c>
      <c r="N276" s="363" t="s">
        <v>34</v>
      </c>
      <c r="O276" s="364">
        <v>1.0609999999999999</v>
      </c>
      <c r="P276" s="364">
        <f t="shared" si="60"/>
        <v>99.733999999999995</v>
      </c>
      <c r="Q276" s="364">
        <v>2.0500000000000002E-3</v>
      </c>
      <c r="R276" s="364">
        <f t="shared" si="61"/>
        <v>0.19270000000000001</v>
      </c>
      <c r="S276" s="364">
        <v>0</v>
      </c>
      <c r="T276" s="365">
        <f t="shared" si="62"/>
        <v>0</v>
      </c>
      <c r="W276" s="1056"/>
      <c r="X276" s="1056"/>
      <c r="Y276" s="1056"/>
      <c r="Z276" s="1056"/>
      <c r="AA276" s="1067"/>
      <c r="AB276" s="1056"/>
      <c r="AR276" s="366" t="s">
        <v>183</v>
      </c>
      <c r="AT276" s="366" t="s">
        <v>118</v>
      </c>
      <c r="AU276" s="366" t="s">
        <v>124</v>
      </c>
      <c r="AY276" s="13" t="s">
        <v>116</v>
      </c>
      <c r="BE276" s="136">
        <f t="shared" si="63"/>
        <v>0</v>
      </c>
      <c r="BF276" s="136">
        <f t="shared" si="64"/>
        <v>0</v>
      </c>
      <c r="BG276" s="136">
        <f t="shared" si="65"/>
        <v>0</v>
      </c>
      <c r="BH276" s="136">
        <f t="shared" si="66"/>
        <v>0</v>
      </c>
      <c r="BI276" s="136">
        <f t="shared" si="67"/>
        <v>0</v>
      </c>
      <c r="BJ276" s="13" t="s">
        <v>124</v>
      </c>
      <c r="BK276" s="137">
        <f t="shared" si="68"/>
        <v>0</v>
      </c>
      <c r="BL276" s="13" t="s">
        <v>183</v>
      </c>
      <c r="BM276" s="366" t="s">
        <v>1395</v>
      </c>
    </row>
    <row r="277" spans="2:65" s="288" customFormat="1" ht="25.5" customHeight="1">
      <c r="B277" s="125"/>
      <c r="C277" s="357">
        <v>114</v>
      </c>
      <c r="D277" s="357" t="s">
        <v>118</v>
      </c>
      <c r="E277" s="385" t="s">
        <v>499</v>
      </c>
      <c r="F277" s="278" t="s">
        <v>500</v>
      </c>
      <c r="G277" s="359" t="s">
        <v>159</v>
      </c>
      <c r="H277" s="360">
        <v>94</v>
      </c>
      <c r="I277" s="360"/>
      <c r="J277" s="361"/>
      <c r="K277" s="159" t="s">
        <v>122</v>
      </c>
      <c r="L277" s="25"/>
      <c r="M277" s="362" t="s">
        <v>1</v>
      </c>
      <c r="N277" s="363" t="s">
        <v>34</v>
      </c>
      <c r="O277" s="364">
        <v>7.4999999999999997E-2</v>
      </c>
      <c r="P277" s="364">
        <f t="shared" si="60"/>
        <v>7.05</v>
      </c>
      <c r="Q277" s="364">
        <v>0</v>
      </c>
      <c r="R277" s="364">
        <f t="shared" si="61"/>
        <v>0</v>
      </c>
      <c r="S277" s="364">
        <v>1.3500000000000001E-3</v>
      </c>
      <c r="T277" s="365">
        <f t="shared" si="62"/>
        <v>0.12690000000000001</v>
      </c>
      <c r="W277" s="1056"/>
      <c r="X277" s="1056"/>
      <c r="Y277" s="1056"/>
      <c r="Z277" s="1056"/>
      <c r="AA277" s="1088"/>
      <c r="AB277" s="1056"/>
      <c r="AR277" s="366" t="s">
        <v>183</v>
      </c>
      <c r="AT277" s="366" t="s">
        <v>118</v>
      </c>
      <c r="AU277" s="366" t="s">
        <v>124</v>
      </c>
      <c r="AY277" s="13" t="s">
        <v>116</v>
      </c>
      <c r="BE277" s="136">
        <f t="shared" si="63"/>
        <v>0</v>
      </c>
      <c r="BF277" s="136">
        <f t="shared" si="64"/>
        <v>0</v>
      </c>
      <c r="BG277" s="136">
        <f t="shared" si="65"/>
        <v>0</v>
      </c>
      <c r="BH277" s="136">
        <f t="shared" si="66"/>
        <v>0</v>
      </c>
      <c r="BI277" s="136">
        <f t="shared" si="67"/>
        <v>0</v>
      </c>
      <c r="BJ277" s="13" t="s">
        <v>124</v>
      </c>
      <c r="BK277" s="137">
        <f t="shared" si="68"/>
        <v>0</v>
      </c>
      <c r="BL277" s="13" t="s">
        <v>183</v>
      </c>
      <c r="BM277" s="366" t="s">
        <v>1396</v>
      </c>
    </row>
    <row r="278" spans="2:65" s="288" customFormat="1" ht="27" customHeight="1">
      <c r="B278" s="125"/>
      <c r="C278" s="357">
        <v>115</v>
      </c>
      <c r="D278" s="357" t="s">
        <v>118</v>
      </c>
      <c r="E278" s="385" t="s">
        <v>1397</v>
      </c>
      <c r="F278" s="278" t="s">
        <v>1398</v>
      </c>
      <c r="G278" s="359" t="s">
        <v>159</v>
      </c>
      <c r="H278" s="360">
        <v>159.19999999999999</v>
      </c>
      <c r="I278" s="360"/>
      <c r="J278" s="361"/>
      <c r="K278" s="159" t="s">
        <v>1</v>
      </c>
      <c r="L278" s="25"/>
      <c r="M278" s="362" t="s">
        <v>1</v>
      </c>
      <c r="N278" s="363" t="s">
        <v>34</v>
      </c>
      <c r="O278" s="364">
        <v>0.69799999999999995</v>
      </c>
      <c r="P278" s="364">
        <f t="shared" si="60"/>
        <v>111.12159999999999</v>
      </c>
      <c r="Q278" s="364">
        <v>3.4399999999999999E-3</v>
      </c>
      <c r="R278" s="364">
        <f t="shared" si="61"/>
        <v>0.54764799999999991</v>
      </c>
      <c r="S278" s="364">
        <v>0</v>
      </c>
      <c r="T278" s="365">
        <f t="shared" si="62"/>
        <v>0</v>
      </c>
      <c r="W278" s="1056"/>
      <c r="X278" s="1056"/>
      <c r="Y278" s="1056"/>
      <c r="Z278" s="1056"/>
      <c r="AA278" s="1088"/>
      <c r="AB278" s="1056"/>
      <c r="AR278" s="366" t="s">
        <v>183</v>
      </c>
      <c r="AT278" s="366" t="s">
        <v>118</v>
      </c>
      <c r="AU278" s="366" t="s">
        <v>124</v>
      </c>
      <c r="AY278" s="13" t="s">
        <v>116</v>
      </c>
      <c r="BE278" s="136">
        <f t="shared" si="63"/>
        <v>0</v>
      </c>
      <c r="BF278" s="136">
        <f t="shared" si="64"/>
        <v>0</v>
      </c>
      <c r="BG278" s="136">
        <f t="shared" si="65"/>
        <v>0</v>
      </c>
      <c r="BH278" s="136">
        <f t="shared" si="66"/>
        <v>0</v>
      </c>
      <c r="BI278" s="136">
        <f t="shared" si="67"/>
        <v>0</v>
      </c>
      <c r="BJ278" s="13" t="s">
        <v>124</v>
      </c>
      <c r="BK278" s="137">
        <f t="shared" si="68"/>
        <v>0</v>
      </c>
      <c r="BL278" s="13" t="s">
        <v>183</v>
      </c>
      <c r="BM278" s="366" t="s">
        <v>1399</v>
      </c>
    </row>
    <row r="279" spans="2:65" s="288" customFormat="1" ht="25.5" customHeight="1">
      <c r="B279" s="125"/>
      <c r="C279" s="357">
        <v>116</v>
      </c>
      <c r="D279" s="357" t="s">
        <v>118</v>
      </c>
      <c r="E279" s="385" t="s">
        <v>1400</v>
      </c>
      <c r="F279" s="278" t="s">
        <v>1401</v>
      </c>
      <c r="G279" s="359" t="s">
        <v>159</v>
      </c>
      <c r="H279" s="360">
        <v>2.6</v>
      </c>
      <c r="I279" s="360"/>
      <c r="J279" s="361"/>
      <c r="K279" s="159" t="s">
        <v>1</v>
      </c>
      <c r="L279" s="25"/>
      <c r="M279" s="362" t="s">
        <v>1</v>
      </c>
      <c r="N279" s="363" t="s">
        <v>34</v>
      </c>
      <c r="O279" s="364">
        <v>1.6562699999999999</v>
      </c>
      <c r="P279" s="364">
        <f t="shared" si="60"/>
        <v>4.3063019999999996</v>
      </c>
      <c r="Q279" s="364">
        <v>2.7699999999999999E-3</v>
      </c>
      <c r="R279" s="364">
        <f t="shared" si="61"/>
        <v>7.2020000000000001E-3</v>
      </c>
      <c r="S279" s="364">
        <v>0</v>
      </c>
      <c r="T279" s="365">
        <f t="shared" si="62"/>
        <v>0</v>
      </c>
      <c r="W279" s="1056"/>
      <c r="X279" s="1056"/>
      <c r="Y279" s="1056"/>
      <c r="Z279" s="1056"/>
      <c r="AA279" s="1088"/>
      <c r="AB279" s="1056"/>
      <c r="AR279" s="366" t="s">
        <v>183</v>
      </c>
      <c r="AT279" s="366" t="s">
        <v>118</v>
      </c>
      <c r="AU279" s="366" t="s">
        <v>124</v>
      </c>
      <c r="AY279" s="13" t="s">
        <v>116</v>
      </c>
      <c r="BE279" s="136">
        <f t="shared" si="63"/>
        <v>0</v>
      </c>
      <c r="BF279" s="136">
        <f t="shared" si="64"/>
        <v>0</v>
      </c>
      <c r="BG279" s="136">
        <f t="shared" si="65"/>
        <v>0</v>
      </c>
      <c r="BH279" s="136">
        <f t="shared" si="66"/>
        <v>0</v>
      </c>
      <c r="BI279" s="136">
        <f t="shared" si="67"/>
        <v>0</v>
      </c>
      <c r="BJ279" s="13" t="s">
        <v>124</v>
      </c>
      <c r="BK279" s="137">
        <f t="shared" si="68"/>
        <v>0</v>
      </c>
      <c r="BL279" s="13" t="s">
        <v>183</v>
      </c>
      <c r="BM279" s="366" t="s">
        <v>1402</v>
      </c>
    </row>
    <row r="280" spans="2:65" s="288" customFormat="1" ht="27" customHeight="1">
      <c r="B280" s="125"/>
      <c r="C280" s="357">
        <v>117</v>
      </c>
      <c r="D280" s="357" t="s">
        <v>118</v>
      </c>
      <c r="E280" s="385" t="s">
        <v>518</v>
      </c>
      <c r="F280" s="278" t="s">
        <v>519</v>
      </c>
      <c r="G280" s="359" t="s">
        <v>159</v>
      </c>
      <c r="H280" s="360">
        <v>159.19999999999999</v>
      </c>
      <c r="I280" s="360"/>
      <c r="J280" s="361"/>
      <c r="K280" s="159" t="s">
        <v>122</v>
      </c>
      <c r="L280" s="25"/>
      <c r="M280" s="362" t="s">
        <v>1</v>
      </c>
      <c r="N280" s="363" t="s">
        <v>34</v>
      </c>
      <c r="O280" s="364">
        <v>8.5999999999999993E-2</v>
      </c>
      <c r="P280" s="364">
        <f t="shared" si="60"/>
        <v>13.691199999999998</v>
      </c>
      <c r="Q280" s="364">
        <v>0</v>
      </c>
      <c r="R280" s="364">
        <f t="shared" si="61"/>
        <v>0</v>
      </c>
      <c r="S280" s="364">
        <v>2.3E-3</v>
      </c>
      <c r="T280" s="365">
        <f t="shared" si="62"/>
        <v>0.36615999999999999</v>
      </c>
      <c r="W280" s="1056"/>
      <c r="X280" s="1056"/>
      <c r="Y280" s="1056"/>
      <c r="Z280" s="1056"/>
      <c r="AA280" s="1088"/>
      <c r="AB280" s="1056"/>
      <c r="AR280" s="366" t="s">
        <v>183</v>
      </c>
      <c r="AT280" s="366" t="s">
        <v>118</v>
      </c>
      <c r="AU280" s="366" t="s">
        <v>124</v>
      </c>
      <c r="AY280" s="13" t="s">
        <v>116</v>
      </c>
      <c r="BE280" s="136">
        <f t="shared" si="63"/>
        <v>0</v>
      </c>
      <c r="BF280" s="136">
        <f t="shared" si="64"/>
        <v>0</v>
      </c>
      <c r="BG280" s="136">
        <f t="shared" si="65"/>
        <v>0</v>
      </c>
      <c r="BH280" s="136">
        <f t="shared" si="66"/>
        <v>0</v>
      </c>
      <c r="BI280" s="136">
        <f t="shared" si="67"/>
        <v>0</v>
      </c>
      <c r="BJ280" s="13" t="s">
        <v>124</v>
      </c>
      <c r="BK280" s="137">
        <f t="shared" si="68"/>
        <v>0</v>
      </c>
      <c r="BL280" s="13" t="s">
        <v>183</v>
      </c>
      <c r="BM280" s="366" t="s">
        <v>1403</v>
      </c>
    </row>
    <row r="281" spans="2:65" s="288" customFormat="1" ht="26.25" customHeight="1">
      <c r="B281" s="125"/>
      <c r="C281" s="357">
        <v>118</v>
      </c>
      <c r="D281" s="357" t="s">
        <v>118</v>
      </c>
      <c r="E281" s="385" t="s">
        <v>522</v>
      </c>
      <c r="F281" s="278" t="s">
        <v>1404</v>
      </c>
      <c r="G281" s="359" t="s">
        <v>241</v>
      </c>
      <c r="H281" s="360">
        <v>5</v>
      </c>
      <c r="I281" s="360"/>
      <c r="J281" s="361"/>
      <c r="K281" s="159" t="s">
        <v>122</v>
      </c>
      <c r="L281" s="25"/>
      <c r="M281" s="362" t="s">
        <v>1</v>
      </c>
      <c r="N281" s="363" t="s">
        <v>34</v>
      </c>
      <c r="O281" s="364">
        <v>0.223</v>
      </c>
      <c r="P281" s="364">
        <f t="shared" si="60"/>
        <v>1.115</v>
      </c>
      <c r="Q281" s="364">
        <v>1E-4</v>
      </c>
      <c r="R281" s="364">
        <f t="shared" si="61"/>
        <v>5.0000000000000001E-4</v>
      </c>
      <c r="S281" s="364">
        <v>0</v>
      </c>
      <c r="T281" s="365">
        <f t="shared" si="62"/>
        <v>0</v>
      </c>
      <c r="W281" s="1056"/>
      <c r="X281" s="1056"/>
      <c r="Y281" s="1056"/>
      <c r="Z281" s="1056"/>
      <c r="AA281" s="1088"/>
      <c r="AB281" s="1056"/>
      <c r="AR281" s="366" t="s">
        <v>183</v>
      </c>
      <c r="AT281" s="366" t="s">
        <v>118</v>
      </c>
      <c r="AU281" s="366" t="s">
        <v>124</v>
      </c>
      <c r="AY281" s="13" t="s">
        <v>116</v>
      </c>
      <c r="BE281" s="136">
        <f t="shared" si="63"/>
        <v>0</v>
      </c>
      <c r="BF281" s="136">
        <f t="shared" si="64"/>
        <v>0</v>
      </c>
      <c r="BG281" s="136">
        <f t="shared" si="65"/>
        <v>0</v>
      </c>
      <c r="BH281" s="136">
        <f t="shared" si="66"/>
        <v>0</v>
      </c>
      <c r="BI281" s="136">
        <f t="shared" si="67"/>
        <v>0</v>
      </c>
      <c r="BJ281" s="13" t="s">
        <v>124</v>
      </c>
      <c r="BK281" s="137">
        <f t="shared" si="68"/>
        <v>0</v>
      </c>
      <c r="BL281" s="13" t="s">
        <v>183</v>
      </c>
      <c r="BM281" s="366" t="s">
        <v>1405</v>
      </c>
    </row>
    <row r="282" spans="2:65" s="288" customFormat="1" ht="29.25" customHeight="1">
      <c r="B282" s="125"/>
      <c r="C282" s="373">
        <v>119</v>
      </c>
      <c r="D282" s="373" t="s">
        <v>239</v>
      </c>
      <c r="E282" s="387" t="s">
        <v>526</v>
      </c>
      <c r="F282" s="280" t="s">
        <v>1406</v>
      </c>
      <c r="G282" s="374" t="s">
        <v>241</v>
      </c>
      <c r="H282" s="281">
        <v>1</v>
      </c>
      <c r="I282" s="281"/>
      <c r="J282" s="375"/>
      <c r="K282" s="160" t="s">
        <v>122</v>
      </c>
      <c r="L282" s="376"/>
      <c r="M282" s="377" t="s">
        <v>1</v>
      </c>
      <c r="N282" s="378" t="s">
        <v>34</v>
      </c>
      <c r="O282" s="364">
        <v>0</v>
      </c>
      <c r="P282" s="364">
        <f t="shared" si="60"/>
        <v>0</v>
      </c>
      <c r="Q282" s="364">
        <v>3.8000000000000002E-4</v>
      </c>
      <c r="R282" s="364">
        <f t="shared" si="61"/>
        <v>3.8000000000000002E-4</v>
      </c>
      <c r="S282" s="364">
        <v>0</v>
      </c>
      <c r="T282" s="365">
        <f t="shared" si="62"/>
        <v>0</v>
      </c>
      <c r="W282" s="1056"/>
      <c r="X282" s="1056"/>
      <c r="Y282" s="1056"/>
      <c r="Z282" s="1056"/>
      <c r="AA282" s="1094"/>
      <c r="AB282" s="1056"/>
      <c r="AR282" s="366" t="s">
        <v>247</v>
      </c>
      <c r="AT282" s="366" t="s">
        <v>239</v>
      </c>
      <c r="AU282" s="366" t="s">
        <v>124</v>
      </c>
      <c r="AY282" s="13" t="s">
        <v>116</v>
      </c>
      <c r="BE282" s="136">
        <f t="shared" si="63"/>
        <v>0</v>
      </c>
      <c r="BF282" s="136">
        <f t="shared" si="64"/>
        <v>0</v>
      </c>
      <c r="BG282" s="136">
        <f t="shared" si="65"/>
        <v>0</v>
      </c>
      <c r="BH282" s="136">
        <f t="shared" si="66"/>
        <v>0</v>
      </c>
      <c r="BI282" s="136">
        <f t="shared" si="67"/>
        <v>0</v>
      </c>
      <c r="BJ282" s="13" t="s">
        <v>124</v>
      </c>
      <c r="BK282" s="137">
        <f t="shared" si="68"/>
        <v>0</v>
      </c>
      <c r="BL282" s="13" t="s">
        <v>183</v>
      </c>
      <c r="BM282" s="366" t="s">
        <v>1407</v>
      </c>
    </row>
    <row r="283" spans="2:65" s="288" customFormat="1" ht="28.5" customHeight="1">
      <c r="B283" s="125"/>
      <c r="C283" s="373">
        <v>120</v>
      </c>
      <c r="D283" s="373" t="s">
        <v>239</v>
      </c>
      <c r="E283" s="387" t="s">
        <v>1408</v>
      </c>
      <c r="F283" s="280" t="s">
        <v>1409</v>
      </c>
      <c r="G283" s="374" t="s">
        <v>241</v>
      </c>
      <c r="H283" s="281">
        <v>4</v>
      </c>
      <c r="I283" s="281"/>
      <c r="J283" s="375"/>
      <c r="K283" s="160" t="s">
        <v>122</v>
      </c>
      <c r="L283" s="376"/>
      <c r="M283" s="377" t="s">
        <v>1</v>
      </c>
      <c r="N283" s="378" t="s">
        <v>34</v>
      </c>
      <c r="O283" s="364">
        <v>0</v>
      </c>
      <c r="P283" s="364">
        <f t="shared" si="60"/>
        <v>0</v>
      </c>
      <c r="Q283" s="364">
        <v>7.6999999999999996E-4</v>
      </c>
      <c r="R283" s="364">
        <f t="shared" si="61"/>
        <v>3.0799999999999998E-3</v>
      </c>
      <c r="S283" s="364">
        <v>0</v>
      </c>
      <c r="T283" s="365">
        <f t="shared" si="62"/>
        <v>0</v>
      </c>
      <c r="W283" s="1056"/>
      <c r="X283" s="1056"/>
      <c r="Y283" s="1056"/>
      <c r="Z283" s="1056"/>
      <c r="AA283" s="1094"/>
      <c r="AB283" s="1056"/>
      <c r="AR283" s="366" t="s">
        <v>247</v>
      </c>
      <c r="AT283" s="366" t="s">
        <v>239</v>
      </c>
      <c r="AU283" s="366" t="s">
        <v>124</v>
      </c>
      <c r="AY283" s="13" t="s">
        <v>116</v>
      </c>
      <c r="BE283" s="136">
        <f t="shared" si="63"/>
        <v>0</v>
      </c>
      <c r="BF283" s="136">
        <f t="shared" si="64"/>
        <v>0</v>
      </c>
      <c r="BG283" s="136">
        <f t="shared" si="65"/>
        <v>0</v>
      </c>
      <c r="BH283" s="136">
        <f t="shared" si="66"/>
        <v>0</v>
      </c>
      <c r="BI283" s="136">
        <f t="shared" si="67"/>
        <v>0</v>
      </c>
      <c r="BJ283" s="13" t="s">
        <v>124</v>
      </c>
      <c r="BK283" s="137">
        <f t="shared" si="68"/>
        <v>0</v>
      </c>
      <c r="BL283" s="13" t="s">
        <v>183</v>
      </c>
      <c r="BM283" s="366" t="s">
        <v>1410</v>
      </c>
    </row>
    <row r="284" spans="2:65" s="288" customFormat="1" ht="24" customHeight="1">
      <c r="B284" s="125"/>
      <c r="C284" s="357">
        <v>121</v>
      </c>
      <c r="D284" s="357" t="s">
        <v>118</v>
      </c>
      <c r="E284" s="385" t="s">
        <v>536</v>
      </c>
      <c r="F284" s="278" t="s">
        <v>1411</v>
      </c>
      <c r="G284" s="359" t="s">
        <v>159</v>
      </c>
      <c r="H284" s="360">
        <v>3.5</v>
      </c>
      <c r="I284" s="360"/>
      <c r="J284" s="361"/>
      <c r="K284" s="159" t="s">
        <v>122</v>
      </c>
      <c r="L284" s="25"/>
      <c r="M284" s="362" t="s">
        <v>1</v>
      </c>
      <c r="N284" s="363" t="s">
        <v>34</v>
      </c>
      <c r="O284" s="364">
        <v>0.65947</v>
      </c>
      <c r="P284" s="364">
        <f t="shared" si="60"/>
        <v>2.3081450000000001</v>
      </c>
      <c r="Q284" s="364">
        <v>2.0200000000000001E-3</v>
      </c>
      <c r="R284" s="364">
        <f t="shared" si="61"/>
        <v>7.0699999999999999E-3</v>
      </c>
      <c r="S284" s="364">
        <v>0</v>
      </c>
      <c r="T284" s="365">
        <f t="shared" si="62"/>
        <v>0</v>
      </c>
      <c r="W284" s="1056"/>
      <c r="X284" s="1056"/>
      <c r="Y284" s="1056"/>
      <c r="Z284" s="1056"/>
      <c r="AA284" s="1088"/>
      <c r="AB284" s="1056"/>
      <c r="AR284" s="366" t="s">
        <v>183</v>
      </c>
      <c r="AT284" s="366" t="s">
        <v>118</v>
      </c>
      <c r="AU284" s="366" t="s">
        <v>124</v>
      </c>
      <c r="AY284" s="13" t="s">
        <v>116</v>
      </c>
      <c r="BE284" s="136">
        <f t="shared" si="63"/>
        <v>0</v>
      </c>
      <c r="BF284" s="136">
        <f t="shared" si="64"/>
        <v>0</v>
      </c>
      <c r="BG284" s="136">
        <f t="shared" si="65"/>
        <v>0</v>
      </c>
      <c r="BH284" s="136">
        <f t="shared" si="66"/>
        <v>0</v>
      </c>
      <c r="BI284" s="136">
        <f t="shared" si="67"/>
        <v>0</v>
      </c>
      <c r="BJ284" s="13" t="s">
        <v>124</v>
      </c>
      <c r="BK284" s="137">
        <f t="shared" si="68"/>
        <v>0</v>
      </c>
      <c r="BL284" s="13" t="s">
        <v>183</v>
      </c>
      <c r="BM284" s="366" t="s">
        <v>1412</v>
      </c>
    </row>
    <row r="285" spans="2:65" s="288" customFormat="1" ht="24" customHeight="1">
      <c r="B285" s="125"/>
      <c r="C285" s="357">
        <v>122</v>
      </c>
      <c r="D285" s="357" t="s">
        <v>118</v>
      </c>
      <c r="E285" s="385" t="s">
        <v>1413</v>
      </c>
      <c r="F285" s="278" t="s">
        <v>1414</v>
      </c>
      <c r="G285" s="359" t="s">
        <v>159</v>
      </c>
      <c r="H285" s="360">
        <v>57.4</v>
      </c>
      <c r="I285" s="360"/>
      <c r="J285" s="361"/>
      <c r="K285" s="159" t="s">
        <v>122</v>
      </c>
      <c r="L285" s="25"/>
      <c r="M285" s="362" t="s">
        <v>1</v>
      </c>
      <c r="N285" s="363" t="s">
        <v>34</v>
      </c>
      <c r="O285" s="364">
        <v>0.66200000000000003</v>
      </c>
      <c r="P285" s="364">
        <f t="shared" si="60"/>
        <v>37.998800000000003</v>
      </c>
      <c r="Q285" s="364">
        <v>3.0100000000000001E-3</v>
      </c>
      <c r="R285" s="364">
        <f t="shared" si="61"/>
        <v>0.17277400000000001</v>
      </c>
      <c r="S285" s="364">
        <v>0</v>
      </c>
      <c r="T285" s="365">
        <f t="shared" si="62"/>
        <v>0</v>
      </c>
      <c r="W285" s="1056"/>
      <c r="X285" s="1056"/>
      <c r="Y285" s="1056"/>
      <c r="Z285" s="1056"/>
      <c r="AA285" s="1088"/>
      <c r="AB285" s="1056"/>
      <c r="AR285" s="366" t="s">
        <v>183</v>
      </c>
      <c r="AT285" s="366" t="s">
        <v>118</v>
      </c>
      <c r="AU285" s="366" t="s">
        <v>124</v>
      </c>
      <c r="AY285" s="13" t="s">
        <v>116</v>
      </c>
      <c r="BE285" s="136">
        <f t="shared" si="63"/>
        <v>0</v>
      </c>
      <c r="BF285" s="136">
        <f t="shared" si="64"/>
        <v>0</v>
      </c>
      <c r="BG285" s="136">
        <f t="shared" si="65"/>
        <v>0</v>
      </c>
      <c r="BH285" s="136">
        <f t="shared" si="66"/>
        <v>0</v>
      </c>
      <c r="BI285" s="136">
        <f t="shared" si="67"/>
        <v>0</v>
      </c>
      <c r="BJ285" s="13" t="s">
        <v>124</v>
      </c>
      <c r="BK285" s="137">
        <f t="shared" si="68"/>
        <v>0</v>
      </c>
      <c r="BL285" s="13" t="s">
        <v>183</v>
      </c>
      <c r="BM285" s="366" t="s">
        <v>1415</v>
      </c>
    </row>
    <row r="286" spans="2:65" s="288" customFormat="1" ht="24" customHeight="1">
      <c r="B286" s="125"/>
      <c r="C286" s="357">
        <v>123</v>
      </c>
      <c r="D286" s="357" t="s">
        <v>118</v>
      </c>
      <c r="E286" s="385" t="s">
        <v>1416</v>
      </c>
      <c r="F286" s="278" t="s">
        <v>1417</v>
      </c>
      <c r="G286" s="359" t="s">
        <v>159</v>
      </c>
      <c r="H286" s="360">
        <v>57.4</v>
      </c>
      <c r="I286" s="360"/>
      <c r="J286" s="361"/>
      <c r="K286" s="159" t="s">
        <v>122</v>
      </c>
      <c r="L286" s="25"/>
      <c r="M286" s="362" t="s">
        <v>1</v>
      </c>
      <c r="N286" s="363" t="s">
        <v>34</v>
      </c>
      <c r="O286" s="364">
        <v>6.6000000000000003E-2</v>
      </c>
      <c r="P286" s="364">
        <f t="shared" si="60"/>
        <v>3.7884000000000002</v>
      </c>
      <c r="Q286" s="364">
        <v>0</v>
      </c>
      <c r="R286" s="364">
        <f t="shared" si="61"/>
        <v>0</v>
      </c>
      <c r="S286" s="364">
        <v>3.5599999999999998E-3</v>
      </c>
      <c r="T286" s="365">
        <f t="shared" si="62"/>
        <v>0.20434399999999997</v>
      </c>
      <c r="W286" s="1076"/>
      <c r="X286" s="1056"/>
      <c r="Y286" s="1056"/>
      <c r="Z286" s="1056"/>
      <c r="AA286" s="1088"/>
      <c r="AB286" s="1056"/>
      <c r="AR286" s="366" t="s">
        <v>183</v>
      </c>
      <c r="AT286" s="366" t="s">
        <v>118</v>
      </c>
      <c r="AU286" s="366" t="s">
        <v>124</v>
      </c>
      <c r="AY286" s="13" t="s">
        <v>116</v>
      </c>
      <c r="BE286" s="136">
        <f t="shared" si="63"/>
        <v>0</v>
      </c>
      <c r="BF286" s="136">
        <f t="shared" si="64"/>
        <v>0</v>
      </c>
      <c r="BG286" s="136">
        <f t="shared" si="65"/>
        <v>0</v>
      </c>
      <c r="BH286" s="136">
        <f t="shared" si="66"/>
        <v>0</v>
      </c>
      <c r="BI286" s="136">
        <f t="shared" si="67"/>
        <v>0</v>
      </c>
      <c r="BJ286" s="13" t="s">
        <v>124</v>
      </c>
      <c r="BK286" s="137">
        <f t="shared" si="68"/>
        <v>0</v>
      </c>
      <c r="BL286" s="13" t="s">
        <v>183</v>
      </c>
      <c r="BM286" s="366" t="s">
        <v>1418</v>
      </c>
    </row>
    <row r="287" spans="2:65" s="288" customFormat="1" ht="24" customHeight="1">
      <c r="B287" s="125"/>
      <c r="C287" s="357">
        <v>124</v>
      </c>
      <c r="D287" s="357" t="s">
        <v>118</v>
      </c>
      <c r="E287" s="385" t="s">
        <v>544</v>
      </c>
      <c r="F287" s="278" t="s">
        <v>545</v>
      </c>
      <c r="G287" s="359" t="s">
        <v>358</v>
      </c>
      <c r="H287" s="360"/>
      <c r="I287" s="360">
        <v>1.9</v>
      </c>
      <c r="J287" s="361"/>
      <c r="K287" s="159" t="s">
        <v>122</v>
      </c>
      <c r="L287" s="25"/>
      <c r="M287" s="362" t="s">
        <v>1</v>
      </c>
      <c r="N287" s="363" t="s">
        <v>34</v>
      </c>
      <c r="O287" s="364">
        <v>0</v>
      </c>
      <c r="P287" s="364">
        <f t="shared" si="60"/>
        <v>0</v>
      </c>
      <c r="Q287" s="364">
        <v>0</v>
      </c>
      <c r="R287" s="364">
        <f t="shared" si="61"/>
        <v>0</v>
      </c>
      <c r="S287" s="364">
        <v>0</v>
      </c>
      <c r="T287" s="365">
        <f t="shared" si="62"/>
        <v>0</v>
      </c>
      <c r="W287" s="1056"/>
      <c r="X287" s="1056"/>
      <c r="Y287" s="1056"/>
      <c r="Z287" s="1056"/>
      <c r="AA287" s="1088"/>
      <c r="AB287" s="1056"/>
      <c r="AR287" s="366" t="s">
        <v>183</v>
      </c>
      <c r="AT287" s="366" t="s">
        <v>118</v>
      </c>
      <c r="AU287" s="366" t="s">
        <v>124</v>
      </c>
      <c r="AY287" s="13" t="s">
        <v>116</v>
      </c>
      <c r="BE287" s="136">
        <f t="shared" si="63"/>
        <v>0</v>
      </c>
      <c r="BF287" s="136">
        <f t="shared" si="64"/>
        <v>0</v>
      </c>
      <c r="BG287" s="136">
        <f t="shared" si="65"/>
        <v>0</v>
      </c>
      <c r="BH287" s="136">
        <f t="shared" si="66"/>
        <v>0</v>
      </c>
      <c r="BI287" s="136">
        <f t="shared" si="67"/>
        <v>0</v>
      </c>
      <c r="BJ287" s="13" t="s">
        <v>124</v>
      </c>
      <c r="BK287" s="137">
        <f t="shared" si="68"/>
        <v>0</v>
      </c>
      <c r="BL287" s="13" t="s">
        <v>183</v>
      </c>
      <c r="BM287" s="366" t="s">
        <v>1419</v>
      </c>
    </row>
    <row r="288" spans="2:65" s="345" customFormat="1" ht="22.9" customHeight="1">
      <c r="B288" s="344"/>
      <c r="D288" s="346" t="s">
        <v>67</v>
      </c>
      <c r="E288" s="355" t="s">
        <v>547</v>
      </c>
      <c r="F288" s="355" t="s">
        <v>548</v>
      </c>
      <c r="J288" s="356"/>
      <c r="L288" s="344"/>
      <c r="M288" s="349"/>
      <c r="N288" s="350"/>
      <c r="O288" s="350"/>
      <c r="P288" s="351">
        <f>SUM(P289:P305)</f>
        <v>57.982158800000008</v>
      </c>
      <c r="Q288" s="350"/>
      <c r="R288" s="351">
        <f>SUM(R289:R305)</f>
        <v>1.3652914</v>
      </c>
      <c r="S288" s="350"/>
      <c r="T288" s="352">
        <f>SUM(T289:T305)</f>
        <v>0</v>
      </c>
      <c r="W288" s="1062"/>
      <c r="X288" s="1062"/>
      <c r="Y288" s="1062"/>
      <c r="Z288" s="1062"/>
      <c r="AA288" s="1090"/>
      <c r="AB288" s="1062"/>
      <c r="AR288" s="346" t="s">
        <v>124</v>
      </c>
      <c r="AT288" s="353" t="s">
        <v>67</v>
      </c>
      <c r="AU288" s="353" t="s">
        <v>75</v>
      </c>
      <c r="AY288" s="346" t="s">
        <v>116</v>
      </c>
      <c r="BK288" s="354">
        <f>SUM(BK289:BK305)</f>
        <v>0</v>
      </c>
    </row>
    <row r="289" spans="2:65" s="288" customFormat="1" ht="31.5" customHeight="1">
      <c r="B289" s="125"/>
      <c r="C289" s="357">
        <v>125</v>
      </c>
      <c r="D289" s="357" t="s">
        <v>118</v>
      </c>
      <c r="E289" s="358" t="s">
        <v>1420</v>
      </c>
      <c r="F289" s="159" t="s">
        <v>1421</v>
      </c>
      <c r="G289" s="383" t="s">
        <v>159</v>
      </c>
      <c r="H289" s="361">
        <v>14.2</v>
      </c>
      <c r="I289" s="361"/>
      <c r="J289" s="361"/>
      <c r="K289" s="159" t="s">
        <v>122</v>
      </c>
      <c r="L289" s="25"/>
      <c r="M289" s="362" t="s">
        <v>1</v>
      </c>
      <c r="N289" s="363" t="s">
        <v>34</v>
      </c>
      <c r="O289" s="364">
        <v>0.60499999999999998</v>
      </c>
      <c r="P289" s="364">
        <f t="shared" ref="P289:P305" si="69">O289*H289</f>
        <v>8.5909999999999993</v>
      </c>
      <c r="Q289" s="364">
        <v>2.1000000000000001E-4</v>
      </c>
      <c r="R289" s="364">
        <f t="shared" ref="R289:R305" si="70">Q289*H289</f>
        <v>2.9819999999999998E-3</v>
      </c>
      <c r="S289" s="364">
        <v>0</v>
      </c>
      <c r="T289" s="365">
        <f t="shared" ref="T289:T305" si="71">S289*H289</f>
        <v>0</v>
      </c>
      <c r="W289" s="1056"/>
      <c r="X289" s="1056"/>
      <c r="Y289" s="1056"/>
      <c r="Z289" s="1056"/>
      <c r="AA289" s="1088"/>
      <c r="AB289" s="1056"/>
      <c r="AR289" s="366" t="s">
        <v>183</v>
      </c>
      <c r="AT289" s="366" t="s">
        <v>118</v>
      </c>
      <c r="AU289" s="366" t="s">
        <v>124</v>
      </c>
      <c r="AY289" s="13" t="s">
        <v>116</v>
      </c>
      <c r="BE289" s="136">
        <f t="shared" ref="BE289:BE305" si="72">IF(N289="základná",J289,0)</f>
        <v>0</v>
      </c>
      <c r="BF289" s="136">
        <f t="shared" ref="BF289:BF305" si="73">IF(N289="znížená",J289,0)</f>
        <v>0</v>
      </c>
      <c r="BG289" s="136">
        <f t="shared" ref="BG289:BG305" si="74">IF(N289="zákl. prenesená",J289,0)</f>
        <v>0</v>
      </c>
      <c r="BH289" s="136">
        <f t="shared" ref="BH289:BH305" si="75">IF(N289="zníž. prenesená",J289,0)</f>
        <v>0</v>
      </c>
      <c r="BI289" s="136">
        <f t="shared" ref="BI289:BI305" si="76">IF(N289="nulová",J289,0)</f>
        <v>0</v>
      </c>
      <c r="BJ289" s="13" t="s">
        <v>124</v>
      </c>
      <c r="BK289" s="137">
        <f t="shared" ref="BK289:BK305" si="77">ROUND(I289*H289,3)</f>
        <v>0</v>
      </c>
      <c r="BL289" s="13" t="s">
        <v>183</v>
      </c>
      <c r="BM289" s="366" t="s">
        <v>1422</v>
      </c>
    </row>
    <row r="290" spans="2:65" s="288" customFormat="1" ht="44.25" customHeight="1">
      <c r="B290" s="125"/>
      <c r="C290" s="373">
        <v>126</v>
      </c>
      <c r="D290" s="373" t="s">
        <v>239</v>
      </c>
      <c r="E290" s="282" t="s">
        <v>1423</v>
      </c>
      <c r="F290" s="280" t="s">
        <v>1424</v>
      </c>
      <c r="G290" s="390" t="s">
        <v>159</v>
      </c>
      <c r="H290" s="375">
        <v>14.7</v>
      </c>
      <c r="I290" s="375"/>
      <c r="J290" s="375"/>
      <c r="K290" s="160" t="s">
        <v>122</v>
      </c>
      <c r="L290" s="376"/>
      <c r="M290" s="377" t="s">
        <v>1</v>
      </c>
      <c r="N290" s="378" t="s">
        <v>34</v>
      </c>
      <c r="O290" s="364">
        <v>0</v>
      </c>
      <c r="P290" s="364">
        <f t="shared" si="69"/>
        <v>0</v>
      </c>
      <c r="Q290" s="364">
        <v>1E-4</v>
      </c>
      <c r="R290" s="364">
        <f t="shared" si="70"/>
        <v>1.47E-3</v>
      </c>
      <c r="S290" s="364">
        <v>0</v>
      </c>
      <c r="T290" s="365">
        <f t="shared" si="71"/>
        <v>0</v>
      </c>
      <c r="W290" s="1056"/>
      <c r="X290" s="1056"/>
      <c r="Y290" s="1056"/>
      <c r="Z290" s="1056"/>
      <c r="AA290" s="1094"/>
      <c r="AB290" s="1056"/>
      <c r="AR290" s="366" t="s">
        <v>247</v>
      </c>
      <c r="AT290" s="366" t="s">
        <v>239</v>
      </c>
      <c r="AU290" s="366" t="s">
        <v>124</v>
      </c>
      <c r="AY290" s="13" t="s">
        <v>116</v>
      </c>
      <c r="BE290" s="136">
        <f t="shared" si="72"/>
        <v>0</v>
      </c>
      <c r="BF290" s="136">
        <f t="shared" si="73"/>
        <v>0</v>
      </c>
      <c r="BG290" s="136">
        <f t="shared" si="74"/>
        <v>0</v>
      </c>
      <c r="BH290" s="136">
        <f t="shared" si="75"/>
        <v>0</v>
      </c>
      <c r="BI290" s="136">
        <f t="shared" si="76"/>
        <v>0</v>
      </c>
      <c r="BJ290" s="13" t="s">
        <v>124</v>
      </c>
      <c r="BK290" s="137">
        <f t="shared" si="77"/>
        <v>0</v>
      </c>
      <c r="BL290" s="13" t="s">
        <v>183</v>
      </c>
      <c r="BM290" s="366" t="s">
        <v>1425</v>
      </c>
    </row>
    <row r="291" spans="2:65" s="288" customFormat="1" ht="43.5" customHeight="1">
      <c r="B291" s="125"/>
      <c r="C291" s="373">
        <v>127</v>
      </c>
      <c r="D291" s="373" t="s">
        <v>239</v>
      </c>
      <c r="E291" s="282" t="s">
        <v>1426</v>
      </c>
      <c r="F291" s="280" t="s">
        <v>1427</v>
      </c>
      <c r="G291" s="390" t="s">
        <v>159</v>
      </c>
      <c r="H291" s="375">
        <v>14.7</v>
      </c>
      <c r="I291" s="375"/>
      <c r="J291" s="375"/>
      <c r="K291" s="160" t="s">
        <v>122</v>
      </c>
      <c r="L291" s="376"/>
      <c r="M291" s="377" t="s">
        <v>1</v>
      </c>
      <c r="N291" s="378" t="s">
        <v>34</v>
      </c>
      <c r="O291" s="364">
        <v>0</v>
      </c>
      <c r="P291" s="364">
        <f t="shared" si="69"/>
        <v>0</v>
      </c>
      <c r="Q291" s="364">
        <v>1E-4</v>
      </c>
      <c r="R291" s="364">
        <f t="shared" si="70"/>
        <v>1.47E-3</v>
      </c>
      <c r="S291" s="364">
        <v>0</v>
      </c>
      <c r="T291" s="365">
        <f t="shared" si="71"/>
        <v>0</v>
      </c>
      <c r="W291" s="1056"/>
      <c r="X291" s="1056"/>
      <c r="Y291" s="1056"/>
      <c r="Z291" s="1056"/>
      <c r="AA291" s="1094"/>
      <c r="AB291" s="1056"/>
      <c r="AR291" s="366" t="s">
        <v>247</v>
      </c>
      <c r="AT291" s="366" t="s">
        <v>239</v>
      </c>
      <c r="AU291" s="366" t="s">
        <v>124</v>
      </c>
      <c r="AY291" s="13" t="s">
        <v>116</v>
      </c>
      <c r="BE291" s="136">
        <f t="shared" si="72"/>
        <v>0</v>
      </c>
      <c r="BF291" s="136">
        <f t="shared" si="73"/>
        <v>0</v>
      </c>
      <c r="BG291" s="136">
        <f t="shared" si="74"/>
        <v>0</v>
      </c>
      <c r="BH291" s="136">
        <f t="shared" si="75"/>
        <v>0</v>
      </c>
      <c r="BI291" s="136">
        <f t="shared" si="76"/>
        <v>0</v>
      </c>
      <c r="BJ291" s="13" t="s">
        <v>124</v>
      </c>
      <c r="BK291" s="137">
        <f t="shared" si="77"/>
        <v>0</v>
      </c>
      <c r="BL291" s="13" t="s">
        <v>183</v>
      </c>
      <c r="BM291" s="366" t="s">
        <v>1428</v>
      </c>
    </row>
    <row r="292" spans="2:65" s="288" customFormat="1" ht="45" customHeight="1">
      <c r="B292" s="125"/>
      <c r="C292" s="373">
        <v>128</v>
      </c>
      <c r="D292" s="373" t="s">
        <v>239</v>
      </c>
      <c r="E292" s="282" t="s">
        <v>1429</v>
      </c>
      <c r="F292" s="280" t="s">
        <v>1430</v>
      </c>
      <c r="G292" s="390" t="s">
        <v>241</v>
      </c>
      <c r="H292" s="375">
        <v>1</v>
      </c>
      <c r="I292" s="375"/>
      <c r="J292" s="375"/>
      <c r="K292" s="160" t="s">
        <v>122</v>
      </c>
      <c r="L292" s="376"/>
      <c r="M292" s="377" t="s">
        <v>1</v>
      </c>
      <c r="N292" s="378" t="s">
        <v>34</v>
      </c>
      <c r="O292" s="364">
        <v>0</v>
      </c>
      <c r="P292" s="364">
        <f t="shared" si="69"/>
        <v>0</v>
      </c>
      <c r="Q292" s="364">
        <v>0.14299999999999999</v>
      </c>
      <c r="R292" s="364">
        <f t="shared" si="70"/>
        <v>0.14299999999999999</v>
      </c>
      <c r="S292" s="364">
        <v>0</v>
      </c>
      <c r="T292" s="365">
        <f t="shared" si="71"/>
        <v>0</v>
      </c>
      <c r="W292" s="1056"/>
      <c r="X292" s="1056"/>
      <c r="Y292" s="1056"/>
      <c r="Z292" s="1056"/>
      <c r="AA292" s="1094"/>
      <c r="AB292" s="1056"/>
      <c r="AR292" s="366" t="s">
        <v>247</v>
      </c>
      <c r="AT292" s="366" t="s">
        <v>239</v>
      </c>
      <c r="AU292" s="366" t="s">
        <v>124</v>
      </c>
      <c r="AY292" s="13" t="s">
        <v>116</v>
      </c>
      <c r="BE292" s="136">
        <f t="shared" si="72"/>
        <v>0</v>
      </c>
      <c r="BF292" s="136">
        <f t="shared" si="73"/>
        <v>0</v>
      </c>
      <c r="BG292" s="136">
        <f t="shared" si="74"/>
        <v>0</v>
      </c>
      <c r="BH292" s="136">
        <f t="shared" si="75"/>
        <v>0</v>
      </c>
      <c r="BI292" s="136">
        <f t="shared" si="76"/>
        <v>0</v>
      </c>
      <c r="BJ292" s="13" t="s">
        <v>124</v>
      </c>
      <c r="BK292" s="137">
        <f t="shared" si="77"/>
        <v>0</v>
      </c>
      <c r="BL292" s="13" t="s">
        <v>183</v>
      </c>
      <c r="BM292" s="366" t="s">
        <v>1431</v>
      </c>
    </row>
    <row r="293" spans="2:65" s="288" customFormat="1" ht="40.5" customHeight="1">
      <c r="B293" s="125"/>
      <c r="C293" s="373">
        <v>129</v>
      </c>
      <c r="D293" s="373" t="s">
        <v>239</v>
      </c>
      <c r="E293" s="282" t="s">
        <v>1432</v>
      </c>
      <c r="F293" s="280" t="s">
        <v>1433</v>
      </c>
      <c r="G293" s="390" t="s">
        <v>241</v>
      </c>
      <c r="H293" s="375">
        <v>1</v>
      </c>
      <c r="I293" s="375"/>
      <c r="J293" s="375"/>
      <c r="K293" s="160" t="s">
        <v>1</v>
      </c>
      <c r="L293" s="376"/>
      <c r="M293" s="377" t="s">
        <v>1</v>
      </c>
      <c r="N293" s="378" t="s">
        <v>34</v>
      </c>
      <c r="O293" s="364">
        <v>0</v>
      </c>
      <c r="P293" s="364">
        <f t="shared" si="69"/>
        <v>0</v>
      </c>
      <c r="Q293" s="364">
        <v>0.14299999999999999</v>
      </c>
      <c r="R293" s="364">
        <f t="shared" si="70"/>
        <v>0.14299999999999999</v>
      </c>
      <c r="S293" s="364">
        <v>0</v>
      </c>
      <c r="T293" s="365">
        <f t="shared" si="71"/>
        <v>0</v>
      </c>
      <c r="W293" s="1056"/>
      <c r="X293" s="1056"/>
      <c r="Y293" s="1056"/>
      <c r="Z293" s="1056"/>
      <c r="AA293" s="1094"/>
      <c r="AB293" s="1056"/>
      <c r="AR293" s="366" t="s">
        <v>247</v>
      </c>
      <c r="AT293" s="366" t="s">
        <v>239</v>
      </c>
      <c r="AU293" s="366" t="s">
        <v>124</v>
      </c>
      <c r="AY293" s="13" t="s">
        <v>116</v>
      </c>
      <c r="BE293" s="136">
        <f t="shared" si="72"/>
        <v>0</v>
      </c>
      <c r="BF293" s="136">
        <f t="shared" si="73"/>
        <v>0</v>
      </c>
      <c r="BG293" s="136">
        <f t="shared" si="74"/>
        <v>0</v>
      </c>
      <c r="BH293" s="136">
        <f t="shared" si="75"/>
        <v>0</v>
      </c>
      <c r="BI293" s="136">
        <f t="shared" si="76"/>
        <v>0</v>
      </c>
      <c r="BJ293" s="13" t="s">
        <v>124</v>
      </c>
      <c r="BK293" s="137">
        <f t="shared" si="77"/>
        <v>0</v>
      </c>
      <c r="BL293" s="13" t="s">
        <v>183</v>
      </c>
      <c r="BM293" s="366" t="s">
        <v>1434</v>
      </c>
    </row>
    <row r="294" spans="2:65" s="288" customFormat="1" ht="16.5" customHeight="1">
      <c r="B294" s="125"/>
      <c r="C294" s="357">
        <v>130</v>
      </c>
      <c r="D294" s="357" t="s">
        <v>118</v>
      </c>
      <c r="E294" s="358" t="s">
        <v>838</v>
      </c>
      <c r="F294" s="159" t="s">
        <v>1435</v>
      </c>
      <c r="G294" s="383" t="s">
        <v>159</v>
      </c>
      <c r="H294" s="361">
        <v>5.14</v>
      </c>
      <c r="I294" s="361"/>
      <c r="J294" s="361"/>
      <c r="K294" s="159" t="s">
        <v>1</v>
      </c>
      <c r="L294" s="25"/>
      <c r="M294" s="362" t="s">
        <v>1</v>
      </c>
      <c r="N294" s="363" t="s">
        <v>34</v>
      </c>
      <c r="O294" s="364">
        <v>0.60041999999999995</v>
      </c>
      <c r="P294" s="364">
        <f t="shared" si="69"/>
        <v>3.0861587999999998</v>
      </c>
      <c r="Q294" s="364">
        <v>2.1000000000000001E-4</v>
      </c>
      <c r="R294" s="364">
        <f t="shared" si="70"/>
        <v>1.0793999999999999E-3</v>
      </c>
      <c r="S294" s="364">
        <v>0</v>
      </c>
      <c r="T294" s="365">
        <f t="shared" si="71"/>
        <v>0</v>
      </c>
      <c r="W294" s="1056"/>
      <c r="X294" s="1056"/>
      <c r="Y294" s="1056"/>
      <c r="Z294" s="1056"/>
      <c r="AA294" s="1088"/>
      <c r="AB294" s="1056"/>
      <c r="AR294" s="366" t="s">
        <v>183</v>
      </c>
      <c r="AT294" s="366" t="s">
        <v>118</v>
      </c>
      <c r="AU294" s="366" t="s">
        <v>124</v>
      </c>
      <c r="AY294" s="13" t="s">
        <v>116</v>
      </c>
      <c r="BE294" s="136">
        <f t="shared" si="72"/>
        <v>0</v>
      </c>
      <c r="BF294" s="136">
        <f t="shared" si="73"/>
        <v>0</v>
      </c>
      <c r="BG294" s="136">
        <f t="shared" si="74"/>
        <v>0</v>
      </c>
      <c r="BH294" s="136">
        <f t="shared" si="75"/>
        <v>0</v>
      </c>
      <c r="BI294" s="136">
        <f t="shared" si="76"/>
        <v>0</v>
      </c>
      <c r="BJ294" s="13" t="s">
        <v>124</v>
      </c>
      <c r="BK294" s="137">
        <f t="shared" si="77"/>
        <v>0</v>
      </c>
      <c r="BL294" s="13" t="s">
        <v>183</v>
      </c>
      <c r="BM294" s="366" t="s">
        <v>1436</v>
      </c>
    </row>
    <row r="295" spans="2:65" s="288" customFormat="1" ht="28.5" customHeight="1">
      <c r="B295" s="125"/>
      <c r="C295" s="373">
        <v>131</v>
      </c>
      <c r="D295" s="373" t="s">
        <v>239</v>
      </c>
      <c r="E295" s="387" t="s">
        <v>1437</v>
      </c>
      <c r="F295" s="280" t="s">
        <v>1438</v>
      </c>
      <c r="G295" s="374" t="s">
        <v>241</v>
      </c>
      <c r="H295" s="281">
        <v>1</v>
      </c>
      <c r="I295" s="281"/>
      <c r="J295" s="375"/>
      <c r="K295" s="160" t="s">
        <v>1</v>
      </c>
      <c r="L295" s="376"/>
      <c r="M295" s="377" t="s">
        <v>1</v>
      </c>
      <c r="N295" s="378" t="s">
        <v>34</v>
      </c>
      <c r="O295" s="364">
        <v>0</v>
      </c>
      <c r="P295" s="364">
        <f t="shared" si="69"/>
        <v>0</v>
      </c>
      <c r="Q295" s="364">
        <v>0.33</v>
      </c>
      <c r="R295" s="364">
        <f t="shared" si="70"/>
        <v>0.33</v>
      </c>
      <c r="S295" s="364">
        <v>0</v>
      </c>
      <c r="T295" s="365">
        <f t="shared" si="71"/>
        <v>0</v>
      </c>
      <c r="W295" s="1056"/>
      <c r="X295" s="1056"/>
      <c r="Y295" s="1056"/>
      <c r="Z295" s="1056"/>
      <c r="AA295" s="1094"/>
      <c r="AB295" s="1056"/>
      <c r="AR295" s="366" t="s">
        <v>247</v>
      </c>
      <c r="AT295" s="366" t="s">
        <v>239</v>
      </c>
      <c r="AU295" s="366" t="s">
        <v>124</v>
      </c>
      <c r="AY295" s="13" t="s">
        <v>116</v>
      </c>
      <c r="BE295" s="136">
        <f t="shared" si="72"/>
        <v>0</v>
      </c>
      <c r="BF295" s="136">
        <f t="shared" si="73"/>
        <v>0</v>
      </c>
      <c r="BG295" s="136">
        <f t="shared" si="74"/>
        <v>0</v>
      </c>
      <c r="BH295" s="136">
        <f t="shared" si="75"/>
        <v>0</v>
      </c>
      <c r="BI295" s="136">
        <f t="shared" si="76"/>
        <v>0</v>
      </c>
      <c r="BJ295" s="13" t="s">
        <v>124</v>
      </c>
      <c r="BK295" s="137">
        <f t="shared" si="77"/>
        <v>0</v>
      </c>
      <c r="BL295" s="13" t="s">
        <v>183</v>
      </c>
      <c r="BM295" s="366" t="s">
        <v>1439</v>
      </c>
    </row>
    <row r="296" spans="2:65" s="288" customFormat="1" ht="36.75" customHeight="1">
      <c r="B296" s="125"/>
      <c r="C296" s="357">
        <v>132</v>
      </c>
      <c r="D296" s="357" t="s">
        <v>118</v>
      </c>
      <c r="E296" s="385" t="s">
        <v>1440</v>
      </c>
      <c r="F296" s="278" t="s">
        <v>1441</v>
      </c>
      <c r="G296" s="359" t="s">
        <v>241</v>
      </c>
      <c r="H296" s="360">
        <v>27</v>
      </c>
      <c r="I296" s="360"/>
      <c r="J296" s="361"/>
      <c r="K296" s="159" t="s">
        <v>122</v>
      </c>
      <c r="L296" s="25"/>
      <c r="M296" s="362" t="s">
        <v>1</v>
      </c>
      <c r="N296" s="363" t="s">
        <v>34</v>
      </c>
      <c r="O296" s="364">
        <v>1.2250000000000001</v>
      </c>
      <c r="P296" s="364">
        <f t="shared" si="69"/>
        <v>33.075000000000003</v>
      </c>
      <c r="Q296" s="364">
        <v>0</v>
      </c>
      <c r="R296" s="364">
        <f t="shared" si="70"/>
        <v>0</v>
      </c>
      <c r="S296" s="364">
        <v>0</v>
      </c>
      <c r="T296" s="365">
        <f t="shared" si="71"/>
        <v>0</v>
      </c>
      <c r="W296" s="1056"/>
      <c r="X296" s="1056"/>
      <c r="Y296" s="1056"/>
      <c r="Z296" s="1056"/>
      <c r="AA296" s="1088"/>
      <c r="AB296" s="1056"/>
      <c r="AR296" s="366" t="s">
        <v>183</v>
      </c>
      <c r="AT296" s="366" t="s">
        <v>118</v>
      </c>
      <c r="AU296" s="366" t="s">
        <v>124</v>
      </c>
      <c r="AY296" s="13" t="s">
        <v>116</v>
      </c>
      <c r="BE296" s="136">
        <f t="shared" si="72"/>
        <v>0</v>
      </c>
      <c r="BF296" s="136">
        <f t="shared" si="73"/>
        <v>0</v>
      </c>
      <c r="BG296" s="136">
        <f t="shared" si="74"/>
        <v>0</v>
      </c>
      <c r="BH296" s="136">
        <f t="shared" si="75"/>
        <v>0</v>
      </c>
      <c r="BI296" s="136">
        <f t="shared" si="76"/>
        <v>0</v>
      </c>
      <c r="BJ296" s="13" t="s">
        <v>124</v>
      </c>
      <c r="BK296" s="137">
        <f t="shared" si="77"/>
        <v>0</v>
      </c>
      <c r="BL296" s="13" t="s">
        <v>183</v>
      </c>
      <c r="BM296" s="366" t="s">
        <v>1442</v>
      </c>
    </row>
    <row r="297" spans="2:65" s="288" customFormat="1" ht="36" customHeight="1">
      <c r="B297" s="125"/>
      <c r="C297" s="373">
        <v>133</v>
      </c>
      <c r="D297" s="373" t="s">
        <v>239</v>
      </c>
      <c r="E297" s="387" t="s">
        <v>1443</v>
      </c>
      <c r="F297" s="280" t="s">
        <v>1444</v>
      </c>
      <c r="G297" s="374" t="s">
        <v>241</v>
      </c>
      <c r="H297" s="281">
        <v>27</v>
      </c>
      <c r="I297" s="281"/>
      <c r="J297" s="375"/>
      <c r="K297" s="160" t="s">
        <v>122</v>
      </c>
      <c r="L297" s="376"/>
      <c r="M297" s="377" t="s">
        <v>1</v>
      </c>
      <c r="N297" s="378" t="s">
        <v>34</v>
      </c>
      <c r="O297" s="364">
        <v>0</v>
      </c>
      <c r="P297" s="364">
        <f t="shared" si="69"/>
        <v>0</v>
      </c>
      <c r="Q297" s="364">
        <v>1E-3</v>
      </c>
      <c r="R297" s="364">
        <f t="shared" si="70"/>
        <v>2.7E-2</v>
      </c>
      <c r="S297" s="364">
        <v>0</v>
      </c>
      <c r="T297" s="365">
        <f t="shared" si="71"/>
        <v>0</v>
      </c>
      <c r="W297" s="1056"/>
      <c r="X297" s="1056"/>
      <c r="Y297" s="1056"/>
      <c r="Z297" s="1056"/>
      <c r="AA297" s="1094"/>
      <c r="AB297" s="1056"/>
      <c r="AR297" s="366" t="s">
        <v>247</v>
      </c>
      <c r="AT297" s="366" t="s">
        <v>239</v>
      </c>
      <c r="AU297" s="366" t="s">
        <v>124</v>
      </c>
      <c r="AY297" s="13" t="s">
        <v>116</v>
      </c>
      <c r="BE297" s="136">
        <f t="shared" si="72"/>
        <v>0</v>
      </c>
      <c r="BF297" s="136">
        <f t="shared" si="73"/>
        <v>0</v>
      </c>
      <c r="BG297" s="136">
        <f t="shared" si="74"/>
        <v>0</v>
      </c>
      <c r="BH297" s="136">
        <f t="shared" si="75"/>
        <v>0</v>
      </c>
      <c r="BI297" s="136">
        <f t="shared" si="76"/>
        <v>0</v>
      </c>
      <c r="BJ297" s="13" t="s">
        <v>124</v>
      </c>
      <c r="BK297" s="137">
        <f t="shared" si="77"/>
        <v>0</v>
      </c>
      <c r="BL297" s="13" t="s">
        <v>183</v>
      </c>
      <c r="BM297" s="366" t="s">
        <v>1445</v>
      </c>
    </row>
    <row r="298" spans="2:65" s="288" customFormat="1" ht="44.25" customHeight="1">
      <c r="B298" s="125"/>
      <c r="C298" s="373">
        <v>134</v>
      </c>
      <c r="D298" s="373" t="s">
        <v>239</v>
      </c>
      <c r="E298" s="387" t="s">
        <v>1446</v>
      </c>
      <c r="F298" s="280" t="s">
        <v>1447</v>
      </c>
      <c r="G298" s="374" t="s">
        <v>241</v>
      </c>
      <c r="H298" s="281">
        <v>27</v>
      </c>
      <c r="I298" s="281"/>
      <c r="J298" s="375"/>
      <c r="K298" s="160" t="s">
        <v>122</v>
      </c>
      <c r="L298" s="376"/>
      <c r="M298" s="377" t="s">
        <v>1</v>
      </c>
      <c r="N298" s="378" t="s">
        <v>34</v>
      </c>
      <c r="O298" s="364">
        <v>0</v>
      </c>
      <c r="P298" s="364">
        <f t="shared" si="69"/>
        <v>0</v>
      </c>
      <c r="Q298" s="364">
        <v>2.5000000000000001E-2</v>
      </c>
      <c r="R298" s="364">
        <f t="shared" si="70"/>
        <v>0.67500000000000004</v>
      </c>
      <c r="S298" s="364">
        <v>0</v>
      </c>
      <c r="T298" s="365">
        <f t="shared" si="71"/>
        <v>0</v>
      </c>
      <c r="W298" s="1056"/>
      <c r="X298" s="1056"/>
      <c r="Y298" s="1056"/>
      <c r="Z298" s="1056"/>
      <c r="AA298" s="1094"/>
      <c r="AB298" s="1056"/>
      <c r="AR298" s="366" t="s">
        <v>247</v>
      </c>
      <c r="AT298" s="366" t="s">
        <v>239</v>
      </c>
      <c r="AU298" s="366" t="s">
        <v>124</v>
      </c>
      <c r="AY298" s="13" t="s">
        <v>116</v>
      </c>
      <c r="BE298" s="136">
        <f t="shared" si="72"/>
        <v>0</v>
      </c>
      <c r="BF298" s="136">
        <f t="shared" si="73"/>
        <v>0</v>
      </c>
      <c r="BG298" s="136">
        <f t="shared" si="74"/>
        <v>0</v>
      </c>
      <c r="BH298" s="136">
        <f t="shared" si="75"/>
        <v>0</v>
      </c>
      <c r="BI298" s="136">
        <f t="shared" si="76"/>
        <v>0</v>
      </c>
      <c r="BJ298" s="13" t="s">
        <v>124</v>
      </c>
      <c r="BK298" s="137">
        <f t="shared" si="77"/>
        <v>0</v>
      </c>
      <c r="BL298" s="13" t="s">
        <v>183</v>
      </c>
      <c r="BM298" s="366" t="s">
        <v>1448</v>
      </c>
    </row>
    <row r="299" spans="2:65" s="288" customFormat="1" ht="16.5" customHeight="1">
      <c r="B299" s="125"/>
      <c r="C299" s="357">
        <v>135</v>
      </c>
      <c r="D299" s="357" t="s">
        <v>118</v>
      </c>
      <c r="E299" s="385" t="s">
        <v>1449</v>
      </c>
      <c r="F299" s="278" t="s">
        <v>1450</v>
      </c>
      <c r="G299" s="359" t="s">
        <v>241</v>
      </c>
      <c r="H299" s="360">
        <v>27</v>
      </c>
      <c r="I299" s="360"/>
      <c r="J299" s="361"/>
      <c r="K299" s="159" t="s">
        <v>122</v>
      </c>
      <c r="L299" s="25"/>
      <c r="M299" s="362" t="s">
        <v>1</v>
      </c>
      <c r="N299" s="363" t="s">
        <v>34</v>
      </c>
      <c r="O299" s="364">
        <v>0.49</v>
      </c>
      <c r="P299" s="364">
        <f t="shared" si="69"/>
        <v>13.23</v>
      </c>
      <c r="Q299" s="364">
        <v>3.0000000000000001E-5</v>
      </c>
      <c r="R299" s="364">
        <f t="shared" si="70"/>
        <v>8.1000000000000006E-4</v>
      </c>
      <c r="S299" s="364">
        <v>0</v>
      </c>
      <c r="T299" s="365">
        <f t="shared" si="71"/>
        <v>0</v>
      </c>
      <c r="W299" s="1056"/>
      <c r="X299" s="1056"/>
      <c r="Y299" s="1056"/>
      <c r="Z299" s="1056"/>
      <c r="AA299" s="1088"/>
      <c r="AB299" s="1056"/>
      <c r="AR299" s="366" t="s">
        <v>183</v>
      </c>
      <c r="AT299" s="366" t="s">
        <v>118</v>
      </c>
      <c r="AU299" s="366" t="s">
        <v>124</v>
      </c>
      <c r="AY299" s="13" t="s">
        <v>116</v>
      </c>
      <c r="BE299" s="136">
        <f t="shared" si="72"/>
        <v>0</v>
      </c>
      <c r="BF299" s="136">
        <f t="shared" si="73"/>
        <v>0</v>
      </c>
      <c r="BG299" s="136">
        <f t="shared" si="74"/>
        <v>0</v>
      </c>
      <c r="BH299" s="136">
        <f t="shared" si="75"/>
        <v>0</v>
      </c>
      <c r="BI299" s="136">
        <f t="shared" si="76"/>
        <v>0</v>
      </c>
      <c r="BJ299" s="13" t="s">
        <v>124</v>
      </c>
      <c r="BK299" s="137">
        <f t="shared" si="77"/>
        <v>0</v>
      </c>
      <c r="BL299" s="13" t="s">
        <v>183</v>
      </c>
      <c r="BM299" s="366" t="s">
        <v>1451</v>
      </c>
    </row>
    <row r="300" spans="2:65" s="288" customFormat="1" ht="16.5" customHeight="1">
      <c r="B300" s="125"/>
      <c r="C300" s="373">
        <v>136</v>
      </c>
      <c r="D300" s="373" t="s">
        <v>239</v>
      </c>
      <c r="E300" s="387" t="s">
        <v>1452</v>
      </c>
      <c r="F300" s="280" t="s">
        <v>1453</v>
      </c>
      <c r="G300" s="374" t="s">
        <v>241</v>
      </c>
      <c r="H300" s="281">
        <v>9</v>
      </c>
      <c r="I300" s="281"/>
      <c r="J300" s="375"/>
      <c r="K300" s="160" t="s">
        <v>122</v>
      </c>
      <c r="L300" s="376"/>
      <c r="M300" s="377" t="s">
        <v>1</v>
      </c>
      <c r="N300" s="378" t="s">
        <v>34</v>
      </c>
      <c r="O300" s="364">
        <v>0</v>
      </c>
      <c r="P300" s="364">
        <f t="shared" si="69"/>
        <v>0</v>
      </c>
      <c r="Q300" s="364">
        <v>9.2000000000000003E-4</v>
      </c>
      <c r="R300" s="364">
        <f t="shared" si="70"/>
        <v>8.2800000000000009E-3</v>
      </c>
      <c r="S300" s="364">
        <v>0</v>
      </c>
      <c r="T300" s="365">
        <f t="shared" si="71"/>
        <v>0</v>
      </c>
      <c r="W300" s="1056"/>
      <c r="X300" s="1056"/>
      <c r="Y300" s="1056"/>
      <c r="Z300" s="1056"/>
      <c r="AA300" s="1088"/>
      <c r="AB300" s="1056"/>
      <c r="AR300" s="366" t="s">
        <v>247</v>
      </c>
      <c r="AT300" s="366" t="s">
        <v>239</v>
      </c>
      <c r="AU300" s="366" t="s">
        <v>124</v>
      </c>
      <c r="AY300" s="13" t="s">
        <v>116</v>
      </c>
      <c r="BE300" s="136">
        <f t="shared" si="72"/>
        <v>0</v>
      </c>
      <c r="BF300" s="136">
        <f t="shared" si="73"/>
        <v>0</v>
      </c>
      <c r="BG300" s="136">
        <f t="shared" si="74"/>
        <v>0</v>
      </c>
      <c r="BH300" s="136">
        <f t="shared" si="75"/>
        <v>0</v>
      </c>
      <c r="BI300" s="136">
        <f t="shared" si="76"/>
        <v>0</v>
      </c>
      <c r="BJ300" s="13" t="s">
        <v>124</v>
      </c>
      <c r="BK300" s="137">
        <f t="shared" si="77"/>
        <v>0</v>
      </c>
      <c r="BL300" s="13" t="s">
        <v>183</v>
      </c>
      <c r="BM300" s="366" t="s">
        <v>1454</v>
      </c>
    </row>
    <row r="301" spans="2:65" s="288" customFormat="1" ht="16.5" customHeight="1">
      <c r="B301" s="125"/>
      <c r="C301" s="373">
        <v>137</v>
      </c>
      <c r="D301" s="373" t="s">
        <v>239</v>
      </c>
      <c r="E301" s="387" t="s">
        <v>1455</v>
      </c>
      <c r="F301" s="280" t="s">
        <v>1456</v>
      </c>
      <c r="G301" s="374" t="s">
        <v>241</v>
      </c>
      <c r="H301" s="281">
        <v>2</v>
      </c>
      <c r="I301" s="281"/>
      <c r="J301" s="375"/>
      <c r="K301" s="160" t="s">
        <v>122</v>
      </c>
      <c r="L301" s="376"/>
      <c r="M301" s="377" t="s">
        <v>1</v>
      </c>
      <c r="N301" s="378" t="s">
        <v>34</v>
      </c>
      <c r="O301" s="364">
        <v>0</v>
      </c>
      <c r="P301" s="364">
        <f t="shared" si="69"/>
        <v>0</v>
      </c>
      <c r="Q301" s="364">
        <v>4.6000000000000001E-4</v>
      </c>
      <c r="R301" s="364">
        <f t="shared" si="70"/>
        <v>9.2000000000000003E-4</v>
      </c>
      <c r="S301" s="364">
        <v>0</v>
      </c>
      <c r="T301" s="365">
        <f t="shared" si="71"/>
        <v>0</v>
      </c>
      <c r="W301" s="1056"/>
      <c r="X301" s="1056"/>
      <c r="Y301" s="1056"/>
      <c r="Z301" s="1056"/>
      <c r="AA301" s="1088"/>
      <c r="AB301" s="1056"/>
      <c r="AR301" s="366" t="s">
        <v>247</v>
      </c>
      <c r="AT301" s="366" t="s">
        <v>239</v>
      </c>
      <c r="AU301" s="366" t="s">
        <v>124</v>
      </c>
      <c r="AY301" s="13" t="s">
        <v>116</v>
      </c>
      <c r="BE301" s="136">
        <f t="shared" si="72"/>
        <v>0</v>
      </c>
      <c r="BF301" s="136">
        <f t="shared" si="73"/>
        <v>0</v>
      </c>
      <c r="BG301" s="136">
        <f t="shared" si="74"/>
        <v>0</v>
      </c>
      <c r="BH301" s="136">
        <f t="shared" si="75"/>
        <v>0</v>
      </c>
      <c r="BI301" s="136">
        <f t="shared" si="76"/>
        <v>0</v>
      </c>
      <c r="BJ301" s="13" t="s">
        <v>124</v>
      </c>
      <c r="BK301" s="137">
        <f t="shared" si="77"/>
        <v>0</v>
      </c>
      <c r="BL301" s="13" t="s">
        <v>183</v>
      </c>
      <c r="BM301" s="366" t="s">
        <v>1457</v>
      </c>
    </row>
    <row r="302" spans="2:65" s="288" customFormat="1" ht="16.5" customHeight="1">
      <c r="B302" s="125"/>
      <c r="C302" s="373">
        <v>138</v>
      </c>
      <c r="D302" s="373" t="s">
        <v>239</v>
      </c>
      <c r="E302" s="387" t="s">
        <v>1458</v>
      </c>
      <c r="F302" s="280" t="s">
        <v>1459</v>
      </c>
      <c r="G302" s="374" t="s">
        <v>241</v>
      </c>
      <c r="H302" s="281">
        <v>1</v>
      </c>
      <c r="I302" s="281"/>
      <c r="J302" s="375"/>
      <c r="K302" s="160" t="s">
        <v>122</v>
      </c>
      <c r="L302" s="376"/>
      <c r="M302" s="377" t="s">
        <v>1</v>
      </c>
      <c r="N302" s="378" t="s">
        <v>34</v>
      </c>
      <c r="O302" s="364">
        <v>0</v>
      </c>
      <c r="P302" s="364">
        <f t="shared" si="69"/>
        <v>0</v>
      </c>
      <c r="Q302" s="364">
        <v>1.3799999999999999E-3</v>
      </c>
      <c r="R302" s="364">
        <f t="shared" si="70"/>
        <v>1.3799999999999999E-3</v>
      </c>
      <c r="S302" s="364">
        <v>0</v>
      </c>
      <c r="T302" s="365">
        <f t="shared" si="71"/>
        <v>0</v>
      </c>
      <c r="W302" s="1056"/>
      <c r="X302" s="1056"/>
      <c r="Y302" s="1056"/>
      <c r="Z302" s="1056"/>
      <c r="AA302" s="1088"/>
      <c r="AB302" s="1056"/>
      <c r="AR302" s="366" t="s">
        <v>247</v>
      </c>
      <c r="AT302" s="366" t="s">
        <v>239</v>
      </c>
      <c r="AU302" s="366" t="s">
        <v>124</v>
      </c>
      <c r="AY302" s="13" t="s">
        <v>116</v>
      </c>
      <c r="BE302" s="136">
        <f t="shared" si="72"/>
        <v>0</v>
      </c>
      <c r="BF302" s="136">
        <f t="shared" si="73"/>
        <v>0</v>
      </c>
      <c r="BG302" s="136">
        <f t="shared" si="74"/>
        <v>0</v>
      </c>
      <c r="BH302" s="136">
        <f t="shared" si="75"/>
        <v>0</v>
      </c>
      <c r="BI302" s="136">
        <f t="shared" si="76"/>
        <v>0</v>
      </c>
      <c r="BJ302" s="13" t="s">
        <v>124</v>
      </c>
      <c r="BK302" s="137">
        <f t="shared" si="77"/>
        <v>0</v>
      </c>
      <c r="BL302" s="13" t="s">
        <v>183</v>
      </c>
      <c r="BM302" s="366" t="s">
        <v>1460</v>
      </c>
    </row>
    <row r="303" spans="2:65" s="288" customFormat="1" ht="16.5" customHeight="1">
      <c r="B303" s="125"/>
      <c r="C303" s="373">
        <v>139</v>
      </c>
      <c r="D303" s="373" t="s">
        <v>239</v>
      </c>
      <c r="E303" s="387" t="s">
        <v>1461</v>
      </c>
      <c r="F303" s="280" t="s">
        <v>1462</v>
      </c>
      <c r="G303" s="374" t="s">
        <v>241</v>
      </c>
      <c r="H303" s="281">
        <v>10</v>
      </c>
      <c r="I303" s="281"/>
      <c r="J303" s="375"/>
      <c r="K303" s="160" t="s">
        <v>122</v>
      </c>
      <c r="L303" s="376"/>
      <c r="M303" s="377" t="s">
        <v>1</v>
      </c>
      <c r="N303" s="378" t="s">
        <v>34</v>
      </c>
      <c r="O303" s="364">
        <v>0</v>
      </c>
      <c r="P303" s="364">
        <f t="shared" si="69"/>
        <v>0</v>
      </c>
      <c r="Q303" s="364">
        <v>1.8500000000000001E-3</v>
      </c>
      <c r="R303" s="364">
        <f t="shared" si="70"/>
        <v>1.8500000000000003E-2</v>
      </c>
      <c r="S303" s="364">
        <v>0</v>
      </c>
      <c r="T303" s="365">
        <f t="shared" si="71"/>
        <v>0</v>
      </c>
      <c r="W303" s="1056"/>
      <c r="X303" s="1056"/>
      <c r="Y303" s="1056"/>
      <c r="Z303" s="1056"/>
      <c r="AA303" s="1088"/>
      <c r="AB303" s="1056"/>
      <c r="AR303" s="366" t="s">
        <v>247</v>
      </c>
      <c r="AT303" s="366" t="s">
        <v>239</v>
      </c>
      <c r="AU303" s="366" t="s">
        <v>124</v>
      </c>
      <c r="AY303" s="13" t="s">
        <v>116</v>
      </c>
      <c r="BE303" s="136">
        <f t="shared" si="72"/>
        <v>0</v>
      </c>
      <c r="BF303" s="136">
        <f t="shared" si="73"/>
        <v>0</v>
      </c>
      <c r="BG303" s="136">
        <f t="shared" si="74"/>
        <v>0</v>
      </c>
      <c r="BH303" s="136">
        <f t="shared" si="75"/>
        <v>0</v>
      </c>
      <c r="BI303" s="136">
        <f t="shared" si="76"/>
        <v>0</v>
      </c>
      <c r="BJ303" s="13" t="s">
        <v>124</v>
      </c>
      <c r="BK303" s="137">
        <f t="shared" si="77"/>
        <v>0</v>
      </c>
      <c r="BL303" s="13" t="s">
        <v>183</v>
      </c>
      <c r="BM303" s="366" t="s">
        <v>1463</v>
      </c>
    </row>
    <row r="304" spans="2:65" s="288" customFormat="1" ht="16.5" customHeight="1">
      <c r="B304" s="125"/>
      <c r="C304" s="373">
        <v>140</v>
      </c>
      <c r="D304" s="373" t="s">
        <v>239</v>
      </c>
      <c r="E304" s="387" t="s">
        <v>1464</v>
      </c>
      <c r="F304" s="280" t="s">
        <v>1465</v>
      </c>
      <c r="G304" s="374" t="s">
        <v>241</v>
      </c>
      <c r="H304" s="281">
        <v>5</v>
      </c>
      <c r="I304" s="281"/>
      <c r="J304" s="375"/>
      <c r="K304" s="160" t="s">
        <v>122</v>
      </c>
      <c r="L304" s="376"/>
      <c r="M304" s="377" t="s">
        <v>1</v>
      </c>
      <c r="N304" s="378" t="s">
        <v>34</v>
      </c>
      <c r="O304" s="364">
        <v>0</v>
      </c>
      <c r="P304" s="364">
        <f t="shared" si="69"/>
        <v>0</v>
      </c>
      <c r="Q304" s="364">
        <v>2.0799999999999998E-3</v>
      </c>
      <c r="R304" s="364">
        <f t="shared" si="70"/>
        <v>1.04E-2</v>
      </c>
      <c r="S304" s="364">
        <v>0</v>
      </c>
      <c r="T304" s="365">
        <f t="shared" si="71"/>
        <v>0</v>
      </c>
      <c r="W304" s="1056"/>
      <c r="X304" s="1056"/>
      <c r="Y304" s="1056"/>
      <c r="Z304" s="1056"/>
      <c r="AA304" s="1088"/>
      <c r="AB304" s="1056"/>
      <c r="AR304" s="366" t="s">
        <v>247</v>
      </c>
      <c r="AT304" s="366" t="s">
        <v>239</v>
      </c>
      <c r="AU304" s="366" t="s">
        <v>124</v>
      </c>
      <c r="AY304" s="13" t="s">
        <v>116</v>
      </c>
      <c r="BE304" s="136">
        <f t="shared" si="72"/>
        <v>0</v>
      </c>
      <c r="BF304" s="136">
        <f t="shared" si="73"/>
        <v>0</v>
      </c>
      <c r="BG304" s="136">
        <f t="shared" si="74"/>
        <v>0</v>
      </c>
      <c r="BH304" s="136">
        <f t="shared" si="75"/>
        <v>0</v>
      </c>
      <c r="BI304" s="136">
        <f t="shared" si="76"/>
        <v>0</v>
      </c>
      <c r="BJ304" s="13" t="s">
        <v>124</v>
      </c>
      <c r="BK304" s="137">
        <f t="shared" si="77"/>
        <v>0</v>
      </c>
      <c r="BL304" s="13" t="s">
        <v>183</v>
      </c>
      <c r="BM304" s="366" t="s">
        <v>1466</v>
      </c>
    </row>
    <row r="305" spans="2:65" s="288" customFormat="1" ht="25.5" customHeight="1">
      <c r="B305" s="125"/>
      <c r="C305" s="357">
        <v>141</v>
      </c>
      <c r="D305" s="357" t="s">
        <v>118</v>
      </c>
      <c r="E305" s="385" t="s">
        <v>606</v>
      </c>
      <c r="F305" s="278" t="s">
        <v>607</v>
      </c>
      <c r="G305" s="359" t="s">
        <v>358</v>
      </c>
      <c r="H305" s="360"/>
      <c r="I305" s="360">
        <v>0.8</v>
      </c>
      <c r="J305" s="361"/>
      <c r="K305" s="159" t="s">
        <v>122</v>
      </c>
      <c r="L305" s="25"/>
      <c r="M305" s="362" t="s">
        <v>1</v>
      </c>
      <c r="N305" s="363" t="s">
        <v>34</v>
      </c>
      <c r="O305" s="364">
        <v>0</v>
      </c>
      <c r="P305" s="364">
        <f t="shared" si="69"/>
        <v>0</v>
      </c>
      <c r="Q305" s="364">
        <v>0</v>
      </c>
      <c r="R305" s="364">
        <f t="shared" si="70"/>
        <v>0</v>
      </c>
      <c r="S305" s="364">
        <v>0</v>
      </c>
      <c r="T305" s="365">
        <f t="shared" si="71"/>
        <v>0</v>
      </c>
      <c r="W305" s="1056"/>
      <c r="X305" s="1056"/>
      <c r="Y305" s="1056"/>
      <c r="Z305" s="1056"/>
      <c r="AA305" s="1088"/>
      <c r="AB305" s="1056"/>
      <c r="AR305" s="366" t="s">
        <v>183</v>
      </c>
      <c r="AT305" s="366" t="s">
        <v>118</v>
      </c>
      <c r="AU305" s="366" t="s">
        <v>124</v>
      </c>
      <c r="AY305" s="13" t="s">
        <v>116</v>
      </c>
      <c r="BE305" s="136">
        <f t="shared" si="72"/>
        <v>0</v>
      </c>
      <c r="BF305" s="136">
        <f t="shared" si="73"/>
        <v>0</v>
      </c>
      <c r="BG305" s="136">
        <f t="shared" si="74"/>
        <v>0</v>
      </c>
      <c r="BH305" s="136">
        <f t="shared" si="75"/>
        <v>0</v>
      </c>
      <c r="BI305" s="136">
        <f t="shared" si="76"/>
        <v>0</v>
      </c>
      <c r="BJ305" s="13" t="s">
        <v>124</v>
      </c>
      <c r="BK305" s="137">
        <f t="shared" si="77"/>
        <v>0</v>
      </c>
      <c r="BL305" s="13" t="s">
        <v>183</v>
      </c>
      <c r="BM305" s="366" t="s">
        <v>1467</v>
      </c>
    </row>
    <row r="306" spans="2:65" s="345" customFormat="1" ht="22.9" customHeight="1">
      <c r="B306" s="344"/>
      <c r="D306" s="346" t="s">
        <v>67</v>
      </c>
      <c r="E306" s="379" t="s">
        <v>609</v>
      </c>
      <c r="F306" s="379" t="s">
        <v>610</v>
      </c>
      <c r="G306" s="380"/>
      <c r="H306" s="380"/>
      <c r="I306" s="380"/>
      <c r="J306" s="356"/>
      <c r="L306" s="344"/>
      <c r="M306" s="349"/>
      <c r="N306" s="350"/>
      <c r="O306" s="350"/>
      <c r="P306" s="351">
        <f>SUM(P307:P319)</f>
        <v>304.71138480000002</v>
      </c>
      <c r="Q306" s="350"/>
      <c r="R306" s="351">
        <f>SUM(R307:R319)</f>
        <v>10.975421810000002</v>
      </c>
      <c r="S306" s="350"/>
      <c r="T306" s="352">
        <f>SUM(T307:T319)</f>
        <v>34.093779999999995</v>
      </c>
      <c r="W306" s="1062"/>
      <c r="X306" s="1062"/>
      <c r="Y306" s="1062"/>
      <c r="Z306" s="1062"/>
      <c r="AA306" s="1090"/>
      <c r="AB306" s="1062"/>
      <c r="AR306" s="346" t="s">
        <v>124</v>
      </c>
      <c r="AT306" s="353" t="s">
        <v>67</v>
      </c>
      <c r="AU306" s="353" t="s">
        <v>75</v>
      </c>
      <c r="AY306" s="346" t="s">
        <v>116</v>
      </c>
      <c r="BK306" s="354">
        <f>SUM(BK307:BK319)</f>
        <v>0</v>
      </c>
    </row>
    <row r="307" spans="2:65" s="288" customFormat="1" ht="59.25" customHeight="1">
      <c r="B307" s="125"/>
      <c r="C307" s="357">
        <v>142</v>
      </c>
      <c r="D307" s="357" t="s">
        <v>118</v>
      </c>
      <c r="E307" s="385" t="s">
        <v>1468</v>
      </c>
      <c r="F307" s="278" t="s">
        <v>1469</v>
      </c>
      <c r="G307" s="359" t="s">
        <v>159</v>
      </c>
      <c r="H307" s="360">
        <v>42</v>
      </c>
      <c r="I307" s="360"/>
      <c r="J307" s="361"/>
      <c r="K307" s="159" t="s">
        <v>122</v>
      </c>
      <c r="L307" s="25"/>
      <c r="M307" s="362" t="s">
        <v>1</v>
      </c>
      <c r="N307" s="363" t="s">
        <v>34</v>
      </c>
      <c r="O307" s="364">
        <v>2.8470200000000001</v>
      </c>
      <c r="P307" s="364">
        <f t="shared" ref="P307:P319" si="78">O307*H307</f>
        <v>119.57484000000001</v>
      </c>
      <c r="Q307" s="364">
        <v>9.3000000000000005E-4</v>
      </c>
      <c r="R307" s="364">
        <f t="shared" ref="R307:R319" si="79">Q307*H307</f>
        <v>3.9060000000000004E-2</v>
      </c>
      <c r="S307" s="364">
        <v>0</v>
      </c>
      <c r="T307" s="365">
        <f t="shared" ref="T307:T319" si="80">S307*H307</f>
        <v>0</v>
      </c>
      <c r="W307" s="1056"/>
      <c r="X307" s="1056"/>
      <c r="Y307" s="1056"/>
      <c r="Z307" s="1056"/>
      <c r="AA307" s="1067"/>
      <c r="AB307" s="1056"/>
      <c r="AR307" s="366" t="s">
        <v>183</v>
      </c>
      <c r="AT307" s="366" t="s">
        <v>118</v>
      </c>
      <c r="AU307" s="366" t="s">
        <v>124</v>
      </c>
      <c r="AY307" s="13" t="s">
        <v>116</v>
      </c>
      <c r="BE307" s="136">
        <f t="shared" ref="BE307:BE319" si="81">IF(N307="základná",J307,0)</f>
        <v>0</v>
      </c>
      <c r="BF307" s="136">
        <f t="shared" ref="BF307:BF319" si="82">IF(N307="znížená",J307,0)</f>
        <v>0</v>
      </c>
      <c r="BG307" s="136">
        <f t="shared" ref="BG307:BG319" si="83">IF(N307="zákl. prenesená",J307,0)</f>
        <v>0</v>
      </c>
      <c r="BH307" s="136">
        <f t="shared" ref="BH307:BH319" si="84">IF(N307="zníž. prenesená",J307,0)</f>
        <v>0</v>
      </c>
      <c r="BI307" s="136">
        <f t="shared" ref="BI307:BI319" si="85">IF(N307="nulová",J307,0)</f>
        <v>0</v>
      </c>
      <c r="BJ307" s="13" t="s">
        <v>124</v>
      </c>
      <c r="BK307" s="137">
        <f t="shared" ref="BK307:BK319" si="86">ROUND(I307*H307,3)</f>
        <v>0</v>
      </c>
      <c r="BL307" s="13" t="s">
        <v>183</v>
      </c>
      <c r="BM307" s="366" t="s">
        <v>1470</v>
      </c>
    </row>
    <row r="308" spans="2:65" s="288" customFormat="1" ht="82.5" customHeight="1">
      <c r="B308" s="125"/>
      <c r="C308" s="373">
        <v>143</v>
      </c>
      <c r="D308" s="373" t="s">
        <v>239</v>
      </c>
      <c r="E308" s="387" t="s">
        <v>1471</v>
      </c>
      <c r="F308" s="280" t="s">
        <v>1472</v>
      </c>
      <c r="G308" s="374" t="s">
        <v>159</v>
      </c>
      <c r="H308" s="281">
        <v>42</v>
      </c>
      <c r="I308" s="281"/>
      <c r="J308" s="375"/>
      <c r="K308" s="160" t="s">
        <v>1</v>
      </c>
      <c r="L308" s="376"/>
      <c r="M308" s="377" t="s">
        <v>1</v>
      </c>
      <c r="N308" s="378" t="s">
        <v>34</v>
      </c>
      <c r="O308" s="364">
        <v>0</v>
      </c>
      <c r="P308" s="364">
        <f t="shared" si="78"/>
        <v>0</v>
      </c>
      <c r="Q308" s="364">
        <v>0</v>
      </c>
      <c r="R308" s="364">
        <f t="shared" si="79"/>
        <v>0</v>
      </c>
      <c r="S308" s="364">
        <v>0</v>
      </c>
      <c r="T308" s="365">
        <f t="shared" si="80"/>
        <v>0</v>
      </c>
      <c r="W308" s="1056"/>
      <c r="X308" s="1056"/>
      <c r="Y308" s="1056"/>
      <c r="Z308" s="1056"/>
      <c r="AA308" s="1099"/>
      <c r="AB308" s="1056"/>
      <c r="AR308" s="366" t="s">
        <v>247</v>
      </c>
      <c r="AT308" s="366" t="s">
        <v>239</v>
      </c>
      <c r="AU308" s="366" t="s">
        <v>124</v>
      </c>
      <c r="AY308" s="13" t="s">
        <v>116</v>
      </c>
      <c r="BE308" s="136">
        <f t="shared" si="81"/>
        <v>0</v>
      </c>
      <c r="BF308" s="136">
        <f t="shared" si="82"/>
        <v>0</v>
      </c>
      <c r="BG308" s="136">
        <f t="shared" si="83"/>
        <v>0</v>
      </c>
      <c r="BH308" s="136">
        <f t="shared" si="84"/>
        <v>0</v>
      </c>
      <c r="BI308" s="136">
        <f t="shared" si="85"/>
        <v>0</v>
      </c>
      <c r="BJ308" s="13" t="s">
        <v>124</v>
      </c>
      <c r="BK308" s="137">
        <f t="shared" si="86"/>
        <v>0</v>
      </c>
      <c r="BL308" s="13" t="s">
        <v>183</v>
      </c>
      <c r="BM308" s="366" t="s">
        <v>1473</v>
      </c>
    </row>
    <row r="309" spans="2:65" s="288" customFormat="1" ht="25.5" customHeight="1">
      <c r="B309" s="125"/>
      <c r="C309" s="357">
        <v>144</v>
      </c>
      <c r="D309" s="357" t="s">
        <v>118</v>
      </c>
      <c r="E309" s="358" t="s">
        <v>1474</v>
      </c>
      <c r="F309" s="159" t="s">
        <v>1475</v>
      </c>
      <c r="G309" s="383" t="s">
        <v>154</v>
      </c>
      <c r="H309" s="361">
        <v>162</v>
      </c>
      <c r="I309" s="361"/>
      <c r="J309" s="361"/>
      <c r="K309" s="159" t="s">
        <v>122</v>
      </c>
      <c r="L309" s="25"/>
      <c r="M309" s="362" t="s">
        <v>1</v>
      </c>
      <c r="N309" s="363" t="s">
        <v>34</v>
      </c>
      <c r="O309" s="364">
        <v>0.44700000000000001</v>
      </c>
      <c r="P309" s="364">
        <f t="shared" si="78"/>
        <v>72.414000000000001</v>
      </c>
      <c r="Q309" s="364">
        <v>0</v>
      </c>
      <c r="R309" s="364">
        <f t="shared" si="79"/>
        <v>0</v>
      </c>
      <c r="S309" s="364">
        <v>0.21</v>
      </c>
      <c r="T309" s="365">
        <f t="shared" si="80"/>
        <v>34.019999999999996</v>
      </c>
      <c r="W309" s="1056"/>
      <c r="X309" s="1056"/>
      <c r="Y309" s="1056"/>
      <c r="Z309" s="1056"/>
      <c r="AA309" s="1088"/>
      <c r="AB309" s="1056"/>
      <c r="AR309" s="366" t="s">
        <v>183</v>
      </c>
      <c r="AT309" s="366" t="s">
        <v>118</v>
      </c>
      <c r="AU309" s="366" t="s">
        <v>124</v>
      </c>
      <c r="AY309" s="13" t="s">
        <v>116</v>
      </c>
      <c r="BE309" s="136">
        <f t="shared" si="81"/>
        <v>0</v>
      </c>
      <c r="BF309" s="136">
        <f t="shared" si="82"/>
        <v>0</v>
      </c>
      <c r="BG309" s="136">
        <f t="shared" si="83"/>
        <v>0</v>
      </c>
      <c r="BH309" s="136">
        <f t="shared" si="84"/>
        <v>0</v>
      </c>
      <c r="BI309" s="136">
        <f t="shared" si="85"/>
        <v>0</v>
      </c>
      <c r="BJ309" s="13" t="s">
        <v>124</v>
      </c>
      <c r="BK309" s="137">
        <f t="shared" si="86"/>
        <v>0</v>
      </c>
      <c r="BL309" s="13" t="s">
        <v>183</v>
      </c>
      <c r="BM309" s="366" t="s">
        <v>1476</v>
      </c>
    </row>
    <row r="310" spans="2:65" s="288" customFormat="1" ht="24" customHeight="1">
      <c r="B310" s="125"/>
      <c r="C310" s="357">
        <v>145</v>
      </c>
      <c r="D310" s="357" t="s">
        <v>118</v>
      </c>
      <c r="E310" s="358" t="s">
        <v>1477</v>
      </c>
      <c r="F310" s="159" t="s">
        <v>1478</v>
      </c>
      <c r="G310" s="383" t="s">
        <v>241</v>
      </c>
      <c r="H310" s="361">
        <v>12</v>
      </c>
      <c r="I310" s="361"/>
      <c r="J310" s="361"/>
      <c r="K310" s="159" t="s">
        <v>122</v>
      </c>
      <c r="L310" s="25"/>
      <c r="M310" s="362" t="s">
        <v>1</v>
      </c>
      <c r="N310" s="363" t="s">
        <v>34</v>
      </c>
      <c r="O310" s="364">
        <v>1.8293999999999999</v>
      </c>
      <c r="P310" s="364">
        <f t="shared" si="78"/>
        <v>21.9528</v>
      </c>
      <c r="Q310" s="364">
        <v>1.8000000000000001E-4</v>
      </c>
      <c r="R310" s="364">
        <f t="shared" si="79"/>
        <v>2.16E-3</v>
      </c>
      <c r="S310" s="364">
        <v>0</v>
      </c>
      <c r="T310" s="365">
        <f t="shared" si="80"/>
        <v>0</v>
      </c>
      <c r="W310" s="1056"/>
      <c r="X310" s="1056"/>
      <c r="Y310" s="1056"/>
      <c r="Z310" s="1056"/>
      <c r="AA310" s="1088"/>
      <c r="AB310" s="1056"/>
      <c r="AR310" s="366" t="s">
        <v>183</v>
      </c>
      <c r="AT310" s="366" t="s">
        <v>118</v>
      </c>
      <c r="AU310" s="366" t="s">
        <v>124</v>
      </c>
      <c r="AY310" s="13" t="s">
        <v>116</v>
      </c>
      <c r="BE310" s="136">
        <f t="shared" si="81"/>
        <v>0</v>
      </c>
      <c r="BF310" s="136">
        <f t="shared" si="82"/>
        <v>0</v>
      </c>
      <c r="BG310" s="136">
        <f t="shared" si="83"/>
        <v>0</v>
      </c>
      <c r="BH310" s="136">
        <f t="shared" si="84"/>
        <v>0</v>
      </c>
      <c r="BI310" s="136">
        <f t="shared" si="85"/>
        <v>0</v>
      </c>
      <c r="BJ310" s="13" t="s">
        <v>124</v>
      </c>
      <c r="BK310" s="137">
        <f t="shared" si="86"/>
        <v>0</v>
      </c>
      <c r="BL310" s="13" t="s">
        <v>183</v>
      </c>
      <c r="BM310" s="366" t="s">
        <v>1479</v>
      </c>
    </row>
    <row r="311" spans="2:65" s="288" customFormat="1" ht="22.5" customHeight="1">
      <c r="B311" s="125"/>
      <c r="C311" s="357">
        <v>146</v>
      </c>
      <c r="D311" s="357" t="s">
        <v>118</v>
      </c>
      <c r="E311" s="358" t="s">
        <v>1480</v>
      </c>
      <c r="F311" s="159" t="s">
        <v>1481</v>
      </c>
      <c r="G311" s="383" t="s">
        <v>154</v>
      </c>
      <c r="H311" s="361">
        <v>10.54</v>
      </c>
      <c r="I311" s="361"/>
      <c r="J311" s="361"/>
      <c r="K311" s="159" t="s">
        <v>122</v>
      </c>
      <c r="L311" s="25"/>
      <c r="M311" s="362" t="s">
        <v>1</v>
      </c>
      <c r="N311" s="363" t="s">
        <v>34</v>
      </c>
      <c r="O311" s="364">
        <v>0.23699999999999999</v>
      </c>
      <c r="P311" s="364">
        <f t="shared" si="78"/>
        <v>2.4979799999999996</v>
      </c>
      <c r="Q311" s="364">
        <v>0</v>
      </c>
      <c r="R311" s="364">
        <f t="shared" si="79"/>
        <v>0</v>
      </c>
      <c r="S311" s="364">
        <v>7.0000000000000001E-3</v>
      </c>
      <c r="T311" s="365">
        <f t="shared" si="80"/>
        <v>7.3779999999999998E-2</v>
      </c>
      <c r="W311" s="1056"/>
      <c r="X311" s="1056"/>
      <c r="Y311" s="1056"/>
      <c r="Z311" s="1056"/>
      <c r="AA311" s="1088"/>
      <c r="AB311" s="1056"/>
      <c r="AR311" s="366" t="s">
        <v>183</v>
      </c>
      <c r="AT311" s="366" t="s">
        <v>118</v>
      </c>
      <c r="AU311" s="366" t="s">
        <v>124</v>
      </c>
      <c r="AY311" s="13" t="s">
        <v>116</v>
      </c>
      <c r="BE311" s="136">
        <f t="shared" si="81"/>
        <v>0</v>
      </c>
      <c r="BF311" s="136">
        <f t="shared" si="82"/>
        <v>0</v>
      </c>
      <c r="BG311" s="136">
        <f t="shared" si="83"/>
        <v>0</v>
      </c>
      <c r="BH311" s="136">
        <f t="shared" si="84"/>
        <v>0</v>
      </c>
      <c r="BI311" s="136">
        <f t="shared" si="85"/>
        <v>0</v>
      </c>
      <c r="BJ311" s="13" t="s">
        <v>124</v>
      </c>
      <c r="BK311" s="137">
        <f t="shared" si="86"/>
        <v>0</v>
      </c>
      <c r="BL311" s="13" t="s">
        <v>183</v>
      </c>
      <c r="BM311" s="366" t="s">
        <v>1482</v>
      </c>
    </row>
    <row r="312" spans="2:65" s="288" customFormat="1" ht="27" customHeight="1">
      <c r="B312" s="125"/>
      <c r="C312" s="357">
        <v>147</v>
      </c>
      <c r="D312" s="357" t="s">
        <v>118</v>
      </c>
      <c r="E312" s="358" t="s">
        <v>1483</v>
      </c>
      <c r="F312" s="159" t="s">
        <v>1484</v>
      </c>
      <c r="G312" s="383" t="s">
        <v>154</v>
      </c>
      <c r="H312" s="361">
        <v>8.6999999999999993</v>
      </c>
      <c r="I312" s="361"/>
      <c r="J312" s="361"/>
      <c r="K312" s="159" t="s">
        <v>122</v>
      </c>
      <c r="L312" s="25"/>
      <c r="M312" s="362" t="s">
        <v>1</v>
      </c>
      <c r="N312" s="363" t="s">
        <v>34</v>
      </c>
      <c r="O312" s="364">
        <v>0.97499999999999998</v>
      </c>
      <c r="P312" s="364">
        <f t="shared" si="78"/>
        <v>8.4824999999999999</v>
      </c>
      <c r="Q312" s="364">
        <v>0</v>
      </c>
      <c r="R312" s="364">
        <f t="shared" si="79"/>
        <v>0</v>
      </c>
      <c r="S312" s="364">
        <v>0</v>
      </c>
      <c r="T312" s="365">
        <f t="shared" si="80"/>
        <v>0</v>
      </c>
      <c r="W312" s="1056"/>
      <c r="X312" s="1056"/>
      <c r="Y312" s="1056"/>
      <c r="Z312" s="1056"/>
      <c r="AA312" s="1088"/>
      <c r="AB312" s="1056"/>
      <c r="AR312" s="366" t="s">
        <v>183</v>
      </c>
      <c r="AT312" s="366" t="s">
        <v>118</v>
      </c>
      <c r="AU312" s="366" t="s">
        <v>124</v>
      </c>
      <c r="AY312" s="13" t="s">
        <v>116</v>
      </c>
      <c r="BE312" s="136">
        <f t="shared" si="81"/>
        <v>0</v>
      </c>
      <c r="BF312" s="136">
        <f t="shared" si="82"/>
        <v>0</v>
      </c>
      <c r="BG312" s="136">
        <f t="shared" si="83"/>
        <v>0</v>
      </c>
      <c r="BH312" s="136">
        <f t="shared" si="84"/>
        <v>0</v>
      </c>
      <c r="BI312" s="136">
        <f t="shared" si="85"/>
        <v>0</v>
      </c>
      <c r="BJ312" s="13" t="s">
        <v>124</v>
      </c>
      <c r="BK312" s="137">
        <f t="shared" si="86"/>
        <v>0</v>
      </c>
      <c r="BL312" s="13" t="s">
        <v>183</v>
      </c>
      <c r="BM312" s="366" t="s">
        <v>1485</v>
      </c>
    </row>
    <row r="313" spans="2:65" s="288" customFormat="1" ht="16.5" customHeight="1">
      <c r="B313" s="125"/>
      <c r="C313" s="373">
        <v>148</v>
      </c>
      <c r="D313" s="373" t="s">
        <v>239</v>
      </c>
      <c r="E313" s="282" t="s">
        <v>1486</v>
      </c>
      <c r="F313" s="160" t="s">
        <v>1487</v>
      </c>
      <c r="G313" s="390" t="s">
        <v>154</v>
      </c>
      <c r="H313" s="375">
        <v>10.01</v>
      </c>
      <c r="I313" s="375"/>
      <c r="J313" s="375"/>
      <c r="K313" s="160" t="s">
        <v>1</v>
      </c>
      <c r="L313" s="376"/>
      <c r="M313" s="377" t="s">
        <v>1</v>
      </c>
      <c r="N313" s="378" t="s">
        <v>34</v>
      </c>
      <c r="O313" s="364">
        <v>0</v>
      </c>
      <c r="P313" s="364">
        <f t="shared" si="78"/>
        <v>0</v>
      </c>
      <c r="Q313" s="364">
        <v>9.9999999999999995E-7</v>
      </c>
      <c r="R313" s="364">
        <f t="shared" si="79"/>
        <v>1.0009999999999999E-5</v>
      </c>
      <c r="S313" s="364">
        <v>0</v>
      </c>
      <c r="T313" s="365">
        <f t="shared" si="80"/>
        <v>0</v>
      </c>
      <c r="W313" s="1056"/>
      <c r="X313" s="1056"/>
      <c r="Y313" s="1056"/>
      <c r="Z313" s="1056"/>
      <c r="AA313" s="1088"/>
      <c r="AB313" s="1056"/>
      <c r="AR313" s="366" t="s">
        <v>247</v>
      </c>
      <c r="AT313" s="366" t="s">
        <v>239</v>
      </c>
      <c r="AU313" s="366" t="s">
        <v>124</v>
      </c>
      <c r="AY313" s="13" t="s">
        <v>116</v>
      </c>
      <c r="BE313" s="136">
        <f t="shared" si="81"/>
        <v>0</v>
      </c>
      <c r="BF313" s="136">
        <f t="shared" si="82"/>
        <v>0</v>
      </c>
      <c r="BG313" s="136">
        <f t="shared" si="83"/>
        <v>0</v>
      </c>
      <c r="BH313" s="136">
        <f t="shared" si="84"/>
        <v>0</v>
      </c>
      <c r="BI313" s="136">
        <f t="shared" si="85"/>
        <v>0</v>
      </c>
      <c r="BJ313" s="13" t="s">
        <v>124</v>
      </c>
      <c r="BK313" s="137">
        <f t="shared" si="86"/>
        <v>0</v>
      </c>
      <c r="BL313" s="13" t="s">
        <v>183</v>
      </c>
      <c r="BM313" s="366" t="s">
        <v>1488</v>
      </c>
    </row>
    <row r="314" spans="2:65" s="288" customFormat="1" ht="18.75" customHeight="1">
      <c r="B314" s="125"/>
      <c r="C314" s="357">
        <v>149</v>
      </c>
      <c r="D314" s="357" t="s">
        <v>118</v>
      </c>
      <c r="E314" s="385" t="s">
        <v>1489</v>
      </c>
      <c r="F314" s="278" t="s">
        <v>1490</v>
      </c>
      <c r="G314" s="359" t="s">
        <v>159</v>
      </c>
      <c r="H314" s="360">
        <v>67.58</v>
      </c>
      <c r="I314" s="361"/>
      <c r="J314" s="361"/>
      <c r="K314" s="159" t="s">
        <v>1</v>
      </c>
      <c r="L314" s="25"/>
      <c r="M314" s="362" t="s">
        <v>1</v>
      </c>
      <c r="N314" s="363" t="s">
        <v>34</v>
      </c>
      <c r="O314" s="364">
        <v>0.71455999999999997</v>
      </c>
      <c r="P314" s="364">
        <f t="shared" si="78"/>
        <v>48.2899648</v>
      </c>
      <c r="Q314" s="364">
        <v>2.1000000000000001E-4</v>
      </c>
      <c r="R314" s="364">
        <f t="shared" si="79"/>
        <v>1.4191800000000001E-2</v>
      </c>
      <c r="S314" s="364">
        <v>0</v>
      </c>
      <c r="T314" s="365">
        <f t="shared" si="80"/>
        <v>0</v>
      </c>
      <c r="W314" s="1056"/>
      <c r="X314" s="1056"/>
      <c r="Y314" s="1056"/>
      <c r="Z314" s="1056"/>
      <c r="AA314" s="1067"/>
      <c r="AB314" s="1056"/>
      <c r="AR314" s="366" t="s">
        <v>183</v>
      </c>
      <c r="AT314" s="366" t="s">
        <v>118</v>
      </c>
      <c r="AU314" s="366" t="s">
        <v>124</v>
      </c>
      <c r="AY314" s="13" t="s">
        <v>116</v>
      </c>
      <c r="BE314" s="136">
        <f t="shared" si="81"/>
        <v>0</v>
      </c>
      <c r="BF314" s="136">
        <f t="shared" si="82"/>
        <v>0</v>
      </c>
      <c r="BG314" s="136">
        <f t="shared" si="83"/>
        <v>0</v>
      </c>
      <c r="BH314" s="136">
        <f t="shared" si="84"/>
        <v>0</v>
      </c>
      <c r="BI314" s="136">
        <f t="shared" si="85"/>
        <v>0</v>
      </c>
      <c r="BJ314" s="13" t="s">
        <v>124</v>
      </c>
      <c r="BK314" s="137">
        <f t="shared" si="86"/>
        <v>0</v>
      </c>
      <c r="BL314" s="13" t="s">
        <v>183</v>
      </c>
      <c r="BM314" s="366" t="s">
        <v>1491</v>
      </c>
    </row>
    <row r="315" spans="2:65" s="288" customFormat="1" ht="29.25" customHeight="1">
      <c r="B315" s="125"/>
      <c r="C315" s="373">
        <v>150</v>
      </c>
      <c r="D315" s="373" t="s">
        <v>239</v>
      </c>
      <c r="E315" s="387" t="s">
        <v>1492</v>
      </c>
      <c r="F315" s="280" t="s">
        <v>1493</v>
      </c>
      <c r="G315" s="374" t="s">
        <v>154</v>
      </c>
      <c r="H315" s="281">
        <v>27.3</v>
      </c>
      <c r="I315" s="375"/>
      <c r="J315" s="375"/>
      <c r="K315" s="160" t="s">
        <v>1</v>
      </c>
      <c r="L315" s="376"/>
      <c r="M315" s="377" t="s">
        <v>1</v>
      </c>
      <c r="N315" s="378" t="s">
        <v>34</v>
      </c>
      <c r="O315" s="364">
        <v>0</v>
      </c>
      <c r="P315" s="364">
        <f t="shared" si="78"/>
        <v>0</v>
      </c>
      <c r="Q315" s="364">
        <v>0.4</v>
      </c>
      <c r="R315" s="364">
        <f t="shared" si="79"/>
        <v>10.920000000000002</v>
      </c>
      <c r="S315" s="364">
        <v>0</v>
      </c>
      <c r="T315" s="365">
        <f t="shared" si="80"/>
        <v>0</v>
      </c>
      <c r="W315" s="1056"/>
      <c r="X315" s="1056"/>
      <c r="Y315" s="1056"/>
      <c r="Z315" s="1056"/>
      <c r="AA315" s="1094"/>
      <c r="AB315" s="1056"/>
      <c r="AR315" s="366" t="s">
        <v>247</v>
      </c>
      <c r="AT315" s="366" t="s">
        <v>239</v>
      </c>
      <c r="AU315" s="366" t="s">
        <v>124</v>
      </c>
      <c r="AY315" s="13" t="s">
        <v>116</v>
      </c>
      <c r="BE315" s="136">
        <f t="shared" si="81"/>
        <v>0</v>
      </c>
      <c r="BF315" s="136">
        <f t="shared" si="82"/>
        <v>0</v>
      </c>
      <c r="BG315" s="136">
        <f t="shared" si="83"/>
        <v>0</v>
      </c>
      <c r="BH315" s="136">
        <f t="shared" si="84"/>
        <v>0</v>
      </c>
      <c r="BI315" s="136">
        <f t="shared" si="85"/>
        <v>0</v>
      </c>
      <c r="BJ315" s="13" t="s">
        <v>124</v>
      </c>
      <c r="BK315" s="137">
        <f t="shared" si="86"/>
        <v>0</v>
      </c>
      <c r="BL315" s="13" t="s">
        <v>183</v>
      </c>
      <c r="BM315" s="366" t="s">
        <v>1494</v>
      </c>
    </row>
    <row r="316" spans="2:65" s="288" customFormat="1" ht="37.5" customHeight="1">
      <c r="B316" s="125"/>
      <c r="C316" s="357">
        <v>151</v>
      </c>
      <c r="D316" s="357" t="s">
        <v>118</v>
      </c>
      <c r="E316" s="385" t="s">
        <v>1495</v>
      </c>
      <c r="F316" s="278" t="s">
        <v>1496</v>
      </c>
      <c r="G316" s="359" t="s">
        <v>241</v>
      </c>
      <c r="H316" s="360">
        <v>1</v>
      </c>
      <c r="I316" s="361"/>
      <c r="J316" s="361"/>
      <c r="K316" s="159" t="s">
        <v>1</v>
      </c>
      <c r="L316" s="25"/>
      <c r="M316" s="362" t="s">
        <v>1</v>
      </c>
      <c r="N316" s="363" t="s">
        <v>34</v>
      </c>
      <c r="O316" s="364">
        <v>0</v>
      </c>
      <c r="P316" s="364">
        <f t="shared" si="78"/>
        <v>0</v>
      </c>
      <c r="Q316" s="364">
        <v>0</v>
      </c>
      <c r="R316" s="364">
        <f t="shared" si="79"/>
        <v>0</v>
      </c>
      <c r="S316" s="364">
        <v>0</v>
      </c>
      <c r="T316" s="365">
        <f t="shared" si="80"/>
        <v>0</v>
      </c>
      <c r="W316" s="1056"/>
      <c r="X316" s="1056"/>
      <c r="Y316" s="1056"/>
      <c r="Z316" s="1056"/>
      <c r="AA316" s="1067"/>
      <c r="AB316" s="1056"/>
      <c r="AR316" s="366" t="s">
        <v>183</v>
      </c>
      <c r="AT316" s="366" t="s">
        <v>118</v>
      </c>
      <c r="AU316" s="366" t="s">
        <v>124</v>
      </c>
      <c r="AY316" s="13" t="s">
        <v>116</v>
      </c>
      <c r="BE316" s="136">
        <f t="shared" si="81"/>
        <v>0</v>
      </c>
      <c r="BF316" s="136">
        <f t="shared" si="82"/>
        <v>0</v>
      </c>
      <c r="BG316" s="136">
        <f t="shared" si="83"/>
        <v>0</v>
      </c>
      <c r="BH316" s="136">
        <f t="shared" si="84"/>
        <v>0</v>
      </c>
      <c r="BI316" s="136">
        <f t="shared" si="85"/>
        <v>0</v>
      </c>
      <c r="BJ316" s="13" t="s">
        <v>124</v>
      </c>
      <c r="BK316" s="137">
        <f t="shared" si="86"/>
        <v>0</v>
      </c>
      <c r="BL316" s="13" t="s">
        <v>183</v>
      </c>
      <c r="BM316" s="366" t="s">
        <v>1497</v>
      </c>
    </row>
    <row r="317" spans="2:65" s="288" customFormat="1" ht="30.75" customHeight="1">
      <c r="B317" s="125"/>
      <c r="C317" s="357">
        <v>152</v>
      </c>
      <c r="D317" s="357" t="s">
        <v>118</v>
      </c>
      <c r="E317" s="385" t="s">
        <v>1498</v>
      </c>
      <c r="F317" s="278" t="s">
        <v>1499</v>
      </c>
      <c r="G317" s="359" t="s">
        <v>633</v>
      </c>
      <c r="H317" s="360">
        <v>264.7</v>
      </c>
      <c r="I317" s="361"/>
      <c r="J317" s="361"/>
      <c r="K317" s="159" t="s">
        <v>1</v>
      </c>
      <c r="L317" s="25"/>
      <c r="M317" s="362" t="s">
        <v>1</v>
      </c>
      <c r="N317" s="363" t="s">
        <v>34</v>
      </c>
      <c r="O317" s="364">
        <v>0.11899999999999999</v>
      </c>
      <c r="P317" s="364">
        <f t="shared" si="78"/>
        <v>31.499299999999998</v>
      </c>
      <c r="Q317" s="364">
        <v>0</v>
      </c>
      <c r="R317" s="364">
        <f t="shared" si="79"/>
        <v>0</v>
      </c>
      <c r="S317" s="364">
        <v>0</v>
      </c>
      <c r="T317" s="365">
        <f t="shared" si="80"/>
        <v>0</v>
      </c>
      <c r="W317" s="1056"/>
      <c r="X317" s="1056"/>
      <c r="Y317" s="1056"/>
      <c r="Z317" s="1056"/>
      <c r="AA317" s="1088"/>
      <c r="AB317" s="1056"/>
      <c r="AR317" s="366" t="s">
        <v>183</v>
      </c>
      <c r="AT317" s="366" t="s">
        <v>118</v>
      </c>
      <c r="AU317" s="366" t="s">
        <v>124</v>
      </c>
      <c r="AY317" s="13" t="s">
        <v>116</v>
      </c>
      <c r="BE317" s="136">
        <f t="shared" si="81"/>
        <v>0</v>
      </c>
      <c r="BF317" s="136">
        <f t="shared" si="82"/>
        <v>0</v>
      </c>
      <c r="BG317" s="136">
        <f t="shared" si="83"/>
        <v>0</v>
      </c>
      <c r="BH317" s="136">
        <f t="shared" si="84"/>
        <v>0</v>
      </c>
      <c r="BI317" s="136">
        <f t="shared" si="85"/>
        <v>0</v>
      </c>
      <c r="BJ317" s="13" t="s">
        <v>124</v>
      </c>
      <c r="BK317" s="137">
        <f t="shared" si="86"/>
        <v>0</v>
      </c>
      <c r="BL317" s="13" t="s">
        <v>183</v>
      </c>
      <c r="BM317" s="366" t="s">
        <v>1500</v>
      </c>
    </row>
    <row r="318" spans="2:65" s="288" customFormat="1" ht="45" customHeight="1">
      <c r="B318" s="125"/>
      <c r="C318" s="373">
        <v>153</v>
      </c>
      <c r="D318" s="373" t="s">
        <v>239</v>
      </c>
      <c r="E318" s="387" t="s">
        <v>1501</v>
      </c>
      <c r="F318" s="280" t="s">
        <v>1502</v>
      </c>
      <c r="G318" s="374" t="s">
        <v>633</v>
      </c>
      <c r="H318" s="281">
        <v>264.7</v>
      </c>
      <c r="I318" s="375"/>
      <c r="J318" s="375"/>
      <c r="K318" s="160" t="s">
        <v>1</v>
      </c>
      <c r="L318" s="376"/>
      <c r="M318" s="377" t="s">
        <v>1</v>
      </c>
      <c r="N318" s="378" t="s">
        <v>34</v>
      </c>
      <c r="O318" s="364">
        <v>0</v>
      </c>
      <c r="P318" s="364">
        <f t="shared" si="78"/>
        <v>0</v>
      </c>
      <c r="Q318" s="364">
        <v>0</v>
      </c>
      <c r="R318" s="364">
        <f t="shared" si="79"/>
        <v>0</v>
      </c>
      <c r="S318" s="364">
        <v>0</v>
      </c>
      <c r="T318" s="365">
        <f t="shared" si="80"/>
        <v>0</v>
      </c>
      <c r="W318" s="1056"/>
      <c r="X318" s="1056"/>
      <c r="Y318" s="1056"/>
      <c r="Z318" s="1056"/>
      <c r="AA318" s="1094"/>
      <c r="AB318" s="1056"/>
      <c r="AR318" s="366" t="s">
        <v>247</v>
      </c>
      <c r="AT318" s="366" t="s">
        <v>239</v>
      </c>
      <c r="AU318" s="366" t="s">
        <v>124</v>
      </c>
      <c r="AY318" s="13" t="s">
        <v>116</v>
      </c>
      <c r="BE318" s="136">
        <f t="shared" si="81"/>
        <v>0</v>
      </c>
      <c r="BF318" s="136">
        <f t="shared" si="82"/>
        <v>0</v>
      </c>
      <c r="BG318" s="136">
        <f t="shared" si="83"/>
        <v>0</v>
      </c>
      <c r="BH318" s="136">
        <f t="shared" si="84"/>
        <v>0</v>
      </c>
      <c r="BI318" s="136">
        <f t="shared" si="85"/>
        <v>0</v>
      </c>
      <c r="BJ318" s="13" t="s">
        <v>124</v>
      </c>
      <c r="BK318" s="137">
        <f t="shared" si="86"/>
        <v>0</v>
      </c>
      <c r="BL318" s="13" t="s">
        <v>183</v>
      </c>
      <c r="BM318" s="366" t="s">
        <v>1503</v>
      </c>
    </row>
    <row r="319" spans="2:65" s="288" customFormat="1" ht="29.25" customHeight="1">
      <c r="B319" s="125"/>
      <c r="C319" s="357">
        <v>154</v>
      </c>
      <c r="D319" s="357" t="s">
        <v>118</v>
      </c>
      <c r="E319" s="385" t="s">
        <v>643</v>
      </c>
      <c r="F319" s="278" t="s">
        <v>644</v>
      </c>
      <c r="G319" s="359" t="s">
        <v>358</v>
      </c>
      <c r="H319" s="360"/>
      <c r="I319" s="361">
        <v>1.1000000000000001</v>
      </c>
      <c r="J319" s="361"/>
      <c r="K319" s="159" t="s">
        <v>122</v>
      </c>
      <c r="L319" s="25"/>
      <c r="M319" s="362" t="s">
        <v>1</v>
      </c>
      <c r="N319" s="363" t="s">
        <v>34</v>
      </c>
      <c r="O319" s="364">
        <v>0</v>
      </c>
      <c r="P319" s="364">
        <f t="shared" si="78"/>
        <v>0</v>
      </c>
      <c r="Q319" s="364">
        <v>0</v>
      </c>
      <c r="R319" s="364">
        <f t="shared" si="79"/>
        <v>0</v>
      </c>
      <c r="S319" s="364">
        <v>0</v>
      </c>
      <c r="T319" s="365">
        <f t="shared" si="80"/>
        <v>0</v>
      </c>
      <c r="W319" s="1056"/>
      <c r="X319" s="1056"/>
      <c r="Y319" s="1056"/>
      <c r="Z319" s="1056"/>
      <c r="AA319" s="1088"/>
      <c r="AB319" s="1056"/>
      <c r="AR319" s="366" t="s">
        <v>183</v>
      </c>
      <c r="AT319" s="366" t="s">
        <v>118</v>
      </c>
      <c r="AU319" s="366" t="s">
        <v>124</v>
      </c>
      <c r="AY319" s="13" t="s">
        <v>116</v>
      </c>
      <c r="BE319" s="136">
        <f t="shared" si="81"/>
        <v>0</v>
      </c>
      <c r="BF319" s="136">
        <f t="shared" si="82"/>
        <v>0</v>
      </c>
      <c r="BG319" s="136">
        <f t="shared" si="83"/>
        <v>0</v>
      </c>
      <c r="BH319" s="136">
        <f t="shared" si="84"/>
        <v>0</v>
      </c>
      <c r="BI319" s="136">
        <f t="shared" si="85"/>
        <v>0</v>
      </c>
      <c r="BJ319" s="13" t="s">
        <v>124</v>
      </c>
      <c r="BK319" s="137">
        <f t="shared" si="86"/>
        <v>0</v>
      </c>
      <c r="BL319" s="13" t="s">
        <v>183</v>
      </c>
      <c r="BM319" s="366" t="s">
        <v>1504</v>
      </c>
    </row>
    <row r="320" spans="2:65" s="345" customFormat="1" ht="22.9" customHeight="1">
      <c r="B320" s="344"/>
      <c r="D320" s="346" t="s">
        <v>67</v>
      </c>
      <c r="E320" s="355" t="s">
        <v>1505</v>
      </c>
      <c r="F320" s="355" t="s">
        <v>1506</v>
      </c>
      <c r="J320" s="356"/>
      <c r="L320" s="344"/>
      <c r="M320" s="349"/>
      <c r="N320" s="350"/>
      <c r="O320" s="350"/>
      <c r="P320" s="351">
        <f>SUM(P321:P325)</f>
        <v>0</v>
      </c>
      <c r="Q320" s="350"/>
      <c r="R320" s="351">
        <f>SUM(R321:R325)</f>
        <v>0</v>
      </c>
      <c r="S320" s="350"/>
      <c r="T320" s="352">
        <f>SUM(T321:T325)</f>
        <v>0</v>
      </c>
      <c r="V320" s="391"/>
      <c r="W320" s="1062"/>
      <c r="X320" s="1062"/>
      <c r="Y320" s="1062"/>
      <c r="Z320" s="1062"/>
      <c r="AA320" s="1090"/>
      <c r="AB320" s="1062"/>
      <c r="AR320" s="346" t="s">
        <v>124</v>
      </c>
      <c r="AT320" s="353" t="s">
        <v>67</v>
      </c>
      <c r="AU320" s="353" t="s">
        <v>75</v>
      </c>
      <c r="AY320" s="346" t="s">
        <v>116</v>
      </c>
      <c r="BK320" s="354">
        <f>SUM(BK321:BK325)</f>
        <v>0</v>
      </c>
    </row>
    <row r="321" spans="2:65" s="288" customFormat="1" ht="27.75" customHeight="1">
      <c r="B321" s="125"/>
      <c r="C321" s="357">
        <v>155</v>
      </c>
      <c r="D321" s="357" t="s">
        <v>118</v>
      </c>
      <c r="E321" s="385" t="s">
        <v>1507</v>
      </c>
      <c r="F321" s="159" t="s">
        <v>1508</v>
      </c>
      <c r="G321" s="383" t="s">
        <v>668</v>
      </c>
      <c r="H321" s="361">
        <v>1</v>
      </c>
      <c r="I321" s="360"/>
      <c r="J321" s="361"/>
      <c r="K321" s="159" t="s">
        <v>1</v>
      </c>
      <c r="L321" s="25"/>
      <c r="M321" s="362" t="s">
        <v>1</v>
      </c>
      <c r="N321" s="363" t="s">
        <v>34</v>
      </c>
      <c r="O321" s="364">
        <v>0</v>
      </c>
      <c r="P321" s="364">
        <f>O321*H321</f>
        <v>0</v>
      </c>
      <c r="Q321" s="364">
        <v>0</v>
      </c>
      <c r="R321" s="364">
        <f>Q321*H321</f>
        <v>0</v>
      </c>
      <c r="S321" s="364">
        <v>0</v>
      </c>
      <c r="T321" s="365">
        <f>S321*H321</f>
        <v>0</v>
      </c>
      <c r="V321" s="392"/>
      <c r="W321" s="1056"/>
      <c r="X321" s="1056"/>
      <c r="Y321" s="1056"/>
      <c r="Z321" s="1056"/>
      <c r="AA321" s="1088"/>
      <c r="AB321" s="1056"/>
      <c r="AR321" s="366" t="s">
        <v>183</v>
      </c>
      <c r="AT321" s="366" t="s">
        <v>118</v>
      </c>
      <c r="AU321" s="366" t="s">
        <v>124</v>
      </c>
      <c r="AY321" s="13" t="s">
        <v>116</v>
      </c>
      <c r="BE321" s="136">
        <f>IF(N321="základná",J321,0)</f>
        <v>0</v>
      </c>
      <c r="BF321" s="136">
        <f>IF(N321="znížená",J321,0)</f>
        <v>0</v>
      </c>
      <c r="BG321" s="136">
        <f>IF(N321="zákl. prenesená",J321,0)</f>
        <v>0</v>
      </c>
      <c r="BH321" s="136">
        <f>IF(N321="zníž. prenesená",J321,0)</f>
        <v>0</v>
      </c>
      <c r="BI321" s="136">
        <f>IF(N321="nulová",J321,0)</f>
        <v>0</v>
      </c>
      <c r="BJ321" s="13" t="s">
        <v>124</v>
      </c>
      <c r="BK321" s="137">
        <f>ROUND(I321*H321,3)</f>
        <v>0</v>
      </c>
      <c r="BL321" s="13" t="s">
        <v>183</v>
      </c>
      <c r="BM321" s="366" t="s">
        <v>1509</v>
      </c>
    </row>
    <row r="322" spans="2:65" s="288" customFormat="1" ht="30.75" customHeight="1">
      <c r="B322" s="125"/>
      <c r="C322" s="357">
        <v>156</v>
      </c>
      <c r="D322" s="357" t="s">
        <v>118</v>
      </c>
      <c r="E322" s="385" t="s">
        <v>1510</v>
      </c>
      <c r="F322" s="159" t="s">
        <v>1511</v>
      </c>
      <c r="G322" s="383" t="s">
        <v>668</v>
      </c>
      <c r="H322" s="361">
        <v>1</v>
      </c>
      <c r="I322" s="360"/>
      <c r="J322" s="361"/>
      <c r="K322" s="159" t="s">
        <v>1</v>
      </c>
      <c r="L322" s="25"/>
      <c r="M322" s="362" t="s">
        <v>1</v>
      </c>
      <c r="N322" s="363" t="s">
        <v>34</v>
      </c>
      <c r="O322" s="364">
        <v>0</v>
      </c>
      <c r="P322" s="364">
        <f>O322*H322</f>
        <v>0</v>
      </c>
      <c r="Q322" s="364">
        <v>0</v>
      </c>
      <c r="R322" s="364">
        <f>Q322*H322</f>
        <v>0</v>
      </c>
      <c r="S322" s="364">
        <v>0</v>
      </c>
      <c r="T322" s="365">
        <f>S322*H322</f>
        <v>0</v>
      </c>
      <c r="V322" s="393"/>
      <c r="W322" s="1056"/>
      <c r="X322" s="1056"/>
      <c r="Y322" s="1056"/>
      <c r="Z322" s="1056"/>
      <c r="AA322" s="1088"/>
      <c r="AB322" s="1056"/>
      <c r="AR322" s="366" t="s">
        <v>183</v>
      </c>
      <c r="AT322" s="366" t="s">
        <v>118</v>
      </c>
      <c r="AU322" s="366" t="s">
        <v>124</v>
      </c>
      <c r="AY322" s="13" t="s">
        <v>116</v>
      </c>
      <c r="BE322" s="136">
        <f>IF(N322="základná",J322,0)</f>
        <v>0</v>
      </c>
      <c r="BF322" s="136">
        <f>IF(N322="znížená",J322,0)</f>
        <v>0</v>
      </c>
      <c r="BG322" s="136">
        <f>IF(N322="zákl. prenesená",J322,0)</f>
        <v>0</v>
      </c>
      <c r="BH322" s="136">
        <f>IF(N322="zníž. prenesená",J322,0)</f>
        <v>0</v>
      </c>
      <c r="BI322" s="136">
        <f>IF(N322="nulová",J322,0)</f>
        <v>0</v>
      </c>
      <c r="BJ322" s="13" t="s">
        <v>124</v>
      </c>
      <c r="BK322" s="137">
        <f>ROUND(I322*H322,3)</f>
        <v>0</v>
      </c>
      <c r="BL322" s="13" t="s">
        <v>183</v>
      </c>
      <c r="BM322" s="366" t="s">
        <v>1512</v>
      </c>
    </row>
    <row r="323" spans="2:65" s="288" customFormat="1" ht="31.5" customHeight="1">
      <c r="B323" s="125"/>
      <c r="C323" s="357">
        <v>157</v>
      </c>
      <c r="D323" s="357" t="s">
        <v>118</v>
      </c>
      <c r="E323" s="385" t="s">
        <v>1513</v>
      </c>
      <c r="F323" s="159" t="s">
        <v>1514</v>
      </c>
      <c r="G323" s="383" t="s">
        <v>668</v>
      </c>
      <c r="H323" s="361">
        <v>1</v>
      </c>
      <c r="I323" s="360"/>
      <c r="J323" s="361"/>
      <c r="K323" s="159" t="s">
        <v>1</v>
      </c>
      <c r="L323" s="25"/>
      <c r="M323" s="362" t="s">
        <v>1</v>
      </c>
      <c r="N323" s="363" t="s">
        <v>34</v>
      </c>
      <c r="O323" s="364">
        <v>0</v>
      </c>
      <c r="P323" s="364">
        <f>O323*H323</f>
        <v>0</v>
      </c>
      <c r="Q323" s="364">
        <v>0</v>
      </c>
      <c r="R323" s="364">
        <f>Q323*H323</f>
        <v>0</v>
      </c>
      <c r="S323" s="364">
        <v>0</v>
      </c>
      <c r="T323" s="365">
        <f>S323*H323</f>
        <v>0</v>
      </c>
      <c r="V323" s="393"/>
      <c r="W323" s="1056"/>
      <c r="X323" s="1056"/>
      <c r="Y323" s="1056"/>
      <c r="Z323" s="1056"/>
      <c r="AA323" s="1088"/>
      <c r="AB323" s="1056"/>
      <c r="AR323" s="366" t="s">
        <v>183</v>
      </c>
      <c r="AT323" s="366" t="s">
        <v>118</v>
      </c>
      <c r="AU323" s="366" t="s">
        <v>124</v>
      </c>
      <c r="AY323" s="13" t="s">
        <v>116</v>
      </c>
      <c r="BE323" s="136">
        <f>IF(N323="základná",J323,0)</f>
        <v>0</v>
      </c>
      <c r="BF323" s="136">
        <f>IF(N323="znížená",J323,0)</f>
        <v>0</v>
      </c>
      <c r="BG323" s="136">
        <f>IF(N323="zákl. prenesená",J323,0)</f>
        <v>0</v>
      </c>
      <c r="BH323" s="136">
        <f>IF(N323="zníž. prenesená",J323,0)</f>
        <v>0</v>
      </c>
      <c r="BI323" s="136">
        <f>IF(N323="nulová",J323,0)</f>
        <v>0</v>
      </c>
      <c r="BJ323" s="13" t="s">
        <v>124</v>
      </c>
      <c r="BK323" s="137">
        <f>ROUND(I323*H323,3)</f>
        <v>0</v>
      </c>
      <c r="BL323" s="13" t="s">
        <v>183</v>
      </c>
      <c r="BM323" s="366" t="s">
        <v>1515</v>
      </c>
    </row>
    <row r="324" spans="2:65" s="288" customFormat="1" ht="31.5" customHeight="1">
      <c r="B324" s="125"/>
      <c r="C324" s="357">
        <v>158</v>
      </c>
      <c r="D324" s="357" t="s">
        <v>118</v>
      </c>
      <c r="E324" s="385" t="s">
        <v>1516</v>
      </c>
      <c r="F324" s="159" t="s">
        <v>1517</v>
      </c>
      <c r="G324" s="383" t="s">
        <v>668</v>
      </c>
      <c r="H324" s="361">
        <v>1</v>
      </c>
      <c r="I324" s="360"/>
      <c r="J324" s="361"/>
      <c r="K324" s="159" t="s">
        <v>1</v>
      </c>
      <c r="L324" s="25"/>
      <c r="M324" s="362" t="s">
        <v>1</v>
      </c>
      <c r="N324" s="363" t="s">
        <v>34</v>
      </c>
      <c r="O324" s="364">
        <v>0</v>
      </c>
      <c r="P324" s="364">
        <f>O324*H324</f>
        <v>0</v>
      </c>
      <c r="Q324" s="364">
        <v>0</v>
      </c>
      <c r="R324" s="364">
        <f>Q324*H324</f>
        <v>0</v>
      </c>
      <c r="S324" s="364">
        <v>0</v>
      </c>
      <c r="T324" s="365">
        <f>S324*H324</f>
        <v>0</v>
      </c>
      <c r="V324" s="393"/>
      <c r="W324" s="1056"/>
      <c r="X324" s="1056"/>
      <c r="Y324" s="1056"/>
      <c r="Z324" s="1056"/>
      <c r="AA324" s="1088"/>
      <c r="AB324" s="1056"/>
      <c r="AR324" s="366" t="s">
        <v>183</v>
      </c>
      <c r="AT324" s="366" t="s">
        <v>118</v>
      </c>
      <c r="AU324" s="366" t="s">
        <v>124</v>
      </c>
      <c r="AY324" s="13" t="s">
        <v>116</v>
      </c>
      <c r="BE324" s="136">
        <f>IF(N324="základná",J324,0)</f>
        <v>0</v>
      </c>
      <c r="BF324" s="136">
        <f>IF(N324="znížená",J324,0)</f>
        <v>0</v>
      </c>
      <c r="BG324" s="136">
        <f>IF(N324="zákl. prenesená",J324,0)</f>
        <v>0</v>
      </c>
      <c r="BH324" s="136">
        <f>IF(N324="zníž. prenesená",J324,0)</f>
        <v>0</v>
      </c>
      <c r="BI324" s="136">
        <f>IF(N324="nulová",J324,0)</f>
        <v>0</v>
      </c>
      <c r="BJ324" s="13" t="s">
        <v>124</v>
      </c>
      <c r="BK324" s="137">
        <f>ROUND(I324*H324,3)</f>
        <v>0</v>
      </c>
      <c r="BL324" s="13" t="s">
        <v>183</v>
      </c>
      <c r="BM324" s="366" t="s">
        <v>1518</v>
      </c>
    </row>
    <row r="325" spans="2:65" s="288" customFormat="1" ht="38.25" customHeight="1">
      <c r="B325" s="125"/>
      <c r="C325" s="357">
        <v>159</v>
      </c>
      <c r="D325" s="357" t="s">
        <v>118</v>
      </c>
      <c r="E325" s="385" t="s">
        <v>1519</v>
      </c>
      <c r="F325" s="159" t="s">
        <v>1520</v>
      </c>
      <c r="G325" s="383" t="s">
        <v>668</v>
      </c>
      <c r="H325" s="361">
        <v>1</v>
      </c>
      <c r="I325" s="360"/>
      <c r="J325" s="361"/>
      <c r="K325" s="159" t="s">
        <v>1</v>
      </c>
      <c r="L325" s="25"/>
      <c r="M325" s="362" t="s">
        <v>1</v>
      </c>
      <c r="N325" s="363" t="s">
        <v>34</v>
      </c>
      <c r="O325" s="364">
        <v>0</v>
      </c>
      <c r="P325" s="364">
        <f>O325*H325</f>
        <v>0</v>
      </c>
      <c r="Q325" s="364">
        <v>0</v>
      </c>
      <c r="R325" s="364">
        <f>Q325*H325</f>
        <v>0</v>
      </c>
      <c r="S325" s="364">
        <v>0</v>
      </c>
      <c r="T325" s="365">
        <f>S325*H325</f>
        <v>0</v>
      </c>
      <c r="V325" s="393"/>
      <c r="W325" s="1056"/>
      <c r="X325" s="1056"/>
      <c r="Y325" s="1056"/>
      <c r="Z325" s="1056"/>
      <c r="AA325" s="1088"/>
      <c r="AB325" s="1056"/>
      <c r="AR325" s="366" t="s">
        <v>183</v>
      </c>
      <c r="AT325" s="366" t="s">
        <v>118</v>
      </c>
      <c r="AU325" s="366" t="s">
        <v>124</v>
      </c>
      <c r="AY325" s="13" t="s">
        <v>116</v>
      </c>
      <c r="BE325" s="136">
        <f>IF(N325="základná",J325,0)</f>
        <v>0</v>
      </c>
      <c r="BF325" s="136">
        <f>IF(N325="znížená",J325,0)</f>
        <v>0</v>
      </c>
      <c r="BG325" s="136">
        <f>IF(N325="zákl. prenesená",J325,0)</f>
        <v>0</v>
      </c>
      <c r="BH325" s="136">
        <f>IF(N325="zníž. prenesená",J325,0)</f>
        <v>0</v>
      </c>
      <c r="BI325" s="136">
        <f>IF(N325="nulová",J325,0)</f>
        <v>0</v>
      </c>
      <c r="BJ325" s="13" t="s">
        <v>124</v>
      </c>
      <c r="BK325" s="137">
        <f>ROUND(I325*H325,3)</f>
        <v>0</v>
      </c>
      <c r="BL325" s="13" t="s">
        <v>183</v>
      </c>
      <c r="BM325" s="366" t="s">
        <v>1521</v>
      </c>
    </row>
    <row r="326" spans="2:65" s="345" customFormat="1" ht="22.9" customHeight="1">
      <c r="B326" s="344"/>
      <c r="D326" s="346" t="s">
        <v>67</v>
      </c>
      <c r="E326" s="355" t="s">
        <v>1522</v>
      </c>
      <c r="F326" s="355" t="s">
        <v>1523</v>
      </c>
      <c r="J326" s="356"/>
      <c r="L326" s="344"/>
      <c r="M326" s="349"/>
      <c r="N326" s="350"/>
      <c r="O326" s="350"/>
      <c r="P326" s="351">
        <f>SUM(P327:P329)</f>
        <v>56.154207999999997</v>
      </c>
      <c r="Q326" s="350"/>
      <c r="R326" s="351">
        <f>SUM(R327:R329)</f>
        <v>1.0281226999999999</v>
      </c>
      <c r="S326" s="350"/>
      <c r="T326" s="352">
        <f>SUM(T327:T329)</f>
        <v>0</v>
      </c>
      <c r="W326" s="1062"/>
      <c r="X326" s="1062"/>
      <c r="Y326" s="1062"/>
      <c r="Z326" s="1062"/>
      <c r="AA326" s="1090"/>
      <c r="AB326" s="1062"/>
      <c r="AR326" s="346" t="s">
        <v>124</v>
      </c>
      <c r="AT326" s="353" t="s">
        <v>67</v>
      </c>
      <c r="AU326" s="353" t="s">
        <v>75</v>
      </c>
      <c r="AY326" s="346" t="s">
        <v>116</v>
      </c>
      <c r="BK326" s="354">
        <f>SUM(BK327:BK329)</f>
        <v>0</v>
      </c>
    </row>
    <row r="327" spans="2:65" s="288" customFormat="1" ht="32.25" customHeight="1">
      <c r="B327" s="125"/>
      <c r="C327" s="357">
        <v>160</v>
      </c>
      <c r="D327" s="357" t="s">
        <v>118</v>
      </c>
      <c r="E327" s="358" t="s">
        <v>1524</v>
      </c>
      <c r="F327" s="159" t="s">
        <v>1525</v>
      </c>
      <c r="G327" s="383" t="s">
        <v>154</v>
      </c>
      <c r="H327" s="361">
        <v>55.01</v>
      </c>
      <c r="I327" s="361"/>
      <c r="J327" s="361"/>
      <c r="K327" s="159" t="s">
        <v>122</v>
      </c>
      <c r="L327" s="25"/>
      <c r="M327" s="362" t="s">
        <v>1</v>
      </c>
      <c r="N327" s="363" t="s">
        <v>34</v>
      </c>
      <c r="O327" s="364">
        <v>1.0207999999999999</v>
      </c>
      <c r="P327" s="364">
        <f>O327*H327</f>
        <v>56.154207999999997</v>
      </c>
      <c r="Q327" s="364">
        <v>3.0699999999999998E-3</v>
      </c>
      <c r="R327" s="364">
        <f>Q327*H327</f>
        <v>0.16888069999999999</v>
      </c>
      <c r="S327" s="364">
        <v>0</v>
      </c>
      <c r="T327" s="365">
        <f>S327*H327</f>
        <v>0</v>
      </c>
      <c r="W327" s="1056"/>
      <c r="X327" s="1056"/>
      <c r="Y327" s="1056"/>
      <c r="Z327" s="1056"/>
      <c r="AA327" s="1088"/>
      <c r="AB327" s="1056"/>
      <c r="AR327" s="366" t="s">
        <v>183</v>
      </c>
      <c r="AT327" s="366" t="s">
        <v>118</v>
      </c>
      <c r="AU327" s="366" t="s">
        <v>124</v>
      </c>
      <c r="AY327" s="13" t="s">
        <v>116</v>
      </c>
      <c r="BE327" s="136">
        <f>IF(N327="základná",J327,0)</f>
        <v>0</v>
      </c>
      <c r="BF327" s="136">
        <f>IF(N327="znížená",J327,0)</f>
        <v>0</v>
      </c>
      <c r="BG327" s="136">
        <f>IF(N327="zákl. prenesená",J327,0)</f>
        <v>0</v>
      </c>
      <c r="BH327" s="136">
        <f>IF(N327="zníž. prenesená",J327,0)</f>
        <v>0</v>
      </c>
      <c r="BI327" s="136">
        <f>IF(N327="nulová",J327,0)</f>
        <v>0</v>
      </c>
      <c r="BJ327" s="13" t="s">
        <v>124</v>
      </c>
      <c r="BK327" s="137">
        <f>ROUND(I327*H327,3)</f>
        <v>0</v>
      </c>
      <c r="BL327" s="13" t="s">
        <v>183</v>
      </c>
      <c r="BM327" s="366" t="s">
        <v>1526</v>
      </c>
    </row>
    <row r="328" spans="2:65" s="288" customFormat="1" ht="18" customHeight="1">
      <c r="B328" s="125"/>
      <c r="C328" s="373">
        <v>161</v>
      </c>
      <c r="D328" s="373" t="s">
        <v>239</v>
      </c>
      <c r="E328" s="282" t="s">
        <v>1527</v>
      </c>
      <c r="F328" s="160" t="s">
        <v>1528</v>
      </c>
      <c r="G328" s="390" t="s">
        <v>154</v>
      </c>
      <c r="H328" s="375">
        <v>60.51</v>
      </c>
      <c r="I328" s="375"/>
      <c r="J328" s="375"/>
      <c r="K328" s="160" t="s">
        <v>1</v>
      </c>
      <c r="L328" s="376"/>
      <c r="M328" s="377" t="s">
        <v>1</v>
      </c>
      <c r="N328" s="378" t="s">
        <v>34</v>
      </c>
      <c r="O328" s="364">
        <v>0</v>
      </c>
      <c r="P328" s="364">
        <f>O328*H328</f>
        <v>0</v>
      </c>
      <c r="Q328" s="364">
        <v>1.4200000000000001E-2</v>
      </c>
      <c r="R328" s="364">
        <f>Q328*H328</f>
        <v>0.85924200000000006</v>
      </c>
      <c r="S328" s="364">
        <v>0</v>
      </c>
      <c r="T328" s="365">
        <f>S328*H328</f>
        <v>0</v>
      </c>
      <c r="W328" s="1056"/>
      <c r="X328" s="1056"/>
      <c r="Y328" s="1056"/>
      <c r="Z328" s="1056"/>
      <c r="AA328" s="1088"/>
      <c r="AB328" s="1056"/>
      <c r="AR328" s="366" t="s">
        <v>247</v>
      </c>
      <c r="AT328" s="366" t="s">
        <v>239</v>
      </c>
      <c r="AU328" s="366" t="s">
        <v>124</v>
      </c>
      <c r="AY328" s="13" t="s">
        <v>116</v>
      </c>
      <c r="BE328" s="136">
        <f>IF(N328="základná",J328,0)</f>
        <v>0</v>
      </c>
      <c r="BF328" s="136">
        <f>IF(N328="znížená",J328,0)</f>
        <v>0</v>
      </c>
      <c r="BG328" s="136">
        <f>IF(N328="zákl. prenesená",J328,0)</f>
        <v>0</v>
      </c>
      <c r="BH328" s="136">
        <f>IF(N328="zníž. prenesená",J328,0)</f>
        <v>0</v>
      </c>
      <c r="BI328" s="136">
        <f>IF(N328="nulová",J328,0)</f>
        <v>0</v>
      </c>
      <c r="BJ328" s="13" t="s">
        <v>124</v>
      </c>
      <c r="BK328" s="137">
        <f>ROUND(I328*H328,3)</f>
        <v>0</v>
      </c>
      <c r="BL328" s="13" t="s">
        <v>183</v>
      </c>
      <c r="BM328" s="366" t="s">
        <v>1529</v>
      </c>
    </row>
    <row r="329" spans="2:65" s="288" customFormat="1" ht="27.75" customHeight="1">
      <c r="B329" s="125"/>
      <c r="C329" s="357">
        <v>162</v>
      </c>
      <c r="D329" s="357" t="s">
        <v>118</v>
      </c>
      <c r="E329" s="358" t="s">
        <v>1530</v>
      </c>
      <c r="F329" s="159" t="s">
        <v>1531</v>
      </c>
      <c r="G329" s="383" t="s">
        <v>358</v>
      </c>
      <c r="H329" s="360"/>
      <c r="I329" s="361">
        <v>3.9</v>
      </c>
      <c r="J329" s="361"/>
      <c r="K329" s="159" t="s">
        <v>122</v>
      </c>
      <c r="L329" s="25"/>
      <c r="M329" s="362" t="s">
        <v>1</v>
      </c>
      <c r="N329" s="363" t="s">
        <v>34</v>
      </c>
      <c r="O329" s="364">
        <v>0</v>
      </c>
      <c r="P329" s="364">
        <f>O329*H329</f>
        <v>0</v>
      </c>
      <c r="Q329" s="364">
        <v>0</v>
      </c>
      <c r="R329" s="364">
        <f>Q329*H329</f>
        <v>0</v>
      </c>
      <c r="S329" s="364">
        <v>0</v>
      </c>
      <c r="T329" s="365">
        <f>S329*H329</f>
        <v>0</v>
      </c>
      <c r="W329" s="1056"/>
      <c r="X329" s="1056"/>
      <c r="Y329" s="1056"/>
      <c r="Z329" s="1056"/>
      <c r="AA329" s="1088"/>
      <c r="AB329" s="1056"/>
      <c r="AR329" s="366" t="s">
        <v>183</v>
      </c>
      <c r="AT329" s="366" t="s">
        <v>118</v>
      </c>
      <c r="AU329" s="366" t="s">
        <v>124</v>
      </c>
      <c r="AY329" s="13" t="s">
        <v>116</v>
      </c>
      <c r="BE329" s="136">
        <f>IF(N329="základná",J329,0)</f>
        <v>0</v>
      </c>
      <c r="BF329" s="136">
        <f>IF(N329="znížená",J329,0)</f>
        <v>0</v>
      </c>
      <c r="BG329" s="136">
        <f>IF(N329="zákl. prenesená",J329,0)</f>
        <v>0</v>
      </c>
      <c r="BH329" s="136">
        <f>IF(N329="zníž. prenesená",J329,0)</f>
        <v>0</v>
      </c>
      <c r="BI329" s="136">
        <f>IF(N329="nulová",J329,0)</f>
        <v>0</v>
      </c>
      <c r="BJ329" s="13" t="s">
        <v>124</v>
      </c>
      <c r="BK329" s="137">
        <f>ROUND(I329*H329,3)</f>
        <v>0</v>
      </c>
      <c r="BL329" s="13" t="s">
        <v>183</v>
      </c>
      <c r="BM329" s="366" t="s">
        <v>1532</v>
      </c>
    </row>
    <row r="330" spans="2:65" s="345" customFormat="1" ht="22.9" customHeight="1">
      <c r="B330" s="344"/>
      <c r="D330" s="346" t="s">
        <v>67</v>
      </c>
      <c r="E330" s="355" t="s">
        <v>1533</v>
      </c>
      <c r="F330" s="355" t="s">
        <v>1534</v>
      </c>
      <c r="J330" s="356"/>
      <c r="L330" s="344"/>
      <c r="M330" s="349"/>
      <c r="N330" s="350"/>
      <c r="O330" s="350"/>
      <c r="P330" s="351">
        <f>SUM(P331:P337)</f>
        <v>453.1620514</v>
      </c>
      <c r="Q330" s="350"/>
      <c r="R330" s="351">
        <f>SUM(R331:R337)</f>
        <v>2.7472207000000002</v>
      </c>
      <c r="S330" s="350"/>
      <c r="T330" s="352">
        <f>SUM(T331:T337)</f>
        <v>1.1271100000000001</v>
      </c>
      <c r="W330" s="1062"/>
      <c r="X330" s="1062"/>
      <c r="Y330" s="1062"/>
      <c r="Z330" s="1062"/>
      <c r="AA330" s="1090"/>
      <c r="AB330" s="1062"/>
      <c r="AR330" s="346" t="s">
        <v>124</v>
      </c>
      <c r="AT330" s="353" t="s">
        <v>67</v>
      </c>
      <c r="AU330" s="353" t="s">
        <v>75</v>
      </c>
      <c r="AY330" s="346" t="s">
        <v>116</v>
      </c>
      <c r="BK330" s="354">
        <f>SUM(BK331:BK337)</f>
        <v>0</v>
      </c>
    </row>
    <row r="331" spans="2:65" s="288" customFormat="1" ht="16.5" customHeight="1">
      <c r="B331" s="125"/>
      <c r="C331" s="357">
        <v>163</v>
      </c>
      <c r="D331" s="357" t="s">
        <v>118</v>
      </c>
      <c r="E331" s="358" t="s">
        <v>1535</v>
      </c>
      <c r="F331" s="159" t="s">
        <v>1536</v>
      </c>
      <c r="G331" s="383" t="s">
        <v>159</v>
      </c>
      <c r="H331" s="361">
        <v>493.6</v>
      </c>
      <c r="I331" s="361"/>
      <c r="J331" s="361"/>
      <c r="K331" s="159" t="s">
        <v>122</v>
      </c>
      <c r="L331" s="25"/>
      <c r="M331" s="362" t="s">
        <v>1</v>
      </c>
      <c r="N331" s="363" t="s">
        <v>34</v>
      </c>
      <c r="O331" s="364">
        <v>9.5000000000000001E-2</v>
      </c>
      <c r="P331" s="364">
        <f t="shared" ref="P331:P337" si="87">O331*H331</f>
        <v>46.892000000000003</v>
      </c>
      <c r="Q331" s="364">
        <v>0</v>
      </c>
      <c r="R331" s="364">
        <f t="shared" ref="R331:R337" si="88">Q331*H331</f>
        <v>0</v>
      </c>
      <c r="S331" s="364">
        <v>1E-3</v>
      </c>
      <c r="T331" s="365">
        <f t="shared" ref="T331:T337" si="89">S331*H331</f>
        <v>0.49360000000000004</v>
      </c>
      <c r="W331" s="1056"/>
      <c r="X331" s="1056"/>
      <c r="Y331" s="1056"/>
      <c r="Z331" s="1056"/>
      <c r="AA331" s="1088"/>
      <c r="AB331" s="1056"/>
      <c r="AR331" s="366" t="s">
        <v>183</v>
      </c>
      <c r="AT331" s="366" t="s">
        <v>118</v>
      </c>
      <c r="AU331" s="366" t="s">
        <v>124</v>
      </c>
      <c r="AY331" s="13" t="s">
        <v>116</v>
      </c>
      <c r="BE331" s="136">
        <f t="shared" ref="BE331:BE337" si="90">IF(N331="základná",J331,0)</f>
        <v>0</v>
      </c>
      <c r="BF331" s="136">
        <f t="shared" ref="BF331:BF337" si="91">IF(N331="znížená",J331,0)</f>
        <v>0</v>
      </c>
      <c r="BG331" s="136">
        <f t="shared" ref="BG331:BG337" si="92">IF(N331="zákl. prenesená",J331,0)</f>
        <v>0</v>
      </c>
      <c r="BH331" s="136">
        <f t="shared" ref="BH331:BH337" si="93">IF(N331="zníž. prenesená",J331,0)</f>
        <v>0</v>
      </c>
      <c r="BI331" s="136">
        <f t="shared" ref="BI331:BI337" si="94">IF(N331="nulová",J331,0)</f>
        <v>0</v>
      </c>
      <c r="BJ331" s="13" t="s">
        <v>124</v>
      </c>
      <c r="BK331" s="137">
        <f t="shared" ref="BK331:BK337" si="95">ROUND(I331*H331,3)</f>
        <v>0</v>
      </c>
      <c r="BL331" s="13" t="s">
        <v>183</v>
      </c>
      <c r="BM331" s="366" t="s">
        <v>1537</v>
      </c>
    </row>
    <row r="332" spans="2:65" s="288" customFormat="1" ht="24" customHeight="1">
      <c r="B332" s="125"/>
      <c r="C332" s="357">
        <v>164</v>
      </c>
      <c r="D332" s="357" t="s">
        <v>118</v>
      </c>
      <c r="E332" s="358" t="s">
        <v>1538</v>
      </c>
      <c r="F332" s="159" t="s">
        <v>1539</v>
      </c>
      <c r="G332" s="383" t="s">
        <v>154</v>
      </c>
      <c r="H332" s="361">
        <v>633.51</v>
      </c>
      <c r="I332" s="361"/>
      <c r="J332" s="361"/>
      <c r="K332" s="159" t="s">
        <v>122</v>
      </c>
      <c r="L332" s="25"/>
      <c r="M332" s="362" t="s">
        <v>1</v>
      </c>
      <c r="N332" s="363" t="s">
        <v>34</v>
      </c>
      <c r="O332" s="364">
        <v>0.24099999999999999</v>
      </c>
      <c r="P332" s="364">
        <f t="shared" si="87"/>
        <v>152.67590999999999</v>
      </c>
      <c r="Q332" s="364">
        <v>0</v>
      </c>
      <c r="R332" s="364">
        <f t="shared" si="88"/>
        <v>0</v>
      </c>
      <c r="S332" s="364">
        <v>1E-3</v>
      </c>
      <c r="T332" s="365">
        <f t="shared" si="89"/>
        <v>0.63351000000000002</v>
      </c>
      <c r="W332" s="1056"/>
      <c r="X332" s="1056"/>
      <c r="Y332" s="1056"/>
      <c r="Z332" s="1056"/>
      <c r="AA332" s="1088"/>
      <c r="AB332" s="1056"/>
      <c r="AR332" s="366" t="s">
        <v>183</v>
      </c>
      <c r="AT332" s="366" t="s">
        <v>118</v>
      </c>
      <c r="AU332" s="366" t="s">
        <v>124</v>
      </c>
      <c r="AY332" s="13" t="s">
        <v>116</v>
      </c>
      <c r="BE332" s="136">
        <f t="shared" si="90"/>
        <v>0</v>
      </c>
      <c r="BF332" s="136">
        <f t="shared" si="91"/>
        <v>0</v>
      </c>
      <c r="BG332" s="136">
        <f t="shared" si="92"/>
        <v>0</v>
      </c>
      <c r="BH332" s="136">
        <f t="shared" si="93"/>
        <v>0</v>
      </c>
      <c r="BI332" s="136">
        <f t="shared" si="94"/>
        <v>0</v>
      </c>
      <c r="BJ332" s="13" t="s">
        <v>124</v>
      </c>
      <c r="BK332" s="137">
        <f t="shared" si="95"/>
        <v>0</v>
      </c>
      <c r="BL332" s="13" t="s">
        <v>183</v>
      </c>
      <c r="BM332" s="366" t="s">
        <v>1540</v>
      </c>
    </row>
    <row r="333" spans="2:65" s="288" customFormat="1" ht="20.25" customHeight="1">
      <c r="B333" s="125"/>
      <c r="C333" s="357">
        <v>165</v>
      </c>
      <c r="D333" s="357" t="s">
        <v>118</v>
      </c>
      <c r="E333" s="358" t="s">
        <v>1541</v>
      </c>
      <c r="F333" s="159" t="s">
        <v>1542</v>
      </c>
      <c r="G333" s="383" t="s">
        <v>154</v>
      </c>
      <c r="H333" s="361">
        <v>703.61</v>
      </c>
      <c r="I333" s="361"/>
      <c r="J333" s="361"/>
      <c r="K333" s="159" t="s">
        <v>122</v>
      </c>
      <c r="L333" s="25"/>
      <c r="M333" s="362" t="s">
        <v>1</v>
      </c>
      <c r="N333" s="363" t="s">
        <v>34</v>
      </c>
      <c r="O333" s="364">
        <v>0.30853999999999998</v>
      </c>
      <c r="P333" s="364">
        <f t="shared" si="87"/>
        <v>217.09182939999999</v>
      </c>
      <c r="Q333" s="364">
        <v>2.9999999999999997E-4</v>
      </c>
      <c r="R333" s="364">
        <f t="shared" si="88"/>
        <v>0.21108299999999999</v>
      </c>
      <c r="S333" s="364">
        <v>0</v>
      </c>
      <c r="T333" s="365">
        <f t="shared" si="89"/>
        <v>0</v>
      </c>
      <c r="W333" s="1056"/>
      <c r="X333" s="1056"/>
      <c r="Y333" s="1056"/>
      <c r="Z333" s="1056"/>
      <c r="AA333" s="1088"/>
      <c r="AB333" s="1056"/>
      <c r="AR333" s="366" t="s">
        <v>183</v>
      </c>
      <c r="AT333" s="366" t="s">
        <v>118</v>
      </c>
      <c r="AU333" s="366" t="s">
        <v>124</v>
      </c>
      <c r="AY333" s="13" t="s">
        <v>116</v>
      </c>
      <c r="BE333" s="136">
        <f t="shared" si="90"/>
        <v>0</v>
      </c>
      <c r="BF333" s="136">
        <f t="shared" si="91"/>
        <v>0</v>
      </c>
      <c r="BG333" s="136">
        <f t="shared" si="92"/>
        <v>0</v>
      </c>
      <c r="BH333" s="136">
        <f t="shared" si="93"/>
        <v>0</v>
      </c>
      <c r="BI333" s="136">
        <f t="shared" si="94"/>
        <v>0</v>
      </c>
      <c r="BJ333" s="13" t="s">
        <v>124</v>
      </c>
      <c r="BK333" s="137">
        <f t="shared" si="95"/>
        <v>0</v>
      </c>
      <c r="BL333" s="13" t="s">
        <v>183</v>
      </c>
      <c r="BM333" s="366" t="s">
        <v>1543</v>
      </c>
    </row>
    <row r="334" spans="2:65" s="288" customFormat="1" ht="27.75" customHeight="1">
      <c r="B334" s="125"/>
      <c r="C334" s="373">
        <v>166</v>
      </c>
      <c r="D334" s="373" t="s">
        <v>239</v>
      </c>
      <c r="E334" s="282" t="s">
        <v>1544</v>
      </c>
      <c r="F334" s="160" t="s">
        <v>1545</v>
      </c>
      <c r="G334" s="390" t="s">
        <v>154</v>
      </c>
      <c r="H334" s="375">
        <v>773.97</v>
      </c>
      <c r="I334" s="375"/>
      <c r="J334" s="375"/>
      <c r="K334" s="160" t="s">
        <v>1</v>
      </c>
      <c r="L334" s="376"/>
      <c r="M334" s="377" t="s">
        <v>1</v>
      </c>
      <c r="N334" s="378" t="s">
        <v>34</v>
      </c>
      <c r="O334" s="364">
        <v>0</v>
      </c>
      <c r="P334" s="364">
        <f t="shared" si="87"/>
        <v>0</v>
      </c>
      <c r="Q334" s="364">
        <v>2.99E-3</v>
      </c>
      <c r="R334" s="364">
        <f t="shared" si="88"/>
        <v>2.3141703000000002</v>
      </c>
      <c r="S334" s="364">
        <v>0</v>
      </c>
      <c r="T334" s="365">
        <f t="shared" si="89"/>
        <v>0</v>
      </c>
      <c r="W334" s="1056"/>
      <c r="X334" s="1056"/>
      <c r="Y334" s="1056"/>
      <c r="Z334" s="1056"/>
      <c r="AA334" s="1088"/>
      <c r="AB334" s="1056"/>
      <c r="AR334" s="366" t="s">
        <v>247</v>
      </c>
      <c r="AT334" s="366" t="s">
        <v>239</v>
      </c>
      <c r="AU334" s="366" t="s">
        <v>124</v>
      </c>
      <c r="AY334" s="13" t="s">
        <v>116</v>
      </c>
      <c r="BE334" s="136">
        <f t="shared" si="90"/>
        <v>0</v>
      </c>
      <c r="BF334" s="136">
        <f t="shared" si="91"/>
        <v>0</v>
      </c>
      <c r="BG334" s="136">
        <f t="shared" si="92"/>
        <v>0</v>
      </c>
      <c r="BH334" s="136">
        <f t="shared" si="93"/>
        <v>0</v>
      </c>
      <c r="BI334" s="136">
        <f t="shared" si="94"/>
        <v>0</v>
      </c>
      <c r="BJ334" s="13" t="s">
        <v>124</v>
      </c>
      <c r="BK334" s="137">
        <f t="shared" si="95"/>
        <v>0</v>
      </c>
      <c r="BL334" s="13" t="s">
        <v>183</v>
      </c>
      <c r="BM334" s="366" t="s">
        <v>1546</v>
      </c>
    </row>
    <row r="335" spans="2:65" s="288" customFormat="1" ht="33" customHeight="1">
      <c r="B335" s="125"/>
      <c r="C335" s="357">
        <v>167</v>
      </c>
      <c r="D335" s="357" t="s">
        <v>118</v>
      </c>
      <c r="E335" s="358" t="s">
        <v>1547</v>
      </c>
      <c r="F335" s="159" t="s">
        <v>1548</v>
      </c>
      <c r="G335" s="383" t="s">
        <v>154</v>
      </c>
      <c r="H335" s="361">
        <v>84.7</v>
      </c>
      <c r="I335" s="361"/>
      <c r="J335" s="361"/>
      <c r="K335" s="159" t="s">
        <v>122</v>
      </c>
      <c r="L335" s="25"/>
      <c r="M335" s="362" t="s">
        <v>1</v>
      </c>
      <c r="N335" s="363" t="s">
        <v>34</v>
      </c>
      <c r="O335" s="364">
        <v>0.43096000000000001</v>
      </c>
      <c r="P335" s="364">
        <f t="shared" si="87"/>
        <v>36.502312000000003</v>
      </c>
      <c r="Q335" s="364">
        <v>2.9999999999999997E-4</v>
      </c>
      <c r="R335" s="364">
        <f t="shared" si="88"/>
        <v>2.5409999999999999E-2</v>
      </c>
      <c r="S335" s="364">
        <v>0</v>
      </c>
      <c r="T335" s="365">
        <f t="shared" si="89"/>
        <v>0</v>
      </c>
      <c r="W335" s="1056"/>
      <c r="X335" s="1056"/>
      <c r="Y335" s="1056"/>
      <c r="Z335" s="1056"/>
      <c r="AA335" s="1088"/>
      <c r="AB335" s="1056"/>
      <c r="AR335" s="366" t="s">
        <v>183</v>
      </c>
      <c r="AT335" s="366" t="s">
        <v>118</v>
      </c>
      <c r="AU335" s="366" t="s">
        <v>124</v>
      </c>
      <c r="AY335" s="13" t="s">
        <v>116</v>
      </c>
      <c r="BE335" s="136">
        <f t="shared" si="90"/>
        <v>0</v>
      </c>
      <c r="BF335" s="136">
        <f t="shared" si="91"/>
        <v>0</v>
      </c>
      <c r="BG335" s="136">
        <f t="shared" si="92"/>
        <v>0</v>
      </c>
      <c r="BH335" s="136">
        <f t="shared" si="93"/>
        <v>0</v>
      </c>
      <c r="BI335" s="136">
        <f t="shared" si="94"/>
        <v>0</v>
      </c>
      <c r="BJ335" s="13" t="s">
        <v>124</v>
      </c>
      <c r="BK335" s="137">
        <f t="shared" si="95"/>
        <v>0</v>
      </c>
      <c r="BL335" s="13" t="s">
        <v>183</v>
      </c>
      <c r="BM335" s="366" t="s">
        <v>1549</v>
      </c>
    </row>
    <row r="336" spans="2:65" s="288" customFormat="1" ht="16.5" customHeight="1">
      <c r="B336" s="125"/>
      <c r="C336" s="373">
        <v>168</v>
      </c>
      <c r="D336" s="373" t="s">
        <v>239</v>
      </c>
      <c r="E336" s="282" t="s">
        <v>1550</v>
      </c>
      <c r="F336" s="280" t="s">
        <v>1551</v>
      </c>
      <c r="G336" s="390" t="s">
        <v>154</v>
      </c>
      <c r="H336" s="375">
        <v>88.94</v>
      </c>
      <c r="I336" s="375"/>
      <c r="J336" s="375"/>
      <c r="K336" s="160" t="s">
        <v>1</v>
      </c>
      <c r="L336" s="376"/>
      <c r="M336" s="377" t="s">
        <v>1</v>
      </c>
      <c r="N336" s="378" t="s">
        <v>34</v>
      </c>
      <c r="O336" s="364">
        <v>0</v>
      </c>
      <c r="P336" s="364">
        <f t="shared" si="87"/>
        <v>0</v>
      </c>
      <c r="Q336" s="364">
        <v>2.2100000000000002E-3</v>
      </c>
      <c r="R336" s="364">
        <f t="shared" si="88"/>
        <v>0.19655740000000002</v>
      </c>
      <c r="S336" s="364">
        <v>0</v>
      </c>
      <c r="T336" s="365">
        <f t="shared" si="89"/>
        <v>0</v>
      </c>
      <c r="W336" s="1056"/>
      <c r="X336" s="1056"/>
      <c r="Y336" s="1056"/>
      <c r="Z336" s="1056"/>
      <c r="AA336" s="1094"/>
      <c r="AB336" s="1056"/>
      <c r="AR336" s="366" t="s">
        <v>247</v>
      </c>
      <c r="AT336" s="366" t="s">
        <v>239</v>
      </c>
      <c r="AU336" s="366" t="s">
        <v>124</v>
      </c>
      <c r="AY336" s="13" t="s">
        <v>116</v>
      </c>
      <c r="BE336" s="136">
        <f t="shared" si="90"/>
        <v>0</v>
      </c>
      <c r="BF336" s="136">
        <f t="shared" si="91"/>
        <v>0</v>
      </c>
      <c r="BG336" s="136">
        <f t="shared" si="92"/>
        <v>0</v>
      </c>
      <c r="BH336" s="136">
        <f t="shared" si="93"/>
        <v>0</v>
      </c>
      <c r="BI336" s="136">
        <f t="shared" si="94"/>
        <v>0</v>
      </c>
      <c r="BJ336" s="13" t="s">
        <v>124</v>
      </c>
      <c r="BK336" s="137">
        <f t="shared" si="95"/>
        <v>0</v>
      </c>
      <c r="BL336" s="13" t="s">
        <v>183</v>
      </c>
      <c r="BM336" s="366" t="s">
        <v>1552</v>
      </c>
    </row>
    <row r="337" spans="2:65" s="288" customFormat="1" ht="24" customHeight="1">
      <c r="B337" s="125"/>
      <c r="C337" s="357">
        <v>169</v>
      </c>
      <c r="D337" s="357" t="s">
        <v>118</v>
      </c>
      <c r="E337" s="358" t="s">
        <v>1553</v>
      </c>
      <c r="F337" s="159" t="s">
        <v>1554</v>
      </c>
      <c r="G337" s="383" t="s">
        <v>358</v>
      </c>
      <c r="H337" s="360"/>
      <c r="I337" s="361">
        <v>0.35</v>
      </c>
      <c r="J337" s="361"/>
      <c r="K337" s="159" t="s">
        <v>122</v>
      </c>
      <c r="L337" s="25"/>
      <c r="M337" s="362" t="s">
        <v>1</v>
      </c>
      <c r="N337" s="363" t="s">
        <v>34</v>
      </c>
      <c r="O337" s="364">
        <v>0</v>
      </c>
      <c r="P337" s="364">
        <f t="shared" si="87"/>
        <v>0</v>
      </c>
      <c r="Q337" s="364">
        <v>0</v>
      </c>
      <c r="R337" s="364">
        <f t="shared" si="88"/>
        <v>0</v>
      </c>
      <c r="S337" s="364">
        <v>0</v>
      </c>
      <c r="T337" s="365">
        <f t="shared" si="89"/>
        <v>0</v>
      </c>
      <c r="W337" s="1056"/>
      <c r="X337" s="1056"/>
      <c r="Y337" s="1056"/>
      <c r="Z337" s="1056"/>
      <c r="AA337" s="1088"/>
      <c r="AB337" s="1056"/>
      <c r="AR337" s="366" t="s">
        <v>183</v>
      </c>
      <c r="AT337" s="366" t="s">
        <v>118</v>
      </c>
      <c r="AU337" s="366" t="s">
        <v>124</v>
      </c>
      <c r="AY337" s="13" t="s">
        <v>116</v>
      </c>
      <c r="BE337" s="136">
        <f t="shared" si="90"/>
        <v>0</v>
      </c>
      <c r="BF337" s="136">
        <f t="shared" si="91"/>
        <v>0</v>
      </c>
      <c r="BG337" s="136">
        <f t="shared" si="92"/>
        <v>0</v>
      </c>
      <c r="BH337" s="136">
        <f t="shared" si="93"/>
        <v>0</v>
      </c>
      <c r="BI337" s="136">
        <f t="shared" si="94"/>
        <v>0</v>
      </c>
      <c r="BJ337" s="13" t="s">
        <v>124</v>
      </c>
      <c r="BK337" s="137">
        <f t="shared" si="95"/>
        <v>0</v>
      </c>
      <c r="BL337" s="13" t="s">
        <v>183</v>
      </c>
      <c r="BM337" s="366" t="s">
        <v>1555</v>
      </c>
    </row>
    <row r="338" spans="2:65" s="345" customFormat="1" ht="22.9" customHeight="1">
      <c r="B338" s="344"/>
      <c r="D338" s="346" t="s">
        <v>67</v>
      </c>
      <c r="E338" s="355" t="s">
        <v>1556</v>
      </c>
      <c r="F338" s="355" t="s">
        <v>1557</v>
      </c>
      <c r="J338" s="356"/>
      <c r="L338" s="344"/>
      <c r="M338" s="349"/>
      <c r="N338" s="350"/>
      <c r="O338" s="350"/>
      <c r="P338" s="351">
        <f>SUM(P339:P341)</f>
        <v>100.5945</v>
      </c>
      <c r="Q338" s="350"/>
      <c r="R338" s="351">
        <f>SUM(R339:R341)</f>
        <v>1.3293710000000001</v>
      </c>
      <c r="S338" s="350"/>
      <c r="T338" s="352">
        <f>SUM(T339:T341)</f>
        <v>0</v>
      </c>
      <c r="W338" s="1062"/>
      <c r="X338" s="1062"/>
      <c r="Y338" s="1062"/>
      <c r="Z338" s="1062"/>
      <c r="AA338" s="1090"/>
      <c r="AB338" s="1062"/>
      <c r="AR338" s="346" t="s">
        <v>124</v>
      </c>
      <c r="AT338" s="353" t="s">
        <v>67</v>
      </c>
      <c r="AU338" s="353" t="s">
        <v>75</v>
      </c>
      <c r="AY338" s="346" t="s">
        <v>116</v>
      </c>
      <c r="BK338" s="354">
        <f>SUM(BK339:BK341)</f>
        <v>0</v>
      </c>
    </row>
    <row r="339" spans="2:65" s="288" customFormat="1" ht="27.75" customHeight="1">
      <c r="B339" s="125"/>
      <c r="C339" s="357">
        <v>170</v>
      </c>
      <c r="D339" s="357" t="s">
        <v>118</v>
      </c>
      <c r="E339" s="358" t="s">
        <v>1558</v>
      </c>
      <c r="F339" s="159" t="s">
        <v>1559</v>
      </c>
      <c r="G339" s="383" t="s">
        <v>154</v>
      </c>
      <c r="H339" s="361">
        <v>99.5</v>
      </c>
      <c r="I339" s="361"/>
      <c r="J339" s="361"/>
      <c r="K339" s="159" t="s">
        <v>122</v>
      </c>
      <c r="L339" s="25"/>
      <c r="M339" s="362" t="s">
        <v>1</v>
      </c>
      <c r="N339" s="363" t="s">
        <v>34</v>
      </c>
      <c r="O339" s="364">
        <v>1.0109999999999999</v>
      </c>
      <c r="P339" s="364">
        <f>O339*H339</f>
        <v>100.5945</v>
      </c>
      <c r="Q339" s="364">
        <v>2.65E-3</v>
      </c>
      <c r="R339" s="364">
        <f>Q339*H339</f>
        <v>0.26367499999999999</v>
      </c>
      <c r="S339" s="364">
        <v>0</v>
      </c>
      <c r="T339" s="365">
        <f>S339*H339</f>
        <v>0</v>
      </c>
      <c r="W339" s="1056"/>
      <c r="X339" s="1056"/>
      <c r="Y339" s="1056"/>
      <c r="Z339" s="1056"/>
      <c r="AA339" s="1088"/>
      <c r="AB339" s="1056"/>
      <c r="AR339" s="366" t="s">
        <v>183</v>
      </c>
      <c r="AT339" s="366" t="s">
        <v>118</v>
      </c>
      <c r="AU339" s="366" t="s">
        <v>124</v>
      </c>
      <c r="AY339" s="13" t="s">
        <v>116</v>
      </c>
      <c r="BE339" s="136">
        <f>IF(N339="základná",J339,0)</f>
        <v>0</v>
      </c>
      <c r="BF339" s="136">
        <f>IF(N339="znížená",J339,0)</f>
        <v>0</v>
      </c>
      <c r="BG339" s="136">
        <f>IF(N339="zákl. prenesená",J339,0)</f>
        <v>0</v>
      </c>
      <c r="BH339" s="136">
        <f>IF(N339="zníž. prenesená",J339,0)</f>
        <v>0</v>
      </c>
      <c r="BI339" s="136">
        <f>IF(N339="nulová",J339,0)</f>
        <v>0</v>
      </c>
      <c r="BJ339" s="13" t="s">
        <v>124</v>
      </c>
      <c r="BK339" s="137">
        <f>ROUND(I339*H339,3)</f>
        <v>0</v>
      </c>
      <c r="BL339" s="13" t="s">
        <v>183</v>
      </c>
      <c r="BM339" s="366" t="s">
        <v>1560</v>
      </c>
    </row>
    <row r="340" spans="2:65" s="288" customFormat="1" ht="19.5" customHeight="1">
      <c r="B340" s="125"/>
      <c r="C340" s="373">
        <v>171</v>
      </c>
      <c r="D340" s="373" t="s">
        <v>239</v>
      </c>
      <c r="E340" s="282" t="s">
        <v>1561</v>
      </c>
      <c r="F340" s="160" t="s">
        <v>1562</v>
      </c>
      <c r="G340" s="390" t="s">
        <v>154</v>
      </c>
      <c r="H340" s="375">
        <v>104.48</v>
      </c>
      <c r="I340" s="375"/>
      <c r="J340" s="375"/>
      <c r="K340" s="160" t="s">
        <v>1</v>
      </c>
      <c r="L340" s="376"/>
      <c r="M340" s="377" t="s">
        <v>1</v>
      </c>
      <c r="N340" s="378" t="s">
        <v>34</v>
      </c>
      <c r="O340" s="364">
        <v>0</v>
      </c>
      <c r="P340" s="364">
        <f>O340*H340</f>
        <v>0</v>
      </c>
      <c r="Q340" s="364">
        <v>1.0200000000000001E-2</v>
      </c>
      <c r="R340" s="364">
        <f>Q340*H340</f>
        <v>1.0656960000000002</v>
      </c>
      <c r="S340" s="364">
        <v>0</v>
      </c>
      <c r="T340" s="365">
        <f>S340*H340</f>
        <v>0</v>
      </c>
      <c r="W340" s="1056"/>
      <c r="X340" s="1056"/>
      <c r="Y340" s="1056"/>
      <c r="Z340" s="1056"/>
      <c r="AA340" s="1088"/>
      <c r="AB340" s="1056"/>
      <c r="AR340" s="366" t="s">
        <v>247</v>
      </c>
      <c r="AT340" s="366" t="s">
        <v>239</v>
      </c>
      <c r="AU340" s="366" t="s">
        <v>124</v>
      </c>
      <c r="AY340" s="13" t="s">
        <v>116</v>
      </c>
      <c r="BE340" s="136">
        <f>IF(N340="základná",J340,0)</f>
        <v>0</v>
      </c>
      <c r="BF340" s="136">
        <f>IF(N340="znížená",J340,0)</f>
        <v>0</v>
      </c>
      <c r="BG340" s="136">
        <f>IF(N340="zákl. prenesená",J340,0)</f>
        <v>0</v>
      </c>
      <c r="BH340" s="136">
        <f>IF(N340="zníž. prenesená",J340,0)</f>
        <v>0</v>
      </c>
      <c r="BI340" s="136">
        <f>IF(N340="nulová",J340,0)</f>
        <v>0</v>
      </c>
      <c r="BJ340" s="13" t="s">
        <v>124</v>
      </c>
      <c r="BK340" s="137">
        <f>ROUND(I340*H340,3)</f>
        <v>0</v>
      </c>
      <c r="BL340" s="13" t="s">
        <v>183</v>
      </c>
      <c r="BM340" s="366" t="s">
        <v>1563</v>
      </c>
    </row>
    <row r="341" spans="2:65" s="288" customFormat="1" ht="28.5" customHeight="1">
      <c r="B341" s="125"/>
      <c r="C341" s="357">
        <v>172</v>
      </c>
      <c r="D341" s="357" t="s">
        <v>118</v>
      </c>
      <c r="E341" s="358" t="s">
        <v>1564</v>
      </c>
      <c r="F341" s="159" t="s">
        <v>1565</v>
      </c>
      <c r="G341" s="383" t="s">
        <v>358</v>
      </c>
      <c r="H341" s="360"/>
      <c r="I341" s="361">
        <v>2.2000000000000002</v>
      </c>
      <c r="J341" s="361"/>
      <c r="K341" s="159" t="s">
        <v>122</v>
      </c>
      <c r="L341" s="25"/>
      <c r="M341" s="362" t="s">
        <v>1</v>
      </c>
      <c r="N341" s="363" t="s">
        <v>34</v>
      </c>
      <c r="O341" s="364">
        <v>0</v>
      </c>
      <c r="P341" s="364">
        <f>O341*H341</f>
        <v>0</v>
      </c>
      <c r="Q341" s="364">
        <v>0</v>
      </c>
      <c r="R341" s="364">
        <f>Q341*H341</f>
        <v>0</v>
      </c>
      <c r="S341" s="364">
        <v>0</v>
      </c>
      <c r="T341" s="365">
        <f>S341*H341</f>
        <v>0</v>
      </c>
      <c r="W341" s="1056"/>
      <c r="X341" s="1056"/>
      <c r="Y341" s="1056"/>
      <c r="Z341" s="1056"/>
      <c r="AA341" s="1088"/>
      <c r="AB341" s="1056"/>
      <c r="AR341" s="366" t="s">
        <v>183</v>
      </c>
      <c r="AT341" s="366" t="s">
        <v>118</v>
      </c>
      <c r="AU341" s="366" t="s">
        <v>124</v>
      </c>
      <c r="AY341" s="13" t="s">
        <v>116</v>
      </c>
      <c r="BE341" s="136">
        <f>IF(N341="základná",J341,0)</f>
        <v>0</v>
      </c>
      <c r="BF341" s="136">
        <f>IF(N341="znížená",J341,0)</f>
        <v>0</v>
      </c>
      <c r="BG341" s="136">
        <f>IF(N341="zákl. prenesená",J341,0)</f>
        <v>0</v>
      </c>
      <c r="BH341" s="136">
        <f>IF(N341="zníž. prenesená",J341,0)</f>
        <v>0</v>
      </c>
      <c r="BI341" s="136">
        <f>IF(N341="nulová",J341,0)</f>
        <v>0</v>
      </c>
      <c r="BJ341" s="13" t="s">
        <v>124</v>
      </c>
      <c r="BK341" s="137">
        <f>ROUND(I341*H341,3)</f>
        <v>0</v>
      </c>
      <c r="BL341" s="13" t="s">
        <v>183</v>
      </c>
      <c r="BM341" s="366" t="s">
        <v>1566</v>
      </c>
    </row>
    <row r="342" spans="2:65" s="345" customFormat="1" ht="22.9" customHeight="1">
      <c r="B342" s="344"/>
      <c r="D342" s="346" t="s">
        <v>67</v>
      </c>
      <c r="E342" s="355" t="s">
        <v>646</v>
      </c>
      <c r="F342" s="355" t="s">
        <v>647</v>
      </c>
      <c r="J342" s="356"/>
      <c r="L342" s="344"/>
      <c r="M342" s="349"/>
      <c r="N342" s="350"/>
      <c r="O342" s="350"/>
      <c r="P342" s="351">
        <f>SUM(P343:P345)</f>
        <v>18.8955664</v>
      </c>
      <c r="Q342" s="350"/>
      <c r="R342" s="351">
        <f>SUM(R343:R345)</f>
        <v>1.7907200000000002E-2</v>
      </c>
      <c r="S342" s="350"/>
      <c r="T342" s="352">
        <f>SUM(T343:T345)</f>
        <v>0</v>
      </c>
      <c r="W342" s="1062"/>
      <c r="X342" s="1062"/>
      <c r="Y342" s="1062"/>
      <c r="Z342" s="1062"/>
      <c r="AA342" s="1090"/>
      <c r="AB342" s="1062"/>
      <c r="AR342" s="346" t="s">
        <v>124</v>
      </c>
      <c r="AT342" s="353" t="s">
        <v>67</v>
      </c>
      <c r="AU342" s="353" t="s">
        <v>75</v>
      </c>
      <c r="AY342" s="346" t="s">
        <v>116</v>
      </c>
      <c r="BK342" s="354">
        <f>SUM(BK343:BK345)</f>
        <v>0</v>
      </c>
    </row>
    <row r="343" spans="2:65" s="288" customFormat="1" ht="29.25" customHeight="1">
      <c r="B343" s="125"/>
      <c r="C343" s="357">
        <v>173</v>
      </c>
      <c r="D343" s="357" t="s">
        <v>118</v>
      </c>
      <c r="E343" s="358" t="s">
        <v>1567</v>
      </c>
      <c r="F343" s="159" t="s">
        <v>1568</v>
      </c>
      <c r="G343" s="383" t="s">
        <v>154</v>
      </c>
      <c r="H343" s="361">
        <v>31.52</v>
      </c>
      <c r="I343" s="361"/>
      <c r="J343" s="361"/>
      <c r="K343" s="159" t="s">
        <v>122</v>
      </c>
      <c r="L343" s="25"/>
      <c r="M343" s="362" t="s">
        <v>1</v>
      </c>
      <c r="N343" s="363" t="s">
        <v>34</v>
      </c>
      <c r="O343" s="364">
        <v>0.26529000000000003</v>
      </c>
      <c r="P343" s="364">
        <f>O343*H343</f>
        <v>8.3619408000000011</v>
      </c>
      <c r="Q343" s="364">
        <v>1.6000000000000001E-4</v>
      </c>
      <c r="R343" s="364">
        <f>Q343*H343</f>
        <v>5.0432000000000003E-3</v>
      </c>
      <c r="S343" s="364">
        <v>0</v>
      </c>
      <c r="T343" s="365">
        <f>S343*H343</f>
        <v>0</v>
      </c>
      <c r="W343" s="1056"/>
      <c r="X343" s="1056"/>
      <c r="Y343" s="1056"/>
      <c r="Z343" s="1056"/>
      <c r="AA343" s="1088"/>
      <c r="AB343" s="1056"/>
      <c r="AR343" s="366" t="s">
        <v>183</v>
      </c>
      <c r="AT343" s="366" t="s">
        <v>118</v>
      </c>
      <c r="AU343" s="366" t="s">
        <v>124</v>
      </c>
      <c r="AY343" s="13" t="s">
        <v>116</v>
      </c>
      <c r="BE343" s="136">
        <f>IF(N343="základná",J343,0)</f>
        <v>0</v>
      </c>
      <c r="BF343" s="136">
        <f>IF(N343="znížená",J343,0)</f>
        <v>0</v>
      </c>
      <c r="BG343" s="136">
        <f>IF(N343="zákl. prenesená",J343,0)</f>
        <v>0</v>
      </c>
      <c r="BH343" s="136">
        <f>IF(N343="zníž. prenesená",J343,0)</f>
        <v>0</v>
      </c>
      <c r="BI343" s="136">
        <f>IF(N343="nulová",J343,0)</f>
        <v>0</v>
      </c>
      <c r="BJ343" s="13" t="s">
        <v>124</v>
      </c>
      <c r="BK343" s="137">
        <f>ROUND(I343*H343,3)</f>
        <v>0</v>
      </c>
      <c r="BL343" s="13" t="s">
        <v>183</v>
      </c>
      <c r="BM343" s="366" t="s">
        <v>1569</v>
      </c>
    </row>
    <row r="344" spans="2:65" s="288" customFormat="1" ht="24" customHeight="1">
      <c r="B344" s="125"/>
      <c r="C344" s="357">
        <v>174</v>
      </c>
      <c r="D344" s="357" t="s">
        <v>118</v>
      </c>
      <c r="E344" s="358" t="s">
        <v>1570</v>
      </c>
      <c r="F344" s="159" t="s">
        <v>1571</v>
      </c>
      <c r="G344" s="383" t="s">
        <v>154</v>
      </c>
      <c r="H344" s="361">
        <v>31.52</v>
      </c>
      <c r="I344" s="361"/>
      <c r="J344" s="361"/>
      <c r="K344" s="159" t="s">
        <v>122</v>
      </c>
      <c r="L344" s="25"/>
      <c r="M344" s="362" t="s">
        <v>1</v>
      </c>
      <c r="N344" s="363" t="s">
        <v>34</v>
      </c>
      <c r="O344" s="364">
        <v>0.14799999999999999</v>
      </c>
      <c r="P344" s="364">
        <f>O344*H344</f>
        <v>4.6649599999999998</v>
      </c>
      <c r="Q344" s="364">
        <v>8.0000000000000007E-5</v>
      </c>
      <c r="R344" s="364">
        <f>Q344*H344</f>
        <v>2.5216000000000001E-3</v>
      </c>
      <c r="S344" s="364">
        <v>0</v>
      </c>
      <c r="T344" s="365">
        <f>S344*H344</f>
        <v>0</v>
      </c>
      <c r="W344" s="1056"/>
      <c r="X344" s="1056"/>
      <c r="Y344" s="1056"/>
      <c r="Z344" s="1056"/>
      <c r="AA344" s="1088"/>
      <c r="AB344" s="1056"/>
      <c r="AR344" s="366" t="s">
        <v>183</v>
      </c>
      <c r="AT344" s="366" t="s">
        <v>118</v>
      </c>
      <c r="AU344" s="366" t="s">
        <v>124</v>
      </c>
      <c r="AY344" s="13" t="s">
        <v>116</v>
      </c>
      <c r="BE344" s="136">
        <f>IF(N344="základná",J344,0)</f>
        <v>0</v>
      </c>
      <c r="BF344" s="136">
        <f>IF(N344="znížená",J344,0)</f>
        <v>0</v>
      </c>
      <c r="BG344" s="136">
        <f>IF(N344="zákl. prenesená",J344,0)</f>
        <v>0</v>
      </c>
      <c r="BH344" s="136">
        <f>IF(N344="zníž. prenesená",J344,0)</f>
        <v>0</v>
      </c>
      <c r="BI344" s="136">
        <f>IF(N344="nulová",J344,0)</f>
        <v>0</v>
      </c>
      <c r="BJ344" s="13" t="s">
        <v>124</v>
      </c>
      <c r="BK344" s="137">
        <f>ROUND(I344*H344,3)</f>
        <v>0</v>
      </c>
      <c r="BL344" s="13" t="s">
        <v>183</v>
      </c>
      <c r="BM344" s="366" t="s">
        <v>1572</v>
      </c>
    </row>
    <row r="345" spans="2:65" s="288" customFormat="1" ht="29.25" customHeight="1">
      <c r="B345" s="125"/>
      <c r="C345" s="357">
        <v>175</v>
      </c>
      <c r="D345" s="357" t="s">
        <v>118</v>
      </c>
      <c r="E345" s="358" t="s">
        <v>1573</v>
      </c>
      <c r="F345" s="278" t="s">
        <v>1574</v>
      </c>
      <c r="G345" s="383" t="s">
        <v>154</v>
      </c>
      <c r="H345" s="361">
        <v>32.32</v>
      </c>
      <c r="I345" s="361"/>
      <c r="J345" s="361"/>
      <c r="K345" s="159" t="s">
        <v>122</v>
      </c>
      <c r="L345" s="25"/>
      <c r="M345" s="362" t="s">
        <v>1</v>
      </c>
      <c r="N345" s="363" t="s">
        <v>34</v>
      </c>
      <c r="O345" s="364">
        <v>0.18157999999999999</v>
      </c>
      <c r="P345" s="364">
        <f>O345*H345</f>
        <v>5.8686655999999999</v>
      </c>
      <c r="Q345" s="364">
        <v>3.2000000000000003E-4</v>
      </c>
      <c r="R345" s="364">
        <f>Q345*H345</f>
        <v>1.0342400000000002E-2</v>
      </c>
      <c r="S345" s="364">
        <v>0</v>
      </c>
      <c r="T345" s="365">
        <f>S345*H345</f>
        <v>0</v>
      </c>
      <c r="W345" s="1056"/>
      <c r="X345" s="1056"/>
      <c r="Y345" s="1056"/>
      <c r="Z345" s="1056"/>
      <c r="AA345" s="1067"/>
      <c r="AB345" s="1056"/>
      <c r="AR345" s="366" t="s">
        <v>183</v>
      </c>
      <c r="AT345" s="366" t="s">
        <v>118</v>
      </c>
      <c r="AU345" s="366" t="s">
        <v>124</v>
      </c>
      <c r="AY345" s="13" t="s">
        <v>116</v>
      </c>
      <c r="BE345" s="136">
        <f>IF(N345="základná",J345,0)</f>
        <v>0</v>
      </c>
      <c r="BF345" s="136">
        <f>IF(N345="znížená",J345,0)</f>
        <v>0</v>
      </c>
      <c r="BG345" s="136">
        <f>IF(N345="zákl. prenesená",J345,0)</f>
        <v>0</v>
      </c>
      <c r="BH345" s="136">
        <f>IF(N345="zníž. prenesená",J345,0)</f>
        <v>0</v>
      </c>
      <c r="BI345" s="136">
        <f>IF(N345="nulová",J345,0)</f>
        <v>0</v>
      </c>
      <c r="BJ345" s="13" t="s">
        <v>124</v>
      </c>
      <c r="BK345" s="137">
        <f>ROUND(I345*H345,3)</f>
        <v>0</v>
      </c>
      <c r="BL345" s="13" t="s">
        <v>183</v>
      </c>
      <c r="BM345" s="366" t="s">
        <v>1575</v>
      </c>
    </row>
    <row r="346" spans="2:65" s="345" customFormat="1" ht="22.9" customHeight="1">
      <c r="B346" s="344"/>
      <c r="D346" s="346" t="s">
        <v>67</v>
      </c>
      <c r="E346" s="355" t="s">
        <v>660</v>
      </c>
      <c r="F346" s="379" t="s">
        <v>661</v>
      </c>
      <c r="J346" s="356"/>
      <c r="L346" s="344"/>
      <c r="M346" s="349"/>
      <c r="N346" s="350"/>
      <c r="O346" s="350"/>
      <c r="P346" s="351">
        <f>SUM(P347:P352)</f>
        <v>631.93409420000012</v>
      </c>
      <c r="Q346" s="350"/>
      <c r="R346" s="351">
        <f>SUM(R347:R352)</f>
        <v>2.3630079000000004</v>
      </c>
      <c r="S346" s="350"/>
      <c r="T346" s="352">
        <f>SUM(T347:T352)</f>
        <v>0</v>
      </c>
      <c r="W346" s="1062"/>
      <c r="X346" s="1062"/>
      <c r="Y346" s="1062"/>
      <c r="Z346" s="1062"/>
      <c r="AA346" s="1090"/>
      <c r="AB346" s="1062"/>
      <c r="AR346" s="346" t="s">
        <v>124</v>
      </c>
      <c r="AT346" s="353" t="s">
        <v>67</v>
      </c>
      <c r="AU346" s="353" t="s">
        <v>75</v>
      </c>
      <c r="AY346" s="346" t="s">
        <v>116</v>
      </c>
      <c r="BK346" s="354">
        <f>SUM(BK347:BK352)</f>
        <v>0</v>
      </c>
    </row>
    <row r="347" spans="2:65" s="288" customFormat="1" ht="27" customHeight="1">
      <c r="B347" s="125"/>
      <c r="C347" s="357">
        <v>176</v>
      </c>
      <c r="D347" s="357" t="s">
        <v>118</v>
      </c>
      <c r="E347" s="358" t="s">
        <v>1576</v>
      </c>
      <c r="F347" s="278" t="s">
        <v>1577</v>
      </c>
      <c r="G347" s="383" t="s">
        <v>154</v>
      </c>
      <c r="H347" s="361">
        <v>820.92</v>
      </c>
      <c r="I347" s="361"/>
      <c r="J347" s="361"/>
      <c r="K347" s="159" t="s">
        <v>122</v>
      </c>
      <c r="L347" s="25"/>
      <c r="M347" s="362" t="s">
        <v>1</v>
      </c>
      <c r="N347" s="363" t="s">
        <v>34</v>
      </c>
      <c r="O347" s="364">
        <v>3.0179999999999998E-2</v>
      </c>
      <c r="P347" s="364">
        <f t="shared" ref="P347:P352" si="96">O347*H347</f>
        <v>24.775365599999997</v>
      </c>
      <c r="Q347" s="364">
        <v>1E-4</v>
      </c>
      <c r="R347" s="364">
        <f t="shared" ref="R347:R352" si="97">Q347*H347</f>
        <v>8.2091999999999998E-2</v>
      </c>
      <c r="S347" s="364">
        <v>0</v>
      </c>
      <c r="T347" s="365">
        <f t="shared" ref="T347:T352" si="98">S347*H347</f>
        <v>0</v>
      </c>
      <c r="W347" s="1056"/>
      <c r="X347" s="1056"/>
      <c r="Y347" s="1056"/>
      <c r="Z347" s="1056"/>
      <c r="AA347" s="1088"/>
      <c r="AB347" s="1056"/>
      <c r="AR347" s="366" t="s">
        <v>183</v>
      </c>
      <c r="AT347" s="366" t="s">
        <v>118</v>
      </c>
      <c r="AU347" s="366" t="s">
        <v>124</v>
      </c>
      <c r="AY347" s="13" t="s">
        <v>116</v>
      </c>
      <c r="BE347" s="136">
        <f t="shared" ref="BE347:BE352" si="99">IF(N347="základná",J347,0)</f>
        <v>0</v>
      </c>
      <c r="BF347" s="136">
        <f t="shared" ref="BF347:BF352" si="100">IF(N347="znížená",J347,0)</f>
        <v>0</v>
      </c>
      <c r="BG347" s="136">
        <f t="shared" ref="BG347:BG352" si="101">IF(N347="zákl. prenesená",J347,0)</f>
        <v>0</v>
      </c>
      <c r="BH347" s="136">
        <f t="shared" ref="BH347:BH352" si="102">IF(N347="zníž. prenesená",J347,0)</f>
        <v>0</v>
      </c>
      <c r="BI347" s="136">
        <f t="shared" ref="BI347:BI352" si="103">IF(N347="nulová",J347,0)</f>
        <v>0</v>
      </c>
      <c r="BJ347" s="13" t="s">
        <v>124</v>
      </c>
      <c r="BK347" s="137">
        <f t="shared" ref="BK347:BK352" si="104">ROUND(I347*H347,3)</f>
        <v>0</v>
      </c>
      <c r="BL347" s="13" t="s">
        <v>183</v>
      </c>
      <c r="BM347" s="366" t="s">
        <v>1578</v>
      </c>
    </row>
    <row r="348" spans="2:65" s="288" customFormat="1" ht="26.25" customHeight="1">
      <c r="B348" s="125"/>
      <c r="C348" s="357">
        <v>177</v>
      </c>
      <c r="D348" s="357" t="s">
        <v>118</v>
      </c>
      <c r="E348" s="358" t="s">
        <v>1579</v>
      </c>
      <c r="F348" s="278" t="s">
        <v>1580</v>
      </c>
      <c r="G348" s="383" t="s">
        <v>154</v>
      </c>
      <c r="H348" s="361">
        <v>4583.3500000000004</v>
      </c>
      <c r="I348" s="361"/>
      <c r="J348" s="361"/>
      <c r="K348" s="159" t="s">
        <v>122</v>
      </c>
      <c r="L348" s="25"/>
      <c r="M348" s="362" t="s">
        <v>1</v>
      </c>
      <c r="N348" s="363" t="s">
        <v>34</v>
      </c>
      <c r="O348" s="364">
        <v>8.3000000000000001E-3</v>
      </c>
      <c r="P348" s="364">
        <f t="shared" si="96"/>
        <v>38.041805000000004</v>
      </c>
      <c r="Q348" s="364">
        <v>0</v>
      </c>
      <c r="R348" s="364">
        <f t="shared" si="97"/>
        <v>0</v>
      </c>
      <c r="S348" s="364">
        <v>0</v>
      </c>
      <c r="T348" s="365">
        <f t="shared" si="98"/>
        <v>0</v>
      </c>
      <c r="W348" s="1056"/>
      <c r="X348" s="1056"/>
      <c r="Y348" s="1056"/>
      <c r="Z348" s="1056"/>
      <c r="AA348" s="1088"/>
      <c r="AB348" s="1056"/>
      <c r="AR348" s="366" t="s">
        <v>183</v>
      </c>
      <c r="AT348" s="366" t="s">
        <v>118</v>
      </c>
      <c r="AU348" s="366" t="s">
        <v>124</v>
      </c>
      <c r="AY348" s="13" t="s">
        <v>116</v>
      </c>
      <c r="BE348" s="136">
        <f t="shared" si="99"/>
        <v>0</v>
      </c>
      <c r="BF348" s="136">
        <f t="shared" si="100"/>
        <v>0</v>
      </c>
      <c r="BG348" s="136">
        <f t="shared" si="101"/>
        <v>0</v>
      </c>
      <c r="BH348" s="136">
        <f t="shared" si="102"/>
        <v>0</v>
      </c>
      <c r="BI348" s="136">
        <f t="shared" si="103"/>
        <v>0</v>
      </c>
      <c r="BJ348" s="13" t="s">
        <v>124</v>
      </c>
      <c r="BK348" s="137">
        <f t="shared" si="104"/>
        <v>0</v>
      </c>
      <c r="BL348" s="13" t="s">
        <v>183</v>
      </c>
      <c r="BM348" s="366" t="s">
        <v>1581</v>
      </c>
    </row>
    <row r="349" spans="2:65" s="288" customFormat="1" ht="27.75" customHeight="1">
      <c r="B349" s="125"/>
      <c r="C349" s="357">
        <v>178</v>
      </c>
      <c r="D349" s="357" t="s">
        <v>118</v>
      </c>
      <c r="E349" s="358" t="s">
        <v>1582</v>
      </c>
      <c r="F349" s="278" t="s">
        <v>1583</v>
      </c>
      <c r="G349" s="383" t="s">
        <v>154</v>
      </c>
      <c r="H349" s="361">
        <v>820.92</v>
      </c>
      <c r="I349" s="361"/>
      <c r="J349" s="361"/>
      <c r="K349" s="159" t="s">
        <v>122</v>
      </c>
      <c r="L349" s="25"/>
      <c r="M349" s="362" t="s">
        <v>1</v>
      </c>
      <c r="N349" s="363" t="s">
        <v>34</v>
      </c>
      <c r="O349" s="364">
        <v>8.6430000000000007E-2</v>
      </c>
      <c r="P349" s="364">
        <f t="shared" si="96"/>
        <v>70.952115599999999</v>
      </c>
      <c r="Q349" s="364">
        <v>3.2000000000000003E-4</v>
      </c>
      <c r="R349" s="364">
        <f t="shared" si="97"/>
        <v>0.26269439999999999</v>
      </c>
      <c r="S349" s="364">
        <v>0</v>
      </c>
      <c r="T349" s="365">
        <f t="shared" si="98"/>
        <v>0</v>
      </c>
      <c r="W349" s="1056"/>
      <c r="X349" s="1056"/>
      <c r="Y349" s="1056"/>
      <c r="Z349" s="1056"/>
      <c r="AA349" s="1088"/>
      <c r="AB349" s="1056"/>
      <c r="AR349" s="366" t="s">
        <v>183</v>
      </c>
      <c r="AT349" s="366" t="s">
        <v>118</v>
      </c>
      <c r="AU349" s="366" t="s">
        <v>124</v>
      </c>
      <c r="AY349" s="13" t="s">
        <v>116</v>
      </c>
      <c r="BE349" s="136">
        <f t="shared" si="99"/>
        <v>0</v>
      </c>
      <c r="BF349" s="136">
        <f t="shared" si="100"/>
        <v>0</v>
      </c>
      <c r="BG349" s="136">
        <f t="shared" si="101"/>
        <v>0</v>
      </c>
      <c r="BH349" s="136">
        <f t="shared" si="102"/>
        <v>0</v>
      </c>
      <c r="BI349" s="136">
        <f t="shared" si="103"/>
        <v>0</v>
      </c>
      <c r="BJ349" s="13" t="s">
        <v>124</v>
      </c>
      <c r="BK349" s="137">
        <f t="shared" si="104"/>
        <v>0</v>
      </c>
      <c r="BL349" s="13" t="s">
        <v>183</v>
      </c>
      <c r="BM349" s="366" t="s">
        <v>1584</v>
      </c>
    </row>
    <row r="350" spans="2:65" s="288" customFormat="1" ht="27.75" customHeight="1">
      <c r="B350" s="125"/>
      <c r="C350" s="357">
        <v>179</v>
      </c>
      <c r="D350" s="357" t="s">
        <v>118</v>
      </c>
      <c r="E350" s="358" t="s">
        <v>1585</v>
      </c>
      <c r="F350" s="278" t="s">
        <v>1586</v>
      </c>
      <c r="G350" s="383" t="s">
        <v>154</v>
      </c>
      <c r="H350" s="361">
        <v>820.92</v>
      </c>
      <c r="I350" s="361"/>
      <c r="J350" s="361"/>
      <c r="K350" s="159" t="s">
        <v>122</v>
      </c>
      <c r="L350" s="25"/>
      <c r="M350" s="362" t="s">
        <v>1</v>
      </c>
      <c r="N350" s="363" t="s">
        <v>34</v>
      </c>
      <c r="O350" s="364">
        <v>0.1356</v>
      </c>
      <c r="P350" s="364">
        <f t="shared" si="96"/>
        <v>111.31675199999999</v>
      </c>
      <c r="Q350" s="364">
        <v>3.3E-4</v>
      </c>
      <c r="R350" s="364">
        <f t="shared" si="97"/>
        <v>0.27090359999999997</v>
      </c>
      <c r="S350" s="364">
        <v>0</v>
      </c>
      <c r="T350" s="365">
        <f t="shared" si="98"/>
        <v>0</v>
      </c>
      <c r="W350" s="1056"/>
      <c r="X350" s="1056"/>
      <c r="Y350" s="1056"/>
      <c r="Z350" s="1056"/>
      <c r="AA350" s="1088"/>
      <c r="AB350" s="1056"/>
      <c r="AR350" s="366" t="s">
        <v>183</v>
      </c>
      <c r="AT350" s="366" t="s">
        <v>118</v>
      </c>
      <c r="AU350" s="366" t="s">
        <v>124</v>
      </c>
      <c r="AY350" s="13" t="s">
        <v>116</v>
      </c>
      <c r="BE350" s="136">
        <f t="shared" si="99"/>
        <v>0</v>
      </c>
      <c r="BF350" s="136">
        <f t="shared" si="100"/>
        <v>0</v>
      </c>
      <c r="BG350" s="136">
        <f t="shared" si="101"/>
        <v>0</v>
      </c>
      <c r="BH350" s="136">
        <f t="shared" si="102"/>
        <v>0</v>
      </c>
      <c r="BI350" s="136">
        <f t="shared" si="103"/>
        <v>0</v>
      </c>
      <c r="BJ350" s="13" t="s">
        <v>124</v>
      </c>
      <c r="BK350" s="137">
        <f t="shared" si="104"/>
        <v>0</v>
      </c>
      <c r="BL350" s="13" t="s">
        <v>183</v>
      </c>
      <c r="BM350" s="366" t="s">
        <v>1587</v>
      </c>
    </row>
    <row r="351" spans="2:65" s="288" customFormat="1" ht="38.25" customHeight="1">
      <c r="B351" s="125"/>
      <c r="C351" s="357">
        <v>180</v>
      </c>
      <c r="D351" s="357" t="s">
        <v>118</v>
      </c>
      <c r="E351" s="358" t="s">
        <v>1588</v>
      </c>
      <c r="F351" s="278" t="s">
        <v>1589</v>
      </c>
      <c r="G351" s="383" t="s">
        <v>154</v>
      </c>
      <c r="H351" s="361">
        <v>4063.53</v>
      </c>
      <c r="I351" s="361"/>
      <c r="J351" s="361"/>
      <c r="K351" s="159" t="s">
        <v>122</v>
      </c>
      <c r="L351" s="25"/>
      <c r="M351" s="362" t="s">
        <v>1</v>
      </c>
      <c r="N351" s="363" t="s">
        <v>34</v>
      </c>
      <c r="O351" s="364">
        <v>3.6999999999999998E-2</v>
      </c>
      <c r="P351" s="364">
        <f t="shared" si="96"/>
        <v>150.35060999999999</v>
      </c>
      <c r="Q351" s="364">
        <v>1E-4</v>
      </c>
      <c r="R351" s="364">
        <f t="shared" si="97"/>
        <v>0.40635300000000002</v>
      </c>
      <c r="S351" s="364">
        <v>0</v>
      </c>
      <c r="T351" s="365">
        <f t="shared" si="98"/>
        <v>0</v>
      </c>
      <c r="W351" s="1056"/>
      <c r="X351" s="1056"/>
      <c r="Y351" s="1056"/>
      <c r="Z351" s="1056"/>
      <c r="AA351" s="1067"/>
      <c r="AB351" s="1056"/>
      <c r="AR351" s="366" t="s">
        <v>183</v>
      </c>
      <c r="AT351" s="366" t="s">
        <v>118</v>
      </c>
      <c r="AU351" s="366" t="s">
        <v>124</v>
      </c>
      <c r="AY351" s="13" t="s">
        <v>116</v>
      </c>
      <c r="BE351" s="136">
        <f t="shared" si="99"/>
        <v>0</v>
      </c>
      <c r="BF351" s="136">
        <f t="shared" si="100"/>
        <v>0</v>
      </c>
      <c r="BG351" s="136">
        <f t="shared" si="101"/>
        <v>0</v>
      </c>
      <c r="BH351" s="136">
        <f t="shared" si="102"/>
        <v>0</v>
      </c>
      <c r="BI351" s="136">
        <f t="shared" si="103"/>
        <v>0</v>
      </c>
      <c r="BJ351" s="13" t="s">
        <v>124</v>
      </c>
      <c r="BK351" s="137">
        <f t="shared" si="104"/>
        <v>0</v>
      </c>
      <c r="BL351" s="13" t="s">
        <v>183</v>
      </c>
      <c r="BM351" s="366" t="s">
        <v>1590</v>
      </c>
    </row>
    <row r="352" spans="2:65" s="288" customFormat="1" ht="31.5" customHeight="1">
      <c r="B352" s="125"/>
      <c r="C352" s="357">
        <v>181</v>
      </c>
      <c r="D352" s="357" t="s">
        <v>118</v>
      </c>
      <c r="E352" s="358" t="s">
        <v>1591</v>
      </c>
      <c r="F352" s="278" t="s">
        <v>1592</v>
      </c>
      <c r="G352" s="383" t="s">
        <v>154</v>
      </c>
      <c r="H352" s="361">
        <v>4063.53</v>
      </c>
      <c r="I352" s="361"/>
      <c r="J352" s="361"/>
      <c r="K352" s="159" t="s">
        <v>122</v>
      </c>
      <c r="L352" s="25"/>
      <c r="M352" s="362" t="s">
        <v>1</v>
      </c>
      <c r="N352" s="363" t="s">
        <v>34</v>
      </c>
      <c r="O352" s="364">
        <v>5.8200000000000002E-2</v>
      </c>
      <c r="P352" s="364">
        <f t="shared" si="96"/>
        <v>236.49744600000002</v>
      </c>
      <c r="Q352" s="364">
        <v>3.3E-4</v>
      </c>
      <c r="R352" s="364">
        <f t="shared" si="97"/>
        <v>1.3409649000000001</v>
      </c>
      <c r="S352" s="364">
        <v>0</v>
      </c>
      <c r="T352" s="365">
        <f t="shared" si="98"/>
        <v>0</v>
      </c>
      <c r="W352" s="1056"/>
      <c r="X352" s="1056"/>
      <c r="Y352" s="1056"/>
      <c r="Z352" s="1056"/>
      <c r="AA352" s="1067"/>
      <c r="AB352" s="1056"/>
      <c r="AR352" s="366" t="s">
        <v>183</v>
      </c>
      <c r="AT352" s="366" t="s">
        <v>118</v>
      </c>
      <c r="AU352" s="366" t="s">
        <v>124</v>
      </c>
      <c r="AY352" s="13" t="s">
        <v>116</v>
      </c>
      <c r="BE352" s="136">
        <f t="shared" si="99"/>
        <v>0</v>
      </c>
      <c r="BF352" s="136">
        <f t="shared" si="100"/>
        <v>0</v>
      </c>
      <c r="BG352" s="136">
        <f t="shared" si="101"/>
        <v>0</v>
      </c>
      <c r="BH352" s="136">
        <f t="shared" si="102"/>
        <v>0</v>
      </c>
      <c r="BI352" s="136">
        <f t="shared" si="103"/>
        <v>0</v>
      </c>
      <c r="BJ352" s="13" t="s">
        <v>124</v>
      </c>
      <c r="BK352" s="137">
        <f t="shared" si="104"/>
        <v>0</v>
      </c>
      <c r="BL352" s="13" t="s">
        <v>183</v>
      </c>
      <c r="BM352" s="366" t="s">
        <v>1593</v>
      </c>
    </row>
    <row r="353" spans="2:65" s="345" customFormat="1" ht="25.9" customHeight="1">
      <c r="B353" s="344"/>
      <c r="D353" s="346" t="s">
        <v>67</v>
      </c>
      <c r="E353" s="347" t="s">
        <v>239</v>
      </c>
      <c r="F353" s="347" t="s">
        <v>1594</v>
      </c>
      <c r="J353" s="348"/>
      <c r="L353" s="344"/>
      <c r="M353" s="349"/>
      <c r="N353" s="350"/>
      <c r="O353" s="350"/>
      <c r="P353" s="351">
        <f>P354</f>
        <v>0</v>
      </c>
      <c r="Q353" s="350"/>
      <c r="R353" s="351">
        <f>R354</f>
        <v>0</v>
      </c>
      <c r="S353" s="350"/>
      <c r="T353" s="352">
        <f>T354</f>
        <v>0</v>
      </c>
      <c r="W353" s="1062"/>
      <c r="X353" s="1062"/>
      <c r="Y353" s="1062"/>
      <c r="Z353" s="1077"/>
      <c r="AA353" s="1090"/>
      <c r="AB353" s="1062"/>
      <c r="AR353" s="346" t="s">
        <v>129</v>
      </c>
      <c r="AT353" s="353" t="s">
        <v>67</v>
      </c>
      <c r="AU353" s="353" t="s">
        <v>68</v>
      </c>
      <c r="AY353" s="346" t="s">
        <v>116</v>
      </c>
      <c r="BK353" s="354">
        <f>BK354</f>
        <v>0</v>
      </c>
    </row>
    <row r="354" spans="2:65" s="345" customFormat="1" ht="22.9" customHeight="1">
      <c r="B354" s="344"/>
      <c r="D354" s="346" t="s">
        <v>67</v>
      </c>
      <c r="E354" s="355" t="s">
        <v>1595</v>
      </c>
      <c r="F354" s="355" t="s">
        <v>1596</v>
      </c>
      <c r="J354" s="356"/>
      <c r="L354" s="344"/>
      <c r="M354" s="349"/>
      <c r="N354" s="350"/>
      <c r="O354" s="350"/>
      <c r="P354" s="351">
        <f>SUM(P355:P356)</f>
        <v>0</v>
      </c>
      <c r="Q354" s="350"/>
      <c r="R354" s="351">
        <f>SUM(R355:R356)</f>
        <v>0</v>
      </c>
      <c r="S354" s="350"/>
      <c r="T354" s="352">
        <f>SUM(T355:T356)</f>
        <v>0</v>
      </c>
      <c r="W354" s="1078"/>
      <c r="X354" s="1062"/>
      <c r="Y354" s="1062"/>
      <c r="Z354" s="1062"/>
      <c r="AA354" s="1090"/>
      <c r="AB354" s="1062"/>
      <c r="AR354" s="346" t="s">
        <v>129</v>
      </c>
      <c r="AT354" s="353" t="s">
        <v>67</v>
      </c>
      <c r="AU354" s="353" t="s">
        <v>75</v>
      </c>
      <c r="AY354" s="346" t="s">
        <v>116</v>
      </c>
      <c r="BK354" s="354">
        <f>SUM(BK355:BK356)</f>
        <v>0</v>
      </c>
    </row>
    <row r="355" spans="2:65" s="288" customFormat="1" ht="19.5" customHeight="1">
      <c r="B355" s="125"/>
      <c r="C355" s="357">
        <v>182</v>
      </c>
      <c r="D355" s="357" t="s">
        <v>118</v>
      </c>
      <c r="E355" s="385" t="s">
        <v>1597</v>
      </c>
      <c r="F355" s="159" t="s">
        <v>1598</v>
      </c>
      <c r="G355" s="383" t="s">
        <v>668</v>
      </c>
      <c r="H355" s="361">
        <v>0</v>
      </c>
      <c r="I355" s="361">
        <v>0</v>
      </c>
      <c r="J355" s="361">
        <f>ROUND(I355*H355,3)</f>
        <v>0</v>
      </c>
      <c r="K355" s="159" t="s">
        <v>1</v>
      </c>
      <c r="L355" s="25"/>
      <c r="M355" s="362" t="s">
        <v>1</v>
      </c>
      <c r="N355" s="363" t="s">
        <v>34</v>
      </c>
      <c r="O355" s="364">
        <v>0</v>
      </c>
      <c r="P355" s="364">
        <f>O355*H355</f>
        <v>0</v>
      </c>
      <c r="Q355" s="364">
        <v>0</v>
      </c>
      <c r="R355" s="364">
        <f>Q355*H355</f>
        <v>0</v>
      </c>
      <c r="S355" s="364">
        <v>0</v>
      </c>
      <c r="T355" s="365">
        <f>S355*H355</f>
        <v>0</v>
      </c>
      <c r="W355" s="1056"/>
      <c r="X355" s="1056"/>
      <c r="Y355" s="1056"/>
      <c r="Z355" s="1056"/>
      <c r="AA355" s="1088"/>
      <c r="AB355" s="1056"/>
      <c r="AR355" s="366" t="s">
        <v>380</v>
      </c>
      <c r="AT355" s="366" t="s">
        <v>118</v>
      </c>
      <c r="AU355" s="366" t="s">
        <v>124</v>
      </c>
      <c r="AY355" s="13" t="s">
        <v>116</v>
      </c>
      <c r="BE355" s="136">
        <f>IF(N355="základná",J355,0)</f>
        <v>0</v>
      </c>
      <c r="BF355" s="136">
        <f>IF(N355="znížená",J355,0)</f>
        <v>0</v>
      </c>
      <c r="BG355" s="136">
        <f>IF(N355="zákl. prenesená",J355,0)</f>
        <v>0</v>
      </c>
      <c r="BH355" s="136">
        <f>IF(N355="zníž. prenesená",J355,0)</f>
        <v>0</v>
      </c>
      <c r="BI355" s="136">
        <f>IF(N355="nulová",J355,0)</f>
        <v>0</v>
      </c>
      <c r="BJ355" s="13" t="s">
        <v>124</v>
      </c>
      <c r="BK355" s="137">
        <f>ROUND(I355*H355,3)</f>
        <v>0</v>
      </c>
      <c r="BL355" s="13" t="s">
        <v>380</v>
      </c>
      <c r="BM355" s="366" t="s">
        <v>1599</v>
      </c>
    </row>
    <row r="356" spans="2:65" s="288" customFormat="1" ht="19.5" customHeight="1">
      <c r="B356" s="125"/>
      <c r="C356" s="357">
        <v>183</v>
      </c>
      <c r="D356" s="357" t="s">
        <v>118</v>
      </c>
      <c r="E356" s="385" t="s">
        <v>1600</v>
      </c>
      <c r="F356" s="159" t="s">
        <v>1601</v>
      </c>
      <c r="G356" s="383" t="s">
        <v>668</v>
      </c>
      <c r="H356" s="361">
        <v>1</v>
      </c>
      <c r="I356" s="360"/>
      <c r="J356" s="361"/>
      <c r="K356" s="159" t="s">
        <v>1</v>
      </c>
      <c r="L356" s="25"/>
      <c r="M356" s="362" t="s">
        <v>1</v>
      </c>
      <c r="N356" s="363" t="s">
        <v>34</v>
      </c>
      <c r="O356" s="364">
        <v>0</v>
      </c>
      <c r="P356" s="364">
        <f>O356*H356</f>
        <v>0</v>
      </c>
      <c r="Q356" s="364">
        <v>0</v>
      </c>
      <c r="R356" s="364">
        <f>Q356*H356</f>
        <v>0</v>
      </c>
      <c r="S356" s="364">
        <v>0</v>
      </c>
      <c r="T356" s="365">
        <f>S356*H356</f>
        <v>0</v>
      </c>
      <c r="W356" s="1056"/>
      <c r="X356" s="1056"/>
      <c r="Y356" s="1056"/>
      <c r="Z356" s="1056"/>
      <c r="AA356" s="1088"/>
      <c r="AB356" s="1056"/>
      <c r="AR356" s="366" t="s">
        <v>380</v>
      </c>
      <c r="AT356" s="366" t="s">
        <v>118</v>
      </c>
      <c r="AU356" s="366" t="s">
        <v>124</v>
      </c>
      <c r="AY356" s="13" t="s">
        <v>116</v>
      </c>
      <c r="BE356" s="136">
        <f>IF(N356="základná",J356,0)</f>
        <v>0</v>
      </c>
      <c r="BF356" s="136">
        <f>IF(N356="znížená",J356,0)</f>
        <v>0</v>
      </c>
      <c r="BG356" s="136">
        <f>IF(N356="zákl. prenesená",J356,0)</f>
        <v>0</v>
      </c>
      <c r="BH356" s="136">
        <f>IF(N356="zníž. prenesená",J356,0)</f>
        <v>0</v>
      </c>
      <c r="BI356" s="136">
        <f>IF(N356="nulová",J356,0)</f>
        <v>0</v>
      </c>
      <c r="BJ356" s="13" t="s">
        <v>124</v>
      </c>
      <c r="BK356" s="137">
        <f>ROUND(I356*H356,3)</f>
        <v>0</v>
      </c>
      <c r="BL356" s="13" t="s">
        <v>380</v>
      </c>
      <c r="BM356" s="366" t="s">
        <v>1602</v>
      </c>
    </row>
    <row r="357" spans="2:65" s="345" customFormat="1" ht="25.9" customHeight="1">
      <c r="B357" s="344"/>
      <c r="D357" s="346" t="s">
        <v>67</v>
      </c>
      <c r="E357" s="347" t="s">
        <v>669</v>
      </c>
      <c r="F357" s="347" t="s">
        <v>670</v>
      </c>
      <c r="J357" s="348"/>
      <c r="L357" s="344"/>
      <c r="M357" s="349"/>
      <c r="N357" s="350"/>
      <c r="O357" s="350"/>
      <c r="P357" s="351">
        <f>P358</f>
        <v>106</v>
      </c>
      <c r="Q357" s="350"/>
      <c r="R357" s="351">
        <f>R358</f>
        <v>0</v>
      </c>
      <c r="S357" s="350"/>
      <c r="T357" s="352">
        <f>T358</f>
        <v>0</v>
      </c>
      <c r="W357" s="1079"/>
      <c r="X357" s="1062"/>
      <c r="Y357" s="1062"/>
      <c r="Z357" s="1077"/>
      <c r="AA357" s="1090"/>
      <c r="AB357" s="1062"/>
      <c r="AR357" s="346" t="s">
        <v>123</v>
      </c>
      <c r="AT357" s="353" t="s">
        <v>67</v>
      </c>
      <c r="AU357" s="353" t="s">
        <v>68</v>
      </c>
      <c r="AY357" s="346" t="s">
        <v>116</v>
      </c>
      <c r="BK357" s="354">
        <f>BK358</f>
        <v>0</v>
      </c>
    </row>
    <row r="358" spans="2:65" s="288" customFormat="1" ht="48" customHeight="1">
      <c r="B358" s="125"/>
      <c r="C358" s="357">
        <v>184</v>
      </c>
      <c r="D358" s="357" t="s">
        <v>118</v>
      </c>
      <c r="E358" s="358" t="s">
        <v>672</v>
      </c>
      <c r="F358" s="278" t="s">
        <v>2252</v>
      </c>
      <c r="G358" s="383" t="s">
        <v>673</v>
      </c>
      <c r="H358" s="361">
        <v>100</v>
      </c>
      <c r="I358" s="361"/>
      <c r="J358" s="361"/>
      <c r="K358" s="159" t="s">
        <v>122</v>
      </c>
      <c r="L358" s="25"/>
      <c r="M358" s="394" t="s">
        <v>1</v>
      </c>
      <c r="N358" s="395" t="s">
        <v>34</v>
      </c>
      <c r="O358" s="396">
        <v>1.06</v>
      </c>
      <c r="P358" s="396">
        <f>O358*H358</f>
        <v>106</v>
      </c>
      <c r="Q358" s="396">
        <v>0</v>
      </c>
      <c r="R358" s="396">
        <f>Q358*H358</f>
        <v>0</v>
      </c>
      <c r="S358" s="396">
        <v>0</v>
      </c>
      <c r="T358" s="397">
        <f>S358*H358</f>
        <v>0</v>
      </c>
      <c r="W358" s="1080"/>
      <c r="X358" s="1306"/>
      <c r="Y358" s="1306"/>
      <c r="Z358" s="1056"/>
      <c r="AA358" s="1067"/>
      <c r="AB358" s="1056"/>
      <c r="AR358" s="366" t="s">
        <v>674</v>
      </c>
      <c r="AT358" s="366" t="s">
        <v>118</v>
      </c>
      <c r="AU358" s="366" t="s">
        <v>75</v>
      </c>
      <c r="AY358" s="13" t="s">
        <v>116</v>
      </c>
      <c r="BE358" s="136">
        <f>IF(N358="základná",J358,0)</f>
        <v>0</v>
      </c>
      <c r="BF358" s="136">
        <f>IF(N358="znížená",J358,0)</f>
        <v>0</v>
      </c>
      <c r="BG358" s="136">
        <f>IF(N358="zákl. prenesená",J358,0)</f>
        <v>0</v>
      </c>
      <c r="BH358" s="136">
        <f>IF(N358="zníž. prenesená",J358,0)</f>
        <v>0</v>
      </c>
      <c r="BI358" s="136">
        <f>IF(N358="nulová",J358,0)</f>
        <v>0</v>
      </c>
      <c r="BJ358" s="13" t="s">
        <v>124</v>
      </c>
      <c r="BK358" s="137">
        <f>ROUND(I358*H358,3)</f>
        <v>0</v>
      </c>
      <c r="BL358" s="13" t="s">
        <v>674</v>
      </c>
      <c r="BM358" s="366" t="s">
        <v>1603</v>
      </c>
    </row>
    <row r="359" spans="2:65" s="288" customFormat="1" ht="6.95" customHeight="1">
      <c r="B359" s="37"/>
      <c r="C359" s="38"/>
      <c r="D359" s="38"/>
      <c r="E359" s="38"/>
      <c r="F359" s="38"/>
      <c r="G359" s="38"/>
      <c r="H359" s="38"/>
      <c r="I359" s="38"/>
      <c r="J359" s="38"/>
      <c r="K359" s="38"/>
      <c r="L359" s="25"/>
      <c r="W359" s="1056"/>
      <c r="X359" s="1056"/>
      <c r="Y359" s="1056"/>
      <c r="Z359" s="1056"/>
      <c r="AA359" s="1088"/>
      <c r="AB359" s="1056"/>
    </row>
    <row r="360" spans="2:65">
      <c r="W360" s="1081"/>
      <c r="X360" s="1082"/>
      <c r="Y360" s="1082"/>
      <c r="Z360" s="1082"/>
      <c r="AA360" s="1100"/>
      <c r="AB360" s="1082"/>
    </row>
    <row r="361" spans="2:65" ht="20.25" customHeight="1">
      <c r="W361" s="1083"/>
      <c r="X361" s="1081"/>
      <c r="Y361" s="1082"/>
      <c r="Z361" s="1082"/>
      <c r="AA361" s="1082"/>
      <c r="AB361" s="1082"/>
    </row>
    <row r="362" spans="2:65" ht="16.5" customHeight="1">
      <c r="E362" s="398"/>
      <c r="F362" s="399"/>
      <c r="W362" s="1084"/>
      <c r="X362" s="1082"/>
      <c r="Y362" s="1082"/>
      <c r="Z362" s="1082"/>
      <c r="AA362" s="1082"/>
      <c r="AB362" s="1082"/>
    </row>
    <row r="363" spans="2:65">
      <c r="W363" s="1082"/>
      <c r="X363" s="1082"/>
      <c r="Y363" s="1082"/>
      <c r="Z363" s="1082"/>
      <c r="AA363" s="1082"/>
      <c r="AB363" s="1082"/>
    </row>
    <row r="364" spans="2:65">
      <c r="W364" s="1082"/>
      <c r="X364" s="1082"/>
      <c r="Y364" s="1082"/>
      <c r="Z364" s="1082"/>
      <c r="AA364" s="1082"/>
      <c r="AB364" s="1082"/>
    </row>
    <row r="365" spans="2:65">
      <c r="W365" s="1082"/>
      <c r="X365" s="1082"/>
      <c r="Y365" s="1082"/>
      <c r="Z365" s="1082"/>
      <c r="AA365" s="1082"/>
      <c r="AB365" s="1082"/>
    </row>
    <row r="366" spans="2:65">
      <c r="W366" s="1082"/>
      <c r="X366" s="1082"/>
      <c r="Y366" s="1082"/>
      <c r="Z366" s="1082"/>
      <c r="AA366" s="1082"/>
      <c r="AB366" s="1082"/>
    </row>
    <row r="367" spans="2:65">
      <c r="W367" s="1082"/>
      <c r="X367" s="1082"/>
      <c r="Y367" s="1082"/>
      <c r="Z367" s="1082"/>
      <c r="AA367" s="1082"/>
      <c r="AB367" s="1082"/>
    </row>
  </sheetData>
  <autoFilter ref="C145:K358"/>
  <mergeCells count="11">
    <mergeCell ref="C89:D89"/>
    <mergeCell ref="E136:H136"/>
    <mergeCell ref="C138:D138"/>
    <mergeCell ref="X358:Y358"/>
    <mergeCell ref="L2:V2"/>
    <mergeCell ref="E7:H7"/>
    <mergeCell ref="D8:E8"/>
    <mergeCell ref="E18:H18"/>
    <mergeCell ref="E27:H27"/>
    <mergeCell ref="E87:H87"/>
    <mergeCell ref="E139:F139"/>
  </mergeCells>
  <pageMargins left="0.39374999999999999" right="0.39374999999999999" top="0.39374999999999999" bottom="0.39374999999999999" header="0" footer="0"/>
  <pageSetup paperSize="9" scale="86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AD4" sqref="AD4"/>
    </sheetView>
  </sheetViews>
  <sheetFormatPr defaultRowHeight="12.75"/>
  <cols>
    <col min="1" max="1" width="2" style="403" customWidth="1"/>
    <col min="2" max="2" width="4.33203125" style="403" customWidth="1"/>
    <col min="3" max="3" width="5.5" style="403" customWidth="1"/>
    <col min="4" max="6" width="12.5" style="403" customWidth="1"/>
    <col min="7" max="7" width="4.33203125" style="403" customWidth="1"/>
    <col min="8" max="8" width="23" style="403" customWidth="1"/>
    <col min="9" max="10" width="12.5" style="403" customWidth="1"/>
    <col min="11" max="26" width="0" style="403" hidden="1" customWidth="1"/>
    <col min="27" max="256" width="9.33203125" style="403"/>
    <col min="257" max="257" width="2" style="403" customWidth="1"/>
    <col min="258" max="258" width="4.33203125" style="403" customWidth="1"/>
    <col min="259" max="259" width="5.5" style="403" customWidth="1"/>
    <col min="260" max="262" width="12.5" style="403" customWidth="1"/>
    <col min="263" max="263" width="4.33203125" style="403" customWidth="1"/>
    <col min="264" max="264" width="23" style="403" customWidth="1"/>
    <col min="265" max="266" width="12.5" style="403" customWidth="1"/>
    <col min="267" max="282" width="0" style="403" hidden="1" customWidth="1"/>
    <col min="283" max="512" width="9.33203125" style="403"/>
    <col min="513" max="513" width="2" style="403" customWidth="1"/>
    <col min="514" max="514" width="4.33203125" style="403" customWidth="1"/>
    <col min="515" max="515" width="5.5" style="403" customWidth="1"/>
    <col min="516" max="518" width="12.5" style="403" customWidth="1"/>
    <col min="519" max="519" width="4.33203125" style="403" customWidth="1"/>
    <col min="520" max="520" width="23" style="403" customWidth="1"/>
    <col min="521" max="522" width="12.5" style="403" customWidth="1"/>
    <col min="523" max="538" width="0" style="403" hidden="1" customWidth="1"/>
    <col min="539" max="768" width="9.33203125" style="403"/>
    <col min="769" max="769" width="2" style="403" customWidth="1"/>
    <col min="770" max="770" width="4.33203125" style="403" customWidth="1"/>
    <col min="771" max="771" width="5.5" style="403" customWidth="1"/>
    <col min="772" max="774" width="12.5" style="403" customWidth="1"/>
    <col min="775" max="775" width="4.33203125" style="403" customWidth="1"/>
    <col min="776" max="776" width="23" style="403" customWidth="1"/>
    <col min="777" max="778" width="12.5" style="403" customWidth="1"/>
    <col min="779" max="794" width="0" style="403" hidden="1" customWidth="1"/>
    <col min="795" max="1024" width="9.33203125" style="403"/>
    <col min="1025" max="1025" width="2" style="403" customWidth="1"/>
    <col min="1026" max="1026" width="4.33203125" style="403" customWidth="1"/>
    <col min="1027" max="1027" width="5.5" style="403" customWidth="1"/>
    <col min="1028" max="1030" width="12.5" style="403" customWidth="1"/>
    <col min="1031" max="1031" width="4.33203125" style="403" customWidth="1"/>
    <col min="1032" max="1032" width="23" style="403" customWidth="1"/>
    <col min="1033" max="1034" width="12.5" style="403" customWidth="1"/>
    <col min="1035" max="1050" width="0" style="403" hidden="1" customWidth="1"/>
    <col min="1051" max="1280" width="9.33203125" style="403"/>
    <col min="1281" max="1281" width="2" style="403" customWidth="1"/>
    <col min="1282" max="1282" width="4.33203125" style="403" customWidth="1"/>
    <col min="1283" max="1283" width="5.5" style="403" customWidth="1"/>
    <col min="1284" max="1286" width="12.5" style="403" customWidth="1"/>
    <col min="1287" max="1287" width="4.33203125" style="403" customWidth="1"/>
    <col min="1288" max="1288" width="23" style="403" customWidth="1"/>
    <col min="1289" max="1290" width="12.5" style="403" customWidth="1"/>
    <col min="1291" max="1306" width="0" style="403" hidden="1" customWidth="1"/>
    <col min="1307" max="1536" width="9.33203125" style="403"/>
    <col min="1537" max="1537" width="2" style="403" customWidth="1"/>
    <col min="1538" max="1538" width="4.33203125" style="403" customWidth="1"/>
    <col min="1539" max="1539" width="5.5" style="403" customWidth="1"/>
    <col min="1540" max="1542" width="12.5" style="403" customWidth="1"/>
    <col min="1543" max="1543" width="4.33203125" style="403" customWidth="1"/>
    <col min="1544" max="1544" width="23" style="403" customWidth="1"/>
    <col min="1545" max="1546" width="12.5" style="403" customWidth="1"/>
    <col min="1547" max="1562" width="0" style="403" hidden="1" customWidth="1"/>
    <col min="1563" max="1792" width="9.33203125" style="403"/>
    <col min="1793" max="1793" width="2" style="403" customWidth="1"/>
    <col min="1794" max="1794" width="4.33203125" style="403" customWidth="1"/>
    <col min="1795" max="1795" width="5.5" style="403" customWidth="1"/>
    <col min="1796" max="1798" width="12.5" style="403" customWidth="1"/>
    <col min="1799" max="1799" width="4.33203125" style="403" customWidth="1"/>
    <col min="1800" max="1800" width="23" style="403" customWidth="1"/>
    <col min="1801" max="1802" width="12.5" style="403" customWidth="1"/>
    <col min="1803" max="1818" width="0" style="403" hidden="1" customWidth="1"/>
    <col min="1819" max="2048" width="9.33203125" style="403"/>
    <col min="2049" max="2049" width="2" style="403" customWidth="1"/>
    <col min="2050" max="2050" width="4.33203125" style="403" customWidth="1"/>
    <col min="2051" max="2051" width="5.5" style="403" customWidth="1"/>
    <col min="2052" max="2054" width="12.5" style="403" customWidth="1"/>
    <col min="2055" max="2055" width="4.33203125" style="403" customWidth="1"/>
    <col min="2056" max="2056" width="23" style="403" customWidth="1"/>
    <col min="2057" max="2058" width="12.5" style="403" customWidth="1"/>
    <col min="2059" max="2074" width="0" style="403" hidden="1" customWidth="1"/>
    <col min="2075" max="2304" width="9.33203125" style="403"/>
    <col min="2305" max="2305" width="2" style="403" customWidth="1"/>
    <col min="2306" max="2306" width="4.33203125" style="403" customWidth="1"/>
    <col min="2307" max="2307" width="5.5" style="403" customWidth="1"/>
    <col min="2308" max="2310" width="12.5" style="403" customWidth="1"/>
    <col min="2311" max="2311" width="4.33203125" style="403" customWidth="1"/>
    <col min="2312" max="2312" width="23" style="403" customWidth="1"/>
    <col min="2313" max="2314" width="12.5" style="403" customWidth="1"/>
    <col min="2315" max="2330" width="0" style="403" hidden="1" customWidth="1"/>
    <col min="2331" max="2560" width="9.33203125" style="403"/>
    <col min="2561" max="2561" width="2" style="403" customWidth="1"/>
    <col min="2562" max="2562" width="4.33203125" style="403" customWidth="1"/>
    <col min="2563" max="2563" width="5.5" style="403" customWidth="1"/>
    <col min="2564" max="2566" width="12.5" style="403" customWidth="1"/>
    <col min="2567" max="2567" width="4.33203125" style="403" customWidth="1"/>
    <col min="2568" max="2568" width="23" style="403" customWidth="1"/>
    <col min="2569" max="2570" width="12.5" style="403" customWidth="1"/>
    <col min="2571" max="2586" width="0" style="403" hidden="1" customWidth="1"/>
    <col min="2587" max="2816" width="9.33203125" style="403"/>
    <col min="2817" max="2817" width="2" style="403" customWidth="1"/>
    <col min="2818" max="2818" width="4.33203125" style="403" customWidth="1"/>
    <col min="2819" max="2819" width="5.5" style="403" customWidth="1"/>
    <col min="2820" max="2822" width="12.5" style="403" customWidth="1"/>
    <col min="2823" max="2823" width="4.33203125" style="403" customWidth="1"/>
    <col min="2824" max="2824" width="23" style="403" customWidth="1"/>
    <col min="2825" max="2826" width="12.5" style="403" customWidth="1"/>
    <col min="2827" max="2842" width="0" style="403" hidden="1" customWidth="1"/>
    <col min="2843" max="3072" width="9.33203125" style="403"/>
    <col min="3073" max="3073" width="2" style="403" customWidth="1"/>
    <col min="3074" max="3074" width="4.33203125" style="403" customWidth="1"/>
    <col min="3075" max="3075" width="5.5" style="403" customWidth="1"/>
    <col min="3076" max="3078" width="12.5" style="403" customWidth="1"/>
    <col min="3079" max="3079" width="4.33203125" style="403" customWidth="1"/>
    <col min="3080" max="3080" width="23" style="403" customWidth="1"/>
    <col min="3081" max="3082" width="12.5" style="403" customWidth="1"/>
    <col min="3083" max="3098" width="0" style="403" hidden="1" customWidth="1"/>
    <col min="3099" max="3328" width="9.33203125" style="403"/>
    <col min="3329" max="3329" width="2" style="403" customWidth="1"/>
    <col min="3330" max="3330" width="4.33203125" style="403" customWidth="1"/>
    <col min="3331" max="3331" width="5.5" style="403" customWidth="1"/>
    <col min="3332" max="3334" width="12.5" style="403" customWidth="1"/>
    <col min="3335" max="3335" width="4.33203125" style="403" customWidth="1"/>
    <col min="3336" max="3336" width="23" style="403" customWidth="1"/>
    <col min="3337" max="3338" width="12.5" style="403" customWidth="1"/>
    <col min="3339" max="3354" width="0" style="403" hidden="1" customWidth="1"/>
    <col min="3355" max="3584" width="9.33203125" style="403"/>
    <col min="3585" max="3585" width="2" style="403" customWidth="1"/>
    <col min="3586" max="3586" width="4.33203125" style="403" customWidth="1"/>
    <col min="3587" max="3587" width="5.5" style="403" customWidth="1"/>
    <col min="3588" max="3590" width="12.5" style="403" customWidth="1"/>
    <col min="3591" max="3591" width="4.33203125" style="403" customWidth="1"/>
    <col min="3592" max="3592" width="23" style="403" customWidth="1"/>
    <col min="3593" max="3594" width="12.5" style="403" customWidth="1"/>
    <col min="3595" max="3610" width="0" style="403" hidden="1" customWidth="1"/>
    <col min="3611" max="3840" width="9.33203125" style="403"/>
    <col min="3841" max="3841" width="2" style="403" customWidth="1"/>
    <col min="3842" max="3842" width="4.33203125" style="403" customWidth="1"/>
    <col min="3843" max="3843" width="5.5" style="403" customWidth="1"/>
    <col min="3844" max="3846" width="12.5" style="403" customWidth="1"/>
    <col min="3847" max="3847" width="4.33203125" style="403" customWidth="1"/>
    <col min="3848" max="3848" width="23" style="403" customWidth="1"/>
    <col min="3849" max="3850" width="12.5" style="403" customWidth="1"/>
    <col min="3851" max="3866" width="0" style="403" hidden="1" customWidth="1"/>
    <col min="3867" max="4096" width="9.33203125" style="403"/>
    <col min="4097" max="4097" width="2" style="403" customWidth="1"/>
    <col min="4098" max="4098" width="4.33203125" style="403" customWidth="1"/>
    <col min="4099" max="4099" width="5.5" style="403" customWidth="1"/>
    <col min="4100" max="4102" width="12.5" style="403" customWidth="1"/>
    <col min="4103" max="4103" width="4.33203125" style="403" customWidth="1"/>
    <col min="4104" max="4104" width="23" style="403" customWidth="1"/>
    <col min="4105" max="4106" width="12.5" style="403" customWidth="1"/>
    <col min="4107" max="4122" width="0" style="403" hidden="1" customWidth="1"/>
    <col min="4123" max="4352" width="9.33203125" style="403"/>
    <col min="4353" max="4353" width="2" style="403" customWidth="1"/>
    <col min="4354" max="4354" width="4.33203125" style="403" customWidth="1"/>
    <col min="4355" max="4355" width="5.5" style="403" customWidth="1"/>
    <col min="4356" max="4358" width="12.5" style="403" customWidth="1"/>
    <col min="4359" max="4359" width="4.33203125" style="403" customWidth="1"/>
    <col min="4360" max="4360" width="23" style="403" customWidth="1"/>
    <col min="4361" max="4362" width="12.5" style="403" customWidth="1"/>
    <col min="4363" max="4378" width="0" style="403" hidden="1" customWidth="1"/>
    <col min="4379" max="4608" width="9.33203125" style="403"/>
    <col min="4609" max="4609" width="2" style="403" customWidth="1"/>
    <col min="4610" max="4610" width="4.33203125" style="403" customWidth="1"/>
    <col min="4611" max="4611" width="5.5" style="403" customWidth="1"/>
    <col min="4612" max="4614" width="12.5" style="403" customWidth="1"/>
    <col min="4615" max="4615" width="4.33203125" style="403" customWidth="1"/>
    <col min="4616" max="4616" width="23" style="403" customWidth="1"/>
    <col min="4617" max="4618" width="12.5" style="403" customWidth="1"/>
    <col min="4619" max="4634" width="0" style="403" hidden="1" customWidth="1"/>
    <col min="4635" max="4864" width="9.33203125" style="403"/>
    <col min="4865" max="4865" width="2" style="403" customWidth="1"/>
    <col min="4866" max="4866" width="4.33203125" style="403" customWidth="1"/>
    <col min="4867" max="4867" width="5.5" style="403" customWidth="1"/>
    <col min="4868" max="4870" width="12.5" style="403" customWidth="1"/>
    <col min="4871" max="4871" width="4.33203125" style="403" customWidth="1"/>
    <col min="4872" max="4872" width="23" style="403" customWidth="1"/>
    <col min="4873" max="4874" width="12.5" style="403" customWidth="1"/>
    <col min="4875" max="4890" width="0" style="403" hidden="1" customWidth="1"/>
    <col min="4891" max="5120" width="9.33203125" style="403"/>
    <col min="5121" max="5121" width="2" style="403" customWidth="1"/>
    <col min="5122" max="5122" width="4.33203125" style="403" customWidth="1"/>
    <col min="5123" max="5123" width="5.5" style="403" customWidth="1"/>
    <col min="5124" max="5126" width="12.5" style="403" customWidth="1"/>
    <col min="5127" max="5127" width="4.33203125" style="403" customWidth="1"/>
    <col min="5128" max="5128" width="23" style="403" customWidth="1"/>
    <col min="5129" max="5130" width="12.5" style="403" customWidth="1"/>
    <col min="5131" max="5146" width="0" style="403" hidden="1" customWidth="1"/>
    <col min="5147" max="5376" width="9.33203125" style="403"/>
    <col min="5377" max="5377" width="2" style="403" customWidth="1"/>
    <col min="5378" max="5378" width="4.33203125" style="403" customWidth="1"/>
    <col min="5379" max="5379" width="5.5" style="403" customWidth="1"/>
    <col min="5380" max="5382" width="12.5" style="403" customWidth="1"/>
    <col min="5383" max="5383" width="4.33203125" style="403" customWidth="1"/>
    <col min="5384" max="5384" width="23" style="403" customWidth="1"/>
    <col min="5385" max="5386" width="12.5" style="403" customWidth="1"/>
    <col min="5387" max="5402" width="0" style="403" hidden="1" customWidth="1"/>
    <col min="5403" max="5632" width="9.33203125" style="403"/>
    <col min="5633" max="5633" width="2" style="403" customWidth="1"/>
    <col min="5634" max="5634" width="4.33203125" style="403" customWidth="1"/>
    <col min="5635" max="5635" width="5.5" style="403" customWidth="1"/>
    <col min="5636" max="5638" width="12.5" style="403" customWidth="1"/>
    <col min="5639" max="5639" width="4.33203125" style="403" customWidth="1"/>
    <col min="5640" max="5640" width="23" style="403" customWidth="1"/>
    <col min="5641" max="5642" width="12.5" style="403" customWidth="1"/>
    <col min="5643" max="5658" width="0" style="403" hidden="1" customWidth="1"/>
    <col min="5659" max="5888" width="9.33203125" style="403"/>
    <col min="5889" max="5889" width="2" style="403" customWidth="1"/>
    <col min="5890" max="5890" width="4.33203125" style="403" customWidth="1"/>
    <col min="5891" max="5891" width="5.5" style="403" customWidth="1"/>
    <col min="5892" max="5894" width="12.5" style="403" customWidth="1"/>
    <col min="5895" max="5895" width="4.33203125" style="403" customWidth="1"/>
    <col min="5896" max="5896" width="23" style="403" customWidth="1"/>
    <col min="5897" max="5898" width="12.5" style="403" customWidth="1"/>
    <col min="5899" max="5914" width="0" style="403" hidden="1" customWidth="1"/>
    <col min="5915" max="6144" width="9.33203125" style="403"/>
    <col min="6145" max="6145" width="2" style="403" customWidth="1"/>
    <col min="6146" max="6146" width="4.33203125" style="403" customWidth="1"/>
    <col min="6147" max="6147" width="5.5" style="403" customWidth="1"/>
    <col min="6148" max="6150" width="12.5" style="403" customWidth="1"/>
    <col min="6151" max="6151" width="4.33203125" style="403" customWidth="1"/>
    <col min="6152" max="6152" width="23" style="403" customWidth="1"/>
    <col min="6153" max="6154" width="12.5" style="403" customWidth="1"/>
    <col min="6155" max="6170" width="0" style="403" hidden="1" customWidth="1"/>
    <col min="6171" max="6400" width="9.33203125" style="403"/>
    <col min="6401" max="6401" width="2" style="403" customWidth="1"/>
    <col min="6402" max="6402" width="4.33203125" style="403" customWidth="1"/>
    <col min="6403" max="6403" width="5.5" style="403" customWidth="1"/>
    <col min="6404" max="6406" width="12.5" style="403" customWidth="1"/>
    <col min="6407" max="6407" width="4.33203125" style="403" customWidth="1"/>
    <col min="6408" max="6408" width="23" style="403" customWidth="1"/>
    <col min="6409" max="6410" width="12.5" style="403" customWidth="1"/>
    <col min="6411" max="6426" width="0" style="403" hidden="1" customWidth="1"/>
    <col min="6427" max="6656" width="9.33203125" style="403"/>
    <col min="6657" max="6657" width="2" style="403" customWidth="1"/>
    <col min="6658" max="6658" width="4.33203125" style="403" customWidth="1"/>
    <col min="6659" max="6659" width="5.5" style="403" customWidth="1"/>
    <col min="6660" max="6662" width="12.5" style="403" customWidth="1"/>
    <col min="6663" max="6663" width="4.33203125" style="403" customWidth="1"/>
    <col min="6664" max="6664" width="23" style="403" customWidth="1"/>
    <col min="6665" max="6666" width="12.5" style="403" customWidth="1"/>
    <col min="6667" max="6682" width="0" style="403" hidden="1" customWidth="1"/>
    <col min="6683" max="6912" width="9.33203125" style="403"/>
    <col min="6913" max="6913" width="2" style="403" customWidth="1"/>
    <col min="6914" max="6914" width="4.33203125" style="403" customWidth="1"/>
    <col min="6915" max="6915" width="5.5" style="403" customWidth="1"/>
    <col min="6916" max="6918" width="12.5" style="403" customWidth="1"/>
    <col min="6919" max="6919" width="4.33203125" style="403" customWidth="1"/>
    <col min="6920" max="6920" width="23" style="403" customWidth="1"/>
    <col min="6921" max="6922" width="12.5" style="403" customWidth="1"/>
    <col min="6923" max="6938" width="0" style="403" hidden="1" customWidth="1"/>
    <col min="6939" max="7168" width="9.33203125" style="403"/>
    <col min="7169" max="7169" width="2" style="403" customWidth="1"/>
    <col min="7170" max="7170" width="4.33203125" style="403" customWidth="1"/>
    <col min="7171" max="7171" width="5.5" style="403" customWidth="1"/>
    <col min="7172" max="7174" width="12.5" style="403" customWidth="1"/>
    <col min="7175" max="7175" width="4.33203125" style="403" customWidth="1"/>
    <col min="7176" max="7176" width="23" style="403" customWidth="1"/>
    <col min="7177" max="7178" width="12.5" style="403" customWidth="1"/>
    <col min="7179" max="7194" width="0" style="403" hidden="1" customWidth="1"/>
    <col min="7195" max="7424" width="9.33203125" style="403"/>
    <col min="7425" max="7425" width="2" style="403" customWidth="1"/>
    <col min="7426" max="7426" width="4.33203125" style="403" customWidth="1"/>
    <col min="7427" max="7427" width="5.5" style="403" customWidth="1"/>
    <col min="7428" max="7430" width="12.5" style="403" customWidth="1"/>
    <col min="7431" max="7431" width="4.33203125" style="403" customWidth="1"/>
    <col min="7432" max="7432" width="23" style="403" customWidth="1"/>
    <col min="7433" max="7434" width="12.5" style="403" customWidth="1"/>
    <col min="7435" max="7450" width="0" style="403" hidden="1" customWidth="1"/>
    <col min="7451" max="7680" width="9.33203125" style="403"/>
    <col min="7681" max="7681" width="2" style="403" customWidth="1"/>
    <col min="7682" max="7682" width="4.33203125" style="403" customWidth="1"/>
    <col min="7683" max="7683" width="5.5" style="403" customWidth="1"/>
    <col min="7684" max="7686" width="12.5" style="403" customWidth="1"/>
    <col min="7687" max="7687" width="4.33203125" style="403" customWidth="1"/>
    <col min="7688" max="7688" width="23" style="403" customWidth="1"/>
    <col min="7689" max="7690" width="12.5" style="403" customWidth="1"/>
    <col min="7691" max="7706" width="0" style="403" hidden="1" customWidth="1"/>
    <col min="7707" max="7936" width="9.33203125" style="403"/>
    <col min="7937" max="7937" width="2" style="403" customWidth="1"/>
    <col min="7938" max="7938" width="4.33203125" style="403" customWidth="1"/>
    <col min="7939" max="7939" width="5.5" style="403" customWidth="1"/>
    <col min="7940" max="7942" width="12.5" style="403" customWidth="1"/>
    <col min="7943" max="7943" width="4.33203125" style="403" customWidth="1"/>
    <col min="7944" max="7944" width="23" style="403" customWidth="1"/>
    <col min="7945" max="7946" width="12.5" style="403" customWidth="1"/>
    <col min="7947" max="7962" width="0" style="403" hidden="1" customWidth="1"/>
    <col min="7963" max="8192" width="9.33203125" style="403"/>
    <col min="8193" max="8193" width="2" style="403" customWidth="1"/>
    <col min="8194" max="8194" width="4.33203125" style="403" customWidth="1"/>
    <col min="8195" max="8195" width="5.5" style="403" customWidth="1"/>
    <col min="8196" max="8198" width="12.5" style="403" customWidth="1"/>
    <col min="8199" max="8199" width="4.33203125" style="403" customWidth="1"/>
    <col min="8200" max="8200" width="23" style="403" customWidth="1"/>
    <col min="8201" max="8202" width="12.5" style="403" customWidth="1"/>
    <col min="8203" max="8218" width="0" style="403" hidden="1" customWidth="1"/>
    <col min="8219" max="8448" width="9.33203125" style="403"/>
    <col min="8449" max="8449" width="2" style="403" customWidth="1"/>
    <col min="8450" max="8450" width="4.33203125" style="403" customWidth="1"/>
    <col min="8451" max="8451" width="5.5" style="403" customWidth="1"/>
    <col min="8452" max="8454" width="12.5" style="403" customWidth="1"/>
    <col min="8455" max="8455" width="4.33203125" style="403" customWidth="1"/>
    <col min="8456" max="8456" width="23" style="403" customWidth="1"/>
    <col min="8457" max="8458" width="12.5" style="403" customWidth="1"/>
    <col min="8459" max="8474" width="0" style="403" hidden="1" customWidth="1"/>
    <col min="8475" max="8704" width="9.33203125" style="403"/>
    <col min="8705" max="8705" width="2" style="403" customWidth="1"/>
    <col min="8706" max="8706" width="4.33203125" style="403" customWidth="1"/>
    <col min="8707" max="8707" width="5.5" style="403" customWidth="1"/>
    <col min="8708" max="8710" width="12.5" style="403" customWidth="1"/>
    <col min="8711" max="8711" width="4.33203125" style="403" customWidth="1"/>
    <col min="8712" max="8712" width="23" style="403" customWidth="1"/>
    <col min="8713" max="8714" width="12.5" style="403" customWidth="1"/>
    <col min="8715" max="8730" width="0" style="403" hidden="1" customWidth="1"/>
    <col min="8731" max="8960" width="9.33203125" style="403"/>
    <col min="8961" max="8961" width="2" style="403" customWidth="1"/>
    <col min="8962" max="8962" width="4.33203125" style="403" customWidth="1"/>
    <col min="8963" max="8963" width="5.5" style="403" customWidth="1"/>
    <col min="8964" max="8966" width="12.5" style="403" customWidth="1"/>
    <col min="8967" max="8967" width="4.33203125" style="403" customWidth="1"/>
    <col min="8968" max="8968" width="23" style="403" customWidth="1"/>
    <col min="8969" max="8970" width="12.5" style="403" customWidth="1"/>
    <col min="8971" max="8986" width="0" style="403" hidden="1" customWidth="1"/>
    <col min="8987" max="9216" width="9.33203125" style="403"/>
    <col min="9217" max="9217" width="2" style="403" customWidth="1"/>
    <col min="9218" max="9218" width="4.33203125" style="403" customWidth="1"/>
    <col min="9219" max="9219" width="5.5" style="403" customWidth="1"/>
    <col min="9220" max="9222" width="12.5" style="403" customWidth="1"/>
    <col min="9223" max="9223" width="4.33203125" style="403" customWidth="1"/>
    <col min="9224" max="9224" width="23" style="403" customWidth="1"/>
    <col min="9225" max="9226" width="12.5" style="403" customWidth="1"/>
    <col min="9227" max="9242" width="0" style="403" hidden="1" customWidth="1"/>
    <col min="9243" max="9472" width="9.33203125" style="403"/>
    <col min="9473" max="9473" width="2" style="403" customWidth="1"/>
    <col min="9474" max="9474" width="4.33203125" style="403" customWidth="1"/>
    <col min="9475" max="9475" width="5.5" style="403" customWidth="1"/>
    <col min="9476" max="9478" width="12.5" style="403" customWidth="1"/>
    <col min="9479" max="9479" width="4.33203125" style="403" customWidth="1"/>
    <col min="9480" max="9480" width="23" style="403" customWidth="1"/>
    <col min="9481" max="9482" width="12.5" style="403" customWidth="1"/>
    <col min="9483" max="9498" width="0" style="403" hidden="1" customWidth="1"/>
    <col min="9499" max="9728" width="9.33203125" style="403"/>
    <col min="9729" max="9729" width="2" style="403" customWidth="1"/>
    <col min="9730" max="9730" width="4.33203125" style="403" customWidth="1"/>
    <col min="9731" max="9731" width="5.5" style="403" customWidth="1"/>
    <col min="9732" max="9734" width="12.5" style="403" customWidth="1"/>
    <col min="9735" max="9735" width="4.33203125" style="403" customWidth="1"/>
    <col min="9736" max="9736" width="23" style="403" customWidth="1"/>
    <col min="9737" max="9738" width="12.5" style="403" customWidth="1"/>
    <col min="9739" max="9754" width="0" style="403" hidden="1" customWidth="1"/>
    <col min="9755" max="9984" width="9.33203125" style="403"/>
    <col min="9985" max="9985" width="2" style="403" customWidth="1"/>
    <col min="9986" max="9986" width="4.33203125" style="403" customWidth="1"/>
    <col min="9987" max="9987" width="5.5" style="403" customWidth="1"/>
    <col min="9988" max="9990" width="12.5" style="403" customWidth="1"/>
    <col min="9991" max="9991" width="4.33203125" style="403" customWidth="1"/>
    <col min="9992" max="9992" width="23" style="403" customWidth="1"/>
    <col min="9993" max="9994" width="12.5" style="403" customWidth="1"/>
    <col min="9995" max="10010" width="0" style="403" hidden="1" customWidth="1"/>
    <col min="10011" max="10240" width="9.33203125" style="403"/>
    <col min="10241" max="10241" width="2" style="403" customWidth="1"/>
    <col min="10242" max="10242" width="4.33203125" style="403" customWidth="1"/>
    <col min="10243" max="10243" width="5.5" style="403" customWidth="1"/>
    <col min="10244" max="10246" width="12.5" style="403" customWidth="1"/>
    <col min="10247" max="10247" width="4.33203125" style="403" customWidth="1"/>
    <col min="10248" max="10248" width="23" style="403" customWidth="1"/>
    <col min="10249" max="10250" width="12.5" style="403" customWidth="1"/>
    <col min="10251" max="10266" width="0" style="403" hidden="1" customWidth="1"/>
    <col min="10267" max="10496" width="9.33203125" style="403"/>
    <col min="10497" max="10497" width="2" style="403" customWidth="1"/>
    <col min="10498" max="10498" width="4.33203125" style="403" customWidth="1"/>
    <col min="10499" max="10499" width="5.5" style="403" customWidth="1"/>
    <col min="10500" max="10502" width="12.5" style="403" customWidth="1"/>
    <col min="10503" max="10503" width="4.33203125" style="403" customWidth="1"/>
    <col min="10504" max="10504" width="23" style="403" customWidth="1"/>
    <col min="10505" max="10506" width="12.5" style="403" customWidth="1"/>
    <col min="10507" max="10522" width="0" style="403" hidden="1" customWidth="1"/>
    <col min="10523" max="10752" width="9.33203125" style="403"/>
    <col min="10753" max="10753" width="2" style="403" customWidth="1"/>
    <col min="10754" max="10754" width="4.33203125" style="403" customWidth="1"/>
    <col min="10755" max="10755" width="5.5" style="403" customWidth="1"/>
    <col min="10756" max="10758" width="12.5" style="403" customWidth="1"/>
    <col min="10759" max="10759" width="4.33203125" style="403" customWidth="1"/>
    <col min="10760" max="10760" width="23" style="403" customWidth="1"/>
    <col min="10761" max="10762" width="12.5" style="403" customWidth="1"/>
    <col min="10763" max="10778" width="0" style="403" hidden="1" customWidth="1"/>
    <col min="10779" max="11008" width="9.33203125" style="403"/>
    <col min="11009" max="11009" width="2" style="403" customWidth="1"/>
    <col min="11010" max="11010" width="4.33203125" style="403" customWidth="1"/>
    <col min="11011" max="11011" width="5.5" style="403" customWidth="1"/>
    <col min="11012" max="11014" width="12.5" style="403" customWidth="1"/>
    <col min="11015" max="11015" width="4.33203125" style="403" customWidth="1"/>
    <col min="11016" max="11016" width="23" style="403" customWidth="1"/>
    <col min="11017" max="11018" width="12.5" style="403" customWidth="1"/>
    <col min="11019" max="11034" width="0" style="403" hidden="1" customWidth="1"/>
    <col min="11035" max="11264" width="9.33203125" style="403"/>
    <col min="11265" max="11265" width="2" style="403" customWidth="1"/>
    <col min="11266" max="11266" width="4.33203125" style="403" customWidth="1"/>
    <col min="11267" max="11267" width="5.5" style="403" customWidth="1"/>
    <col min="11268" max="11270" width="12.5" style="403" customWidth="1"/>
    <col min="11271" max="11271" width="4.33203125" style="403" customWidth="1"/>
    <col min="11272" max="11272" width="23" style="403" customWidth="1"/>
    <col min="11273" max="11274" width="12.5" style="403" customWidth="1"/>
    <col min="11275" max="11290" width="0" style="403" hidden="1" customWidth="1"/>
    <col min="11291" max="11520" width="9.33203125" style="403"/>
    <col min="11521" max="11521" width="2" style="403" customWidth="1"/>
    <col min="11522" max="11522" width="4.33203125" style="403" customWidth="1"/>
    <col min="11523" max="11523" width="5.5" style="403" customWidth="1"/>
    <col min="11524" max="11526" width="12.5" style="403" customWidth="1"/>
    <col min="11527" max="11527" width="4.33203125" style="403" customWidth="1"/>
    <col min="11528" max="11528" width="23" style="403" customWidth="1"/>
    <col min="11529" max="11530" width="12.5" style="403" customWidth="1"/>
    <col min="11531" max="11546" width="0" style="403" hidden="1" customWidth="1"/>
    <col min="11547" max="11776" width="9.33203125" style="403"/>
    <col min="11777" max="11777" width="2" style="403" customWidth="1"/>
    <col min="11778" max="11778" width="4.33203125" style="403" customWidth="1"/>
    <col min="11779" max="11779" width="5.5" style="403" customWidth="1"/>
    <col min="11780" max="11782" width="12.5" style="403" customWidth="1"/>
    <col min="11783" max="11783" width="4.33203125" style="403" customWidth="1"/>
    <col min="11784" max="11784" width="23" style="403" customWidth="1"/>
    <col min="11785" max="11786" width="12.5" style="403" customWidth="1"/>
    <col min="11787" max="11802" width="0" style="403" hidden="1" customWidth="1"/>
    <col min="11803" max="12032" width="9.33203125" style="403"/>
    <col min="12033" max="12033" width="2" style="403" customWidth="1"/>
    <col min="12034" max="12034" width="4.33203125" style="403" customWidth="1"/>
    <col min="12035" max="12035" width="5.5" style="403" customWidth="1"/>
    <col min="12036" max="12038" width="12.5" style="403" customWidth="1"/>
    <col min="12039" max="12039" width="4.33203125" style="403" customWidth="1"/>
    <col min="12040" max="12040" width="23" style="403" customWidth="1"/>
    <col min="12041" max="12042" width="12.5" style="403" customWidth="1"/>
    <col min="12043" max="12058" width="0" style="403" hidden="1" customWidth="1"/>
    <col min="12059" max="12288" width="9.33203125" style="403"/>
    <col min="12289" max="12289" width="2" style="403" customWidth="1"/>
    <col min="12290" max="12290" width="4.33203125" style="403" customWidth="1"/>
    <col min="12291" max="12291" width="5.5" style="403" customWidth="1"/>
    <col min="12292" max="12294" width="12.5" style="403" customWidth="1"/>
    <col min="12295" max="12295" width="4.33203125" style="403" customWidth="1"/>
    <col min="12296" max="12296" width="23" style="403" customWidth="1"/>
    <col min="12297" max="12298" width="12.5" style="403" customWidth="1"/>
    <col min="12299" max="12314" width="0" style="403" hidden="1" customWidth="1"/>
    <col min="12315" max="12544" width="9.33203125" style="403"/>
    <col min="12545" max="12545" width="2" style="403" customWidth="1"/>
    <col min="12546" max="12546" width="4.33203125" style="403" customWidth="1"/>
    <col min="12547" max="12547" width="5.5" style="403" customWidth="1"/>
    <col min="12548" max="12550" width="12.5" style="403" customWidth="1"/>
    <col min="12551" max="12551" width="4.33203125" style="403" customWidth="1"/>
    <col min="12552" max="12552" width="23" style="403" customWidth="1"/>
    <col min="12553" max="12554" width="12.5" style="403" customWidth="1"/>
    <col min="12555" max="12570" width="0" style="403" hidden="1" customWidth="1"/>
    <col min="12571" max="12800" width="9.33203125" style="403"/>
    <col min="12801" max="12801" width="2" style="403" customWidth="1"/>
    <col min="12802" max="12802" width="4.33203125" style="403" customWidth="1"/>
    <col min="12803" max="12803" width="5.5" style="403" customWidth="1"/>
    <col min="12804" max="12806" width="12.5" style="403" customWidth="1"/>
    <col min="12807" max="12807" width="4.33203125" style="403" customWidth="1"/>
    <col min="12808" max="12808" width="23" style="403" customWidth="1"/>
    <col min="12809" max="12810" width="12.5" style="403" customWidth="1"/>
    <col min="12811" max="12826" width="0" style="403" hidden="1" customWidth="1"/>
    <col min="12827" max="13056" width="9.33203125" style="403"/>
    <col min="13057" max="13057" width="2" style="403" customWidth="1"/>
    <col min="13058" max="13058" width="4.33203125" style="403" customWidth="1"/>
    <col min="13059" max="13059" width="5.5" style="403" customWidth="1"/>
    <col min="13060" max="13062" width="12.5" style="403" customWidth="1"/>
    <col min="13063" max="13063" width="4.33203125" style="403" customWidth="1"/>
    <col min="13064" max="13064" width="23" style="403" customWidth="1"/>
    <col min="13065" max="13066" width="12.5" style="403" customWidth="1"/>
    <col min="13067" max="13082" width="0" style="403" hidden="1" customWidth="1"/>
    <col min="13083" max="13312" width="9.33203125" style="403"/>
    <col min="13313" max="13313" width="2" style="403" customWidth="1"/>
    <col min="13314" max="13314" width="4.33203125" style="403" customWidth="1"/>
    <col min="13315" max="13315" width="5.5" style="403" customWidth="1"/>
    <col min="13316" max="13318" width="12.5" style="403" customWidth="1"/>
    <col min="13319" max="13319" width="4.33203125" style="403" customWidth="1"/>
    <col min="13320" max="13320" width="23" style="403" customWidth="1"/>
    <col min="13321" max="13322" width="12.5" style="403" customWidth="1"/>
    <col min="13323" max="13338" width="0" style="403" hidden="1" customWidth="1"/>
    <col min="13339" max="13568" width="9.33203125" style="403"/>
    <col min="13569" max="13569" width="2" style="403" customWidth="1"/>
    <col min="13570" max="13570" width="4.33203125" style="403" customWidth="1"/>
    <col min="13571" max="13571" width="5.5" style="403" customWidth="1"/>
    <col min="13572" max="13574" width="12.5" style="403" customWidth="1"/>
    <col min="13575" max="13575" width="4.33203125" style="403" customWidth="1"/>
    <col min="13576" max="13576" width="23" style="403" customWidth="1"/>
    <col min="13577" max="13578" width="12.5" style="403" customWidth="1"/>
    <col min="13579" max="13594" width="0" style="403" hidden="1" customWidth="1"/>
    <col min="13595" max="13824" width="9.33203125" style="403"/>
    <col min="13825" max="13825" width="2" style="403" customWidth="1"/>
    <col min="13826" max="13826" width="4.33203125" style="403" customWidth="1"/>
    <col min="13827" max="13827" width="5.5" style="403" customWidth="1"/>
    <col min="13828" max="13830" width="12.5" style="403" customWidth="1"/>
    <col min="13831" max="13831" width="4.33203125" style="403" customWidth="1"/>
    <col min="13832" max="13832" width="23" style="403" customWidth="1"/>
    <col min="13833" max="13834" width="12.5" style="403" customWidth="1"/>
    <col min="13835" max="13850" width="0" style="403" hidden="1" customWidth="1"/>
    <col min="13851" max="14080" width="9.33203125" style="403"/>
    <col min="14081" max="14081" width="2" style="403" customWidth="1"/>
    <col min="14082" max="14082" width="4.33203125" style="403" customWidth="1"/>
    <col min="14083" max="14083" width="5.5" style="403" customWidth="1"/>
    <col min="14084" max="14086" width="12.5" style="403" customWidth="1"/>
    <col min="14087" max="14087" width="4.33203125" style="403" customWidth="1"/>
    <col min="14088" max="14088" width="23" style="403" customWidth="1"/>
    <col min="14089" max="14090" width="12.5" style="403" customWidth="1"/>
    <col min="14091" max="14106" width="0" style="403" hidden="1" customWidth="1"/>
    <col min="14107" max="14336" width="9.33203125" style="403"/>
    <col min="14337" max="14337" width="2" style="403" customWidth="1"/>
    <col min="14338" max="14338" width="4.33203125" style="403" customWidth="1"/>
    <col min="14339" max="14339" width="5.5" style="403" customWidth="1"/>
    <col min="14340" max="14342" width="12.5" style="403" customWidth="1"/>
    <col min="14343" max="14343" width="4.33203125" style="403" customWidth="1"/>
    <col min="14344" max="14344" width="23" style="403" customWidth="1"/>
    <col min="14345" max="14346" width="12.5" style="403" customWidth="1"/>
    <col min="14347" max="14362" width="0" style="403" hidden="1" customWidth="1"/>
    <col min="14363" max="14592" width="9.33203125" style="403"/>
    <col min="14593" max="14593" width="2" style="403" customWidth="1"/>
    <col min="14594" max="14594" width="4.33203125" style="403" customWidth="1"/>
    <col min="14595" max="14595" width="5.5" style="403" customWidth="1"/>
    <col min="14596" max="14598" width="12.5" style="403" customWidth="1"/>
    <col min="14599" max="14599" width="4.33203125" style="403" customWidth="1"/>
    <col min="14600" max="14600" width="23" style="403" customWidth="1"/>
    <col min="14601" max="14602" width="12.5" style="403" customWidth="1"/>
    <col min="14603" max="14618" width="0" style="403" hidden="1" customWidth="1"/>
    <col min="14619" max="14848" width="9.33203125" style="403"/>
    <col min="14849" max="14849" width="2" style="403" customWidth="1"/>
    <col min="14850" max="14850" width="4.33203125" style="403" customWidth="1"/>
    <col min="14851" max="14851" width="5.5" style="403" customWidth="1"/>
    <col min="14852" max="14854" width="12.5" style="403" customWidth="1"/>
    <col min="14855" max="14855" width="4.33203125" style="403" customWidth="1"/>
    <col min="14856" max="14856" width="23" style="403" customWidth="1"/>
    <col min="14857" max="14858" width="12.5" style="403" customWidth="1"/>
    <col min="14859" max="14874" width="0" style="403" hidden="1" customWidth="1"/>
    <col min="14875" max="15104" width="9.33203125" style="403"/>
    <col min="15105" max="15105" width="2" style="403" customWidth="1"/>
    <col min="15106" max="15106" width="4.33203125" style="403" customWidth="1"/>
    <col min="15107" max="15107" width="5.5" style="403" customWidth="1"/>
    <col min="15108" max="15110" width="12.5" style="403" customWidth="1"/>
    <col min="15111" max="15111" width="4.33203125" style="403" customWidth="1"/>
    <col min="15112" max="15112" width="23" style="403" customWidth="1"/>
    <col min="15113" max="15114" width="12.5" style="403" customWidth="1"/>
    <col min="15115" max="15130" width="0" style="403" hidden="1" customWidth="1"/>
    <col min="15131" max="15360" width="9.33203125" style="403"/>
    <col min="15361" max="15361" width="2" style="403" customWidth="1"/>
    <col min="15362" max="15362" width="4.33203125" style="403" customWidth="1"/>
    <col min="15363" max="15363" width="5.5" style="403" customWidth="1"/>
    <col min="15364" max="15366" width="12.5" style="403" customWidth="1"/>
    <col min="15367" max="15367" width="4.33203125" style="403" customWidth="1"/>
    <col min="15368" max="15368" width="23" style="403" customWidth="1"/>
    <col min="15369" max="15370" width="12.5" style="403" customWidth="1"/>
    <col min="15371" max="15386" width="0" style="403" hidden="1" customWidth="1"/>
    <col min="15387" max="15616" width="9.33203125" style="403"/>
    <col min="15617" max="15617" width="2" style="403" customWidth="1"/>
    <col min="15618" max="15618" width="4.33203125" style="403" customWidth="1"/>
    <col min="15619" max="15619" width="5.5" style="403" customWidth="1"/>
    <col min="15620" max="15622" width="12.5" style="403" customWidth="1"/>
    <col min="15623" max="15623" width="4.33203125" style="403" customWidth="1"/>
    <col min="15624" max="15624" width="23" style="403" customWidth="1"/>
    <col min="15625" max="15626" width="12.5" style="403" customWidth="1"/>
    <col min="15627" max="15642" width="0" style="403" hidden="1" customWidth="1"/>
    <col min="15643" max="15872" width="9.33203125" style="403"/>
    <col min="15873" max="15873" width="2" style="403" customWidth="1"/>
    <col min="15874" max="15874" width="4.33203125" style="403" customWidth="1"/>
    <col min="15875" max="15875" width="5.5" style="403" customWidth="1"/>
    <col min="15876" max="15878" width="12.5" style="403" customWidth="1"/>
    <col min="15879" max="15879" width="4.33203125" style="403" customWidth="1"/>
    <col min="15880" max="15880" width="23" style="403" customWidth="1"/>
    <col min="15881" max="15882" width="12.5" style="403" customWidth="1"/>
    <col min="15883" max="15898" width="0" style="403" hidden="1" customWidth="1"/>
    <col min="15899" max="16128" width="9.33203125" style="403"/>
    <col min="16129" max="16129" width="2" style="403" customWidth="1"/>
    <col min="16130" max="16130" width="4.33203125" style="403" customWidth="1"/>
    <col min="16131" max="16131" width="5.5" style="403" customWidth="1"/>
    <col min="16132" max="16134" width="12.5" style="403" customWidth="1"/>
    <col min="16135" max="16135" width="4.33203125" style="403" customWidth="1"/>
    <col min="16136" max="16136" width="23" style="403" customWidth="1"/>
    <col min="16137" max="16138" width="12.5" style="403" customWidth="1"/>
    <col min="16139" max="16154" width="0" style="403" hidden="1" customWidth="1"/>
    <col min="16155" max="16384" width="9.33203125" style="403"/>
  </cols>
  <sheetData>
    <row r="1" spans="1:23" ht="27.95" customHeight="1" thickBot="1">
      <c r="A1" s="400"/>
      <c r="B1" s="401"/>
      <c r="C1" s="401"/>
      <c r="D1" s="401"/>
      <c r="E1" s="401"/>
      <c r="F1" s="402" t="s">
        <v>2265</v>
      </c>
      <c r="G1" s="401"/>
      <c r="H1" s="401"/>
      <c r="I1" s="401"/>
      <c r="J1" s="401"/>
      <c r="W1" s="403">
        <v>30.126000000000001</v>
      </c>
    </row>
    <row r="2" spans="1:23" ht="24.75" customHeight="1" thickTop="1">
      <c r="A2" s="404"/>
      <c r="B2" s="1308" t="s">
        <v>2271</v>
      </c>
      <c r="C2" s="1309"/>
      <c r="D2" s="1309"/>
      <c r="E2" s="1309"/>
      <c r="F2" s="1310"/>
      <c r="G2" s="405" t="s">
        <v>1605</v>
      </c>
      <c r="H2" s="406"/>
      <c r="I2" s="406"/>
      <c r="J2" s="407"/>
    </row>
    <row r="3" spans="1:23" ht="26.25" customHeight="1">
      <c r="A3" s="404"/>
      <c r="B3" s="1311" t="s">
        <v>2296</v>
      </c>
      <c r="C3" s="1312"/>
      <c r="D3" s="1312"/>
      <c r="E3" s="1312"/>
      <c r="F3" s="1313"/>
      <c r="G3" s="408" t="s">
        <v>1606</v>
      </c>
      <c r="H3" s="409"/>
      <c r="I3" s="409"/>
      <c r="J3" s="410"/>
    </row>
    <row r="4" spans="1:23" ht="15" customHeight="1">
      <c r="A4" s="404"/>
      <c r="B4" s="1314" t="s">
        <v>2314</v>
      </c>
      <c r="C4" s="1315"/>
      <c r="D4" s="1315"/>
      <c r="E4" s="1315"/>
      <c r="F4" s="409"/>
      <c r="G4" s="409"/>
      <c r="H4" s="409"/>
      <c r="I4" s="409"/>
      <c r="J4" s="410"/>
    </row>
    <row r="5" spans="1:23" ht="15" customHeight="1" thickBot="1">
      <c r="A5" s="404"/>
      <c r="B5" s="412" t="s">
        <v>1607</v>
      </c>
      <c r="C5" s="409"/>
      <c r="D5" s="409"/>
      <c r="E5" s="409"/>
      <c r="F5" s="408" t="s">
        <v>1608</v>
      </c>
      <c r="G5" s="409"/>
      <c r="H5" s="409"/>
      <c r="I5" s="408" t="s">
        <v>1609</v>
      </c>
      <c r="J5" s="413">
        <v>44838</v>
      </c>
    </row>
    <row r="6" spans="1:23" ht="15" customHeight="1" thickTop="1">
      <c r="A6" s="404"/>
      <c r="B6" s="414" t="s">
        <v>1610</v>
      </c>
      <c r="C6" s="415"/>
      <c r="D6" s="415"/>
      <c r="E6" s="415"/>
      <c r="F6" s="415"/>
      <c r="G6" s="416" t="s">
        <v>1611</v>
      </c>
      <c r="H6" s="415"/>
      <c r="I6" s="415"/>
      <c r="J6" s="417"/>
    </row>
    <row r="7" spans="1:23" ht="15" customHeight="1">
      <c r="A7" s="404"/>
      <c r="B7" s="411"/>
      <c r="C7" s="409"/>
      <c r="D7" s="409"/>
      <c r="E7" s="409"/>
      <c r="F7" s="409"/>
      <c r="G7" s="408" t="s">
        <v>1612</v>
      </c>
      <c r="H7" s="409"/>
      <c r="I7" s="409"/>
      <c r="J7" s="410"/>
    </row>
    <row r="8" spans="1:23" ht="15" customHeight="1">
      <c r="A8" s="404"/>
      <c r="B8" s="412" t="s">
        <v>1613</v>
      </c>
      <c r="C8" s="409"/>
      <c r="D8" s="409"/>
      <c r="E8" s="409"/>
      <c r="F8" s="409"/>
      <c r="G8" s="408" t="s">
        <v>1611</v>
      </c>
      <c r="H8" s="409"/>
      <c r="I8" s="409"/>
      <c r="J8" s="410"/>
    </row>
    <row r="9" spans="1:23" ht="15" customHeight="1">
      <c r="A9" s="404"/>
      <c r="B9" s="411"/>
      <c r="C9" s="409"/>
      <c r="D9" s="409"/>
      <c r="E9" s="409"/>
      <c r="F9" s="409"/>
      <c r="G9" s="408" t="s">
        <v>1612</v>
      </c>
      <c r="H9" s="409"/>
      <c r="I9" s="409"/>
      <c r="J9" s="410"/>
    </row>
    <row r="10" spans="1:23" ht="15" customHeight="1">
      <c r="A10" s="404"/>
      <c r="B10" s="412" t="s">
        <v>2209</v>
      </c>
      <c r="C10" s="409"/>
      <c r="D10" s="409"/>
      <c r="E10" s="409"/>
      <c r="F10" s="409"/>
      <c r="G10" s="408" t="s">
        <v>1611</v>
      </c>
      <c r="H10" s="409"/>
      <c r="I10" s="409"/>
      <c r="J10" s="410"/>
    </row>
    <row r="11" spans="1:23" ht="15" customHeight="1" thickBot="1">
      <c r="A11" s="404"/>
      <c r="B11" s="411"/>
      <c r="C11" s="409"/>
      <c r="D11" s="409"/>
      <c r="E11" s="409"/>
      <c r="F11" s="409"/>
      <c r="G11" s="408" t="s">
        <v>1612</v>
      </c>
      <c r="H11" s="409"/>
      <c r="I11" s="409"/>
      <c r="J11" s="410"/>
    </row>
    <row r="12" spans="1:23" ht="15" customHeight="1" thickTop="1">
      <c r="A12" s="404"/>
      <c r="B12" s="418"/>
      <c r="C12" s="415"/>
      <c r="D12" s="415"/>
      <c r="E12" s="415"/>
      <c r="F12" s="415"/>
      <c r="G12" s="415"/>
      <c r="H12" s="415"/>
      <c r="I12" s="415"/>
      <c r="J12" s="417"/>
    </row>
    <row r="13" spans="1:23" ht="15" customHeight="1">
      <c r="A13" s="404"/>
      <c r="B13" s="411"/>
      <c r="C13" s="409"/>
      <c r="D13" s="409"/>
      <c r="E13" s="409"/>
      <c r="F13" s="409"/>
      <c r="G13" s="409"/>
      <c r="H13" s="409"/>
      <c r="I13" s="409"/>
      <c r="J13" s="410"/>
    </row>
    <row r="14" spans="1:23" ht="15" customHeight="1" thickBot="1">
      <c r="A14" s="404"/>
      <c r="B14" s="411"/>
      <c r="C14" s="409"/>
      <c r="D14" s="409"/>
      <c r="E14" s="409"/>
      <c r="F14" s="409"/>
      <c r="G14" s="409"/>
      <c r="H14" s="409"/>
      <c r="I14" s="409"/>
      <c r="J14" s="410"/>
    </row>
    <row r="15" spans="1:23" ht="15" customHeight="1" thickTop="1">
      <c r="A15" s="404"/>
      <c r="B15" s="419" t="s">
        <v>1614</v>
      </c>
      <c r="C15" s="420" t="s">
        <v>1615</v>
      </c>
      <c r="D15" s="420" t="s">
        <v>1616</v>
      </c>
      <c r="E15" s="420" t="s">
        <v>1617</v>
      </c>
      <c r="F15" s="421" t="s">
        <v>1618</v>
      </c>
      <c r="G15" s="422" t="s">
        <v>1619</v>
      </c>
      <c r="H15" s="423" t="s">
        <v>1620</v>
      </c>
      <c r="I15" s="415"/>
      <c r="J15" s="417"/>
    </row>
    <row r="16" spans="1:23" ht="15" customHeight="1">
      <c r="A16" s="404"/>
      <c r="B16" s="424">
        <v>1</v>
      </c>
      <c r="C16" s="425" t="s">
        <v>1621</v>
      </c>
      <c r="D16" s="426"/>
      <c r="E16" s="426"/>
      <c r="F16" s="427"/>
      <c r="G16" s="428">
        <v>6</v>
      </c>
      <c r="H16" s="429" t="s">
        <v>1622</v>
      </c>
      <c r="I16" s="430"/>
      <c r="J16" s="431">
        <v>0</v>
      </c>
    </row>
    <row r="17" spans="1:26" ht="15" customHeight="1">
      <c r="A17" s="404"/>
      <c r="B17" s="428">
        <v>2</v>
      </c>
      <c r="C17" s="432" t="s">
        <v>1623</v>
      </c>
      <c r="D17" s="433"/>
      <c r="E17" s="433"/>
      <c r="F17" s="434"/>
      <c r="G17" s="428">
        <v>7</v>
      </c>
      <c r="H17" s="429" t="s">
        <v>1624</v>
      </c>
      <c r="I17" s="430"/>
      <c r="J17" s="431">
        <f>'[4]SO 2111'!Z100</f>
        <v>0</v>
      </c>
    </row>
    <row r="18" spans="1:26" ht="15" customHeight="1">
      <c r="A18" s="404"/>
      <c r="B18" s="428">
        <v>3</v>
      </c>
      <c r="C18" s="432" t="s">
        <v>1625</v>
      </c>
      <c r="D18" s="433"/>
      <c r="E18" s="433"/>
      <c r="F18" s="434"/>
      <c r="G18" s="428">
        <v>8</v>
      </c>
      <c r="H18" s="429" t="s">
        <v>1626</v>
      </c>
      <c r="I18" s="430"/>
      <c r="J18" s="431">
        <v>0</v>
      </c>
    </row>
    <row r="19" spans="1:26" ht="15" customHeight="1">
      <c r="A19" s="404"/>
      <c r="B19" s="428">
        <v>4</v>
      </c>
      <c r="C19" s="435"/>
      <c r="D19" s="433"/>
      <c r="E19" s="433"/>
      <c r="F19" s="434"/>
      <c r="G19" s="428">
        <v>9</v>
      </c>
      <c r="H19" s="436"/>
      <c r="I19" s="430"/>
      <c r="J19" s="437"/>
    </row>
    <row r="20" spans="1:26" ht="15" customHeight="1" thickBot="1">
      <c r="A20" s="404"/>
      <c r="B20" s="428">
        <v>5</v>
      </c>
      <c r="C20" s="438" t="s">
        <v>951</v>
      </c>
      <c r="D20" s="439"/>
      <c r="E20" s="440"/>
      <c r="F20" s="441"/>
      <c r="G20" s="428">
        <v>10</v>
      </c>
      <c r="H20" s="429" t="s">
        <v>951</v>
      </c>
      <c r="I20" s="442"/>
      <c r="J20" s="443">
        <f>SUM(J16:J19)</f>
        <v>0</v>
      </c>
    </row>
    <row r="21" spans="1:26" ht="15" customHeight="1" thickTop="1">
      <c r="A21" s="404"/>
      <c r="B21" s="444" t="s">
        <v>1627</v>
      </c>
      <c r="C21" s="423" t="s">
        <v>1628</v>
      </c>
      <c r="D21" s="445"/>
      <c r="E21" s="445"/>
      <c r="F21" s="446"/>
      <c r="G21" s="444" t="s">
        <v>1629</v>
      </c>
      <c r="H21" s="423" t="s">
        <v>1628</v>
      </c>
      <c r="I21" s="415"/>
      <c r="J21" s="447"/>
    </row>
    <row r="22" spans="1:26" ht="15" customHeight="1">
      <c r="A22" s="404"/>
      <c r="B22" s="428">
        <v>11</v>
      </c>
      <c r="C22" s="429" t="s">
        <v>1630</v>
      </c>
      <c r="D22" s="448"/>
      <c r="E22" s="449" t="s">
        <v>1631</v>
      </c>
      <c r="F22" s="434">
        <f>((F16*U22*0)+(F17*V22*0)+(F18*W22*0))/100</f>
        <v>0</v>
      </c>
      <c r="G22" s="428">
        <v>16</v>
      </c>
      <c r="H22" s="429" t="s">
        <v>1632</v>
      </c>
      <c r="I22" s="450" t="s">
        <v>1631</v>
      </c>
      <c r="J22" s="431">
        <f>((F16*X22*0)+(F17*Y22*0)+(F18*Z22*0))/100</f>
        <v>0</v>
      </c>
      <c r="U22" s="403">
        <v>1</v>
      </c>
      <c r="V22" s="403">
        <v>1</v>
      </c>
      <c r="W22" s="403">
        <v>1</v>
      </c>
      <c r="X22" s="403">
        <v>1</v>
      </c>
      <c r="Y22" s="403">
        <v>1</v>
      </c>
      <c r="Z22" s="403">
        <v>1</v>
      </c>
    </row>
    <row r="23" spans="1:26" ht="15" customHeight="1">
      <c r="A23" s="404"/>
      <c r="B23" s="428">
        <v>12</v>
      </c>
      <c r="C23" s="429" t="s">
        <v>1633</v>
      </c>
      <c r="D23" s="448"/>
      <c r="E23" s="449" t="s">
        <v>1634</v>
      </c>
      <c r="F23" s="434">
        <f>((F16*U23*0)+(F17*V23*0)+(F18*W23*0))/100</f>
        <v>0</v>
      </c>
      <c r="G23" s="428">
        <v>17</v>
      </c>
      <c r="H23" s="429" t="s">
        <v>1635</v>
      </c>
      <c r="I23" s="450" t="s">
        <v>1631</v>
      </c>
      <c r="J23" s="431">
        <f>((F16*X23*0)+(F17*Y23*0)+(F18*Z23*0))/100</f>
        <v>0</v>
      </c>
      <c r="U23" s="403">
        <v>1</v>
      </c>
      <c r="V23" s="403">
        <v>1</v>
      </c>
      <c r="W23" s="403">
        <v>0</v>
      </c>
      <c r="X23" s="403">
        <v>1</v>
      </c>
      <c r="Y23" s="403">
        <v>1</v>
      </c>
      <c r="Z23" s="403">
        <v>1</v>
      </c>
    </row>
    <row r="24" spans="1:26" ht="15" customHeight="1">
      <c r="A24" s="404"/>
      <c r="B24" s="428">
        <v>13</v>
      </c>
      <c r="C24" s="429" t="s">
        <v>1636</v>
      </c>
      <c r="D24" s="448"/>
      <c r="E24" s="449" t="s">
        <v>1631</v>
      </c>
      <c r="F24" s="434">
        <f>((F16*U24*0)+(F17*V24*0)+(F18*W24*0))/100</f>
        <v>0</v>
      </c>
      <c r="G24" s="428">
        <v>18</v>
      </c>
      <c r="H24" s="429" t="s">
        <v>1637</v>
      </c>
      <c r="I24" s="450" t="s">
        <v>1634</v>
      </c>
      <c r="J24" s="431">
        <f>((F16*X24*0)+(F17*Y24*0)+(F18*Z24*0))/100</f>
        <v>0</v>
      </c>
      <c r="U24" s="403">
        <v>1</v>
      </c>
      <c r="V24" s="403">
        <v>1</v>
      </c>
      <c r="W24" s="403">
        <v>1</v>
      </c>
      <c r="X24" s="403">
        <v>1</v>
      </c>
      <c r="Y24" s="403">
        <v>1</v>
      </c>
      <c r="Z24" s="403">
        <v>0</v>
      </c>
    </row>
    <row r="25" spans="1:26" ht="15" customHeight="1">
      <c r="A25" s="404"/>
      <c r="B25" s="428">
        <v>14</v>
      </c>
      <c r="C25" s="436"/>
      <c r="D25" s="448"/>
      <c r="E25" s="451"/>
      <c r="F25" s="452"/>
      <c r="G25" s="428">
        <v>19</v>
      </c>
      <c r="H25" s="436"/>
      <c r="I25" s="430"/>
      <c r="J25" s="437"/>
    </row>
    <row r="26" spans="1:26" ht="15" customHeight="1" thickBot="1">
      <c r="A26" s="404"/>
      <c r="B26" s="428">
        <v>15</v>
      </c>
      <c r="C26" s="429"/>
      <c r="D26" s="448"/>
      <c r="E26" s="451"/>
      <c r="F26" s="443"/>
      <c r="G26" s="428">
        <v>20</v>
      </c>
      <c r="H26" s="429" t="s">
        <v>951</v>
      </c>
      <c r="I26" s="442"/>
      <c r="J26" s="443">
        <f>SUM(J22:J25)+SUM(F22:F25)</f>
        <v>0</v>
      </c>
    </row>
    <row r="27" spans="1:26" ht="15" customHeight="1" thickTop="1">
      <c r="A27" s="404"/>
      <c r="B27" s="453"/>
      <c r="C27" s="454" t="s">
        <v>1638</v>
      </c>
      <c r="D27" s="455"/>
      <c r="E27" s="456"/>
      <c r="F27" s="457"/>
      <c r="G27" s="419" t="s">
        <v>1639</v>
      </c>
      <c r="H27" s="458" t="s">
        <v>935</v>
      </c>
      <c r="I27" s="406"/>
      <c r="J27" s="459"/>
    </row>
    <row r="28" spans="1:26" ht="15" customHeight="1">
      <c r="A28" s="404"/>
      <c r="B28" s="460"/>
      <c r="C28" s="400"/>
      <c r="D28" s="461"/>
      <c r="E28" s="462"/>
      <c r="F28" s="404"/>
      <c r="G28" s="424">
        <v>21</v>
      </c>
      <c r="H28" s="463" t="s">
        <v>1640</v>
      </c>
      <c r="I28" s="464"/>
      <c r="J28" s="427"/>
    </row>
    <row r="29" spans="1:26" ht="15" customHeight="1">
      <c r="A29" s="404"/>
      <c r="B29" s="465"/>
      <c r="C29" s="401"/>
      <c r="D29" s="466"/>
      <c r="E29" s="462"/>
      <c r="F29" s="404"/>
      <c r="G29" s="428">
        <v>22</v>
      </c>
      <c r="H29" s="429" t="s">
        <v>1641</v>
      </c>
      <c r="I29" s="449"/>
      <c r="J29" s="431"/>
    </row>
    <row r="30" spans="1:26" ht="15" customHeight="1">
      <c r="A30" s="404"/>
      <c r="B30" s="411"/>
      <c r="C30" s="409"/>
      <c r="D30" s="430"/>
      <c r="E30" s="462"/>
      <c r="F30" s="404"/>
      <c r="G30" s="428">
        <v>23</v>
      </c>
      <c r="H30" s="429" t="s">
        <v>1642</v>
      </c>
      <c r="I30" s="449"/>
      <c r="J30" s="431"/>
    </row>
    <row r="31" spans="1:26" ht="15" customHeight="1">
      <c r="A31" s="404"/>
      <c r="B31" s="467"/>
      <c r="C31" s="468"/>
      <c r="D31" s="469"/>
      <c r="E31" s="462"/>
      <c r="F31" s="404"/>
      <c r="G31" s="424">
        <v>24</v>
      </c>
      <c r="H31" s="463" t="s">
        <v>951</v>
      </c>
      <c r="I31" s="470"/>
      <c r="J31" s="471"/>
    </row>
    <row r="32" spans="1:26" ht="15" customHeight="1" thickBot="1">
      <c r="A32" s="404"/>
      <c r="B32" s="465"/>
      <c r="C32" s="401"/>
      <c r="D32" s="472"/>
      <c r="E32" s="473"/>
      <c r="F32" s="474"/>
      <c r="G32" s="428" t="s">
        <v>1643</v>
      </c>
      <c r="H32" s="436"/>
      <c r="I32" s="442"/>
      <c r="J32" s="437"/>
    </row>
    <row r="33" spans="1:10" ht="15" customHeight="1" thickTop="1">
      <c r="A33" s="404"/>
      <c r="B33" s="453"/>
      <c r="C33" s="475"/>
      <c r="D33" s="454" t="s">
        <v>1644</v>
      </c>
      <c r="E33" s="475"/>
      <c r="F33" s="475"/>
      <c r="G33" s="476">
        <v>26</v>
      </c>
      <c r="H33" s="454" t="s">
        <v>1645</v>
      </c>
      <c r="I33" s="475"/>
      <c r="J33" s="477"/>
    </row>
    <row r="34" spans="1:10" ht="15" customHeight="1">
      <c r="A34" s="404"/>
      <c r="B34" s="460"/>
      <c r="C34" s="400"/>
      <c r="D34" s="400"/>
      <c r="E34" s="400"/>
      <c r="F34" s="400"/>
      <c r="G34" s="400"/>
      <c r="H34" s="400"/>
      <c r="I34" s="400"/>
      <c r="J34" s="478"/>
    </row>
    <row r="35" spans="1:10" ht="15" customHeight="1">
      <c r="A35" s="404"/>
      <c r="B35" s="460"/>
      <c r="C35" s="400"/>
      <c r="D35" s="400"/>
      <c r="E35" s="400"/>
      <c r="F35" s="400"/>
      <c r="G35" s="400"/>
      <c r="H35" s="400"/>
      <c r="I35" s="400"/>
      <c r="J35" s="478"/>
    </row>
    <row r="36" spans="1:10" ht="15" customHeight="1">
      <c r="A36" s="404"/>
      <c r="B36" s="460"/>
      <c r="C36" s="400"/>
      <c r="D36" s="400"/>
      <c r="E36" s="400"/>
      <c r="F36" s="400"/>
      <c r="G36" s="400"/>
      <c r="H36" s="400"/>
      <c r="I36" s="400"/>
      <c r="J36" s="478"/>
    </row>
    <row r="37" spans="1:10" ht="15" customHeight="1">
      <c r="A37" s="404"/>
      <c r="B37" s="460"/>
      <c r="C37" s="400"/>
      <c r="D37" s="400"/>
      <c r="E37" s="400"/>
      <c r="F37" s="400"/>
      <c r="G37" s="400"/>
      <c r="H37" s="400"/>
      <c r="I37" s="400"/>
      <c r="J37" s="478"/>
    </row>
    <row r="38" spans="1:10" ht="15" customHeight="1">
      <c r="A38" s="404"/>
      <c r="B38" s="460"/>
      <c r="C38" s="400"/>
      <c r="D38" s="400"/>
      <c r="E38" s="400"/>
      <c r="F38" s="400"/>
      <c r="G38" s="400"/>
      <c r="H38" s="400"/>
      <c r="I38" s="400"/>
      <c r="J38" s="478"/>
    </row>
    <row r="39" spans="1:10" ht="15" customHeight="1">
      <c r="A39" s="404"/>
      <c r="B39" s="460"/>
      <c r="C39" s="400"/>
      <c r="D39" s="400"/>
      <c r="E39" s="400"/>
      <c r="F39" s="400"/>
      <c r="G39" s="400"/>
      <c r="H39" s="400"/>
      <c r="I39" s="400"/>
      <c r="J39" s="478"/>
    </row>
    <row r="40" spans="1:10" ht="15" customHeight="1">
      <c r="A40" s="404"/>
      <c r="B40" s="460"/>
      <c r="C40" s="400"/>
      <c r="D40" s="400"/>
      <c r="E40" s="400"/>
      <c r="F40" s="400"/>
      <c r="G40" s="400"/>
      <c r="H40" s="400"/>
      <c r="I40" s="400"/>
      <c r="J40" s="478"/>
    </row>
    <row r="41" spans="1:10" ht="13.5" thickBot="1">
      <c r="A41" s="404"/>
      <c r="B41" s="465"/>
      <c r="C41" s="401"/>
      <c r="D41" s="401"/>
      <c r="E41" s="401"/>
      <c r="F41" s="401"/>
      <c r="G41" s="401"/>
      <c r="H41" s="401"/>
      <c r="I41" s="401"/>
      <c r="J41" s="479"/>
    </row>
    <row r="42" spans="1:10" ht="13.5" thickTop="1">
      <c r="A42" s="480"/>
      <c r="B42" s="481"/>
      <c r="C42" s="481"/>
      <c r="D42" s="481"/>
      <c r="E42" s="481"/>
      <c r="F42" s="481"/>
      <c r="G42" s="481"/>
      <c r="H42" s="481"/>
      <c r="I42" s="481"/>
      <c r="J42" s="481"/>
    </row>
  </sheetData>
  <mergeCells count="3">
    <mergeCell ref="B2:F2"/>
    <mergeCell ref="B3:F3"/>
    <mergeCell ref="B4:E4"/>
  </mergeCells>
  <pageMargins left="0.75" right="0.75" top="1" bottom="1" header="0.4921259845" footer="0.4921259845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4" ma:contentTypeDescription="Umožňuje vytvoriť nový dokument." ma:contentTypeScope="" ma:versionID="9712740bbe68e19cbc844a2e5042ab42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3eb7259dab91c8351d7cf322ca7c559b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/>
                <xsd:element ref="ns3:SharedWithUsers" minOccurs="0"/>
                <xsd:element ref="ns3:SharedWithDetails" minOccurs="0"/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f5989147-848d-48d2-ae59-80d800a8233c">2022-03-10T12:18:21+00:00</D_x00e1_tum>
    <Kraj xmlns="f5989147-848d-48d2-ae59-80d800a8233c"/>
  </documentManagement>
</p:properties>
</file>

<file path=customXml/itemProps1.xml><?xml version="1.0" encoding="utf-8"?>
<ds:datastoreItem xmlns:ds="http://schemas.openxmlformats.org/officeDocument/2006/customXml" ds:itemID="{255681CE-17B5-4AA2-B473-78C92FC6AF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30A85E-22C4-461D-A236-E78ECCC47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89147-848d-48d2-ae59-80d800a8233c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5E696-20D8-4D45-8436-F9B2CDD9703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d7cdc55-6ebe-4ecb-a43c-ecb324da520f"/>
    <ds:schemaRef ds:uri="http://schemas.microsoft.com/office/infopath/2007/PartnerControls"/>
    <ds:schemaRef ds:uri="f5989147-848d-48d2-ae59-80d800a8233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32</vt:i4>
      </vt:variant>
    </vt:vector>
  </HeadingPairs>
  <TitlesOfParts>
    <vt:vector size="57" baseType="lpstr">
      <vt:lpstr>Rekapitulácia stavby</vt:lpstr>
      <vt:lpstr>Rek blok A</vt:lpstr>
      <vt:lpstr>SO 101 - Zateplenie blok A</vt:lpstr>
      <vt:lpstr>SO 102 - Zateplenie blok B</vt:lpstr>
      <vt:lpstr>Kl blesk</vt:lpstr>
      <vt:lpstr>Rek blesk</vt:lpstr>
      <vt:lpstr>RZP blesk</vt:lpstr>
      <vt:lpstr>RZP+Kl blok E</vt:lpstr>
      <vt:lpstr>Kl ZTI</vt:lpstr>
      <vt:lpstr>Rek ZTI</vt:lpstr>
      <vt:lpstr>RZP ZTI</vt:lpstr>
      <vt:lpstr>Kl ÚK</vt:lpstr>
      <vt:lpstr>RZP ÚK</vt:lpstr>
      <vt:lpstr>Kl VZT č.5</vt:lpstr>
      <vt:lpstr>RZP VZT č.5</vt:lpstr>
      <vt:lpstr>Kl VZT č.3</vt:lpstr>
      <vt:lpstr>RZP VZT č.3</vt:lpstr>
      <vt:lpstr>Kl VZT č.2</vt:lpstr>
      <vt:lpstr>RZP VZT č.2</vt:lpstr>
      <vt:lpstr>Kl VZT č.1</vt:lpstr>
      <vt:lpstr>RZP VZT č.1</vt:lpstr>
      <vt:lpstr>Kl VZT učební</vt:lpstr>
      <vt:lpstr>Rek VZT učební</vt:lpstr>
      <vt:lpstr>RZP VZT učební</vt:lpstr>
      <vt:lpstr>M a D - ELI</vt:lpstr>
      <vt:lpstr>'M a D - ELI'!Názvy_tlače</vt:lpstr>
      <vt:lpstr>'Rek blesk'!Názvy_tlače</vt:lpstr>
      <vt:lpstr>'Rek blok A'!Názvy_tlače</vt:lpstr>
      <vt:lpstr>'Rekapitulácia stavby'!Názvy_tlače</vt:lpstr>
      <vt:lpstr>'RZP blesk'!Názvy_tlače</vt:lpstr>
      <vt:lpstr>'RZP ÚK'!Názvy_tlače</vt:lpstr>
      <vt:lpstr>'RZP VZT č.1'!Názvy_tlače</vt:lpstr>
      <vt:lpstr>'RZP VZT č.2'!Názvy_tlače</vt:lpstr>
      <vt:lpstr>'RZP VZT č.3'!Názvy_tlače</vt:lpstr>
      <vt:lpstr>'RZP VZT č.5'!Názvy_tlače</vt:lpstr>
      <vt:lpstr>'RZP+Kl blok E'!Názvy_tlače</vt:lpstr>
      <vt:lpstr>'SO 101 - Zateplenie blok A'!Názvy_tlače</vt:lpstr>
      <vt:lpstr>'SO 102 - Zateplenie blok B'!Názvy_tlače</vt:lpstr>
      <vt:lpstr>'Kl blesk'!Oblasť_tlače</vt:lpstr>
      <vt:lpstr>'Kl VZT č.1'!Oblasť_tlače</vt:lpstr>
      <vt:lpstr>'Kl VZT učební'!Oblasť_tlače</vt:lpstr>
      <vt:lpstr>'M a D - ELI'!Oblasť_tlače</vt:lpstr>
      <vt:lpstr>'Rek blesk'!Oblasť_tlače</vt:lpstr>
      <vt:lpstr>'Rek blok A'!Oblasť_tlače</vt:lpstr>
      <vt:lpstr>'Rek VZT učební'!Oblasť_tlače</vt:lpstr>
      <vt:lpstr>'Rekapitulácia stavby'!Oblasť_tlače</vt:lpstr>
      <vt:lpstr>'RZP blesk'!Oblasť_tlače</vt:lpstr>
      <vt:lpstr>'RZP ÚK'!Oblasť_tlače</vt:lpstr>
      <vt:lpstr>'RZP VZT č.1'!Oblasť_tlače</vt:lpstr>
      <vt:lpstr>'RZP VZT č.2'!Oblasť_tlače</vt:lpstr>
      <vt:lpstr>'RZP VZT č.3'!Oblasť_tlače</vt:lpstr>
      <vt:lpstr>'RZP VZT č.5'!Oblasť_tlače</vt:lpstr>
      <vt:lpstr>'RZP VZT učební'!Oblasť_tlače</vt:lpstr>
      <vt:lpstr>'RZP ZTI'!Oblasť_tlače</vt:lpstr>
      <vt:lpstr>'RZP+Kl blok E'!Oblasť_tlače</vt:lpstr>
      <vt:lpstr>'SO 101 - Zateplenie blok A'!Oblasť_tlače</vt:lpstr>
      <vt:lpstr>'SO 102 - Zateplenie blok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ludmila-PC\ludmila</dc:creator>
  <cp:lastModifiedBy>Magdaléna Janteková</cp:lastModifiedBy>
  <cp:lastPrinted>2022-11-02T14:19:07Z</cp:lastPrinted>
  <dcterms:created xsi:type="dcterms:W3CDTF">2019-06-06T09:22:50Z</dcterms:created>
  <dcterms:modified xsi:type="dcterms:W3CDTF">2022-11-07T08:26:13Z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