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activeTab="1"/>
  </bookViews>
  <sheets>
    <sheet name="Krycí list" sheetId="1" r:id="rId1"/>
    <sheet name="Rozpocet" sheetId="2" r:id="rId2"/>
    <sheet name="#Figury" sheetId="3" state="hidden" r:id="rId3"/>
  </sheets>
  <definedNames/>
  <calcPr fullCalcOnLoad="1"/>
</workbook>
</file>

<file path=xl/sharedStrings.xml><?xml version="1.0" encoding="utf-8"?>
<sst xmlns="http://schemas.openxmlformats.org/spreadsheetml/2006/main" count="2205" uniqueCount="948">
  <si>
    <t>KRYCÍ LIST ROZPOČTU</t>
  </si>
  <si>
    <t>Názov stavby</t>
  </si>
  <si>
    <t>DEDINKA VINPERA - RADOŠOVCE</t>
  </si>
  <si>
    <t>JKSO</t>
  </si>
  <si>
    <t xml:space="preserve"> </t>
  </si>
  <si>
    <t>Kód stavby</t>
  </si>
  <si>
    <t>Radosovce</t>
  </si>
  <si>
    <t>Názov objektu</t>
  </si>
  <si>
    <t>SO-02 Centrálny objekt dedinky</t>
  </si>
  <si>
    <t>EČO</t>
  </si>
  <si>
    <t>Kód objektu</t>
  </si>
  <si>
    <t>002</t>
  </si>
  <si>
    <t>Názov časti</t>
  </si>
  <si>
    <t>Miesto</t>
  </si>
  <si>
    <t>Radošovce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</si>
  <si>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</si>
  <si>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</si>
  <si>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</si>
  <si>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</si>
  <si>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</si>
  <si>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</si>
  <si>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</si>
  <si>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</si>
  <si>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</si>
  <si>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</si>
  <si>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</si>
  <si>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</si>
  <si>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</si>
  <si>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</si>
  <si>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</si>
  <si>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</si>
  <si>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</si>
  <si>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</si>
  <si>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</si>
  <si>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</si>
  <si>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</si>
  <si>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</si>
  <si>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</si>
  <si>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</si>
  <si>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</si>
  <si>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</si>
  <si>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</si>
  <si>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</si>
  <si>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</si>
  <si>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</si>
  <si>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</si>
  <si>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</si>
  <si>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</si>
  <si>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</si>
  <si>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</si>
  <si>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</si>
  <si>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</si>
  <si>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</si>
  <si>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</si>
  <si>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</si>
  <si>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</si>
  <si>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</si>
  <si>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</si>
  <si>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</si>
  <si>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</si>
  <si>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</si>
  <si>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</si>
  <si>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</si>
  <si>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</si>
  <si>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</si>
  <si>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</si>
  <si>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</si>
  <si>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</si>
  <si>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</si>
  <si>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</si>
  <si>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</si>
  <si>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</si>
  <si>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</si>
  <si>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</si>
  <si>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</si>
  <si>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Stavba:</t>
  </si>
  <si>
    <t>Objekt:</t>
  </si>
  <si>
    <t>Časť:</t>
  </si>
  <si>
    <t>Objednávateľ:</t>
  </si>
  <si>
    <t>Zhotoviteľ:</t>
  </si>
  <si>
    <t>Dátum:</t>
  </si>
  <si>
    <t>Popis</t>
  </si>
  <si>
    <t>Cena celkom</t>
  </si>
  <si>
    <t>Hmotnosť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</si>
  <si>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</si>
  <si>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</si>
  <si>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</si>
  <si>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</si>
  <si>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</si>
  <si>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</si>
  <si>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</si>
  <si>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</si>
  <si>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</si>
  <si>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</si>
  <si>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</si>
  <si>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</si>
  <si>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</si>
  <si>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</si>
  <si>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</si>
  <si>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HSV</t>
  </si>
  <si>
    <t>0</t>
  </si>
  <si>
    <t>1</t>
  </si>
  <si>
    <t xml:space="preserve">Zemné práce </t>
  </si>
  <si>
    <t>K</t>
  </si>
  <si>
    <t>001</t>
  </si>
  <si>
    <t>131201103</t>
  </si>
  <si>
    <t>Výkop nezapaženej jamy v hornine 3, nad 1000 do 10000 m3</t>
  </si>
  <si>
    <t>m3</t>
  </si>
  <si>
    <t>2</t>
  </si>
  <si>
    <t>131201109</t>
  </si>
  <si>
    <t>Príplatok za lepivosť horniny 3</t>
  </si>
  <si>
    <t>3</t>
  </si>
  <si>
    <t>132201101</t>
  </si>
  <si>
    <t>Výkop ryhy do šírky 600 mm v horn.3 do 100 m3</t>
  </si>
  <si>
    <t>4</t>
  </si>
  <si>
    <t>132201109</t>
  </si>
  <si>
    <t>Príplatok k cene za lepivosť horniny 3</t>
  </si>
  <si>
    <t>5</t>
  </si>
  <si>
    <t>162301101</t>
  </si>
  <si>
    <t>Vodorovné premiestnenie výkopku po spevnenej ceste, horniny tr.1-4 do 500 m</t>
  </si>
  <si>
    <t>6</t>
  </si>
  <si>
    <t>162601102</t>
  </si>
  <si>
    <t>Vodorovné premiestnenie výkopku tr.1-4 do 5000 m</t>
  </si>
  <si>
    <t>7</t>
  </si>
  <si>
    <t>171201202</t>
  </si>
  <si>
    <t>Uloženie sypaniny na skládky nad 100 do 1000 m3</t>
  </si>
  <si>
    <t>8</t>
  </si>
  <si>
    <t>174101001</t>
  </si>
  <si>
    <t>Zásyp sypaninou so zhutnením jám, šachiet, rýh, zárezov alebo okolo objektov do 100 m3</t>
  </si>
  <si>
    <t>9</t>
  </si>
  <si>
    <t>181101102</t>
  </si>
  <si>
    <t>Úprava pláne v hornine 1-4 so zhutnením</t>
  </si>
  <si>
    <t>m2</t>
  </si>
  <si>
    <t>Základy</t>
  </si>
  <si>
    <t>10</t>
  </si>
  <si>
    <t>211971121</t>
  </si>
  <si>
    <t xml:space="preserve">Zhotovenie opláštenia výplne drenáže z geotextílie v ryhe </t>
  </si>
  <si>
    <t>11</t>
  </si>
  <si>
    <t>M</t>
  </si>
  <si>
    <t>MAT</t>
  </si>
  <si>
    <t>6936655003</t>
  </si>
  <si>
    <t xml:space="preserve">Separacná a spevnovacia geotextília </t>
  </si>
  <si>
    <t>12</t>
  </si>
  <si>
    <t>212572111</t>
  </si>
  <si>
    <t>Lôžko a obszp pre trativod zo štrkopiesku triedeného</t>
  </si>
  <si>
    <t>13</t>
  </si>
  <si>
    <t>212755114</t>
  </si>
  <si>
    <t>Trativod z drenážnych rúrok bez lôžka, vnútorného priem. rúrok 100 mm - DRENÁŽ</t>
  </si>
  <si>
    <t>m</t>
  </si>
  <si>
    <t>14</t>
  </si>
  <si>
    <t>224311213</t>
  </si>
  <si>
    <t>Výplň pilót z portlandského betónu železového  tr. V8-C 25/30</t>
  </si>
  <si>
    <t>15</t>
  </si>
  <si>
    <t>224361114</t>
  </si>
  <si>
    <t>Výstuž pilót betónovaných do zeme, s vytiahnutím pažnice, z ocele 10 505</t>
  </si>
  <si>
    <t>t</t>
  </si>
  <si>
    <t>16</t>
  </si>
  <si>
    <t>264311211</t>
  </si>
  <si>
    <t>Vrty pre pilóty nezapažené, zvislé, priemeru nad 380 do 450 mm, v hĺbke od 0 do 5 m v hornine III</t>
  </si>
  <si>
    <t>17</t>
  </si>
  <si>
    <t>264312111</t>
  </si>
  <si>
    <t>Vrty pre pilóty nezapažené, zvislé, priemeru nad 850 do 1050 mm, v hĺbke od 0 do 5 m v hornine III</t>
  </si>
  <si>
    <t>18</t>
  </si>
  <si>
    <t>271521111</t>
  </si>
  <si>
    <t>Vankúše zhutnené pod základy zo štrkodrvy 0-32 mm</t>
  </si>
  <si>
    <t>19</t>
  </si>
  <si>
    <t>015</t>
  </si>
  <si>
    <t>273316231</t>
  </si>
  <si>
    <t>Základové dosky z betónu železového vodostavebného V4 T50-C 25/30</t>
  </si>
  <si>
    <t>(10,0*7,0*0,35)+(6,70*2,85*0,35)+(6,50*2*0,35)+(9,30*8,50*0,35)</t>
  </si>
  <si>
    <t>-1</t>
  </si>
  <si>
    <t>(5,50*8,70*0,35)+(8,715*4,50*0,35)/2+(3,14*4,77*4,77*0,35)/2-(6,50*1,25*0,35)</t>
  </si>
  <si>
    <t>(6,0*9,25*0,25)+(10,435*3,10*0,25)</t>
  </si>
  <si>
    <t>Súčet</t>
  </si>
  <si>
    <t>20</t>
  </si>
  <si>
    <t>011</t>
  </si>
  <si>
    <t>273351217</t>
  </si>
  <si>
    <t>Debnenie základových dosiek, zhotovenie-tradičné</t>
  </si>
  <si>
    <t>21</t>
  </si>
  <si>
    <t>273351218</t>
  </si>
  <si>
    <t>Debnenie základových dosiek, odstránenie-tradičné</t>
  </si>
  <si>
    <t>22</t>
  </si>
  <si>
    <t>273361821</t>
  </si>
  <si>
    <t>Výstuž základových dosiek z ocele 10505</t>
  </si>
  <si>
    <t>23</t>
  </si>
  <si>
    <t>274313612</t>
  </si>
  <si>
    <t>Betón základových pásov prostý tr.C 20/25</t>
  </si>
  <si>
    <t>24</t>
  </si>
  <si>
    <t>274351215</t>
  </si>
  <si>
    <t>Debnenie stien základových pásov, zhotovenie-dielce</t>
  </si>
  <si>
    <t>25</t>
  </si>
  <si>
    <t>274351216</t>
  </si>
  <si>
    <t>Debnenie stien základových pásov, odstránenie-dielce</t>
  </si>
  <si>
    <t xml:space="preserve">Zvislé a kompletné konštrukcie </t>
  </si>
  <si>
    <t>26</t>
  </si>
  <si>
    <t>311272120</t>
  </si>
  <si>
    <t>Murivo nosné z tvárnic YTONG hladkých na MC-5 a tenkovrst.,maltu YTONG hr.200 mm</t>
  </si>
  <si>
    <t>27</t>
  </si>
  <si>
    <t>311273115</t>
  </si>
  <si>
    <t>Murivo nosné z tvárnic YTONG P+D s úchopnou kapsou na MC-5 a tenkovrst.,maltu YTONG hr.300 mm</t>
  </si>
  <si>
    <t>28</t>
  </si>
  <si>
    <t>311321411</t>
  </si>
  <si>
    <t>Betón nadzákladových múrov, železový (bez výstuže) tr.C 25/30</t>
  </si>
  <si>
    <t>29</t>
  </si>
  <si>
    <t>3113214110</t>
  </si>
  <si>
    <t>Betón nadzákladových múrov a stien vodostavebný, železový (bez výstuže) tr.C 25/30</t>
  </si>
  <si>
    <t>30</t>
  </si>
  <si>
    <t>311351105</t>
  </si>
  <si>
    <t>Debnenie nadzákladových múrov  obojstranné zhotovenie-dielce</t>
  </si>
  <si>
    <t>31</t>
  </si>
  <si>
    <t>311351106</t>
  </si>
  <si>
    <t>Debnenie nadzákladových múrov  obojstranné odstránenie-dielce</t>
  </si>
  <si>
    <t>32</t>
  </si>
  <si>
    <t>311361821</t>
  </si>
  <si>
    <t>Výstuž nadzákladových múrov  10505</t>
  </si>
  <si>
    <t>33</t>
  </si>
  <si>
    <t>3142980PC</t>
  </si>
  <si>
    <t>Komín SCHIEDEL ICS 25  DN 180 mm s dymovodom pre krb</t>
  </si>
  <si>
    <t>34</t>
  </si>
  <si>
    <t>3142995PC</t>
  </si>
  <si>
    <t>Dodávka a montáž krbového telesa</t>
  </si>
  <si>
    <t>kus</t>
  </si>
  <si>
    <t>35</t>
  </si>
  <si>
    <t>3171650PC</t>
  </si>
  <si>
    <t>Klenba drevenej konštrukcie + obklad polystyrén EPS 150</t>
  </si>
  <si>
    <t>ks</t>
  </si>
  <si>
    <t>36</t>
  </si>
  <si>
    <t>317165225</t>
  </si>
  <si>
    <t>Nosný preklad YTONG šírky 300 mm, dĺžky 2240 mm</t>
  </si>
  <si>
    <t>37</t>
  </si>
  <si>
    <t>332321410</t>
  </si>
  <si>
    <t>Betón stĺpov a pilierov oblých, železový (bez výstuže) tr.C 25/30</t>
  </si>
  <si>
    <t>38</t>
  </si>
  <si>
    <t>341321610</t>
  </si>
  <si>
    <t>Betón stien a priečok, železový (bez výstuže) tr.C 30/37</t>
  </si>
  <si>
    <t>"Vonkajšie steny S1,S2,S3.S4,S5"  20,683</t>
  </si>
  <si>
    <t>39</t>
  </si>
  <si>
    <t>341351105</t>
  </si>
  <si>
    <t>Debnenie stien a priečok  obojstranné zhotovenie-dielce</t>
  </si>
  <si>
    <t>40</t>
  </si>
  <si>
    <t>341351106</t>
  </si>
  <si>
    <t>Debnenie stien a priečok  obojstranné odstránenie-dielce</t>
  </si>
  <si>
    <t>41</t>
  </si>
  <si>
    <t>341361821</t>
  </si>
  <si>
    <t>Výstuž  stien a priečok 10505</t>
  </si>
  <si>
    <t>42</t>
  </si>
  <si>
    <t>342272102</t>
  </si>
  <si>
    <t>Priečky z tvárnic YTONG na MC-5 a tenkovrst.,maltu YTONG hr.100 mm</t>
  </si>
  <si>
    <t>(2,80+0,60)*2,70-(0,80*2)</t>
  </si>
  <si>
    <t>43</t>
  </si>
  <si>
    <t>342272104</t>
  </si>
  <si>
    <t>Priečky z tvárnic YTONG na MC-5 a tenkovrst.,maltu YTONG hr.150 mm</t>
  </si>
  <si>
    <t>(3,75+4,10+1,45+1,60)*2,80-(0,90*2)-(0,70*2*2)</t>
  </si>
  <si>
    <t>44</t>
  </si>
  <si>
    <t>342321610</t>
  </si>
  <si>
    <t>Betón stien a priečok, železový vodostavebný (bez výstuže) tr.C 30/37</t>
  </si>
  <si>
    <t>45</t>
  </si>
  <si>
    <t>342351101</t>
  </si>
  <si>
    <t>Debnenie  stien a priečok  jednostranné, zhotovenie-dielce</t>
  </si>
  <si>
    <t>46</t>
  </si>
  <si>
    <t>342351102</t>
  </si>
  <si>
    <t>Debnenie  stien a priečok  jednostranné, odstránenie-dielce</t>
  </si>
  <si>
    <t xml:space="preserve">Vodorovné konštrukcie </t>
  </si>
  <si>
    <t>48</t>
  </si>
  <si>
    <t>4111426400</t>
  </si>
  <si>
    <t>Strešná konštrukcia YTONG Komfort z nosníkov dĺžky 6400 mm a vložiek 250 mm, s výstužou a monolitickou zálievkou</t>
  </si>
  <si>
    <t>(6,50*6,0*3)</t>
  </si>
  <si>
    <t>49</t>
  </si>
  <si>
    <t>411361820</t>
  </si>
  <si>
    <t>Doplnková výstuž strešnej konštrukcie 10505</t>
  </si>
  <si>
    <t>50</t>
  </si>
  <si>
    <t>411321414</t>
  </si>
  <si>
    <t xml:space="preserve">Betón stropov doskových a trámových,  železový tr.C 25/30 </t>
  </si>
  <si>
    <t>(5,75*3*0,20)+(5,20*1,70*0,25)+(5,50*3,80*0,20)</t>
  </si>
  <si>
    <t>(6,80*4,60*0,30)+(3,14*4,70*4,70*0,30)/2-(2,60*0,90*0,30)</t>
  </si>
  <si>
    <t>(6,25*8,0*0,25)+(8,50*4,365*0,30)+(8,50*4,40*0,20)+(6,9*4,30*0,20)+(4,25*1,50*0,25)</t>
  </si>
  <si>
    <t>(4,0*2,15*0,30)+(2,20*2,60*0,30)/2</t>
  </si>
  <si>
    <t>"S-5"  15,50*3,0*0,20</t>
  </si>
  <si>
    <t>51</t>
  </si>
  <si>
    <t>411351101</t>
  </si>
  <si>
    <t>Debnenie stropov doskových zhotovenie-dielce</t>
  </si>
  <si>
    <t>52</t>
  </si>
  <si>
    <t>411351102</t>
  </si>
  <si>
    <t>Debnenie stropov doskových odstránenie-dielce</t>
  </si>
  <si>
    <t>53</t>
  </si>
  <si>
    <t>411354171</t>
  </si>
  <si>
    <t>Podporná konštrukcia stropov pre zaťaženie do 5 kpa zhotovenie</t>
  </si>
  <si>
    <t>54</t>
  </si>
  <si>
    <t>411354172</t>
  </si>
  <si>
    <t>Podporná konštrukcia stropov pre zaťaženie do 5 kpa odstránenie</t>
  </si>
  <si>
    <t>55</t>
  </si>
  <si>
    <t>411361821</t>
  </si>
  <si>
    <t>Výstuž stropov doskových, trámových alebo balkónových, 10505</t>
  </si>
  <si>
    <t>56</t>
  </si>
  <si>
    <t>59340590PC</t>
  </si>
  <si>
    <t>Termokoš ISOPRO</t>
  </si>
  <si>
    <t>57</t>
  </si>
  <si>
    <t>413321414</t>
  </si>
  <si>
    <t xml:space="preserve">Betón nosníkov a prievlakov, železový tr.C 25/30 </t>
  </si>
  <si>
    <t>"Nosníky - Amfiteáter"  27,54</t>
  </si>
  <si>
    <t>58</t>
  </si>
  <si>
    <t>413351107</t>
  </si>
  <si>
    <t>Debnenie nosníka zhotovenie-dielce</t>
  </si>
  <si>
    <t>59</t>
  </si>
  <si>
    <t>413351108</t>
  </si>
  <si>
    <t>Debnenie nosníka odstránenie-dielce</t>
  </si>
  <si>
    <t>60</t>
  </si>
  <si>
    <t>413361821</t>
  </si>
  <si>
    <t>Výstuž  nosníkov a prievlakov z ocele 10505</t>
  </si>
  <si>
    <t>61</t>
  </si>
  <si>
    <t>417321515</t>
  </si>
  <si>
    <t>Betón stužujúcich pásov a vencov železový tr. C 25/30</t>
  </si>
  <si>
    <t>62</t>
  </si>
  <si>
    <t>417351115</t>
  </si>
  <si>
    <t>Debnenie bočníc stužujúcich pásov, vencov vrátane vzpier zhotovenie</t>
  </si>
  <si>
    <t>63</t>
  </si>
  <si>
    <t>417351116</t>
  </si>
  <si>
    <t>Debnenie bočníc stužujúcich pásov, vencov vrátane vzpier odstránenie</t>
  </si>
  <si>
    <t>64</t>
  </si>
  <si>
    <t>417361821</t>
  </si>
  <si>
    <t>Výstuž stužujúcich pásov, vencov a stĺpov z betonárskej ocele 10505</t>
  </si>
  <si>
    <t>65</t>
  </si>
  <si>
    <t>430321414</t>
  </si>
  <si>
    <t>Schodiskové konštrukcie, betón železový tr.C 25/30</t>
  </si>
  <si>
    <t>66</t>
  </si>
  <si>
    <t>430361821</t>
  </si>
  <si>
    <t>Výstuž schodiskových konštrukcií z betonárskej ocele 10505</t>
  </si>
  <si>
    <t>67</t>
  </si>
  <si>
    <t>431351121</t>
  </si>
  <si>
    <t>Debnenie do 4 m výšky - podest a podstupňových dosiek pôdorysne priamočiarych zhotovenie</t>
  </si>
  <si>
    <t>68</t>
  </si>
  <si>
    <t>431351122</t>
  </si>
  <si>
    <t>Debnenie do 4 m výšky - podest a podstupňových dosiek pôdorysne priamočiarych odstránenie</t>
  </si>
  <si>
    <t>69</t>
  </si>
  <si>
    <t>434351141</t>
  </si>
  <si>
    <t>Debnenie stupňov na podstupňovej doske alebo na teréne pôdorysne priamočiarych zhotovenie</t>
  </si>
  <si>
    <t>70</t>
  </si>
  <si>
    <t>434351142</t>
  </si>
  <si>
    <t>Debnenie stupňov na podstupňovej doske alebo na teréne pôdorysne priamočiarych odstránenie</t>
  </si>
  <si>
    <t>71</t>
  </si>
  <si>
    <t>434311115</t>
  </si>
  <si>
    <t xml:space="preserve">Stupne dusané z betónu bez poteru, so zahladením povrchu </t>
  </si>
  <si>
    <t>Spevnené plochy</t>
  </si>
  <si>
    <t>72</t>
  </si>
  <si>
    <t>221</t>
  </si>
  <si>
    <t>564271111</t>
  </si>
  <si>
    <t>Podklad alebo podsyp zo štrkopiesku s rozprestretím, vlhčením a zhutnením po zhutnení hr.250 mm</t>
  </si>
  <si>
    <t>73</t>
  </si>
  <si>
    <t>564861111</t>
  </si>
  <si>
    <t>Podklad zo štrkodrviny s rozprestrením a zhutnením, hr.po zhutnení 200 mm</t>
  </si>
  <si>
    <t>74</t>
  </si>
  <si>
    <t>567115113</t>
  </si>
  <si>
    <t>Podklad z drenážneho prostého betónu  hr.100 mm</t>
  </si>
  <si>
    <t>"VP4+VP5"  25,70+6,40</t>
  </si>
  <si>
    <t>75</t>
  </si>
  <si>
    <t>596911112</t>
  </si>
  <si>
    <t>Kladenie betónovej dlažby  hr.5 cm pre peších nad 20 m2</t>
  </si>
  <si>
    <t>76</t>
  </si>
  <si>
    <t>59229510PC</t>
  </si>
  <si>
    <t>Betónová dlažba  hrúbky 5 cm</t>
  </si>
  <si>
    <t>77</t>
  </si>
  <si>
    <t>6936657002</t>
  </si>
  <si>
    <t>Kontaktná drenážna rohož</t>
  </si>
  <si>
    <t>78</t>
  </si>
  <si>
    <t>596911210</t>
  </si>
  <si>
    <t>Kladenie betónovej dlažby  hr.8 cm pre peších nad 20 m2</t>
  </si>
  <si>
    <t>"VP-5"  6,40</t>
  </si>
  <si>
    <t>79</t>
  </si>
  <si>
    <t>59229110PC</t>
  </si>
  <si>
    <t>Betónová veľkoformátová dlažba  hrúbky 8 cm</t>
  </si>
  <si>
    <t xml:space="preserve">Úpravy povrchov, podlahy, osadenie </t>
  </si>
  <si>
    <t>80</t>
  </si>
  <si>
    <t>611473112</t>
  </si>
  <si>
    <t>Vnútorná omietka stropov vápennocementová zo suchých zmesí štuková</t>
  </si>
  <si>
    <t>81</t>
  </si>
  <si>
    <t>611481119</t>
  </si>
  <si>
    <t>Potiahnutie stropov vnútorných sklotextilnou sieťkou</t>
  </si>
  <si>
    <t>82</t>
  </si>
  <si>
    <t>612473182</t>
  </si>
  <si>
    <t>Vnútorná omietka stien vápennocement. zo suchých zmesí štuková</t>
  </si>
  <si>
    <t>83</t>
  </si>
  <si>
    <t>612481119</t>
  </si>
  <si>
    <t>Potiahnutie vnútorných stien, sklotextílnou mriežkou</t>
  </si>
  <si>
    <t>84</t>
  </si>
  <si>
    <t>6224642310</t>
  </si>
  <si>
    <t>Vonkajšia omietka stien tenkovrstvová silikónová základ a zatieraná 1,5 mm</t>
  </si>
  <si>
    <t>85</t>
  </si>
  <si>
    <t>625250153</t>
  </si>
  <si>
    <t>Doteplenie vonk. konštrukcie, bez povrchovej úpravy, systém dosky XPS - lepený rámovo s prikotvením, hr. izolantu 50 mm</t>
  </si>
  <si>
    <t>86</t>
  </si>
  <si>
    <t>6252510600</t>
  </si>
  <si>
    <t>Zateplenie fasády doskami z minerálnej vlny hr.60 mm bez povrchovej úpravy</t>
  </si>
  <si>
    <t>87</t>
  </si>
  <si>
    <t>6252511000</t>
  </si>
  <si>
    <t>Zateplenie fasády doskami z minerálnej vlny hr.100 mm bez povrchovej úpravy</t>
  </si>
  <si>
    <t>88</t>
  </si>
  <si>
    <t>6252511200</t>
  </si>
  <si>
    <t>Zateplenie fasády doskami z minerálnej vlny  hr.120 mm bez povrchovej úpravy</t>
  </si>
  <si>
    <t>89</t>
  </si>
  <si>
    <t>631312611</t>
  </si>
  <si>
    <t>Mazanina z betónu prostého tr.C 16/20 hr.nad 50 do 80 mm</t>
  </si>
  <si>
    <t>"P2"  35,17*0,07</t>
  </si>
  <si>
    <t>90</t>
  </si>
  <si>
    <t>631313511</t>
  </si>
  <si>
    <t>Mazanina z betónu prostého tr.C 12/15 hr.nad 50 do 100 mm spádovaná</t>
  </si>
  <si>
    <t>91</t>
  </si>
  <si>
    <t>631313611</t>
  </si>
  <si>
    <t>Mazanina z betónu prostého tr.C 16/20 hr.100 mm - podkladný betón</t>
  </si>
  <si>
    <t>92</t>
  </si>
  <si>
    <t>631316114</t>
  </si>
  <si>
    <t>Mazanina z betónu prostého vodostavebného tr.C 30/37 hr. 80 mm</t>
  </si>
  <si>
    <t>72,972*0,08</t>
  </si>
  <si>
    <t>93</t>
  </si>
  <si>
    <t>631318280</t>
  </si>
  <si>
    <t>Protiprašný nástrek betónu pre spevnenie a ošetrenie povrchu</t>
  </si>
  <si>
    <t>94</t>
  </si>
  <si>
    <t>631319161</t>
  </si>
  <si>
    <t xml:space="preserve">Príplatok za prehlad. betónovej mazaniny oceľovým hladítkom. hr. 80 mm </t>
  </si>
  <si>
    <t>95</t>
  </si>
  <si>
    <t>631319171</t>
  </si>
  <si>
    <t>Príplatok za strhnutie povrchu mazaniny latou pre hr. obidvoch vrstiev mazaniny nad 50 do 80 mm</t>
  </si>
  <si>
    <t>96</t>
  </si>
  <si>
    <t>631346131</t>
  </si>
  <si>
    <t>Mazanina z betónu ľahkého polystyrénového  hr.nad 30 do 80 mm</t>
  </si>
  <si>
    <t>97</t>
  </si>
  <si>
    <t>631346331</t>
  </si>
  <si>
    <t>Mazanina z betónu ľahkého polystyrénového  hr.nad 100 do 250 mm</t>
  </si>
  <si>
    <t>98</t>
  </si>
  <si>
    <t>631362181</t>
  </si>
  <si>
    <t>Výstuž mazanín z betónov zo zváraných sietí z drôtov typu KARI</t>
  </si>
  <si>
    <t>99</t>
  </si>
  <si>
    <t>632451055</t>
  </si>
  <si>
    <t>Poter pieskovocementový hr. 50 mm</t>
  </si>
  <si>
    <t>Ostatné konštrukcie a práce</t>
  </si>
  <si>
    <t>100</t>
  </si>
  <si>
    <t>894115110</t>
  </si>
  <si>
    <t>Kontrolná šachta komína zo ŽB do 6 m3 so stropom</t>
  </si>
  <si>
    <t>2,0*1,65*1,80</t>
  </si>
  <si>
    <t>101</t>
  </si>
  <si>
    <t>211</t>
  </si>
  <si>
    <t>931994200</t>
  </si>
  <si>
    <t xml:space="preserve">Tesnenie pracovnej škáry tesniacim pásom  </t>
  </si>
  <si>
    <t>102</t>
  </si>
  <si>
    <t>003</t>
  </si>
  <si>
    <t>941941051</t>
  </si>
  <si>
    <t>Montáž lešenia ľahkého pracovného radového s podlahami šírky nad 1,20 m do 1,50 m a výšky do 10 m</t>
  </si>
  <si>
    <t>103</t>
  </si>
  <si>
    <t>941941391</t>
  </si>
  <si>
    <t>Príplatok za prvý a každý ďalší i začatý mesiac použitia lešenia k cene -1051</t>
  </si>
  <si>
    <t>104</t>
  </si>
  <si>
    <t>941941851</t>
  </si>
  <si>
    <t>Demontáž lešenia ľahkého pracovného radového a s podlahami, šírky nad 1,20 do 1,50 m výšky 10 m</t>
  </si>
  <si>
    <t>105</t>
  </si>
  <si>
    <t>941955002</t>
  </si>
  <si>
    <t>Lešenie ľahké pracovné pomocné, s výškou lešeňovej podlahy nad 1,20 do 1,90 m</t>
  </si>
  <si>
    <t>106</t>
  </si>
  <si>
    <t>952901111</t>
  </si>
  <si>
    <t>Vyčistenie budov pri výške podlaží do 4m</t>
  </si>
  <si>
    <t>107</t>
  </si>
  <si>
    <t>953171022</t>
  </si>
  <si>
    <t>Osadenie kovového poklopu liatinového alebo oceľového včítane rámu, hmotnosti 50-100 kg</t>
  </si>
  <si>
    <t>108</t>
  </si>
  <si>
    <t>5538900PC</t>
  </si>
  <si>
    <t>Pozinkovaný poklop 600x600 mm s protišmykovým povrchom</t>
  </si>
  <si>
    <t>109</t>
  </si>
  <si>
    <t>953171031</t>
  </si>
  <si>
    <t>Osadenie stúpadliel z betonárskej ocele alebo liatinového</t>
  </si>
  <si>
    <t>110</t>
  </si>
  <si>
    <t>5538910PC</t>
  </si>
  <si>
    <t>Oceľové poplastované stúpadlá</t>
  </si>
  <si>
    <t>Presun hmôt HSV</t>
  </si>
  <si>
    <t>111</t>
  </si>
  <si>
    <t>998011002</t>
  </si>
  <si>
    <t>Presun hmôt pre budovy JKSO 801, 803,812,zvislá konštr.z tehál,tvárnic,z kovu výšky do 12 m</t>
  </si>
  <si>
    <t>Práce a dodávky PSV</t>
  </si>
  <si>
    <t>711</t>
  </si>
  <si>
    <t>Izolácie proti vode a vlhkosti</t>
  </si>
  <si>
    <t>112</t>
  </si>
  <si>
    <t>7111110PC</t>
  </si>
  <si>
    <t xml:space="preserve">Izolácia proti zemnej vlhkosti vodorovná penetračným náterom </t>
  </si>
  <si>
    <t>113</t>
  </si>
  <si>
    <t>7111120PC</t>
  </si>
  <si>
    <t xml:space="preserve">Izolácia proti zemnej vlhkosti zvislá penetračným náterom </t>
  </si>
  <si>
    <t>114</t>
  </si>
  <si>
    <t>7111250PC</t>
  </si>
  <si>
    <t>Hydroizolačný náter - tekutá hydroizolácia</t>
  </si>
  <si>
    <t>115</t>
  </si>
  <si>
    <t>7111290PC</t>
  </si>
  <si>
    <t>Hydroizolačná stierka</t>
  </si>
  <si>
    <t>"P3"  16,94</t>
  </si>
  <si>
    <t>116</t>
  </si>
  <si>
    <t>711141559</t>
  </si>
  <si>
    <t>Izolácia proti zemnej vlhkosti a tlakovej vode vodorovná NAIP pritavením</t>
  </si>
  <si>
    <t>117</t>
  </si>
  <si>
    <t>6283229109</t>
  </si>
  <si>
    <t>Pás tažký asfaltový modifikovaný</t>
  </si>
  <si>
    <t>118</t>
  </si>
  <si>
    <t>711142200</t>
  </si>
  <si>
    <t>Izolácia proti zemnej vlhkosti Nopovou fóliou zvislá - dodávka + montáž</t>
  </si>
  <si>
    <t>119</t>
  </si>
  <si>
    <t>711142559</t>
  </si>
  <si>
    <t>Zhotovenie  izolácie proti zemnej vlhkosti a tlakovej vode zvislá NAIP pritavením</t>
  </si>
  <si>
    <t>120</t>
  </si>
  <si>
    <t>121</t>
  </si>
  <si>
    <t>711471051</t>
  </si>
  <si>
    <t>Zhotovenie  izolácie proti vode vodorovne fóliou PVC položenou voľne</t>
  </si>
  <si>
    <t>"P8+VP1+VP2"  12,75+4,50+8,40</t>
  </si>
  <si>
    <t>122</t>
  </si>
  <si>
    <t>2833000215</t>
  </si>
  <si>
    <t xml:space="preserve">Hydroizolačná fólia  hr. 1,50 mm </t>
  </si>
  <si>
    <t>123</t>
  </si>
  <si>
    <t>711491171</t>
  </si>
  <si>
    <t>Zhotovenie  izolácie proti vode z ochrannej textílie podkladnej vrstvy vodorovne</t>
  </si>
  <si>
    <t>124</t>
  </si>
  <si>
    <t>6936651300</t>
  </si>
  <si>
    <t>Geotextília netkaná ochranná</t>
  </si>
  <si>
    <t>125</t>
  </si>
  <si>
    <t>711491172</t>
  </si>
  <si>
    <t>Zhotovenie  izolácie proti vode z ochrannej textílie ochrannej vrstvy vodorovne</t>
  </si>
  <si>
    <t>126</t>
  </si>
  <si>
    <t>127</t>
  </si>
  <si>
    <t>998711202</t>
  </si>
  <si>
    <t>Presun hmôt pre izoláciu proti vode v objektoch výšky nad 6 do 12 m</t>
  </si>
  <si>
    <t>712</t>
  </si>
  <si>
    <t>Izolácie striech</t>
  </si>
  <si>
    <t>128</t>
  </si>
  <si>
    <t>7123030PC</t>
  </si>
  <si>
    <t>Zhotovenie vegetačnej strechy - Intenzívna zelená strecha</t>
  </si>
  <si>
    <t>129</t>
  </si>
  <si>
    <t>7123050PC</t>
  </si>
  <si>
    <t>Zhotovenie vegetačnej strechy - Extenzívna zelená strecha</t>
  </si>
  <si>
    <t>130</t>
  </si>
  <si>
    <t>712311100</t>
  </si>
  <si>
    <t>Zhotovenie povlakovej krytiny striech plochých do 10° náterom penetračným</t>
  </si>
  <si>
    <t>131</t>
  </si>
  <si>
    <t>712341759</t>
  </si>
  <si>
    <t>Zhotovenie povlakovej krytiny stiech plochých do 10* pásmi pritavením NAIP na celej ploche, modifikované pásy</t>
  </si>
  <si>
    <t>"Strechy S2+S3+S4+S5"  38,875+48,0+104,60+40,15</t>
  </si>
  <si>
    <t>132</t>
  </si>
  <si>
    <t>133</t>
  </si>
  <si>
    <t>712411100</t>
  </si>
  <si>
    <t>Zhotovenie povlakovej krytiny striech šikmých náterom penetračným</t>
  </si>
  <si>
    <t>134</t>
  </si>
  <si>
    <t>712441759</t>
  </si>
  <si>
    <t xml:space="preserve">Zhotovenie parozábrany striech šikmých pásmi pritavením NAIP na celej ploche, modifikované pásy  </t>
  </si>
  <si>
    <t>(3,0*6,50*2)*3</t>
  </si>
  <si>
    <t>135</t>
  </si>
  <si>
    <t>136</t>
  </si>
  <si>
    <t>998712202</t>
  </si>
  <si>
    <t>Presun hmôt pre izoláciu povlakovej krytiny v objektoch výšky nad 6 do 12 m</t>
  </si>
  <si>
    <t>713</t>
  </si>
  <si>
    <t>Izolácie tepelné</t>
  </si>
  <si>
    <t>137</t>
  </si>
  <si>
    <t>713121111</t>
  </si>
  <si>
    <t>Montáž tepelnej izolácie doskami podláh, jednovrstvová</t>
  </si>
  <si>
    <t>138</t>
  </si>
  <si>
    <t>2837653080</t>
  </si>
  <si>
    <t>Podlahový polystyrén EPS 150 S hrúbka  80 mm</t>
  </si>
  <si>
    <t>139</t>
  </si>
  <si>
    <t>28376500PC</t>
  </si>
  <si>
    <t>Spádové dosky z polystyrénu EPS 150</t>
  </si>
  <si>
    <t>140</t>
  </si>
  <si>
    <t>713131121</t>
  </si>
  <si>
    <t xml:space="preserve">Montáž tepelnej izolácie pásmi, rohožami stien, prichytením </t>
  </si>
  <si>
    <t>141</t>
  </si>
  <si>
    <t>6313870075</t>
  </si>
  <si>
    <t>Tepelná izolácia z minerálnej vlny hr. 100 mm</t>
  </si>
  <si>
    <t>142</t>
  </si>
  <si>
    <t>713131122</t>
  </si>
  <si>
    <t>Montáž tepelnej izolácie rohožami, doskami stien - lepením</t>
  </si>
  <si>
    <t>143</t>
  </si>
  <si>
    <t>2837650280</t>
  </si>
  <si>
    <t>Extrudovaný polystyrén - XPS hrúbka 100 mm</t>
  </si>
  <si>
    <t>144</t>
  </si>
  <si>
    <t>713141152</t>
  </si>
  <si>
    <t>Montáž tepelnej izolácie pásmi striech, dvojvrstvová kladenie na sucho</t>
  </si>
  <si>
    <t>"Strecha S1a"  (7,0*3,75*2)*3</t>
  </si>
  <si>
    <t>145</t>
  </si>
  <si>
    <t>6313670150</t>
  </si>
  <si>
    <t>Tepelná izolácia z minerálnej vlny hr. 150 mm</t>
  </si>
  <si>
    <t>146</t>
  </si>
  <si>
    <t>6313670190</t>
  </si>
  <si>
    <t>Tepelná izolácia z minerálnej vlny hr. 190 mm</t>
  </si>
  <si>
    <t>147</t>
  </si>
  <si>
    <t>713142121</t>
  </si>
  <si>
    <t>Montáž tepelnej izolácie doskami striech, jednovrstvová prilepená bodovo</t>
  </si>
  <si>
    <t>"Strecha S2 + S3"  38,875+48,0</t>
  </si>
  <si>
    <t>148</t>
  </si>
  <si>
    <t>283765100</t>
  </si>
  <si>
    <t>Dosky z polystyrénu EPS 150  hrúbka 100 mm</t>
  </si>
  <si>
    <t>149</t>
  </si>
  <si>
    <t>283765250</t>
  </si>
  <si>
    <t>Dosky z polystyrénu EPS 150  hrúbka 250 mm</t>
  </si>
  <si>
    <t>150</t>
  </si>
  <si>
    <t>7131901PC</t>
  </si>
  <si>
    <t>Tepelná izolácia - striekaná PUR pena hr. 100 mm</t>
  </si>
  <si>
    <t>151</t>
  </si>
  <si>
    <t>7131902PC</t>
  </si>
  <si>
    <t>Tepelná izolácia - striekaná PIR izolácia  hr. 120 mm</t>
  </si>
  <si>
    <t>152</t>
  </si>
  <si>
    <t>7131903PC</t>
  </si>
  <si>
    <t>Tepelná izolácia - striekaná PIR izolácia  hr. 140 mm</t>
  </si>
  <si>
    <t>153</t>
  </si>
  <si>
    <t>7131904PC</t>
  </si>
  <si>
    <t>Tepelná izolácia - striekaná PIR izolácia  hr. 160 mm</t>
  </si>
  <si>
    <t>154</t>
  </si>
  <si>
    <t>998713202</t>
  </si>
  <si>
    <t>Presun hmôt pre izolácie tepelné v objektoch výšky nad 6 m do 12 m</t>
  </si>
  <si>
    <t>762</t>
  </si>
  <si>
    <t xml:space="preserve">Konštrukcie tesárske </t>
  </si>
  <si>
    <t>155</t>
  </si>
  <si>
    <t>762332110</t>
  </si>
  <si>
    <t>Montáž viazaných konštrukcií krovov striech z reziva priemernej plochy do 120 cm2</t>
  </si>
  <si>
    <t>156</t>
  </si>
  <si>
    <t>762332120</t>
  </si>
  <si>
    <t>Montáž viazaných konštrukcií krovov striech z reziva priemernej plochy 120-224 cm2</t>
  </si>
  <si>
    <t>157</t>
  </si>
  <si>
    <t>762332130</t>
  </si>
  <si>
    <t>Montáž viazaných konštrukcií krovov striech z reziva priemernej plochy 224-288 cm2</t>
  </si>
  <si>
    <t>158</t>
  </si>
  <si>
    <t>6051533601</t>
  </si>
  <si>
    <t>Hranoly SM/JD akost II - krov</t>
  </si>
  <si>
    <t>159</t>
  </si>
  <si>
    <t>762342202</t>
  </si>
  <si>
    <t>Montáž  latovania striech pri vzdialenosti lát do 220 mm</t>
  </si>
  <si>
    <t>160</t>
  </si>
  <si>
    <t>762342210</t>
  </si>
  <si>
    <t>Montáž latovania striech - kontralaty rozpon 80-120 cm</t>
  </si>
  <si>
    <t>161</t>
  </si>
  <si>
    <t>6051711201</t>
  </si>
  <si>
    <t>Laty smrek akost II do 25cm2 x200-375cm</t>
  </si>
  <si>
    <t>162</t>
  </si>
  <si>
    <t>7623422030</t>
  </si>
  <si>
    <t xml:space="preserve">Montáž pomocného dreveného roštu striech </t>
  </si>
  <si>
    <t>M2</t>
  </si>
  <si>
    <t>163</t>
  </si>
  <si>
    <t>605171805</t>
  </si>
  <si>
    <t>Drevené hranolky 50x150 mm</t>
  </si>
  <si>
    <t>164</t>
  </si>
  <si>
    <t>762395000</t>
  </si>
  <si>
    <t>Spojovacie prostriedky  pre viazané konštrukcie krovov, debnenie a laťovanie, nadstrešné konštr., spádové kliny - svorky, dosky, klince, pásová oceľ, vruty</t>
  </si>
  <si>
    <t>165</t>
  </si>
  <si>
    <t>762431332</t>
  </si>
  <si>
    <t>Obloženie stien z dosiek CETRIS skrutkovaných na zraz hr. dosky 12 mm</t>
  </si>
  <si>
    <t>166</t>
  </si>
  <si>
    <t>762524108</t>
  </si>
  <si>
    <t>Položenie podláh hobľovaných na pero a drážku z fošien na drevený rošt</t>
  </si>
  <si>
    <t>"Podlahy P8, VP1, VP2, VP4"  12,75+4,50+8,40+25,70</t>
  </si>
  <si>
    <t>"Premostenie"  7,0</t>
  </si>
  <si>
    <t>167</t>
  </si>
  <si>
    <t>611995-PC</t>
  </si>
  <si>
    <t>Drevená podlaha - terasové dosky hr. 20 mm</t>
  </si>
  <si>
    <t>168</t>
  </si>
  <si>
    <t>611996-PC</t>
  </si>
  <si>
    <t>Drevená podlaha - terasové dosky hr. 30 mm</t>
  </si>
  <si>
    <t>169</t>
  </si>
  <si>
    <t>605175010</t>
  </si>
  <si>
    <t>Nosný drevený rošt 60x40 mm, 60x60 mm</t>
  </si>
  <si>
    <t>170</t>
  </si>
  <si>
    <t>5628460101</t>
  </si>
  <si>
    <t>Terč rektifikacný H 15 - 20 mm</t>
  </si>
  <si>
    <t>171</t>
  </si>
  <si>
    <t>5628460301</t>
  </si>
  <si>
    <t>Terc rektifikacný H 60-140 mm</t>
  </si>
  <si>
    <t>172</t>
  </si>
  <si>
    <t>998762202</t>
  </si>
  <si>
    <t>Presun hmôt pre konštrukcie tesárske v objektoch výšky do 12 m</t>
  </si>
  <si>
    <t>7630</t>
  </si>
  <si>
    <t>Konštrukcie sadrokartónové</t>
  </si>
  <si>
    <t>173</t>
  </si>
  <si>
    <t>763</t>
  </si>
  <si>
    <t>763111132</t>
  </si>
  <si>
    <t>SDK priečka s izoláciou hr. 100 mm, jednoduchá kca CW a UW dosky 1x GKBI tl 12,5 mm</t>
  </si>
  <si>
    <t>(2,80+2,80)*2,75</t>
  </si>
  <si>
    <t>174</t>
  </si>
  <si>
    <t>763123112</t>
  </si>
  <si>
    <t>SDK stena predsadená W625 jednoduchá kca UW a CW dosky 1x GKB tl 12,5 mm</t>
  </si>
  <si>
    <t>175</t>
  </si>
  <si>
    <t>763132110</t>
  </si>
  <si>
    <t>SDK podhľad  D112 zavesená dvojvrstvová kca profil CD dosky GKB hr. 12,5 mm</t>
  </si>
  <si>
    <t>176</t>
  </si>
  <si>
    <t>763135000</t>
  </si>
  <si>
    <t>SDK kazetový podhľad  600x600 mm</t>
  </si>
  <si>
    <t>177</t>
  </si>
  <si>
    <t>998763403</t>
  </si>
  <si>
    <t>Presun hmôt pre sádrokartónové konštrukcie v stavbách(objektoch )výšky od 7 do 24 m</t>
  </si>
  <si>
    <t>764</t>
  </si>
  <si>
    <t>Konštrukcie klampiarske</t>
  </si>
  <si>
    <t>178</t>
  </si>
  <si>
    <t>764352204p</t>
  </si>
  <si>
    <t>Žľaby z poplastovaného plechu pododkvapové  rš 400 mm</t>
  </si>
  <si>
    <t>179</t>
  </si>
  <si>
    <t>764359213p</t>
  </si>
  <si>
    <t>Kotlík kónický poplastovaný pre rúry s priemerom do 150 mm</t>
  </si>
  <si>
    <t>180</t>
  </si>
  <si>
    <t>764410240p</t>
  </si>
  <si>
    <t>Oplechovanie parapetov z poplastovaného plechu vrátane rohov rš 275 mm</t>
  </si>
  <si>
    <t>181</t>
  </si>
  <si>
    <t>764454202p</t>
  </si>
  <si>
    <t>Odpadové rúry z poplastovaného plechu kruhové s priemerom 100 mm</t>
  </si>
  <si>
    <t>182</t>
  </si>
  <si>
    <t>998764202</t>
  </si>
  <si>
    <t>Presun hmôt pre konštrukcie klampiarske v objektoch výšky nad 6 do 12 m</t>
  </si>
  <si>
    <t>765</t>
  </si>
  <si>
    <t>Konštrukcie - krytiny tvrdé</t>
  </si>
  <si>
    <t>183</t>
  </si>
  <si>
    <t>765311110</t>
  </si>
  <si>
    <t>Zastrešenie pálenou keramickou krytinou škridlami bobrovkami na riedke latovanie, dvojité na sucho, do 45°</t>
  </si>
  <si>
    <t>(9,05*3,75*2)*3</t>
  </si>
  <si>
    <t>184</t>
  </si>
  <si>
    <t>765311538</t>
  </si>
  <si>
    <t>Krytina keramická bobrovka hrebeň z hrebenáčov drážkových</t>
  </si>
  <si>
    <t>185</t>
  </si>
  <si>
    <t>765901307</t>
  </si>
  <si>
    <t xml:space="preserve">Prekrytie strechy jednoduchej difúznou fóliou </t>
  </si>
  <si>
    <t>186</t>
  </si>
  <si>
    <t>998765202</t>
  </si>
  <si>
    <t>Presun hmôt pre tvrdé krytiny v objektoch výšky nad 6 do 12 m</t>
  </si>
  <si>
    <t>766</t>
  </si>
  <si>
    <t>Konštrukcie stolárske</t>
  </si>
  <si>
    <t>187</t>
  </si>
  <si>
    <t>7661210PC</t>
  </si>
  <si>
    <t>Deliace steny WC s dverami z dosiek PARKLEX</t>
  </si>
  <si>
    <t>188</t>
  </si>
  <si>
    <t>766416133</t>
  </si>
  <si>
    <t>Montáž obloženia stien doskami obkladovými dyhovanými na hliníkový rošt</t>
  </si>
  <si>
    <t>189</t>
  </si>
  <si>
    <t>611916700PC</t>
  </si>
  <si>
    <t>Fasádny obkladový panel (napr. PARKLEX)</t>
  </si>
  <si>
    <t>190</t>
  </si>
  <si>
    <t>611916600PC</t>
  </si>
  <si>
    <t>Interiérový obkladový panel (napr. PARKLEX 700)</t>
  </si>
  <si>
    <t>191</t>
  </si>
  <si>
    <t>767</t>
  </si>
  <si>
    <t>7674240PC</t>
  </si>
  <si>
    <t xml:space="preserve">Dodávka a Montáž hliníkového roštu </t>
  </si>
  <si>
    <t>192</t>
  </si>
  <si>
    <t>766422232</t>
  </si>
  <si>
    <t>Montáž obloženia podhľadov rovných doskami obkladovými dyhovanými</t>
  </si>
  <si>
    <t>(2,05*3,75*2)*3+12,75+7,0</t>
  </si>
  <si>
    <t>193</t>
  </si>
  <si>
    <t>194</t>
  </si>
  <si>
    <t>76666141ľ</t>
  </si>
  <si>
    <t>195</t>
  </si>
  <si>
    <t>6116380PC</t>
  </si>
  <si>
    <t xml:space="preserve">Dvere vnútorné drevené protipožiarne plné 80x200 cm EW-C 30/D3 </t>
  </si>
  <si>
    <t>196</t>
  </si>
  <si>
    <t>6116390PC</t>
  </si>
  <si>
    <t xml:space="preserve">Dvere vnútorné drevené protipožiarne plné 90x200 cm EW-C 30/D3 </t>
  </si>
  <si>
    <t>197</t>
  </si>
  <si>
    <t>766662112</t>
  </si>
  <si>
    <t>Montáž dverných krídiel kompletizovaných do zamurovanej  rámovej zárubne jednokrídl. š. do 800 mm</t>
  </si>
  <si>
    <t>198</t>
  </si>
  <si>
    <t>6116319PC</t>
  </si>
  <si>
    <t xml:space="preserve">Dvere vnútorné drevené plné 60x200 cm </t>
  </si>
  <si>
    <t>199</t>
  </si>
  <si>
    <t>6116320PC</t>
  </si>
  <si>
    <t xml:space="preserve">Dvere vnútorné drevené plné 70x200 cm </t>
  </si>
  <si>
    <t>200</t>
  </si>
  <si>
    <t>6116321PC</t>
  </si>
  <si>
    <t xml:space="preserve">Dvere vnútorné drevené plné 80x200 cm </t>
  </si>
  <si>
    <t>201</t>
  </si>
  <si>
    <t>6116322PC</t>
  </si>
  <si>
    <t xml:space="preserve">Dvere vnútorné drevené plné 90x200 cm </t>
  </si>
  <si>
    <t>202</t>
  </si>
  <si>
    <t>766702111</t>
  </si>
  <si>
    <t xml:space="preserve">Montáž zárubní obložkových pre dvere jednokrídlové </t>
  </si>
  <si>
    <t>203</t>
  </si>
  <si>
    <t>6117103025</t>
  </si>
  <si>
    <t>Zárubňa dýhovaná, obložková š.60-90 cm</t>
  </si>
  <si>
    <t>204</t>
  </si>
  <si>
    <t>998766202</t>
  </si>
  <si>
    <t>Presun hmot pre konštrukcie stolárske v objektoch výšky nad 6 do 12 m</t>
  </si>
  <si>
    <t>Konštrukcie doplnkové kovové</t>
  </si>
  <si>
    <t>205</t>
  </si>
  <si>
    <t>767161120</t>
  </si>
  <si>
    <t xml:space="preserve">Montáž zábradlia rovného z tenkostenných profilov do muriva </t>
  </si>
  <si>
    <t>206</t>
  </si>
  <si>
    <t>5531905PC</t>
  </si>
  <si>
    <t xml:space="preserve">Zábradlie sklenené s nerezovým madlom, s bezpečnostným sklom </t>
  </si>
  <si>
    <t>207</t>
  </si>
  <si>
    <t>767165110</t>
  </si>
  <si>
    <t>Montáž  madiel z rúrok alebo tenkostenných profilov skrutkovaním</t>
  </si>
  <si>
    <t>208</t>
  </si>
  <si>
    <t>55319900PC</t>
  </si>
  <si>
    <t>Nerezové madlo DN 50 mm</t>
  </si>
  <si>
    <t>209</t>
  </si>
  <si>
    <t>767211112</t>
  </si>
  <si>
    <t>Montáž schodov rovných osadených na oceľovú konštrukciu zváraním</t>
  </si>
  <si>
    <t>kg</t>
  </si>
  <si>
    <t>210</t>
  </si>
  <si>
    <t>55398700PC</t>
  </si>
  <si>
    <t>Oceľové schody z nerezového plechu</t>
  </si>
  <si>
    <t>7673120PC</t>
  </si>
  <si>
    <t>Dodávka a montáž svetlíka zaskleného bezpečn. izolačným trojsklom - SV1</t>
  </si>
  <si>
    <t>212</t>
  </si>
  <si>
    <t>7673130PC</t>
  </si>
  <si>
    <t>Dodávka a montáž svetlíka zaskleného bezpečn. izolačným trojsklom - SV2</t>
  </si>
  <si>
    <t>213</t>
  </si>
  <si>
    <t>767591110</t>
  </si>
  <si>
    <t xml:space="preserve">Montáž podlahových konštrukcií zdvojených podláh s nosným oceľovým roštom </t>
  </si>
  <si>
    <t>214</t>
  </si>
  <si>
    <t>5539900PC</t>
  </si>
  <si>
    <t>Dodávka zdvojenej podlahy s oceľovým roštom</t>
  </si>
  <si>
    <t>215</t>
  </si>
  <si>
    <t>767616100</t>
  </si>
  <si>
    <t>Montáž okien a presklených stien z AL-profilov</t>
  </si>
  <si>
    <t>216</t>
  </si>
  <si>
    <t>55342000PC</t>
  </si>
  <si>
    <t xml:space="preserve">Okná z hliníkových profilov s izolačným trojsklom </t>
  </si>
  <si>
    <t>217</t>
  </si>
  <si>
    <t>55342010PC</t>
  </si>
  <si>
    <t>Presklená stena z hliníkových profilov s izolačným trojsklom - PS1-PS5</t>
  </si>
  <si>
    <t>218</t>
  </si>
  <si>
    <t>767646510</t>
  </si>
  <si>
    <t>Montáž dverí protipožiarnych uzáverov jednokrídlových</t>
  </si>
  <si>
    <t>219</t>
  </si>
  <si>
    <t>55346001PC</t>
  </si>
  <si>
    <t xml:space="preserve">Plechové protipožiarne dvere plné 900x2000 mm EW-C 45/D1 so zárubňou </t>
  </si>
  <si>
    <t>220</t>
  </si>
  <si>
    <t>7676490PC</t>
  </si>
  <si>
    <t>Montáž dverí presklených z AL profilov</t>
  </si>
  <si>
    <t>55340580PC</t>
  </si>
  <si>
    <t>Dvere exteriérové z AL profilov plné 90x200 cm</t>
  </si>
  <si>
    <t>222</t>
  </si>
  <si>
    <t>55340570PC</t>
  </si>
  <si>
    <t>Dvere exteriérové z AL profilov plné 80x200 cm</t>
  </si>
  <si>
    <t>223</t>
  </si>
  <si>
    <t>55340699PC</t>
  </si>
  <si>
    <t>Dvere exteriérové z AL profilov protipožiarne presklené 80x200 cm, bezpečnostné sklo s fotopotlačou - D11</t>
  </si>
  <si>
    <t>224</t>
  </si>
  <si>
    <t>767995105</t>
  </si>
  <si>
    <t>Montáž ostatných atypických kovových stavebných doplnkových konštrukcií nad 50 do 100 kg</t>
  </si>
  <si>
    <t>225</t>
  </si>
  <si>
    <t>553100150</t>
  </si>
  <si>
    <t>Oceľová konštrukcia strechy</t>
  </si>
  <si>
    <t>226</t>
  </si>
  <si>
    <t>553100160</t>
  </si>
  <si>
    <t>Oceľová konštrukcia premostenia</t>
  </si>
  <si>
    <t>227</t>
  </si>
  <si>
    <t>553100170</t>
  </si>
  <si>
    <t>Oceľová konštrukcia servisnej plošiny</t>
  </si>
  <si>
    <t>228</t>
  </si>
  <si>
    <t>998767202</t>
  </si>
  <si>
    <t>Presun hmôt pre kovové stavebné doplnkové konštrukcie v objektoch výšky nad 6 do 12 m</t>
  </si>
  <si>
    <t>771</t>
  </si>
  <si>
    <t>Podlahy z dlaždíc</t>
  </si>
  <si>
    <t>229</t>
  </si>
  <si>
    <t>771575109</t>
  </si>
  <si>
    <t>Montáž podláh z dlaždíc keram. ukladanie do tmelu bez povrch. úpravy alebo glaz. hladkých vč. soklíkov</t>
  </si>
  <si>
    <t>"Podlahy P1b + P6"  47,44+34,19</t>
  </si>
  <si>
    <t>230</t>
  </si>
  <si>
    <t>5976412207</t>
  </si>
  <si>
    <t>Dlaždice keramické protišmykové hr. 10 mm</t>
  </si>
  <si>
    <t>231</t>
  </si>
  <si>
    <t>998771202</t>
  </si>
  <si>
    <t>Presun hmôt pre podlahy z dlaždíc v objektoch výšky nad 6 do 12 m</t>
  </si>
  <si>
    <t>772</t>
  </si>
  <si>
    <t>Podlahy z kameňa</t>
  </si>
  <si>
    <t>232</t>
  </si>
  <si>
    <t>782</t>
  </si>
  <si>
    <t>772211302</t>
  </si>
  <si>
    <t>Montáž obkladu schodiskových stupňov doskami z mäkkých a tvrdých kameňov hr. do 30 mm</t>
  </si>
  <si>
    <t>233</t>
  </si>
  <si>
    <t>772211413</t>
  </si>
  <si>
    <t xml:space="preserve">Montáž obkladu schodiskových stupňov podstupnicovými doskami v.do 200 mm, hr. do 30 mm </t>
  </si>
  <si>
    <t>234</t>
  </si>
  <si>
    <t>772501140</t>
  </si>
  <si>
    <t>Kladenie dlažby z kameňa z pravouhlých dosiek alebo dlaždíc hr. do 30 mm vrátane</t>
  </si>
  <si>
    <t>"Podlaha P1a"  165,26</t>
  </si>
  <si>
    <t>235</t>
  </si>
  <si>
    <t>5839010PC</t>
  </si>
  <si>
    <t>Kamenná dlažba hr. 20 mm</t>
  </si>
  <si>
    <t>236</t>
  </si>
  <si>
    <t>998772202</t>
  </si>
  <si>
    <t>Presun hmôt pre kamennú dlažbu v objektoch výšky nad 6 do 12 m</t>
  </si>
  <si>
    <t>775</t>
  </si>
  <si>
    <t>Podlahy vlysové a parketové</t>
  </si>
  <si>
    <t>237</t>
  </si>
  <si>
    <t>775551310</t>
  </si>
  <si>
    <t>Zhotovenie drevenej podlahy s podložkou, parozábranou,s olištovaním</t>
  </si>
  <si>
    <t>"Podlaha P5" 92,14</t>
  </si>
  <si>
    <t>238</t>
  </si>
  <si>
    <t>6119351799</t>
  </si>
  <si>
    <t>Drevená podlaha</t>
  </si>
  <si>
    <t>239</t>
  </si>
  <si>
    <t>998775202</t>
  </si>
  <si>
    <t>Presun hmôt pre podlahy vlysové a parketové v objektoch výšky nad 6 do 12 m</t>
  </si>
  <si>
    <t>777</t>
  </si>
  <si>
    <t>Podlahy syntetické</t>
  </si>
  <si>
    <t>240</t>
  </si>
  <si>
    <t>773</t>
  </si>
  <si>
    <t>777615200</t>
  </si>
  <si>
    <t xml:space="preserve">Nátery podláh betónových epoxidové dvojnásobne </t>
  </si>
  <si>
    <t>781</t>
  </si>
  <si>
    <t>Dokončovacie práce a obklady</t>
  </si>
  <si>
    <t>241</t>
  </si>
  <si>
    <t>781415014</t>
  </si>
  <si>
    <t>Montáž obkladov vnútorných stien kladených do tmelu pravouhlých 200 x 100 mm</t>
  </si>
  <si>
    <t>"m.č.0.08 až 0.11" (2,40+2,75+1,20+1,05+1,40+2,30+1,75+1,90+3,25+3,20)*2,65</t>
  </si>
  <si>
    <t>(2,06+2,06+4,0+4,0+2,05+2,05+5,60)*2,65-(0,70*2*2)-(0,80*2)-(0,90*2)</t>
  </si>
  <si>
    <t>"m.č.0.12+0.13"  (4,11+4,11+2,8+2,8+2,0+1,45+1,45)*2,65-(0,80*2)-(0,70*2)</t>
  </si>
  <si>
    <t>"m.č.1.03"  (3,30+3,30)*2,20+(1,15*2,45)+(1,15*1,50)-(0,60*2)</t>
  </si>
  <si>
    <t>"m.č.1.08"  (2,80+2,80+1,35+1,35)*2,10-(0,60*2)</t>
  </si>
  <si>
    <t>242</t>
  </si>
  <si>
    <t>5978152101</t>
  </si>
  <si>
    <t xml:space="preserve">Obkladačky keramické jednofarebné hladké glazúra bežná </t>
  </si>
  <si>
    <t>243</t>
  </si>
  <si>
    <t>998781202</t>
  </si>
  <si>
    <t>Presun hmôt pre obklady keramické v objektoch výšky nad 6 do 12 m</t>
  </si>
  <si>
    <t>783</t>
  </si>
  <si>
    <t>Dokončovacie práce - nátery</t>
  </si>
  <si>
    <t>244</t>
  </si>
  <si>
    <t>783125130</t>
  </si>
  <si>
    <t>Nátery oceľových konštrukcií syntetické  dvojnásobné</t>
  </si>
  <si>
    <t>245</t>
  </si>
  <si>
    <t>783125730</t>
  </si>
  <si>
    <t>Nátery oceľových konštrukcií syntetické - základný</t>
  </si>
  <si>
    <t>246</t>
  </si>
  <si>
    <t>783151370</t>
  </si>
  <si>
    <t>Nátery oceľových konštrukcií epoxidové farby šedej - základný</t>
  </si>
  <si>
    <t>247</t>
  </si>
  <si>
    <t>783174530</t>
  </si>
  <si>
    <t>Nátery oceľových konštrukcií polyuretánové farby šedej  dvojnásobné</t>
  </si>
  <si>
    <t>248</t>
  </si>
  <si>
    <t>783782203</t>
  </si>
  <si>
    <t>Nátery tesárskych konštrukcií povrchová impregnácia proti škodcom</t>
  </si>
  <si>
    <t>784</t>
  </si>
  <si>
    <t>Dokončovacie práce - maľby</t>
  </si>
  <si>
    <t>249</t>
  </si>
  <si>
    <t>784452270</t>
  </si>
  <si>
    <t xml:space="preserve">Maľby z maliarskych zmesí tekutých (Primalex, Farmal) jednofarebné dvojnásobné </t>
  </si>
  <si>
    <t>786</t>
  </si>
  <si>
    <t>Dokončovacie práce - žalúzie</t>
  </si>
  <si>
    <t>250</t>
  </si>
  <si>
    <t>7866200PC</t>
  </si>
  <si>
    <t xml:space="preserve">Dodávka a Montáž exteriérových hliníkových žalúzií </t>
  </si>
  <si>
    <t>ARCHITEKTÚRA</t>
  </si>
  <si>
    <t>11,91*3,0*0,25</t>
  </si>
  <si>
    <t>"Podlaha P2+P2a"  35,17+27,33</t>
  </si>
  <si>
    <t>"P2a" 27,33*0,07</t>
  </si>
  <si>
    <t>Montáž dverového krídla kompletiz.otváravého protipožiarneho</t>
  </si>
  <si>
    <t>196a</t>
  </si>
  <si>
    <t>6116399PC</t>
  </si>
  <si>
    <t xml:space="preserve">Dvere vnútorné drevené protipožiarne plné 140x200 cm EW-C 90/D3 </t>
  </si>
  <si>
    <t>Ing. Rastislav Ňukovič</t>
  </si>
  <si>
    <t>Výkaz výmer</t>
  </si>
  <si>
    <t xml:space="preserve">GasOil Technology a.s.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</si>
</sst>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#;\-####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60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b/>
      <u val="single"/>
      <sz val="9"/>
      <color indexed="10"/>
      <name val="Arial"/>
      <family val="0"/>
    </font>
    <font>
      <b/>
      <u val="single"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/>
      <bottom style="double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6" fontId="3" fillId="0" borderId="21" xfId="0" applyNumberFormat="1" applyFont="1" applyBorder="1" applyAlignment="1" applyProtection="1">
      <alignment horizontal="right" vertical="center"/>
      <protection/>
    </xf>
    <xf numFmtId="166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6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6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7" fillId="0" borderId="40" xfId="0" applyNumberFormat="1" applyFont="1" applyBorder="1" applyAlignment="1" applyProtection="1">
      <alignment horizontal="right" vertical="center"/>
      <protection/>
    </xf>
    <xf numFmtId="39" fontId="7" fillId="0" borderId="41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39" xfId="0" applyNumberFormat="1" applyFont="1" applyBorder="1" applyAlignment="1" applyProtection="1">
      <alignment horizontal="right" vertical="center"/>
      <protection/>
    </xf>
    <xf numFmtId="37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6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39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39" fontId="0" fillId="0" borderId="24" xfId="0" applyNumberFormat="1" applyFont="1" applyBorder="1" applyAlignment="1" applyProtection="1">
      <alignment horizontal="right" vertical="center"/>
      <protection/>
    </xf>
    <xf numFmtId="37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2" fillId="0" borderId="45" xfId="0" applyNumberFormat="1" applyFont="1" applyBorder="1" applyAlignment="1" applyProtection="1">
      <alignment horizontal="center" vertical="center"/>
      <protection/>
    </xf>
    <xf numFmtId="37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9" fontId="0" fillId="0" borderId="30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166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39" fontId="7" fillId="0" borderId="47" xfId="0" applyNumberFormat="1" applyFont="1" applyBorder="1" applyAlignment="1" applyProtection="1">
      <alignment horizontal="right" vertical="center"/>
      <protection/>
    </xf>
    <xf numFmtId="39" fontId="7" fillId="0" borderId="31" xfId="0" applyNumberFormat="1" applyFont="1" applyBorder="1" applyAlignment="1" applyProtection="1">
      <alignment horizontal="right" vertical="center"/>
      <protection/>
    </xf>
    <xf numFmtId="37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37" fontId="3" fillId="0" borderId="24" xfId="0" applyNumberFormat="1" applyFont="1" applyBorder="1" applyAlignment="1" applyProtection="1">
      <alignment horizontal="right" vertical="center"/>
      <protection/>
    </xf>
    <xf numFmtId="39" fontId="3" fillId="0" borderId="25" xfId="0" applyNumberFormat="1" applyFont="1" applyBorder="1" applyAlignment="1" applyProtection="1">
      <alignment horizontal="right" vertical="center"/>
      <protection/>
    </xf>
    <xf numFmtId="39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39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166" fontId="3" fillId="34" borderId="46" xfId="0" applyNumberFormat="1" applyFont="1" applyFill="1" applyBorder="1" applyAlignment="1" applyProtection="1">
      <alignment horizontal="center" vertical="center"/>
      <protection/>
    </xf>
    <xf numFmtId="166" fontId="3" fillId="34" borderId="59" xfId="0" applyNumberFormat="1" applyFont="1" applyFill="1" applyBorder="1" applyAlignment="1" applyProtection="1">
      <alignment horizontal="center" vertical="center"/>
      <protection/>
    </xf>
    <xf numFmtId="166" fontId="3" fillId="34" borderId="6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166" fontId="2" fillId="34" borderId="40" xfId="0" applyNumberFormat="1" applyFont="1" applyFill="1" applyBorder="1" applyAlignment="1" applyProtection="1">
      <alignment horizontal="center" vertical="center"/>
      <protection/>
    </xf>
    <xf numFmtId="166" fontId="2" fillId="34" borderId="60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19" fillId="0" borderId="0" xfId="0" applyNumberFormat="1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9" fontId="19" fillId="0" borderId="0" xfId="0" applyNumberFormat="1" applyFont="1" applyAlignment="1" applyProtection="1">
      <alignment horizontal="right" vertical="center"/>
      <protection/>
    </xf>
    <xf numFmtId="170" fontId="19" fillId="0" borderId="0" xfId="0" applyNumberFormat="1" applyFont="1" applyAlignment="1" applyProtection="1">
      <alignment horizontal="right" vertical="center"/>
      <protection/>
    </xf>
    <xf numFmtId="37" fontId="19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14" fillId="0" borderId="21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19" fillId="35" borderId="0" xfId="0" applyFont="1" applyFill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4" fillId="0" borderId="19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6" fontId="3" fillId="0" borderId="28" xfId="0" applyNumberFormat="1" applyFont="1" applyBorder="1" applyAlignment="1" applyProtection="1">
      <alignment horizontal="left" vertical="center"/>
      <protection/>
    </xf>
    <xf numFmtId="166" fontId="3" fillId="0" borderId="29" xfId="0" applyNumberFormat="1" applyFont="1" applyBorder="1" applyAlignment="1" applyProtection="1">
      <alignment horizontal="left" vertical="center"/>
      <protection/>
    </xf>
    <xf numFmtId="0" fontId="41" fillId="0" borderId="11" xfId="0" applyFont="1" applyBorder="1" applyAlignment="1" applyProtection="1">
      <alignment horizontal="left" vertical="center"/>
      <protection/>
    </xf>
    <xf numFmtId="0" fontId="42" fillId="0" borderId="11" xfId="0" applyFont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2" fillId="33" borderId="0" xfId="0" applyFont="1" applyFill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61" xfId="45" applyFont="1" applyBorder="1" applyAlignment="1">
      <alignment horizontal="left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_KLs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="110" zoomScaleNormal="110" zoomScalePageLayoutView="0" workbookViewId="0" topLeftCell="A29">
      <selection activeCell="M44" sqref="M44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182"/>
      <c r="F2" s="182"/>
      <c r="G2" s="183" t="s">
        <v>0</v>
      </c>
      <c r="H2" s="182"/>
      <c r="I2" s="182"/>
      <c r="J2" s="182"/>
      <c r="K2" s="182"/>
      <c r="L2" s="182"/>
      <c r="M2" s="182"/>
      <c r="N2" s="182"/>
      <c r="O2" s="182"/>
      <c r="P2" s="4"/>
      <c r="Q2" s="4"/>
      <c r="R2" s="4"/>
      <c r="S2" s="5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71" t="s">
        <v>2</v>
      </c>
      <c r="F5" s="172"/>
      <c r="G5" s="172"/>
      <c r="H5" s="172"/>
      <c r="I5" s="172"/>
      <c r="J5" s="173"/>
      <c r="K5" s="13"/>
      <c r="L5" s="13"/>
      <c r="M5" s="13"/>
      <c r="N5" s="13"/>
      <c r="O5" s="13" t="s">
        <v>3</v>
      </c>
      <c r="P5" s="14" t="s">
        <v>4</v>
      </c>
      <c r="Q5" s="15"/>
      <c r="R5" s="16"/>
      <c r="S5" s="17"/>
    </row>
    <row r="6" spans="1:19" ht="17.25" customHeight="1" hidden="1">
      <c r="A6" s="12"/>
      <c r="B6" s="13" t="s">
        <v>5</v>
      </c>
      <c r="C6" s="13"/>
      <c r="D6" s="13"/>
      <c r="E6" s="163" t="s">
        <v>6</v>
      </c>
      <c r="F6" s="121"/>
      <c r="G6" s="121"/>
      <c r="H6" s="121"/>
      <c r="I6" s="121"/>
      <c r="J6" s="164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7</v>
      </c>
      <c r="C7" s="13"/>
      <c r="D7" s="13"/>
      <c r="E7" s="174" t="s">
        <v>8</v>
      </c>
      <c r="F7" s="175"/>
      <c r="G7" s="175"/>
      <c r="H7" s="175"/>
      <c r="I7" s="175"/>
      <c r="J7" s="176"/>
      <c r="K7" s="13"/>
      <c r="L7" s="13"/>
      <c r="M7" s="13"/>
      <c r="N7" s="13"/>
      <c r="O7" s="13" t="s">
        <v>9</v>
      </c>
      <c r="P7" s="22"/>
      <c r="Q7" s="21"/>
      <c r="R7" s="19"/>
      <c r="S7" s="17"/>
    </row>
    <row r="8" spans="1:19" ht="17.25" customHeight="1" hidden="1">
      <c r="A8" s="12"/>
      <c r="B8" s="13" t="s">
        <v>10</v>
      </c>
      <c r="C8" s="13"/>
      <c r="D8" s="13"/>
      <c r="E8" s="18" t="s">
        <v>11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12</v>
      </c>
      <c r="C9" s="13"/>
      <c r="D9" s="13"/>
      <c r="E9" s="179" t="s">
        <v>937</v>
      </c>
      <c r="F9" s="177"/>
      <c r="G9" s="177"/>
      <c r="H9" s="177"/>
      <c r="I9" s="177"/>
      <c r="J9" s="178"/>
      <c r="K9" s="13"/>
      <c r="L9" s="13"/>
      <c r="M9" s="13"/>
      <c r="N9" s="13"/>
      <c r="O9" s="13" t="s">
        <v>13</v>
      </c>
      <c r="P9" s="179" t="s">
        <v>14</v>
      </c>
      <c r="Q9" s="180"/>
      <c r="R9" s="181"/>
      <c r="S9" s="17"/>
    </row>
    <row r="10" spans="1:19" ht="17.25" customHeight="1" hidden="1">
      <c r="A10" s="12"/>
      <c r="B10" s="13" t="s">
        <v>15</v>
      </c>
      <c r="C10" s="13"/>
      <c r="D10" s="13"/>
      <c r="E10" s="23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16</v>
      </c>
      <c r="C11" s="13"/>
      <c r="D11" s="13"/>
      <c r="E11" s="23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17</v>
      </c>
      <c r="C12" s="13"/>
      <c r="D12" s="13"/>
      <c r="E12" s="23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3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3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3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3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3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3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3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3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3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3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3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4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18</v>
      </c>
      <c r="P25" s="13" t="s">
        <v>19</v>
      </c>
      <c r="Q25" s="13"/>
      <c r="R25" s="13"/>
      <c r="S25" s="17"/>
    </row>
    <row r="26" spans="1:19" ht="17.25" customHeight="1">
      <c r="A26" s="12"/>
      <c r="B26" s="13" t="s">
        <v>20</v>
      </c>
      <c r="C26" s="13"/>
      <c r="D26" s="13"/>
      <c r="E26" s="186" t="s">
        <v>945</v>
      </c>
      <c r="F26" s="25"/>
      <c r="G26" s="25"/>
      <c r="H26" s="25"/>
      <c r="I26" s="25"/>
      <c r="J26" s="16"/>
      <c r="K26" s="13"/>
      <c r="L26" s="13"/>
      <c r="M26" s="13"/>
      <c r="N26" s="13"/>
      <c r="O26" s="26"/>
      <c r="P26" s="27"/>
      <c r="Q26" s="28"/>
      <c r="R26" s="29"/>
      <c r="S26" s="17"/>
    </row>
    <row r="27" spans="1:19" ht="17.25" customHeight="1" thickBot="1">
      <c r="A27" s="12"/>
      <c r="B27" s="13" t="s">
        <v>21</v>
      </c>
      <c r="C27" s="13"/>
      <c r="D27" s="13"/>
      <c r="E27" s="187" t="s">
        <v>947</v>
      </c>
      <c r="F27" s="13"/>
      <c r="G27" s="13"/>
      <c r="H27" s="13"/>
      <c r="I27" s="13"/>
      <c r="J27" s="19"/>
      <c r="K27" s="13"/>
      <c r="L27" s="13"/>
      <c r="M27" s="13"/>
      <c r="N27" s="13"/>
      <c r="O27" s="26"/>
      <c r="P27" s="27"/>
      <c r="Q27" s="28"/>
      <c r="R27" s="29"/>
      <c r="S27" s="17"/>
    </row>
    <row r="28" spans="1:19" ht="17.25" customHeight="1" thickTop="1">
      <c r="A28" s="12"/>
      <c r="B28" s="13" t="s">
        <v>22</v>
      </c>
      <c r="C28" s="13"/>
      <c r="D28" s="13"/>
      <c r="E28" s="22" t="s">
        <v>4</v>
      </c>
      <c r="F28" s="13"/>
      <c r="G28" s="13"/>
      <c r="H28" s="13"/>
      <c r="I28" s="13"/>
      <c r="J28" s="19"/>
      <c r="K28" s="13"/>
      <c r="L28" s="13"/>
      <c r="M28" s="13"/>
      <c r="N28" s="13"/>
      <c r="O28" s="26"/>
      <c r="P28" s="27"/>
      <c r="Q28" s="28"/>
      <c r="R28" s="29"/>
      <c r="S28" s="17"/>
    </row>
    <row r="29" spans="1:19" ht="17.25" customHeight="1">
      <c r="A29" s="12"/>
      <c r="B29" s="13"/>
      <c r="C29" s="13"/>
      <c r="D29" s="13"/>
      <c r="E29" s="30"/>
      <c r="F29" s="31"/>
      <c r="G29" s="31"/>
      <c r="H29" s="31"/>
      <c r="I29" s="31"/>
      <c r="J29" s="32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3" t="s">
        <v>23</v>
      </c>
      <c r="F30" s="13"/>
      <c r="G30" s="13" t="s">
        <v>24</v>
      </c>
      <c r="H30" s="13"/>
      <c r="I30" s="13"/>
      <c r="J30" s="13"/>
      <c r="K30" s="13"/>
      <c r="L30" s="13"/>
      <c r="M30" s="13"/>
      <c r="N30" s="13"/>
      <c r="O30" s="33" t="s">
        <v>25</v>
      </c>
      <c r="P30" s="21"/>
      <c r="Q30" s="21"/>
      <c r="R30" s="34"/>
      <c r="S30" s="17"/>
    </row>
    <row r="31" spans="1:19" ht="17.25" customHeight="1">
      <c r="A31" s="12"/>
      <c r="B31" s="13"/>
      <c r="C31" s="13"/>
      <c r="D31" s="13"/>
      <c r="E31" s="26"/>
      <c r="F31" s="13"/>
      <c r="G31" s="27"/>
      <c r="H31" s="35"/>
      <c r="I31" s="36"/>
      <c r="J31" s="13"/>
      <c r="K31" s="13"/>
      <c r="L31" s="13"/>
      <c r="M31" s="13"/>
      <c r="N31" s="13"/>
      <c r="O31" s="37"/>
      <c r="P31" s="21"/>
      <c r="Q31" s="21"/>
      <c r="R31" s="38"/>
      <c r="S31" s="17"/>
    </row>
    <row r="32" spans="1:19" ht="8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20.25" customHeight="1">
      <c r="A33" s="42"/>
      <c r="B33" s="43"/>
      <c r="C33" s="43"/>
      <c r="D33" s="43"/>
      <c r="E33" s="44" t="s">
        <v>26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20.25" customHeight="1">
      <c r="A34" s="46" t="s">
        <v>27</v>
      </c>
      <c r="B34" s="47"/>
      <c r="C34" s="47"/>
      <c r="D34" s="48"/>
      <c r="E34" s="49" t="s">
        <v>28</v>
      </c>
      <c r="F34" s="48"/>
      <c r="G34" s="49" t="s">
        <v>29</v>
      </c>
      <c r="H34" s="47"/>
      <c r="I34" s="48"/>
      <c r="J34" s="49" t="s">
        <v>30</v>
      </c>
      <c r="K34" s="47"/>
      <c r="L34" s="49" t="s">
        <v>31</v>
      </c>
      <c r="M34" s="47"/>
      <c r="N34" s="47"/>
      <c r="O34" s="48"/>
      <c r="P34" s="49" t="s">
        <v>32</v>
      </c>
      <c r="Q34" s="47"/>
      <c r="R34" s="47"/>
      <c r="S34" s="50"/>
    </row>
    <row r="35" spans="1:19" ht="20.2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20.25" customHeight="1">
      <c r="A36" s="42"/>
      <c r="B36" s="43"/>
      <c r="C36" s="43"/>
      <c r="D36" s="43"/>
      <c r="E36" s="44" t="s">
        <v>33</v>
      </c>
      <c r="F36" s="43"/>
      <c r="G36" s="43"/>
      <c r="H36" s="43"/>
      <c r="I36" s="43"/>
      <c r="J36" s="60" t="s">
        <v>34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20.25" customHeight="1">
      <c r="A37" s="61" t="s">
        <v>35</v>
      </c>
      <c r="B37" s="62"/>
      <c r="C37" s="63" t="s">
        <v>36</v>
      </c>
      <c r="D37" s="64"/>
      <c r="E37" s="64"/>
      <c r="F37" s="65"/>
      <c r="G37" s="61" t="s">
        <v>37</v>
      </c>
      <c r="H37" s="66"/>
      <c r="I37" s="63" t="s">
        <v>38</v>
      </c>
      <c r="J37" s="64"/>
      <c r="K37" s="64"/>
      <c r="L37" s="61" t="s">
        <v>39</v>
      </c>
      <c r="M37" s="66"/>
      <c r="N37" s="63" t="s">
        <v>40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41</v>
      </c>
      <c r="C38" s="16"/>
      <c r="D38" s="69" t="s">
        <v>42</v>
      </c>
      <c r="E38" s="70">
        <f>SUMIF(Rozpocet!O5:O335,8,Rozpocet!I5:I335)</f>
        <v>0</v>
      </c>
      <c r="F38" s="71"/>
      <c r="G38" s="67">
        <v>8</v>
      </c>
      <c r="H38" s="72" t="s">
        <v>43</v>
      </c>
      <c r="I38" s="29"/>
      <c r="J38" s="73">
        <v>0</v>
      </c>
      <c r="K38" s="74"/>
      <c r="L38" s="67">
        <v>13</v>
      </c>
      <c r="M38" s="27" t="s">
        <v>44</v>
      </c>
      <c r="N38" s="35"/>
      <c r="O38" s="35"/>
      <c r="P38" s="75">
        <f>M48</f>
        <v>20</v>
      </c>
      <c r="Q38" s="76" t="s">
        <v>45</v>
      </c>
      <c r="R38" s="70">
        <v>0</v>
      </c>
      <c r="S38" s="71"/>
    </row>
    <row r="39" spans="1:19" ht="20.25" customHeight="1">
      <c r="A39" s="67">
        <v>2</v>
      </c>
      <c r="B39" s="77"/>
      <c r="C39" s="32"/>
      <c r="D39" s="69" t="s">
        <v>46</v>
      </c>
      <c r="E39" s="70">
        <f>SUMIF(Rozpocet!O10:O335,4,Rozpocet!I10:I335)</f>
        <v>0</v>
      </c>
      <c r="F39" s="71"/>
      <c r="G39" s="67">
        <v>9</v>
      </c>
      <c r="H39" s="13" t="s">
        <v>47</v>
      </c>
      <c r="I39" s="69"/>
      <c r="J39" s="73">
        <v>0</v>
      </c>
      <c r="K39" s="74"/>
      <c r="L39" s="67">
        <v>14</v>
      </c>
      <c r="M39" s="27" t="s">
        <v>48</v>
      </c>
      <c r="N39" s="35"/>
      <c r="O39" s="35"/>
      <c r="P39" s="75">
        <f>M48</f>
        <v>20</v>
      </c>
      <c r="Q39" s="76" t="s">
        <v>45</v>
      </c>
      <c r="R39" s="70">
        <v>0</v>
      </c>
      <c r="S39" s="71"/>
    </row>
    <row r="40" spans="1:19" ht="20.25" customHeight="1">
      <c r="A40" s="67">
        <v>3</v>
      </c>
      <c r="B40" s="68" t="s">
        <v>49</v>
      </c>
      <c r="C40" s="16"/>
      <c r="D40" s="69" t="s">
        <v>42</v>
      </c>
      <c r="E40" s="70">
        <f>SUMIF(Rozpocet!O11:O335,32,Rozpocet!I11:I335)</f>
        <v>0</v>
      </c>
      <c r="F40" s="71"/>
      <c r="G40" s="67">
        <v>10</v>
      </c>
      <c r="H40" s="72" t="s">
        <v>50</v>
      </c>
      <c r="I40" s="29"/>
      <c r="J40" s="73">
        <v>0</v>
      </c>
      <c r="K40" s="74"/>
      <c r="L40" s="67">
        <v>15</v>
      </c>
      <c r="M40" s="27" t="s">
        <v>51</v>
      </c>
      <c r="N40" s="35"/>
      <c r="O40" s="35"/>
      <c r="P40" s="75">
        <f>M48</f>
        <v>20</v>
      </c>
      <c r="Q40" s="76" t="s">
        <v>45</v>
      </c>
      <c r="R40" s="70">
        <v>0</v>
      </c>
      <c r="S40" s="71"/>
    </row>
    <row r="41" spans="1:19" ht="20.25" customHeight="1">
      <c r="A41" s="67">
        <v>4</v>
      </c>
      <c r="B41" s="77"/>
      <c r="C41" s="32"/>
      <c r="D41" s="69" t="s">
        <v>46</v>
      </c>
      <c r="E41" s="70">
        <f>SUMIF(Rozpocet!O12:O335,16,Rozpocet!I12:I335)+SUMIF(Rozpocet!O12:O335,128,Rozpocet!I12:I335)</f>
        <v>0</v>
      </c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52</v>
      </c>
      <c r="N41" s="35"/>
      <c r="O41" s="35"/>
      <c r="P41" s="75">
        <f>M48</f>
        <v>20</v>
      </c>
      <c r="Q41" s="76" t="s">
        <v>45</v>
      </c>
      <c r="R41" s="70">
        <v>0</v>
      </c>
      <c r="S41" s="71"/>
    </row>
    <row r="42" spans="1:19" ht="20.25" customHeight="1">
      <c r="A42" s="67">
        <v>5</v>
      </c>
      <c r="B42" s="68" t="s">
        <v>53</v>
      </c>
      <c r="C42" s="16"/>
      <c r="D42" s="69" t="s">
        <v>42</v>
      </c>
      <c r="E42" s="70">
        <f>SUMIF(Rozpocet!O13:O335,256,Rozpocet!I13:I335)</f>
        <v>0</v>
      </c>
      <c r="F42" s="71"/>
      <c r="G42" s="78"/>
      <c r="H42" s="35"/>
      <c r="I42" s="29"/>
      <c r="J42" s="79"/>
      <c r="K42" s="74"/>
      <c r="L42" s="67">
        <v>17</v>
      </c>
      <c r="M42" s="27" t="s">
        <v>54</v>
      </c>
      <c r="N42" s="35"/>
      <c r="O42" s="35"/>
      <c r="P42" s="75">
        <f>M48</f>
        <v>20</v>
      </c>
      <c r="Q42" s="76" t="s">
        <v>45</v>
      </c>
      <c r="R42" s="70">
        <v>0</v>
      </c>
      <c r="S42" s="71"/>
    </row>
    <row r="43" spans="1:19" ht="20.25" customHeight="1">
      <c r="A43" s="67">
        <v>6</v>
      </c>
      <c r="B43" s="77"/>
      <c r="C43" s="32"/>
      <c r="D43" s="69" t="s">
        <v>46</v>
      </c>
      <c r="E43" s="70">
        <f>SUMIF(Rozpocet!O14:O335,64,Rozpocet!I14:I335)</f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55</v>
      </c>
      <c r="N43" s="35"/>
      <c r="O43" s="35"/>
      <c r="P43" s="35"/>
      <c r="Q43" s="35"/>
      <c r="R43" s="70">
        <f>SUMIF(Rozpocet!O14:O335,1024,Rozpocet!I14:I335)</f>
        <v>0</v>
      </c>
      <c r="S43" s="71"/>
    </row>
    <row r="44" spans="1:19" ht="20.25" customHeight="1">
      <c r="A44" s="67">
        <v>7</v>
      </c>
      <c r="B44" s="80" t="s">
        <v>56</v>
      </c>
      <c r="C44" s="35"/>
      <c r="D44" s="29"/>
      <c r="E44" s="81">
        <f>SUM(E38:E43)</f>
        <v>0</v>
      </c>
      <c r="F44" s="45"/>
      <c r="G44" s="67">
        <v>12</v>
      </c>
      <c r="H44" s="80" t="s">
        <v>57</v>
      </c>
      <c r="I44" s="29"/>
      <c r="J44" s="82">
        <f>SUM(J38:J41)</f>
        <v>0</v>
      </c>
      <c r="K44" s="83"/>
      <c r="L44" s="67">
        <v>19</v>
      </c>
      <c r="M44" s="80" t="s">
        <v>58</v>
      </c>
      <c r="N44" s="35"/>
      <c r="O44" s="35"/>
      <c r="P44" s="35"/>
      <c r="Q44" s="71"/>
      <c r="R44" s="81">
        <f>SUM(R38:R43)</f>
        <v>0</v>
      </c>
      <c r="S44" s="45"/>
    </row>
    <row r="45" spans="1:19" ht="20.25" customHeight="1">
      <c r="A45" s="84">
        <v>20</v>
      </c>
      <c r="B45" s="85" t="s">
        <v>59</v>
      </c>
      <c r="C45" s="86"/>
      <c r="D45" s="87"/>
      <c r="E45" s="88">
        <f>SUMIF(Rozpocet!O14:O335,512,Rozpocet!I14:I335)</f>
        <v>0</v>
      </c>
      <c r="F45" s="41"/>
      <c r="G45" s="84">
        <v>21</v>
      </c>
      <c r="H45" s="85" t="s">
        <v>60</v>
      </c>
      <c r="I45" s="87"/>
      <c r="J45" s="89">
        <v>0</v>
      </c>
      <c r="K45" s="90">
        <f>M48</f>
        <v>20</v>
      </c>
      <c r="L45" s="84">
        <v>22</v>
      </c>
      <c r="M45" s="85" t="s">
        <v>61</v>
      </c>
      <c r="N45" s="86"/>
      <c r="O45" s="40"/>
      <c r="P45" s="40"/>
      <c r="Q45" s="40"/>
      <c r="R45" s="88">
        <f>SUMIF(Rozpocet!O14:O335,"&lt;4",Rozpocet!I14:I335)+SUMIF(Rozpocet!O14:O335,"&gt;1024",Rozpocet!I14:I335)</f>
        <v>0</v>
      </c>
      <c r="S45" s="41"/>
    </row>
    <row r="46" spans="1:19" ht="20.25" customHeight="1">
      <c r="A46" s="91" t="s">
        <v>21</v>
      </c>
      <c r="B46" s="10"/>
      <c r="C46" s="10"/>
      <c r="D46" s="10"/>
      <c r="E46" s="10"/>
      <c r="F46" s="92"/>
      <c r="G46" s="93"/>
      <c r="H46" s="10"/>
      <c r="I46" s="10"/>
      <c r="J46" s="10"/>
      <c r="K46" s="10"/>
      <c r="L46" s="61" t="s">
        <v>62</v>
      </c>
      <c r="M46" s="48"/>
      <c r="N46" s="63" t="s">
        <v>63</v>
      </c>
      <c r="O46" s="47"/>
      <c r="P46" s="47"/>
      <c r="Q46" s="47"/>
      <c r="R46" s="47"/>
      <c r="S46" s="50"/>
    </row>
    <row r="47" spans="1:19" ht="20.25" customHeight="1">
      <c r="A47" s="12"/>
      <c r="B47" s="13"/>
      <c r="C47" s="13"/>
      <c r="D47" s="13"/>
      <c r="E47" s="13"/>
      <c r="F47" s="19"/>
      <c r="G47" s="94"/>
      <c r="H47" s="13"/>
      <c r="I47" s="13"/>
      <c r="J47" s="13"/>
      <c r="K47" s="13"/>
      <c r="L47" s="67">
        <v>23</v>
      </c>
      <c r="M47" s="72" t="s">
        <v>64</v>
      </c>
      <c r="N47" s="35"/>
      <c r="O47" s="35"/>
      <c r="P47" s="35"/>
      <c r="Q47" s="71"/>
      <c r="R47" s="81">
        <f>ROUND(E44+J44+R44+E45+J45+R45,2)</f>
        <v>0</v>
      </c>
      <c r="S47" s="95">
        <f>E44+J44+R44+E45+J45+R45</f>
        <v>0</v>
      </c>
    </row>
    <row r="48" spans="1:19" ht="20.25" customHeight="1">
      <c r="A48" s="96" t="s">
        <v>65</v>
      </c>
      <c r="B48" s="31"/>
      <c r="C48" s="31"/>
      <c r="D48" s="31"/>
      <c r="E48" s="31"/>
      <c r="F48" s="32"/>
      <c r="G48" s="97" t="s">
        <v>66</v>
      </c>
      <c r="H48" s="31"/>
      <c r="I48" s="31"/>
      <c r="J48" s="31"/>
      <c r="K48" s="31"/>
      <c r="L48" s="67">
        <v>24</v>
      </c>
      <c r="M48" s="98">
        <v>20</v>
      </c>
      <c r="N48" s="29" t="s">
        <v>45</v>
      </c>
      <c r="O48" s="99">
        <v>0</v>
      </c>
      <c r="P48" s="31" t="s">
        <v>67</v>
      </c>
      <c r="Q48" s="31"/>
      <c r="R48" s="100">
        <f>ROUND(O48*M48/100,2)</f>
        <v>0</v>
      </c>
      <c r="S48" s="101">
        <f>O48*M48/100</f>
        <v>0</v>
      </c>
    </row>
    <row r="49" spans="1:19" ht="20.25" customHeight="1">
      <c r="A49" s="102" t="s">
        <v>20</v>
      </c>
      <c r="B49" s="25"/>
      <c r="C49" s="25"/>
      <c r="D49" s="25"/>
      <c r="E49" s="25"/>
      <c r="F49" s="16"/>
      <c r="G49" s="103"/>
      <c r="H49" s="25"/>
      <c r="I49" s="25"/>
      <c r="J49" s="25"/>
      <c r="K49" s="25"/>
      <c r="L49" s="67">
        <v>25</v>
      </c>
      <c r="M49" s="98">
        <v>20</v>
      </c>
      <c r="N49" s="29" t="s">
        <v>45</v>
      </c>
      <c r="O49" s="99">
        <f>R47</f>
        <v>0</v>
      </c>
      <c r="P49" s="35" t="s">
        <v>67</v>
      </c>
      <c r="Q49" s="35"/>
      <c r="R49" s="70">
        <f>ROUND(O49*M49/100,2)</f>
        <v>0</v>
      </c>
      <c r="S49" s="104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94"/>
      <c r="H50" s="13"/>
      <c r="I50" s="13"/>
      <c r="J50" s="13"/>
      <c r="K50" s="13"/>
      <c r="L50" s="84">
        <v>26</v>
      </c>
      <c r="M50" s="105" t="s">
        <v>68</v>
      </c>
      <c r="N50" s="86"/>
      <c r="O50" s="86"/>
      <c r="P50" s="86"/>
      <c r="Q50" s="40"/>
      <c r="R50" s="106">
        <f>R47+R48+R49</f>
        <v>0</v>
      </c>
      <c r="S50" s="107"/>
    </row>
    <row r="51" spans="1:19" ht="20.25" customHeight="1">
      <c r="A51" s="96" t="s">
        <v>69</v>
      </c>
      <c r="B51" s="31"/>
      <c r="C51" s="31"/>
      <c r="D51" s="31"/>
      <c r="E51" s="31"/>
      <c r="F51" s="32"/>
      <c r="G51" s="97" t="s">
        <v>66</v>
      </c>
      <c r="H51" s="31"/>
      <c r="I51" s="31"/>
      <c r="J51" s="31"/>
      <c r="K51" s="31"/>
      <c r="L51" s="61" t="s">
        <v>70</v>
      </c>
      <c r="M51" s="48"/>
      <c r="N51" s="63" t="s">
        <v>71</v>
      </c>
      <c r="O51" s="47"/>
      <c r="P51" s="47"/>
      <c r="Q51" s="47"/>
      <c r="R51" s="108"/>
      <c r="S51" s="50"/>
    </row>
    <row r="52" spans="1:19" ht="20.25" customHeight="1">
      <c r="A52" s="102" t="s">
        <v>22</v>
      </c>
      <c r="B52" s="25"/>
      <c r="C52" s="25"/>
      <c r="D52" s="25"/>
      <c r="E52" s="25"/>
      <c r="F52" s="16"/>
      <c r="G52" s="103"/>
      <c r="H52" s="25"/>
      <c r="I52" s="25"/>
      <c r="J52" s="25"/>
      <c r="K52" s="25"/>
      <c r="L52" s="67">
        <v>27</v>
      </c>
      <c r="M52" s="72" t="s">
        <v>72</v>
      </c>
      <c r="N52" s="35"/>
      <c r="O52" s="35"/>
      <c r="P52" s="35"/>
      <c r="Q52" s="29"/>
      <c r="R52" s="70">
        <v>0</v>
      </c>
      <c r="S52" s="71"/>
    </row>
    <row r="53" spans="1:19" ht="20.25" customHeight="1">
      <c r="A53" s="12"/>
      <c r="B53" s="13"/>
      <c r="C53" s="13"/>
      <c r="D53" s="13"/>
      <c r="E53" s="13"/>
      <c r="F53" s="19"/>
      <c r="G53" s="94"/>
      <c r="H53" s="13"/>
      <c r="I53" s="13"/>
      <c r="J53" s="13"/>
      <c r="K53" s="13"/>
      <c r="L53" s="67">
        <v>28</v>
      </c>
      <c r="M53" s="72" t="s">
        <v>73</v>
      </c>
      <c r="N53" s="35"/>
      <c r="O53" s="35"/>
      <c r="P53" s="35"/>
      <c r="Q53" s="29"/>
      <c r="R53" s="70">
        <v>0</v>
      </c>
      <c r="S53" s="71"/>
    </row>
    <row r="54" spans="1:19" ht="20.25" customHeight="1">
      <c r="A54" s="109" t="s">
        <v>65</v>
      </c>
      <c r="B54" s="40"/>
      <c r="C54" s="40"/>
      <c r="D54" s="40"/>
      <c r="E54" s="40"/>
      <c r="F54" s="110"/>
      <c r="G54" s="111" t="s">
        <v>66</v>
      </c>
      <c r="H54" s="40"/>
      <c r="I54" s="40"/>
      <c r="J54" s="40"/>
      <c r="K54" s="40"/>
      <c r="L54" s="84">
        <v>29</v>
      </c>
      <c r="M54" s="85" t="s">
        <v>74</v>
      </c>
      <c r="N54" s="86"/>
      <c r="O54" s="86"/>
      <c r="P54" s="86"/>
      <c r="Q54" s="87"/>
      <c r="R54" s="54">
        <v>0</v>
      </c>
      <c r="S54" s="112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5"/>
  <sheetViews>
    <sheetView showGridLines="0" tabSelected="1" zoomScale="110" zoomScaleNormal="11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4.7109375" style="2" customWidth="1"/>
    <col min="4" max="4" width="12.57421875" style="2" customWidth="1"/>
    <col min="5" max="5" width="60.57421875" style="2" customWidth="1"/>
    <col min="6" max="6" width="4.7109375" style="2" customWidth="1"/>
    <col min="7" max="7" width="11.421875" style="2" customWidth="1"/>
    <col min="8" max="8" width="11.8515625" style="2" customWidth="1"/>
    <col min="9" max="9" width="14.57421875" style="2" customWidth="1"/>
    <col min="10" max="10" width="10.7109375" style="2" hidden="1" customWidth="1"/>
    <col min="11" max="11" width="12.7109375" style="2" hidden="1" customWidth="1"/>
    <col min="12" max="12" width="4.28125" style="2" hidden="1" customWidth="1"/>
    <col min="13" max="13" width="7.00390625" style="2" hidden="1" customWidth="1"/>
    <col min="14" max="14" width="3.7109375" style="2" hidden="1" customWidth="1"/>
    <col min="15" max="15" width="3.57421875" style="2" hidden="1" customWidth="1"/>
    <col min="16" max="16" width="3.7109375" style="2" hidden="1" customWidth="1"/>
    <col min="17" max="17" width="3.28125" style="2" hidden="1" customWidth="1"/>
    <col min="18" max="18" width="5.8515625" style="2" hidden="1" customWidth="1"/>
    <col min="19" max="19" width="3.7109375" style="2" hidden="1" customWidth="1"/>
    <col min="20" max="16384" width="9.140625" style="2" customWidth="1"/>
  </cols>
  <sheetData>
    <row r="1" spans="1:16" ht="18" customHeight="1">
      <c r="A1" s="185" t="s">
        <v>946</v>
      </c>
      <c r="B1" s="184"/>
      <c r="C1" s="184"/>
      <c r="D1" s="184"/>
      <c r="E1" s="184"/>
      <c r="F1" s="184"/>
      <c r="G1" s="184"/>
      <c r="H1" s="184"/>
      <c r="I1" s="184"/>
      <c r="J1" s="130"/>
      <c r="K1" s="130"/>
      <c r="L1" s="130"/>
      <c r="M1" s="130"/>
      <c r="N1" s="130"/>
      <c r="O1" s="131"/>
      <c r="P1" s="131"/>
    </row>
    <row r="2" spans="1:16" ht="11.25" customHeight="1">
      <c r="A2" s="113" t="s">
        <v>75</v>
      </c>
      <c r="B2" s="114"/>
      <c r="C2" s="165" t="str">
        <f>'Krycí list'!E5</f>
        <v>DEDINKA VINPERA - RADOŠOVCE</v>
      </c>
      <c r="D2" s="165"/>
      <c r="E2" s="165"/>
      <c r="F2" s="114"/>
      <c r="G2" s="114"/>
      <c r="H2" s="114"/>
      <c r="I2" s="114"/>
      <c r="J2" s="114"/>
      <c r="K2" s="114"/>
      <c r="L2" s="130"/>
      <c r="M2" s="130"/>
      <c r="N2" s="130"/>
      <c r="O2" s="131"/>
      <c r="P2" s="131"/>
    </row>
    <row r="3" spans="1:16" ht="11.25" customHeight="1">
      <c r="A3" s="113" t="s">
        <v>76</v>
      </c>
      <c r="B3" s="114"/>
      <c r="C3" s="165" t="str">
        <f>'Krycí list'!E7</f>
        <v>SO-02 Centrálny objekt dedinky</v>
      </c>
      <c r="D3" s="165"/>
      <c r="E3" s="165"/>
      <c r="F3" s="114"/>
      <c r="G3" s="114"/>
      <c r="H3" s="114"/>
      <c r="I3" s="114"/>
      <c r="J3" s="114"/>
      <c r="K3" s="114"/>
      <c r="L3" s="130"/>
      <c r="M3" s="130"/>
      <c r="N3" s="130"/>
      <c r="O3" s="131"/>
      <c r="P3" s="131"/>
    </row>
    <row r="4" spans="1:16" ht="11.25" customHeight="1">
      <c r="A4" s="113" t="s">
        <v>77</v>
      </c>
      <c r="B4" s="114"/>
      <c r="C4" s="114" t="str">
        <f>'Krycí list'!E9</f>
        <v>ARCHITEKTÚRA</v>
      </c>
      <c r="D4" s="114"/>
      <c r="E4" s="114"/>
      <c r="F4" s="114"/>
      <c r="G4" s="114"/>
      <c r="H4" s="114"/>
      <c r="I4" s="114"/>
      <c r="J4" s="114"/>
      <c r="K4" s="114"/>
      <c r="L4" s="130"/>
      <c r="M4" s="130"/>
      <c r="N4" s="130"/>
      <c r="O4" s="131"/>
      <c r="P4" s="131"/>
    </row>
    <row r="5" spans="1:16" ht="11.25" customHeight="1">
      <c r="A5" s="114" t="s">
        <v>85</v>
      </c>
      <c r="B5" s="114"/>
      <c r="C5" s="114" t="str">
        <f>'Krycí list'!P5</f>
        <v> </v>
      </c>
      <c r="D5" s="114"/>
      <c r="E5" s="114"/>
      <c r="F5" s="114"/>
      <c r="G5" s="114"/>
      <c r="H5" s="114"/>
      <c r="I5" s="114"/>
      <c r="J5" s="114"/>
      <c r="K5" s="114"/>
      <c r="L5" s="130"/>
      <c r="M5" s="130"/>
      <c r="N5" s="130"/>
      <c r="O5" s="131"/>
      <c r="P5" s="131"/>
    </row>
    <row r="6" spans="1:16" ht="5.2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30"/>
      <c r="M6" s="130"/>
      <c r="N6" s="130"/>
      <c r="O6" s="131"/>
      <c r="P6" s="131"/>
    </row>
    <row r="7" spans="1:16" ht="11.25" customHeight="1">
      <c r="A7" s="114" t="s">
        <v>78</v>
      </c>
      <c r="B7" s="114"/>
      <c r="C7" s="114" t="str">
        <f>'Krycí list'!E26</f>
        <v>Ing. Rastislav Ňukovič</v>
      </c>
      <c r="D7" s="114"/>
      <c r="E7" s="114"/>
      <c r="F7" s="114"/>
      <c r="G7" s="114"/>
      <c r="H7" s="114"/>
      <c r="I7" s="114"/>
      <c r="J7" s="114"/>
      <c r="K7" s="114"/>
      <c r="L7" s="130"/>
      <c r="M7" s="130"/>
      <c r="N7" s="130"/>
      <c r="O7" s="131"/>
      <c r="P7" s="131"/>
    </row>
    <row r="8" spans="1:16" ht="11.25" customHeight="1">
      <c r="A8" s="114" t="s">
        <v>79</v>
      </c>
      <c r="B8" s="114"/>
      <c r="C8" s="114" t="str">
        <f>'Krycí list'!E28</f>
        <v> </v>
      </c>
      <c r="D8" s="114"/>
      <c r="E8" s="114"/>
      <c r="F8" s="114"/>
      <c r="G8" s="114"/>
      <c r="H8" s="114"/>
      <c r="I8" s="114"/>
      <c r="J8" s="114"/>
      <c r="K8" s="114"/>
      <c r="L8" s="130"/>
      <c r="M8" s="130"/>
      <c r="N8" s="130"/>
      <c r="O8" s="131"/>
      <c r="P8" s="131"/>
    </row>
    <row r="9" spans="1:16" ht="11.25" customHeight="1">
      <c r="A9" s="114" t="s">
        <v>80</v>
      </c>
      <c r="B9" s="114"/>
      <c r="C9" s="169"/>
      <c r="D9" s="169"/>
      <c r="E9" s="114"/>
      <c r="F9" s="114"/>
      <c r="G9" s="114"/>
      <c r="H9" s="114"/>
      <c r="I9" s="114"/>
      <c r="J9" s="114"/>
      <c r="K9" s="114"/>
      <c r="L9" s="130"/>
      <c r="M9" s="130"/>
      <c r="N9" s="130"/>
      <c r="O9" s="131"/>
      <c r="P9" s="131"/>
    </row>
    <row r="10" spans="1:16" ht="6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/>
      <c r="P10" s="131"/>
    </row>
    <row r="11" spans="1:16" ht="32.25" customHeight="1">
      <c r="A11" s="115" t="s">
        <v>86</v>
      </c>
      <c r="B11" s="116" t="s">
        <v>87</v>
      </c>
      <c r="C11" s="116" t="s">
        <v>88</v>
      </c>
      <c r="D11" s="116" t="s">
        <v>89</v>
      </c>
      <c r="E11" s="116" t="s">
        <v>81</v>
      </c>
      <c r="F11" s="116" t="s">
        <v>90</v>
      </c>
      <c r="G11" s="116" t="s">
        <v>91</v>
      </c>
      <c r="H11" s="116" t="s">
        <v>92</v>
      </c>
      <c r="I11" s="116" t="s">
        <v>82</v>
      </c>
      <c r="J11" s="116" t="s">
        <v>93</v>
      </c>
      <c r="K11" s="116" t="s">
        <v>83</v>
      </c>
      <c r="L11" s="116" t="s">
        <v>94</v>
      </c>
      <c r="M11" s="116" t="s">
        <v>95</v>
      </c>
      <c r="N11" s="117" t="s">
        <v>96</v>
      </c>
      <c r="O11" s="132" t="s">
        <v>97</v>
      </c>
      <c r="P11" s="133" t="s">
        <v>98</v>
      </c>
    </row>
    <row r="12" spans="1:16" ht="15.75" customHeight="1">
      <c r="A12" s="118">
        <v>1</v>
      </c>
      <c r="B12" s="119">
        <v>2</v>
      </c>
      <c r="C12" s="119">
        <v>3</v>
      </c>
      <c r="D12" s="119">
        <v>4</v>
      </c>
      <c r="E12" s="119">
        <v>5</v>
      </c>
      <c r="F12" s="119">
        <v>6</v>
      </c>
      <c r="G12" s="119">
        <v>7</v>
      </c>
      <c r="H12" s="119">
        <v>8</v>
      </c>
      <c r="I12" s="119">
        <v>9</v>
      </c>
      <c r="J12" s="119"/>
      <c r="K12" s="119"/>
      <c r="L12" s="119"/>
      <c r="M12" s="119"/>
      <c r="N12" s="120">
        <v>10</v>
      </c>
      <c r="O12" s="134">
        <v>11</v>
      </c>
      <c r="P12" s="135">
        <v>12</v>
      </c>
    </row>
    <row r="13" spans="1:16" ht="3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6"/>
      <c r="O13" s="137"/>
      <c r="P13" s="138"/>
    </row>
    <row r="14" spans="1:16" s="121" customFormat="1" ht="12.75" customHeight="1">
      <c r="A14" s="139"/>
      <c r="B14" s="140" t="s">
        <v>62</v>
      </c>
      <c r="C14" s="139"/>
      <c r="D14" s="139" t="s">
        <v>41</v>
      </c>
      <c r="E14" s="139" t="s">
        <v>99</v>
      </c>
      <c r="F14" s="139"/>
      <c r="G14" s="139"/>
      <c r="H14" s="139"/>
      <c r="I14" s="141">
        <f>I15+I25+I46+I71+I105+I116+I140+I153</f>
        <v>0</v>
      </c>
      <c r="J14" s="139"/>
      <c r="K14" s="141">
        <f>K15+K25+K46+K71+K105+K116+K140+K153</f>
        <v>1735.622086744</v>
      </c>
      <c r="L14" s="139"/>
      <c r="M14" s="141">
        <f>M15+M25+M46+M71+M105+M116+M140+M153</f>
        <v>0</v>
      </c>
      <c r="N14" s="139"/>
      <c r="P14" s="123" t="s">
        <v>100</v>
      </c>
    </row>
    <row r="15" spans="2:16" s="121" customFormat="1" ht="12.75" customHeight="1">
      <c r="B15" s="125" t="s">
        <v>62</v>
      </c>
      <c r="D15" s="126" t="s">
        <v>101</v>
      </c>
      <c r="E15" s="126" t="s">
        <v>102</v>
      </c>
      <c r="I15" s="127">
        <f>SUM(I16:I24)</f>
        <v>0</v>
      </c>
      <c r="K15" s="127">
        <f>SUM(K16:K24)</f>
        <v>0</v>
      </c>
      <c r="M15" s="127">
        <f>SUM(M16:M24)</f>
        <v>0</v>
      </c>
      <c r="P15" s="126" t="s">
        <v>101</v>
      </c>
    </row>
    <row r="16" spans="1:16" s="13" customFormat="1" ht="13.5" customHeight="1">
      <c r="A16" s="142" t="s">
        <v>101</v>
      </c>
      <c r="B16" s="142" t="s">
        <v>103</v>
      </c>
      <c r="C16" s="142" t="s">
        <v>104</v>
      </c>
      <c r="D16" s="143" t="s">
        <v>105</v>
      </c>
      <c r="E16" s="144" t="s">
        <v>106</v>
      </c>
      <c r="F16" s="142" t="s">
        <v>107</v>
      </c>
      <c r="G16" s="145">
        <v>2910</v>
      </c>
      <c r="H16" s="145"/>
      <c r="I16" s="145">
        <f aca="true" t="shared" si="0" ref="I16:I24">ROUND(G16*H16,3)</f>
        <v>0</v>
      </c>
      <c r="J16" s="146">
        <v>0</v>
      </c>
      <c r="K16" s="145">
        <f aca="true" t="shared" si="1" ref="K16:K24">G16*J16</f>
        <v>0</v>
      </c>
      <c r="L16" s="146">
        <v>0</v>
      </c>
      <c r="M16" s="145">
        <f aca="true" t="shared" si="2" ref="M16:M24">G16*L16</f>
        <v>0</v>
      </c>
      <c r="N16" s="147">
        <v>20</v>
      </c>
      <c r="O16" s="148">
        <v>4</v>
      </c>
      <c r="P16" s="13" t="s">
        <v>108</v>
      </c>
    </row>
    <row r="17" spans="1:16" s="13" customFormat="1" ht="13.5" customHeight="1">
      <c r="A17" s="142" t="s">
        <v>108</v>
      </c>
      <c r="B17" s="142" t="s">
        <v>103</v>
      </c>
      <c r="C17" s="142" t="s">
        <v>104</v>
      </c>
      <c r="D17" s="143" t="s">
        <v>109</v>
      </c>
      <c r="E17" s="144" t="s">
        <v>110</v>
      </c>
      <c r="F17" s="142" t="s">
        <v>107</v>
      </c>
      <c r="G17" s="145">
        <v>1455</v>
      </c>
      <c r="H17" s="145"/>
      <c r="I17" s="145">
        <f t="shared" si="0"/>
        <v>0</v>
      </c>
      <c r="J17" s="146">
        <v>0</v>
      </c>
      <c r="K17" s="145">
        <f t="shared" si="1"/>
        <v>0</v>
      </c>
      <c r="L17" s="146">
        <v>0</v>
      </c>
      <c r="M17" s="145">
        <f t="shared" si="2"/>
        <v>0</v>
      </c>
      <c r="N17" s="147">
        <v>20</v>
      </c>
      <c r="O17" s="148">
        <v>4</v>
      </c>
      <c r="P17" s="13" t="s">
        <v>108</v>
      </c>
    </row>
    <row r="18" spans="1:16" s="13" customFormat="1" ht="13.5" customHeight="1">
      <c r="A18" s="142" t="s">
        <v>111</v>
      </c>
      <c r="B18" s="142" t="s">
        <v>103</v>
      </c>
      <c r="C18" s="142" t="s">
        <v>104</v>
      </c>
      <c r="D18" s="143" t="s">
        <v>112</v>
      </c>
      <c r="E18" s="144" t="s">
        <v>113</v>
      </c>
      <c r="F18" s="142" t="s">
        <v>107</v>
      </c>
      <c r="G18" s="145">
        <v>9.5</v>
      </c>
      <c r="H18" s="145"/>
      <c r="I18" s="145">
        <f t="shared" si="0"/>
        <v>0</v>
      </c>
      <c r="J18" s="146">
        <v>0</v>
      </c>
      <c r="K18" s="145">
        <f t="shared" si="1"/>
        <v>0</v>
      </c>
      <c r="L18" s="146">
        <v>0</v>
      </c>
      <c r="M18" s="145">
        <f t="shared" si="2"/>
        <v>0</v>
      </c>
      <c r="N18" s="147">
        <v>20</v>
      </c>
      <c r="O18" s="148">
        <v>4</v>
      </c>
      <c r="P18" s="13" t="s">
        <v>108</v>
      </c>
    </row>
    <row r="19" spans="1:16" s="13" customFormat="1" ht="13.5" customHeight="1">
      <c r="A19" s="142" t="s">
        <v>114</v>
      </c>
      <c r="B19" s="142" t="s">
        <v>103</v>
      </c>
      <c r="C19" s="142" t="s">
        <v>104</v>
      </c>
      <c r="D19" s="143" t="s">
        <v>115</v>
      </c>
      <c r="E19" s="144" t="s">
        <v>116</v>
      </c>
      <c r="F19" s="142" t="s">
        <v>107</v>
      </c>
      <c r="G19" s="145">
        <v>9.5</v>
      </c>
      <c r="H19" s="145"/>
      <c r="I19" s="145">
        <f t="shared" si="0"/>
        <v>0</v>
      </c>
      <c r="J19" s="146">
        <v>0</v>
      </c>
      <c r="K19" s="145">
        <f t="shared" si="1"/>
        <v>0</v>
      </c>
      <c r="L19" s="146">
        <v>0</v>
      </c>
      <c r="M19" s="145">
        <f t="shared" si="2"/>
        <v>0</v>
      </c>
      <c r="N19" s="147">
        <v>20</v>
      </c>
      <c r="O19" s="148">
        <v>4</v>
      </c>
      <c r="P19" s="13" t="s">
        <v>108</v>
      </c>
    </row>
    <row r="20" spans="1:16" s="13" customFormat="1" ht="13.5" customHeight="1">
      <c r="A20" s="142" t="s">
        <v>117</v>
      </c>
      <c r="B20" s="142" t="s">
        <v>103</v>
      </c>
      <c r="C20" s="142" t="s">
        <v>104</v>
      </c>
      <c r="D20" s="143" t="s">
        <v>118</v>
      </c>
      <c r="E20" s="144" t="s">
        <v>119</v>
      </c>
      <c r="F20" s="142" t="s">
        <v>107</v>
      </c>
      <c r="G20" s="145">
        <v>940</v>
      </c>
      <c r="H20" s="145"/>
      <c r="I20" s="145">
        <f t="shared" si="0"/>
        <v>0</v>
      </c>
      <c r="J20" s="146">
        <v>0</v>
      </c>
      <c r="K20" s="145">
        <f t="shared" si="1"/>
        <v>0</v>
      </c>
      <c r="L20" s="146">
        <v>0</v>
      </c>
      <c r="M20" s="145">
        <f t="shared" si="2"/>
        <v>0</v>
      </c>
      <c r="N20" s="147">
        <v>20</v>
      </c>
      <c r="O20" s="148">
        <v>4</v>
      </c>
      <c r="P20" s="13" t="s">
        <v>108</v>
      </c>
    </row>
    <row r="21" spans="1:16" s="13" customFormat="1" ht="13.5" customHeight="1">
      <c r="A21" s="142" t="s">
        <v>120</v>
      </c>
      <c r="B21" s="142" t="s">
        <v>103</v>
      </c>
      <c r="C21" s="142" t="s">
        <v>104</v>
      </c>
      <c r="D21" s="143" t="s">
        <v>121</v>
      </c>
      <c r="E21" s="144" t="s">
        <v>122</v>
      </c>
      <c r="F21" s="142" t="s">
        <v>107</v>
      </c>
      <c r="G21" s="145">
        <v>1979.5</v>
      </c>
      <c r="H21" s="145"/>
      <c r="I21" s="145">
        <f t="shared" si="0"/>
        <v>0</v>
      </c>
      <c r="J21" s="146">
        <v>0</v>
      </c>
      <c r="K21" s="145">
        <f t="shared" si="1"/>
        <v>0</v>
      </c>
      <c r="L21" s="146">
        <v>0</v>
      </c>
      <c r="M21" s="145">
        <f t="shared" si="2"/>
        <v>0</v>
      </c>
      <c r="N21" s="147">
        <v>20</v>
      </c>
      <c r="O21" s="148">
        <v>4</v>
      </c>
      <c r="P21" s="13" t="s">
        <v>108</v>
      </c>
    </row>
    <row r="22" spans="1:16" s="13" customFormat="1" ht="13.5" customHeight="1">
      <c r="A22" s="142" t="s">
        <v>123</v>
      </c>
      <c r="B22" s="142" t="s">
        <v>103</v>
      </c>
      <c r="C22" s="142" t="s">
        <v>104</v>
      </c>
      <c r="D22" s="143" t="s">
        <v>124</v>
      </c>
      <c r="E22" s="144" t="s">
        <v>125</v>
      </c>
      <c r="F22" s="142" t="s">
        <v>107</v>
      </c>
      <c r="G22" s="145">
        <v>1979.5</v>
      </c>
      <c r="H22" s="145"/>
      <c r="I22" s="145">
        <f t="shared" si="0"/>
        <v>0</v>
      </c>
      <c r="J22" s="146">
        <v>0</v>
      </c>
      <c r="K22" s="145">
        <f t="shared" si="1"/>
        <v>0</v>
      </c>
      <c r="L22" s="146">
        <v>0</v>
      </c>
      <c r="M22" s="145">
        <f t="shared" si="2"/>
        <v>0</v>
      </c>
      <c r="N22" s="147">
        <v>20</v>
      </c>
      <c r="O22" s="148">
        <v>4</v>
      </c>
      <c r="P22" s="13" t="s">
        <v>108</v>
      </c>
    </row>
    <row r="23" spans="1:16" s="13" customFormat="1" ht="24" customHeight="1">
      <c r="A23" s="142" t="s">
        <v>126</v>
      </c>
      <c r="B23" s="142" t="s">
        <v>103</v>
      </c>
      <c r="C23" s="142" t="s">
        <v>104</v>
      </c>
      <c r="D23" s="143" t="s">
        <v>127</v>
      </c>
      <c r="E23" s="144" t="s">
        <v>128</v>
      </c>
      <c r="F23" s="142" t="s">
        <v>107</v>
      </c>
      <c r="G23" s="145">
        <v>690</v>
      </c>
      <c r="H23" s="145"/>
      <c r="I23" s="145">
        <f t="shared" si="0"/>
        <v>0</v>
      </c>
      <c r="J23" s="146">
        <v>0</v>
      </c>
      <c r="K23" s="145">
        <f t="shared" si="1"/>
        <v>0</v>
      </c>
      <c r="L23" s="146">
        <v>0</v>
      </c>
      <c r="M23" s="145">
        <f t="shared" si="2"/>
        <v>0</v>
      </c>
      <c r="N23" s="147">
        <v>20</v>
      </c>
      <c r="O23" s="148">
        <v>4</v>
      </c>
      <c r="P23" s="13" t="s">
        <v>108</v>
      </c>
    </row>
    <row r="24" spans="1:16" s="13" customFormat="1" ht="13.5" customHeight="1">
      <c r="A24" s="142" t="s">
        <v>129</v>
      </c>
      <c r="B24" s="142" t="s">
        <v>103</v>
      </c>
      <c r="C24" s="142" t="s">
        <v>104</v>
      </c>
      <c r="D24" s="143" t="s">
        <v>130</v>
      </c>
      <c r="E24" s="144" t="s">
        <v>131</v>
      </c>
      <c r="F24" s="142" t="s">
        <v>132</v>
      </c>
      <c r="G24" s="145">
        <v>365</v>
      </c>
      <c r="H24" s="145"/>
      <c r="I24" s="145">
        <f t="shared" si="0"/>
        <v>0</v>
      </c>
      <c r="J24" s="146">
        <v>0</v>
      </c>
      <c r="K24" s="145">
        <f t="shared" si="1"/>
        <v>0</v>
      </c>
      <c r="L24" s="146">
        <v>0</v>
      </c>
      <c r="M24" s="145">
        <f t="shared" si="2"/>
        <v>0</v>
      </c>
      <c r="N24" s="147">
        <v>20</v>
      </c>
      <c r="O24" s="148">
        <v>4</v>
      </c>
      <c r="P24" s="13" t="s">
        <v>108</v>
      </c>
    </row>
    <row r="25" spans="2:16" s="121" customFormat="1" ht="12.75" customHeight="1">
      <c r="B25" s="125" t="s">
        <v>62</v>
      </c>
      <c r="D25" s="126" t="s">
        <v>108</v>
      </c>
      <c r="E25" s="126" t="s">
        <v>133</v>
      </c>
      <c r="I25" s="127">
        <f>SUM(I26:I45)</f>
        <v>0</v>
      </c>
      <c r="K25" s="127">
        <f>SUM(K26:K45)</f>
        <v>570.7091660199999</v>
      </c>
      <c r="M25" s="127">
        <f>SUM(M26:M45)</f>
        <v>0</v>
      </c>
      <c r="P25" s="126" t="s">
        <v>101</v>
      </c>
    </row>
    <row r="26" spans="1:16" s="13" customFormat="1" ht="13.5" customHeight="1">
      <c r="A26" s="142" t="s">
        <v>134</v>
      </c>
      <c r="B26" s="142" t="s">
        <v>103</v>
      </c>
      <c r="C26" s="142" t="s">
        <v>11</v>
      </c>
      <c r="D26" s="143" t="s">
        <v>135</v>
      </c>
      <c r="E26" s="144" t="s">
        <v>136</v>
      </c>
      <c r="F26" s="142" t="s">
        <v>132</v>
      </c>
      <c r="G26" s="145">
        <v>260</v>
      </c>
      <c r="H26" s="145"/>
      <c r="I26" s="145">
        <f aca="true" t="shared" si="3" ref="I26:I35">ROUND(G26*H26,3)</f>
        <v>0</v>
      </c>
      <c r="J26" s="146">
        <v>0.00035</v>
      </c>
      <c r="K26" s="145">
        <f aca="true" t="shared" si="4" ref="K26:K35">G26*J26</f>
        <v>0.091</v>
      </c>
      <c r="L26" s="146">
        <v>0</v>
      </c>
      <c r="M26" s="145">
        <f aca="true" t="shared" si="5" ref="M26:M35">G26*L26</f>
        <v>0</v>
      </c>
      <c r="N26" s="147">
        <v>20</v>
      </c>
      <c r="O26" s="148">
        <v>4</v>
      </c>
      <c r="P26" s="13" t="s">
        <v>108</v>
      </c>
    </row>
    <row r="27" spans="1:16" s="13" customFormat="1" ht="13.5" customHeight="1">
      <c r="A27" s="149" t="s">
        <v>137</v>
      </c>
      <c r="B27" s="149" t="s">
        <v>138</v>
      </c>
      <c r="C27" s="149" t="s">
        <v>139</v>
      </c>
      <c r="D27" s="150" t="s">
        <v>140</v>
      </c>
      <c r="E27" s="151" t="s">
        <v>141</v>
      </c>
      <c r="F27" s="149" t="s">
        <v>132</v>
      </c>
      <c r="G27" s="152">
        <v>286</v>
      </c>
      <c r="H27" s="152"/>
      <c r="I27" s="152">
        <f t="shared" si="3"/>
        <v>0</v>
      </c>
      <c r="J27" s="153">
        <v>0.0005</v>
      </c>
      <c r="K27" s="152">
        <f t="shared" si="4"/>
        <v>0.14300000000000002</v>
      </c>
      <c r="L27" s="153">
        <v>0</v>
      </c>
      <c r="M27" s="152">
        <f t="shared" si="5"/>
        <v>0</v>
      </c>
      <c r="N27" s="154">
        <v>20</v>
      </c>
      <c r="O27" s="155">
        <v>8</v>
      </c>
      <c r="P27" s="156" t="s">
        <v>108</v>
      </c>
    </row>
    <row r="28" spans="1:16" s="13" customFormat="1" ht="13.5" customHeight="1">
      <c r="A28" s="142" t="s">
        <v>142</v>
      </c>
      <c r="B28" s="142" t="s">
        <v>103</v>
      </c>
      <c r="C28" s="142" t="s">
        <v>11</v>
      </c>
      <c r="D28" s="143" t="s">
        <v>143</v>
      </c>
      <c r="E28" s="144" t="s">
        <v>144</v>
      </c>
      <c r="F28" s="142" t="s">
        <v>107</v>
      </c>
      <c r="G28" s="145">
        <v>39</v>
      </c>
      <c r="H28" s="145"/>
      <c r="I28" s="145">
        <f t="shared" si="3"/>
        <v>0</v>
      </c>
      <c r="J28" s="146">
        <v>1.9205</v>
      </c>
      <c r="K28" s="145">
        <f t="shared" si="4"/>
        <v>74.8995</v>
      </c>
      <c r="L28" s="146">
        <v>0</v>
      </c>
      <c r="M28" s="145">
        <f t="shared" si="5"/>
        <v>0</v>
      </c>
      <c r="N28" s="147">
        <v>20</v>
      </c>
      <c r="O28" s="148">
        <v>4</v>
      </c>
      <c r="P28" s="13" t="s">
        <v>108</v>
      </c>
    </row>
    <row r="29" spans="1:16" s="13" customFormat="1" ht="24" customHeight="1">
      <c r="A29" s="142" t="s">
        <v>145</v>
      </c>
      <c r="B29" s="142" t="s">
        <v>103</v>
      </c>
      <c r="C29" s="142" t="s">
        <v>11</v>
      </c>
      <c r="D29" s="143" t="s">
        <v>146</v>
      </c>
      <c r="E29" s="144" t="s">
        <v>147</v>
      </c>
      <c r="F29" s="142" t="s">
        <v>148</v>
      </c>
      <c r="G29" s="145">
        <v>130</v>
      </c>
      <c r="H29" s="145"/>
      <c r="I29" s="145">
        <f t="shared" si="3"/>
        <v>0</v>
      </c>
      <c r="J29" s="146">
        <v>0.00992</v>
      </c>
      <c r="K29" s="145">
        <f t="shared" si="4"/>
        <v>1.2896</v>
      </c>
      <c r="L29" s="146">
        <v>0</v>
      </c>
      <c r="M29" s="145">
        <f t="shared" si="5"/>
        <v>0</v>
      </c>
      <c r="N29" s="147">
        <v>20</v>
      </c>
      <c r="O29" s="148">
        <v>4</v>
      </c>
      <c r="P29" s="13" t="s">
        <v>108</v>
      </c>
    </row>
    <row r="30" spans="1:16" s="13" customFormat="1" ht="13.5" customHeight="1">
      <c r="A30" s="142" t="s">
        <v>149</v>
      </c>
      <c r="B30" s="142" t="s">
        <v>103</v>
      </c>
      <c r="C30" s="142" t="s">
        <v>11</v>
      </c>
      <c r="D30" s="143" t="s">
        <v>150</v>
      </c>
      <c r="E30" s="144" t="s">
        <v>151</v>
      </c>
      <c r="F30" s="142" t="s">
        <v>107</v>
      </c>
      <c r="G30" s="145">
        <v>23</v>
      </c>
      <c r="H30" s="145"/>
      <c r="I30" s="145">
        <f t="shared" si="3"/>
        <v>0</v>
      </c>
      <c r="J30" s="146">
        <v>2.28307</v>
      </c>
      <c r="K30" s="145">
        <f t="shared" si="4"/>
        <v>52.51061</v>
      </c>
      <c r="L30" s="146">
        <v>0</v>
      </c>
      <c r="M30" s="145">
        <f t="shared" si="5"/>
        <v>0</v>
      </c>
      <c r="N30" s="147">
        <v>20</v>
      </c>
      <c r="O30" s="148">
        <v>4</v>
      </c>
      <c r="P30" s="13" t="s">
        <v>108</v>
      </c>
    </row>
    <row r="31" spans="1:16" s="13" customFormat="1" ht="13.5" customHeight="1">
      <c r="A31" s="142" t="s">
        <v>152</v>
      </c>
      <c r="B31" s="142" t="s">
        <v>103</v>
      </c>
      <c r="C31" s="142" t="s">
        <v>11</v>
      </c>
      <c r="D31" s="143" t="s">
        <v>153</v>
      </c>
      <c r="E31" s="144" t="s">
        <v>154</v>
      </c>
      <c r="F31" s="142" t="s">
        <v>155</v>
      </c>
      <c r="G31" s="145">
        <v>1.786</v>
      </c>
      <c r="H31" s="145"/>
      <c r="I31" s="145">
        <f t="shared" si="3"/>
        <v>0</v>
      </c>
      <c r="J31" s="146">
        <v>1.07469</v>
      </c>
      <c r="K31" s="145">
        <f t="shared" si="4"/>
        <v>1.9193963399999998</v>
      </c>
      <c r="L31" s="146">
        <v>0</v>
      </c>
      <c r="M31" s="145">
        <f t="shared" si="5"/>
        <v>0</v>
      </c>
      <c r="N31" s="147">
        <v>20</v>
      </c>
      <c r="O31" s="148">
        <v>4</v>
      </c>
      <c r="P31" s="13" t="s">
        <v>108</v>
      </c>
    </row>
    <row r="32" spans="1:16" s="13" customFormat="1" ht="24" customHeight="1">
      <c r="A32" s="142" t="s">
        <v>156</v>
      </c>
      <c r="B32" s="142" t="s">
        <v>103</v>
      </c>
      <c r="C32" s="142" t="s">
        <v>11</v>
      </c>
      <c r="D32" s="143" t="s">
        <v>157</v>
      </c>
      <c r="E32" s="144" t="s">
        <v>158</v>
      </c>
      <c r="F32" s="142" t="s">
        <v>148</v>
      </c>
      <c r="G32" s="145">
        <v>16</v>
      </c>
      <c r="H32" s="145"/>
      <c r="I32" s="145">
        <f t="shared" si="3"/>
        <v>0</v>
      </c>
      <c r="J32" s="146">
        <v>0.00139</v>
      </c>
      <c r="K32" s="145">
        <f t="shared" si="4"/>
        <v>0.02224</v>
      </c>
      <c r="L32" s="146">
        <v>0</v>
      </c>
      <c r="M32" s="145">
        <f t="shared" si="5"/>
        <v>0</v>
      </c>
      <c r="N32" s="147">
        <v>20</v>
      </c>
      <c r="O32" s="148">
        <v>4</v>
      </c>
      <c r="P32" s="13" t="s">
        <v>108</v>
      </c>
    </row>
    <row r="33" spans="1:16" s="13" customFormat="1" ht="24" customHeight="1">
      <c r="A33" s="142" t="s">
        <v>159</v>
      </c>
      <c r="B33" s="142" t="s">
        <v>103</v>
      </c>
      <c r="C33" s="142" t="s">
        <v>11</v>
      </c>
      <c r="D33" s="143" t="s">
        <v>160</v>
      </c>
      <c r="E33" s="144" t="s">
        <v>161</v>
      </c>
      <c r="F33" s="142" t="s">
        <v>148</v>
      </c>
      <c r="G33" s="145">
        <v>33</v>
      </c>
      <c r="H33" s="145"/>
      <c r="I33" s="145">
        <f t="shared" si="3"/>
        <v>0</v>
      </c>
      <c r="J33" s="146">
        <v>0.00277</v>
      </c>
      <c r="K33" s="145">
        <f t="shared" si="4"/>
        <v>0.09140999999999999</v>
      </c>
      <c r="L33" s="146">
        <v>0</v>
      </c>
      <c r="M33" s="145">
        <f t="shared" si="5"/>
        <v>0</v>
      </c>
      <c r="N33" s="147">
        <v>20</v>
      </c>
      <c r="O33" s="148">
        <v>4</v>
      </c>
      <c r="P33" s="13" t="s">
        <v>108</v>
      </c>
    </row>
    <row r="34" spans="1:16" s="13" customFormat="1" ht="13.5" customHeight="1">
      <c r="A34" s="142" t="s">
        <v>162</v>
      </c>
      <c r="B34" s="142" t="s">
        <v>103</v>
      </c>
      <c r="C34" s="142" t="s">
        <v>11</v>
      </c>
      <c r="D34" s="143" t="s">
        <v>163</v>
      </c>
      <c r="E34" s="144" t="s">
        <v>164</v>
      </c>
      <c r="F34" s="142" t="s">
        <v>107</v>
      </c>
      <c r="G34" s="145">
        <v>56.5</v>
      </c>
      <c r="H34" s="145"/>
      <c r="I34" s="145">
        <f t="shared" si="3"/>
        <v>0</v>
      </c>
      <c r="J34" s="146">
        <v>2.066</v>
      </c>
      <c r="K34" s="145">
        <f t="shared" si="4"/>
        <v>116.72899999999998</v>
      </c>
      <c r="L34" s="146">
        <v>0</v>
      </c>
      <c r="M34" s="145">
        <f t="shared" si="5"/>
        <v>0</v>
      </c>
      <c r="N34" s="147">
        <v>20</v>
      </c>
      <c r="O34" s="148">
        <v>4</v>
      </c>
      <c r="P34" s="13" t="s">
        <v>108</v>
      </c>
    </row>
    <row r="35" spans="1:16" s="13" customFormat="1" ht="13.5" customHeight="1">
      <c r="A35" s="142" t="s">
        <v>165</v>
      </c>
      <c r="B35" s="142" t="s">
        <v>103</v>
      </c>
      <c r="C35" s="142" t="s">
        <v>166</v>
      </c>
      <c r="D35" s="143" t="s">
        <v>167</v>
      </c>
      <c r="E35" s="144" t="s">
        <v>168</v>
      </c>
      <c r="F35" s="142" t="s">
        <v>107</v>
      </c>
      <c r="G35" s="145">
        <v>118.633</v>
      </c>
      <c r="H35" s="145"/>
      <c r="I35" s="145">
        <f t="shared" si="3"/>
        <v>0</v>
      </c>
      <c r="J35" s="146">
        <v>2.35339</v>
      </c>
      <c r="K35" s="145">
        <f t="shared" si="4"/>
        <v>279.18971587</v>
      </c>
      <c r="L35" s="146">
        <v>0</v>
      </c>
      <c r="M35" s="145">
        <f t="shared" si="5"/>
        <v>0</v>
      </c>
      <c r="N35" s="147">
        <v>20</v>
      </c>
      <c r="O35" s="148">
        <v>4</v>
      </c>
      <c r="P35" s="13" t="s">
        <v>108</v>
      </c>
    </row>
    <row r="36" spans="4:19" s="13" customFormat="1" ht="15.75" customHeight="1">
      <c r="D36" s="157"/>
      <c r="E36" s="158" t="s">
        <v>169</v>
      </c>
      <c r="G36" s="159">
        <v>63.401</v>
      </c>
      <c r="P36" s="157" t="s">
        <v>108</v>
      </c>
      <c r="Q36" s="157" t="s">
        <v>108</v>
      </c>
      <c r="R36" s="157" t="s">
        <v>170</v>
      </c>
      <c r="S36" s="157" t="s">
        <v>100</v>
      </c>
    </row>
    <row r="37" spans="4:19" s="13" customFormat="1" ht="15.75" customHeight="1">
      <c r="D37" s="157"/>
      <c r="E37" s="158" t="s">
        <v>171</v>
      </c>
      <c r="G37" s="159">
        <v>33.27</v>
      </c>
      <c r="P37" s="157" t="s">
        <v>108</v>
      </c>
      <c r="Q37" s="157" t="s">
        <v>108</v>
      </c>
      <c r="R37" s="157" t="s">
        <v>170</v>
      </c>
      <c r="S37" s="157" t="s">
        <v>100</v>
      </c>
    </row>
    <row r="38" spans="4:19" s="13" customFormat="1" ht="15.75" customHeight="1">
      <c r="D38" s="157"/>
      <c r="E38" s="158" t="s">
        <v>172</v>
      </c>
      <c r="G38" s="159">
        <v>21.962</v>
      </c>
      <c r="P38" s="157" t="s">
        <v>108</v>
      </c>
      <c r="Q38" s="157" t="s">
        <v>108</v>
      </c>
      <c r="R38" s="157" t="s">
        <v>170</v>
      </c>
      <c r="S38" s="157" t="s">
        <v>100</v>
      </c>
    </row>
    <row r="39" spans="4:19" s="13" customFormat="1" ht="15.75" customHeight="1">
      <c r="D39" s="160"/>
      <c r="E39" s="161" t="s">
        <v>173</v>
      </c>
      <c r="G39" s="162">
        <v>118.633</v>
      </c>
      <c r="P39" s="160" t="s">
        <v>108</v>
      </c>
      <c r="Q39" s="160" t="s">
        <v>114</v>
      </c>
      <c r="R39" s="160" t="s">
        <v>170</v>
      </c>
      <c r="S39" s="160" t="s">
        <v>101</v>
      </c>
    </row>
    <row r="40" spans="1:16" s="13" customFormat="1" ht="13.5" customHeight="1">
      <c r="A40" s="142" t="s">
        <v>174</v>
      </c>
      <c r="B40" s="142" t="s">
        <v>103</v>
      </c>
      <c r="C40" s="142" t="s">
        <v>175</v>
      </c>
      <c r="D40" s="143" t="s">
        <v>176</v>
      </c>
      <c r="E40" s="144" t="s">
        <v>177</v>
      </c>
      <c r="F40" s="142" t="s">
        <v>132</v>
      </c>
      <c r="G40" s="145">
        <v>44.75</v>
      </c>
      <c r="H40" s="145"/>
      <c r="I40" s="145">
        <f aca="true" t="shared" si="6" ref="I40:I45">ROUND(G40*H40,3)</f>
        <v>0</v>
      </c>
      <c r="J40" s="146">
        <v>0.00407</v>
      </c>
      <c r="K40" s="145">
        <f aca="true" t="shared" si="7" ref="K40:K45">G40*J40</f>
        <v>0.1821325</v>
      </c>
      <c r="L40" s="146">
        <v>0</v>
      </c>
      <c r="M40" s="145">
        <f aca="true" t="shared" si="8" ref="M40:M45">G40*L40</f>
        <v>0</v>
      </c>
      <c r="N40" s="147">
        <v>20</v>
      </c>
      <c r="O40" s="148">
        <v>4</v>
      </c>
      <c r="P40" s="13" t="s">
        <v>108</v>
      </c>
    </row>
    <row r="41" spans="1:16" s="13" customFormat="1" ht="13.5" customHeight="1">
      <c r="A41" s="142" t="s">
        <v>178</v>
      </c>
      <c r="B41" s="142" t="s">
        <v>103</v>
      </c>
      <c r="C41" s="142" t="s">
        <v>175</v>
      </c>
      <c r="D41" s="143" t="s">
        <v>179</v>
      </c>
      <c r="E41" s="144" t="s">
        <v>180</v>
      </c>
      <c r="F41" s="142" t="s">
        <v>132</v>
      </c>
      <c r="G41" s="145">
        <v>44.75</v>
      </c>
      <c r="H41" s="145"/>
      <c r="I41" s="145">
        <f t="shared" si="6"/>
        <v>0</v>
      </c>
      <c r="J41" s="146">
        <v>0</v>
      </c>
      <c r="K41" s="145">
        <f t="shared" si="7"/>
        <v>0</v>
      </c>
      <c r="L41" s="146">
        <v>0</v>
      </c>
      <c r="M41" s="145">
        <f t="shared" si="8"/>
        <v>0</v>
      </c>
      <c r="N41" s="147">
        <v>20</v>
      </c>
      <c r="O41" s="148">
        <v>4</v>
      </c>
      <c r="P41" s="13" t="s">
        <v>108</v>
      </c>
    </row>
    <row r="42" spans="1:16" s="13" customFormat="1" ht="13.5" customHeight="1">
      <c r="A42" s="142" t="s">
        <v>181</v>
      </c>
      <c r="B42" s="142" t="s">
        <v>103</v>
      </c>
      <c r="C42" s="142" t="s">
        <v>175</v>
      </c>
      <c r="D42" s="143" t="s">
        <v>182</v>
      </c>
      <c r="E42" s="144" t="s">
        <v>183</v>
      </c>
      <c r="F42" s="142" t="s">
        <v>155</v>
      </c>
      <c r="G42" s="145">
        <f>15.497+0.6*0.9</f>
        <v>16.037</v>
      </c>
      <c r="H42" s="145"/>
      <c r="I42" s="145">
        <f t="shared" si="6"/>
        <v>0</v>
      </c>
      <c r="J42" s="146">
        <v>1.13453</v>
      </c>
      <c r="K42" s="145">
        <f t="shared" si="7"/>
        <v>18.19445761</v>
      </c>
      <c r="L42" s="146">
        <v>0</v>
      </c>
      <c r="M42" s="145">
        <f t="shared" si="8"/>
        <v>0</v>
      </c>
      <c r="N42" s="147">
        <v>20</v>
      </c>
      <c r="O42" s="148">
        <v>4</v>
      </c>
      <c r="P42" s="13" t="s">
        <v>108</v>
      </c>
    </row>
    <row r="43" spans="1:16" s="13" customFormat="1" ht="13.5" customHeight="1">
      <c r="A43" s="142" t="s">
        <v>184</v>
      </c>
      <c r="B43" s="142" t="s">
        <v>103</v>
      </c>
      <c r="C43" s="142" t="s">
        <v>175</v>
      </c>
      <c r="D43" s="143" t="s">
        <v>185</v>
      </c>
      <c r="E43" s="144" t="s">
        <v>186</v>
      </c>
      <c r="F43" s="142" t="s">
        <v>107</v>
      </c>
      <c r="G43" s="145">
        <v>11.503</v>
      </c>
      <c r="H43" s="145"/>
      <c r="I43" s="145">
        <f t="shared" si="6"/>
        <v>0</v>
      </c>
      <c r="J43" s="146">
        <v>2.2119</v>
      </c>
      <c r="K43" s="145">
        <f t="shared" si="7"/>
        <v>25.4434857</v>
      </c>
      <c r="L43" s="146">
        <v>0</v>
      </c>
      <c r="M43" s="145">
        <f t="shared" si="8"/>
        <v>0</v>
      </c>
      <c r="N43" s="147">
        <v>20</v>
      </c>
      <c r="O43" s="148">
        <v>4</v>
      </c>
      <c r="P43" s="13" t="s">
        <v>108</v>
      </c>
    </row>
    <row r="44" spans="1:16" s="13" customFormat="1" ht="13.5" customHeight="1">
      <c r="A44" s="142" t="s">
        <v>187</v>
      </c>
      <c r="B44" s="142" t="s">
        <v>103</v>
      </c>
      <c r="C44" s="142" t="s">
        <v>175</v>
      </c>
      <c r="D44" s="143" t="s">
        <v>188</v>
      </c>
      <c r="E44" s="144" t="s">
        <v>189</v>
      </c>
      <c r="F44" s="142" t="s">
        <v>132</v>
      </c>
      <c r="G44" s="145">
        <v>5.4</v>
      </c>
      <c r="H44" s="145"/>
      <c r="I44" s="145">
        <f t="shared" si="6"/>
        <v>0</v>
      </c>
      <c r="J44" s="146">
        <v>0.00067</v>
      </c>
      <c r="K44" s="145">
        <f t="shared" si="7"/>
        <v>0.0036180000000000006</v>
      </c>
      <c r="L44" s="146">
        <v>0</v>
      </c>
      <c r="M44" s="145">
        <f t="shared" si="8"/>
        <v>0</v>
      </c>
      <c r="N44" s="147">
        <v>20</v>
      </c>
      <c r="O44" s="148">
        <v>4</v>
      </c>
      <c r="P44" s="13" t="s">
        <v>108</v>
      </c>
    </row>
    <row r="45" spans="1:16" s="13" customFormat="1" ht="13.5" customHeight="1">
      <c r="A45" s="142" t="s">
        <v>190</v>
      </c>
      <c r="B45" s="142" t="s">
        <v>103</v>
      </c>
      <c r="C45" s="142" t="s">
        <v>175</v>
      </c>
      <c r="D45" s="143" t="s">
        <v>191</v>
      </c>
      <c r="E45" s="144" t="s">
        <v>192</v>
      </c>
      <c r="F45" s="142" t="s">
        <v>132</v>
      </c>
      <c r="G45" s="145">
        <v>5.4</v>
      </c>
      <c r="H45" s="145"/>
      <c r="I45" s="145">
        <f t="shared" si="6"/>
        <v>0</v>
      </c>
      <c r="J45" s="146">
        <v>0</v>
      </c>
      <c r="K45" s="145">
        <f t="shared" si="7"/>
        <v>0</v>
      </c>
      <c r="L45" s="146">
        <v>0</v>
      </c>
      <c r="M45" s="145">
        <f t="shared" si="8"/>
        <v>0</v>
      </c>
      <c r="N45" s="147">
        <v>20</v>
      </c>
      <c r="O45" s="148">
        <v>4</v>
      </c>
      <c r="P45" s="13" t="s">
        <v>108</v>
      </c>
    </row>
    <row r="46" spans="2:16" s="121" customFormat="1" ht="12.75" customHeight="1">
      <c r="B46" s="125" t="s">
        <v>62</v>
      </c>
      <c r="D46" s="126" t="s">
        <v>111</v>
      </c>
      <c r="E46" s="126" t="s">
        <v>193</v>
      </c>
      <c r="I46" s="127">
        <f>SUM(I47:I70)</f>
        <v>0</v>
      </c>
      <c r="K46" s="127">
        <f>SUM(K47:K70)</f>
        <v>588.2799297199999</v>
      </c>
      <c r="M46" s="127">
        <f>SUM(M47:M70)</f>
        <v>0</v>
      </c>
      <c r="P46" s="126" t="s">
        <v>101</v>
      </c>
    </row>
    <row r="47" spans="1:16" s="13" customFormat="1" ht="24" customHeight="1">
      <c r="A47" s="142" t="s">
        <v>194</v>
      </c>
      <c r="B47" s="142" t="s">
        <v>103</v>
      </c>
      <c r="C47" s="142" t="s">
        <v>175</v>
      </c>
      <c r="D47" s="143" t="s">
        <v>195</v>
      </c>
      <c r="E47" s="144" t="s">
        <v>196</v>
      </c>
      <c r="F47" s="142" t="s">
        <v>107</v>
      </c>
      <c r="G47" s="145">
        <v>3.94</v>
      </c>
      <c r="H47" s="145"/>
      <c r="I47" s="145">
        <f aca="true" t="shared" si="9" ref="I47:I59">ROUND(G47*H47,3)</f>
        <v>0</v>
      </c>
      <c r="J47" s="146">
        <v>0.69575</v>
      </c>
      <c r="K47" s="145">
        <f aca="true" t="shared" si="10" ref="K47:K59">G47*J47</f>
        <v>2.7412549999999998</v>
      </c>
      <c r="L47" s="146">
        <v>0</v>
      </c>
      <c r="M47" s="145">
        <f aca="true" t="shared" si="11" ref="M47:M59">G47*L47</f>
        <v>0</v>
      </c>
      <c r="N47" s="147">
        <v>20</v>
      </c>
      <c r="O47" s="148">
        <v>4</v>
      </c>
      <c r="P47" s="13" t="s">
        <v>108</v>
      </c>
    </row>
    <row r="48" spans="1:16" s="13" customFormat="1" ht="24" customHeight="1">
      <c r="A48" s="142" t="s">
        <v>197</v>
      </c>
      <c r="B48" s="142" t="s">
        <v>103</v>
      </c>
      <c r="C48" s="142" t="s">
        <v>175</v>
      </c>
      <c r="D48" s="143" t="s">
        <v>198</v>
      </c>
      <c r="E48" s="144" t="s">
        <v>199</v>
      </c>
      <c r="F48" s="142" t="s">
        <v>107</v>
      </c>
      <c r="G48" s="145">
        <v>30.8</v>
      </c>
      <c r="H48" s="145"/>
      <c r="I48" s="145">
        <f t="shared" si="9"/>
        <v>0</v>
      </c>
      <c r="J48" s="146">
        <v>0.48434</v>
      </c>
      <c r="K48" s="145">
        <f t="shared" si="10"/>
        <v>14.917672</v>
      </c>
      <c r="L48" s="146">
        <v>0</v>
      </c>
      <c r="M48" s="145">
        <f t="shared" si="11"/>
        <v>0</v>
      </c>
      <c r="N48" s="147">
        <v>20</v>
      </c>
      <c r="O48" s="148">
        <v>4</v>
      </c>
      <c r="P48" s="13" t="s">
        <v>108</v>
      </c>
    </row>
    <row r="49" spans="1:16" s="13" customFormat="1" ht="13.5" customHeight="1">
      <c r="A49" s="142" t="s">
        <v>200</v>
      </c>
      <c r="B49" s="142" t="s">
        <v>103</v>
      </c>
      <c r="C49" s="142" t="s">
        <v>175</v>
      </c>
      <c r="D49" s="143" t="s">
        <v>201</v>
      </c>
      <c r="E49" s="144" t="s">
        <v>202</v>
      </c>
      <c r="F49" s="142" t="s">
        <v>107</v>
      </c>
      <c r="G49" s="145">
        <v>88.24</v>
      </c>
      <c r="H49" s="145"/>
      <c r="I49" s="145">
        <f t="shared" si="9"/>
        <v>0</v>
      </c>
      <c r="J49" s="146">
        <v>2.21215</v>
      </c>
      <c r="K49" s="145">
        <f t="shared" si="10"/>
        <v>195.20011599999998</v>
      </c>
      <c r="L49" s="146">
        <v>0</v>
      </c>
      <c r="M49" s="145">
        <f t="shared" si="11"/>
        <v>0</v>
      </c>
      <c r="N49" s="147">
        <v>20</v>
      </c>
      <c r="O49" s="148">
        <v>4</v>
      </c>
      <c r="P49" s="13" t="s">
        <v>108</v>
      </c>
    </row>
    <row r="50" spans="1:16" s="13" customFormat="1" ht="24" customHeight="1">
      <c r="A50" s="142" t="s">
        <v>203</v>
      </c>
      <c r="B50" s="142" t="s">
        <v>103</v>
      </c>
      <c r="C50" s="142" t="s">
        <v>175</v>
      </c>
      <c r="D50" s="143" t="s">
        <v>204</v>
      </c>
      <c r="E50" s="144" t="s">
        <v>205</v>
      </c>
      <c r="F50" s="142" t="s">
        <v>107</v>
      </c>
      <c r="G50" s="145">
        <v>125.98</v>
      </c>
      <c r="H50" s="145"/>
      <c r="I50" s="145">
        <f t="shared" si="9"/>
        <v>0</v>
      </c>
      <c r="J50" s="146">
        <v>2.21215</v>
      </c>
      <c r="K50" s="145">
        <f t="shared" si="10"/>
        <v>278.68665699999997</v>
      </c>
      <c r="L50" s="146">
        <v>0</v>
      </c>
      <c r="M50" s="145">
        <f t="shared" si="11"/>
        <v>0</v>
      </c>
      <c r="N50" s="147">
        <v>20</v>
      </c>
      <c r="O50" s="148">
        <v>4</v>
      </c>
      <c r="P50" s="13" t="s">
        <v>108</v>
      </c>
    </row>
    <row r="51" spans="1:16" s="13" customFormat="1" ht="13.5" customHeight="1">
      <c r="A51" s="142" t="s">
        <v>206</v>
      </c>
      <c r="B51" s="142" t="s">
        <v>103</v>
      </c>
      <c r="C51" s="142" t="s">
        <v>175</v>
      </c>
      <c r="D51" s="143" t="s">
        <v>207</v>
      </c>
      <c r="E51" s="144" t="s">
        <v>208</v>
      </c>
      <c r="F51" s="142" t="s">
        <v>132</v>
      </c>
      <c r="G51" s="145">
        <v>1581.36</v>
      </c>
      <c r="H51" s="145"/>
      <c r="I51" s="145">
        <f t="shared" si="9"/>
        <v>0</v>
      </c>
      <c r="J51" s="146">
        <v>0.00216</v>
      </c>
      <c r="K51" s="145">
        <f t="shared" si="10"/>
        <v>3.4157376</v>
      </c>
      <c r="L51" s="146">
        <v>0</v>
      </c>
      <c r="M51" s="145">
        <f t="shared" si="11"/>
        <v>0</v>
      </c>
      <c r="N51" s="147">
        <v>20</v>
      </c>
      <c r="O51" s="148">
        <v>4</v>
      </c>
      <c r="P51" s="13" t="s">
        <v>108</v>
      </c>
    </row>
    <row r="52" spans="1:16" s="13" customFormat="1" ht="13.5" customHeight="1">
      <c r="A52" s="142" t="s">
        <v>209</v>
      </c>
      <c r="B52" s="142" t="s">
        <v>103</v>
      </c>
      <c r="C52" s="142" t="s">
        <v>175</v>
      </c>
      <c r="D52" s="143" t="s">
        <v>210</v>
      </c>
      <c r="E52" s="144" t="s">
        <v>211</v>
      </c>
      <c r="F52" s="142" t="s">
        <v>132</v>
      </c>
      <c r="G52" s="145">
        <v>1581.36</v>
      </c>
      <c r="H52" s="145"/>
      <c r="I52" s="145">
        <f t="shared" si="9"/>
        <v>0</v>
      </c>
      <c r="J52" s="146">
        <v>0</v>
      </c>
      <c r="K52" s="145">
        <f t="shared" si="10"/>
        <v>0</v>
      </c>
      <c r="L52" s="146">
        <v>0</v>
      </c>
      <c r="M52" s="145">
        <f t="shared" si="11"/>
        <v>0</v>
      </c>
      <c r="N52" s="147">
        <v>20</v>
      </c>
      <c r="O52" s="148">
        <v>4</v>
      </c>
      <c r="P52" s="13" t="s">
        <v>108</v>
      </c>
    </row>
    <row r="53" spans="1:16" s="13" customFormat="1" ht="13.5" customHeight="1">
      <c r="A53" s="142" t="s">
        <v>212</v>
      </c>
      <c r="B53" s="142" t="s">
        <v>103</v>
      </c>
      <c r="C53" s="142" t="s">
        <v>175</v>
      </c>
      <c r="D53" s="143" t="s">
        <v>213</v>
      </c>
      <c r="E53" s="144" t="s">
        <v>214</v>
      </c>
      <c r="F53" s="142" t="s">
        <v>155</v>
      </c>
      <c r="G53" s="145">
        <f>11.1+14.59+0.282+2.655+0.707</f>
        <v>29.334</v>
      </c>
      <c r="H53" s="145"/>
      <c r="I53" s="145">
        <f t="shared" si="9"/>
        <v>0</v>
      </c>
      <c r="J53" s="146">
        <v>1.01561</v>
      </c>
      <c r="K53" s="145">
        <f t="shared" si="10"/>
        <v>29.791903739999995</v>
      </c>
      <c r="L53" s="146">
        <v>0</v>
      </c>
      <c r="M53" s="145">
        <f t="shared" si="11"/>
        <v>0</v>
      </c>
      <c r="N53" s="147">
        <v>20</v>
      </c>
      <c r="O53" s="148">
        <v>4</v>
      </c>
      <c r="P53" s="13" t="s">
        <v>108</v>
      </c>
    </row>
    <row r="54" spans="1:16" s="13" customFormat="1" ht="13.5" customHeight="1">
      <c r="A54" s="142" t="s">
        <v>215</v>
      </c>
      <c r="B54" s="142" t="s">
        <v>103</v>
      </c>
      <c r="C54" s="142" t="s">
        <v>175</v>
      </c>
      <c r="D54" s="143" t="s">
        <v>216</v>
      </c>
      <c r="E54" s="144" t="s">
        <v>217</v>
      </c>
      <c r="F54" s="142" t="s">
        <v>148</v>
      </c>
      <c r="G54" s="145">
        <v>6.95</v>
      </c>
      <c r="H54" s="145"/>
      <c r="I54" s="145">
        <f t="shared" si="9"/>
        <v>0</v>
      </c>
      <c r="J54" s="146">
        <v>0.11798</v>
      </c>
      <c r="K54" s="145">
        <f t="shared" si="10"/>
        <v>0.819961</v>
      </c>
      <c r="L54" s="146">
        <v>0</v>
      </c>
      <c r="M54" s="145">
        <f t="shared" si="11"/>
        <v>0</v>
      </c>
      <c r="N54" s="147">
        <v>20</v>
      </c>
      <c r="O54" s="148">
        <v>4</v>
      </c>
      <c r="P54" s="13" t="s">
        <v>108</v>
      </c>
    </row>
    <row r="55" spans="1:16" s="13" customFormat="1" ht="13.5" customHeight="1">
      <c r="A55" s="142" t="s">
        <v>218</v>
      </c>
      <c r="B55" s="142" t="s">
        <v>103</v>
      </c>
      <c r="C55" s="142" t="s">
        <v>175</v>
      </c>
      <c r="D55" s="143" t="s">
        <v>219</v>
      </c>
      <c r="E55" s="144" t="s">
        <v>220</v>
      </c>
      <c r="F55" s="142" t="s">
        <v>221</v>
      </c>
      <c r="G55" s="145">
        <v>1</v>
      </c>
      <c r="H55" s="145"/>
      <c r="I55" s="145">
        <f t="shared" si="9"/>
        <v>0</v>
      </c>
      <c r="J55" s="146">
        <v>0.11798</v>
      </c>
      <c r="K55" s="145">
        <f t="shared" si="10"/>
        <v>0.11798</v>
      </c>
      <c r="L55" s="146">
        <v>0</v>
      </c>
      <c r="M55" s="145">
        <f t="shared" si="11"/>
        <v>0</v>
      </c>
      <c r="N55" s="147">
        <v>20</v>
      </c>
      <c r="O55" s="148">
        <v>4</v>
      </c>
      <c r="P55" s="13" t="s">
        <v>108</v>
      </c>
    </row>
    <row r="56" spans="1:16" s="13" customFormat="1" ht="13.5" customHeight="1">
      <c r="A56" s="142" t="s">
        <v>222</v>
      </c>
      <c r="B56" s="142" t="s">
        <v>103</v>
      </c>
      <c r="C56" s="142" t="s">
        <v>175</v>
      </c>
      <c r="D56" s="143" t="s">
        <v>223</v>
      </c>
      <c r="E56" s="144" t="s">
        <v>224</v>
      </c>
      <c r="F56" s="142" t="s">
        <v>225</v>
      </c>
      <c r="G56" s="145">
        <v>4</v>
      </c>
      <c r="H56" s="145"/>
      <c r="I56" s="145">
        <f t="shared" si="9"/>
        <v>0</v>
      </c>
      <c r="J56" s="146">
        <v>0.065</v>
      </c>
      <c r="K56" s="145">
        <f t="shared" si="10"/>
        <v>0.26</v>
      </c>
      <c r="L56" s="146">
        <v>0</v>
      </c>
      <c r="M56" s="145">
        <f t="shared" si="11"/>
        <v>0</v>
      </c>
      <c r="N56" s="147">
        <v>20</v>
      </c>
      <c r="O56" s="148">
        <v>4</v>
      </c>
      <c r="P56" s="13" t="s">
        <v>108</v>
      </c>
    </row>
    <row r="57" spans="1:16" s="13" customFormat="1" ht="13.5" customHeight="1">
      <c r="A57" s="142" t="s">
        <v>226</v>
      </c>
      <c r="B57" s="142" t="s">
        <v>103</v>
      </c>
      <c r="C57" s="142" t="s">
        <v>175</v>
      </c>
      <c r="D57" s="143" t="s">
        <v>227</v>
      </c>
      <c r="E57" s="144" t="s">
        <v>228</v>
      </c>
      <c r="F57" s="142" t="s">
        <v>225</v>
      </c>
      <c r="G57" s="145">
        <v>1</v>
      </c>
      <c r="H57" s="145"/>
      <c r="I57" s="145">
        <f t="shared" si="9"/>
        <v>0</v>
      </c>
      <c r="J57" s="146">
        <v>0.14562</v>
      </c>
      <c r="K57" s="145">
        <f t="shared" si="10"/>
        <v>0.14562</v>
      </c>
      <c r="L57" s="146">
        <v>0</v>
      </c>
      <c r="M57" s="145">
        <f t="shared" si="11"/>
        <v>0</v>
      </c>
      <c r="N57" s="147">
        <v>20</v>
      </c>
      <c r="O57" s="148">
        <v>4</v>
      </c>
      <c r="P57" s="13" t="s">
        <v>108</v>
      </c>
    </row>
    <row r="58" spans="1:16" s="13" customFormat="1" ht="13.5" customHeight="1">
      <c r="A58" s="142" t="s">
        <v>229</v>
      </c>
      <c r="B58" s="142" t="s">
        <v>103</v>
      </c>
      <c r="C58" s="142" t="s">
        <v>175</v>
      </c>
      <c r="D58" s="143" t="s">
        <v>230</v>
      </c>
      <c r="E58" s="144" t="s">
        <v>231</v>
      </c>
      <c r="F58" s="142" t="s">
        <v>107</v>
      </c>
      <c r="G58" s="145">
        <v>0.85</v>
      </c>
      <c r="H58" s="145"/>
      <c r="I58" s="145">
        <f t="shared" si="9"/>
        <v>0</v>
      </c>
      <c r="J58" s="146">
        <v>2.21215</v>
      </c>
      <c r="K58" s="145">
        <f t="shared" si="10"/>
        <v>1.8803274999999997</v>
      </c>
      <c r="L58" s="146">
        <v>0</v>
      </c>
      <c r="M58" s="145">
        <f t="shared" si="11"/>
        <v>0</v>
      </c>
      <c r="N58" s="147">
        <v>20</v>
      </c>
      <c r="O58" s="148">
        <v>4</v>
      </c>
      <c r="P58" s="13" t="s">
        <v>108</v>
      </c>
    </row>
    <row r="59" spans="1:16" s="13" customFormat="1" ht="13.5" customHeight="1">
      <c r="A59" s="142" t="s">
        <v>232</v>
      </c>
      <c r="B59" s="142" t="s">
        <v>103</v>
      </c>
      <c r="C59" s="142" t="s">
        <v>175</v>
      </c>
      <c r="D59" s="143" t="s">
        <v>233</v>
      </c>
      <c r="E59" s="144" t="s">
        <v>234</v>
      </c>
      <c r="F59" s="142" t="s">
        <v>107</v>
      </c>
      <c r="G59" s="145">
        <v>20.683</v>
      </c>
      <c r="H59" s="145"/>
      <c r="I59" s="145">
        <f t="shared" si="9"/>
        <v>0</v>
      </c>
      <c r="J59" s="146">
        <v>2.32235</v>
      </c>
      <c r="K59" s="145">
        <f t="shared" si="10"/>
        <v>48.03316505</v>
      </c>
      <c r="L59" s="146">
        <v>0</v>
      </c>
      <c r="M59" s="145">
        <f t="shared" si="11"/>
        <v>0</v>
      </c>
      <c r="N59" s="147">
        <v>20</v>
      </c>
      <c r="O59" s="148">
        <v>4</v>
      </c>
      <c r="P59" s="13" t="s">
        <v>108</v>
      </c>
    </row>
    <row r="60" spans="4:19" s="13" customFormat="1" ht="15.75" customHeight="1">
      <c r="D60" s="157"/>
      <c r="E60" s="158" t="s">
        <v>235</v>
      </c>
      <c r="G60" s="159">
        <v>20.683</v>
      </c>
      <c r="P60" s="157" t="s">
        <v>108</v>
      </c>
      <c r="Q60" s="157" t="s">
        <v>108</v>
      </c>
      <c r="R60" s="157" t="s">
        <v>170</v>
      </c>
      <c r="S60" s="157" t="s">
        <v>101</v>
      </c>
    </row>
    <row r="61" spans="1:16" s="13" customFormat="1" ht="13.5" customHeight="1">
      <c r="A61" s="142" t="s">
        <v>236</v>
      </c>
      <c r="B61" s="142" t="s">
        <v>103</v>
      </c>
      <c r="C61" s="142" t="s">
        <v>175</v>
      </c>
      <c r="D61" s="143" t="s">
        <v>237</v>
      </c>
      <c r="E61" s="144" t="s">
        <v>238</v>
      </c>
      <c r="F61" s="142" t="s">
        <v>132</v>
      </c>
      <c r="G61" s="145">
        <v>203.65</v>
      </c>
      <c r="H61" s="145"/>
      <c r="I61" s="145">
        <f>ROUND(G61*H61,3)</f>
        <v>0</v>
      </c>
      <c r="J61" s="146">
        <v>0.00216</v>
      </c>
      <c r="K61" s="145">
        <f>G61*J61</f>
        <v>0.439884</v>
      </c>
      <c r="L61" s="146">
        <v>0</v>
      </c>
      <c r="M61" s="145">
        <f>G61*L61</f>
        <v>0</v>
      </c>
      <c r="N61" s="147">
        <v>20</v>
      </c>
      <c r="O61" s="148">
        <v>4</v>
      </c>
      <c r="P61" s="13" t="s">
        <v>108</v>
      </c>
    </row>
    <row r="62" spans="1:16" s="13" customFormat="1" ht="13.5" customHeight="1">
      <c r="A62" s="142" t="s">
        <v>239</v>
      </c>
      <c r="B62" s="142" t="s">
        <v>103</v>
      </c>
      <c r="C62" s="142" t="s">
        <v>175</v>
      </c>
      <c r="D62" s="143" t="s">
        <v>240</v>
      </c>
      <c r="E62" s="144" t="s">
        <v>241</v>
      </c>
      <c r="F62" s="142" t="s">
        <v>132</v>
      </c>
      <c r="G62" s="145">
        <v>203.65</v>
      </c>
      <c r="H62" s="145"/>
      <c r="I62" s="145">
        <f>ROUND(G62*H62,3)</f>
        <v>0</v>
      </c>
      <c r="J62" s="146">
        <v>0</v>
      </c>
      <c r="K62" s="145">
        <f>G62*J62</f>
        <v>0</v>
      </c>
      <c r="L62" s="146">
        <v>0</v>
      </c>
      <c r="M62" s="145">
        <f>G62*L62</f>
        <v>0</v>
      </c>
      <c r="N62" s="147">
        <v>20</v>
      </c>
      <c r="O62" s="148">
        <v>4</v>
      </c>
      <c r="P62" s="13" t="s">
        <v>108</v>
      </c>
    </row>
    <row r="63" spans="1:16" s="13" customFormat="1" ht="13.5" customHeight="1">
      <c r="A63" s="142" t="s">
        <v>242</v>
      </c>
      <c r="B63" s="142" t="s">
        <v>103</v>
      </c>
      <c r="C63" s="142" t="s">
        <v>175</v>
      </c>
      <c r="D63" s="143" t="s">
        <v>243</v>
      </c>
      <c r="E63" s="144" t="s">
        <v>244</v>
      </c>
      <c r="F63" s="142" t="s">
        <v>155</v>
      </c>
      <c r="G63" s="145">
        <v>2.625</v>
      </c>
      <c r="H63" s="145"/>
      <c r="I63" s="145">
        <f>ROUND(G63*H63,3)</f>
        <v>0</v>
      </c>
      <c r="J63" s="146">
        <v>1.01561</v>
      </c>
      <c r="K63" s="145">
        <f>G63*J63</f>
        <v>2.66597625</v>
      </c>
      <c r="L63" s="146">
        <v>0</v>
      </c>
      <c r="M63" s="145">
        <f>G63*L63</f>
        <v>0</v>
      </c>
      <c r="N63" s="147">
        <v>20</v>
      </c>
      <c r="O63" s="148">
        <v>4</v>
      </c>
      <c r="P63" s="13" t="s">
        <v>108</v>
      </c>
    </row>
    <row r="64" spans="1:16" s="13" customFormat="1" ht="13.5" customHeight="1">
      <c r="A64" s="142" t="s">
        <v>245</v>
      </c>
      <c r="B64" s="142" t="s">
        <v>103</v>
      </c>
      <c r="C64" s="142" t="s">
        <v>175</v>
      </c>
      <c r="D64" s="143" t="s">
        <v>246</v>
      </c>
      <c r="E64" s="144" t="s">
        <v>247</v>
      </c>
      <c r="F64" s="142" t="s">
        <v>132</v>
      </c>
      <c r="G64" s="145">
        <v>7.58</v>
      </c>
      <c r="H64" s="145"/>
      <c r="I64" s="145">
        <f>ROUND(G64*H64,3)</f>
        <v>0</v>
      </c>
      <c r="J64" s="146">
        <v>0.06853</v>
      </c>
      <c r="K64" s="145">
        <f>G64*J64</f>
        <v>0.5194574</v>
      </c>
      <c r="L64" s="146">
        <v>0</v>
      </c>
      <c r="M64" s="145">
        <f>G64*L64</f>
        <v>0</v>
      </c>
      <c r="N64" s="147">
        <v>20</v>
      </c>
      <c r="O64" s="148">
        <v>4</v>
      </c>
      <c r="P64" s="13" t="s">
        <v>108</v>
      </c>
    </row>
    <row r="65" spans="4:19" s="13" customFormat="1" ht="15.75" customHeight="1">
      <c r="D65" s="157"/>
      <c r="E65" s="158" t="s">
        <v>248</v>
      </c>
      <c r="G65" s="159">
        <v>7.58</v>
      </c>
      <c r="P65" s="157" t="s">
        <v>108</v>
      </c>
      <c r="Q65" s="157" t="s">
        <v>108</v>
      </c>
      <c r="R65" s="157" t="s">
        <v>170</v>
      </c>
      <c r="S65" s="157" t="s">
        <v>101</v>
      </c>
    </row>
    <row r="66" spans="1:16" s="13" customFormat="1" ht="13.5" customHeight="1">
      <c r="A66" s="142" t="s">
        <v>249</v>
      </c>
      <c r="B66" s="142" t="s">
        <v>103</v>
      </c>
      <c r="C66" s="142" t="s">
        <v>175</v>
      </c>
      <c r="D66" s="143" t="s">
        <v>250</v>
      </c>
      <c r="E66" s="144" t="s">
        <v>251</v>
      </c>
      <c r="F66" s="142" t="s">
        <v>132</v>
      </c>
      <c r="G66" s="145">
        <v>25.92</v>
      </c>
      <c r="H66" s="145"/>
      <c r="I66" s="145">
        <f>ROUND(G66*H66,3)</f>
        <v>0</v>
      </c>
      <c r="J66" s="146">
        <v>0.10274</v>
      </c>
      <c r="K66" s="145">
        <f>G66*J66</f>
        <v>2.6630208</v>
      </c>
      <c r="L66" s="146">
        <v>0</v>
      </c>
      <c r="M66" s="145">
        <f>G66*L66</f>
        <v>0</v>
      </c>
      <c r="N66" s="147">
        <v>20</v>
      </c>
      <c r="O66" s="148">
        <v>4</v>
      </c>
      <c r="P66" s="13" t="s">
        <v>108</v>
      </c>
    </row>
    <row r="67" spans="4:19" s="13" customFormat="1" ht="15.75" customHeight="1">
      <c r="D67" s="157"/>
      <c r="E67" s="158" t="s">
        <v>252</v>
      </c>
      <c r="G67" s="159">
        <v>25.92</v>
      </c>
      <c r="P67" s="157" t="s">
        <v>108</v>
      </c>
      <c r="Q67" s="157" t="s">
        <v>108</v>
      </c>
      <c r="R67" s="157" t="s">
        <v>170</v>
      </c>
      <c r="S67" s="157" t="s">
        <v>101</v>
      </c>
    </row>
    <row r="68" spans="1:16" s="13" customFormat="1" ht="13.5" customHeight="1">
      <c r="A68" s="142" t="s">
        <v>253</v>
      </c>
      <c r="B68" s="142" t="s">
        <v>103</v>
      </c>
      <c r="C68" s="142" t="s">
        <v>175</v>
      </c>
      <c r="D68" s="143" t="s">
        <v>254</v>
      </c>
      <c r="E68" s="144" t="s">
        <v>255</v>
      </c>
      <c r="F68" s="142" t="s">
        <v>107</v>
      </c>
      <c r="G68" s="145">
        <v>2.53</v>
      </c>
      <c r="H68" s="145"/>
      <c r="I68" s="145">
        <f>ROUND(G68*H68,3)</f>
        <v>0</v>
      </c>
      <c r="J68" s="146">
        <v>2.32235</v>
      </c>
      <c r="K68" s="145">
        <f>G68*J68</f>
        <v>5.8755455</v>
      </c>
      <c r="L68" s="146">
        <v>0</v>
      </c>
      <c r="M68" s="145">
        <f>G68*L68</f>
        <v>0</v>
      </c>
      <c r="N68" s="147">
        <v>20</v>
      </c>
      <c r="O68" s="148">
        <v>4</v>
      </c>
      <c r="P68" s="13" t="s">
        <v>108</v>
      </c>
    </row>
    <row r="69" spans="1:16" s="13" customFormat="1" ht="13.5" customHeight="1">
      <c r="A69" s="142" t="s">
        <v>256</v>
      </c>
      <c r="B69" s="142" t="s">
        <v>103</v>
      </c>
      <c r="C69" s="142" t="s">
        <v>175</v>
      </c>
      <c r="D69" s="143" t="s">
        <v>257</v>
      </c>
      <c r="E69" s="144" t="s">
        <v>258</v>
      </c>
      <c r="F69" s="142" t="s">
        <v>132</v>
      </c>
      <c r="G69" s="145">
        <v>31.632</v>
      </c>
      <c r="H69" s="145"/>
      <c r="I69" s="145">
        <f>ROUND(G69*H69,3)</f>
        <v>0</v>
      </c>
      <c r="J69" s="146">
        <v>0.00334</v>
      </c>
      <c r="K69" s="145">
        <f>G69*J69</f>
        <v>0.10565088</v>
      </c>
      <c r="L69" s="146">
        <v>0</v>
      </c>
      <c r="M69" s="145">
        <f>G69*L69</f>
        <v>0</v>
      </c>
      <c r="N69" s="147">
        <v>20</v>
      </c>
      <c r="O69" s="148">
        <v>4</v>
      </c>
      <c r="P69" s="13" t="s">
        <v>108</v>
      </c>
    </row>
    <row r="70" spans="1:16" s="13" customFormat="1" ht="13.5" customHeight="1">
      <c r="A70" s="142" t="s">
        <v>259</v>
      </c>
      <c r="B70" s="142" t="s">
        <v>103</v>
      </c>
      <c r="C70" s="142" t="s">
        <v>175</v>
      </c>
      <c r="D70" s="143" t="s">
        <v>260</v>
      </c>
      <c r="E70" s="144" t="s">
        <v>261</v>
      </c>
      <c r="F70" s="142" t="s">
        <v>132</v>
      </c>
      <c r="G70" s="145">
        <v>31.632</v>
      </c>
      <c r="H70" s="145"/>
      <c r="I70" s="145">
        <f>ROUND(G70*H70,3)</f>
        <v>0</v>
      </c>
      <c r="J70" s="146">
        <v>0</v>
      </c>
      <c r="K70" s="145">
        <f>G70*J70</f>
        <v>0</v>
      </c>
      <c r="L70" s="146">
        <v>0</v>
      </c>
      <c r="M70" s="145">
        <f>G70*L70</f>
        <v>0</v>
      </c>
      <c r="N70" s="147">
        <v>20</v>
      </c>
      <c r="O70" s="148">
        <v>4</v>
      </c>
      <c r="P70" s="13" t="s">
        <v>108</v>
      </c>
    </row>
    <row r="71" spans="2:16" s="121" customFormat="1" ht="12.75" customHeight="1">
      <c r="B71" s="125" t="s">
        <v>62</v>
      </c>
      <c r="D71" s="126" t="s">
        <v>114</v>
      </c>
      <c r="E71" s="126" t="s">
        <v>262</v>
      </c>
      <c r="I71" s="127">
        <f>SUM(I72:I104)</f>
        <v>0</v>
      </c>
      <c r="K71" s="127">
        <f>SUM(K72:K104)</f>
        <v>333.7994043300001</v>
      </c>
      <c r="M71" s="127">
        <f>SUM(M72:M104)</f>
        <v>0</v>
      </c>
      <c r="P71" s="126" t="s">
        <v>101</v>
      </c>
    </row>
    <row r="72" spans="1:16" s="13" customFormat="1" ht="24" customHeight="1">
      <c r="A72" s="142" t="s">
        <v>263</v>
      </c>
      <c r="B72" s="142" t="s">
        <v>103</v>
      </c>
      <c r="C72" s="142" t="s">
        <v>175</v>
      </c>
      <c r="D72" s="143" t="s">
        <v>264</v>
      </c>
      <c r="E72" s="144" t="s">
        <v>265</v>
      </c>
      <c r="F72" s="142" t="s">
        <v>132</v>
      </c>
      <c r="G72" s="145">
        <v>117</v>
      </c>
      <c r="H72" s="145"/>
      <c r="I72" s="145">
        <f>ROUND(G72*H72,3)</f>
        <v>0</v>
      </c>
      <c r="J72" s="146">
        <v>0.2813</v>
      </c>
      <c r="K72" s="145">
        <f>G72*J72</f>
        <v>32.9121</v>
      </c>
      <c r="L72" s="146">
        <v>0</v>
      </c>
      <c r="M72" s="145">
        <f>G72*L72</f>
        <v>0</v>
      </c>
      <c r="N72" s="147">
        <v>20</v>
      </c>
      <c r="O72" s="148">
        <v>4</v>
      </c>
      <c r="P72" s="13" t="s">
        <v>108</v>
      </c>
    </row>
    <row r="73" spans="4:19" s="13" customFormat="1" ht="15.75" customHeight="1">
      <c r="D73" s="157"/>
      <c r="E73" s="158" t="s">
        <v>266</v>
      </c>
      <c r="G73" s="159">
        <v>117</v>
      </c>
      <c r="P73" s="157" t="s">
        <v>108</v>
      </c>
      <c r="Q73" s="157" t="s">
        <v>108</v>
      </c>
      <c r="R73" s="157" t="s">
        <v>170</v>
      </c>
      <c r="S73" s="157" t="s">
        <v>101</v>
      </c>
    </row>
    <row r="74" spans="1:16" s="13" customFormat="1" ht="13.5" customHeight="1">
      <c r="A74" s="142" t="s">
        <v>267</v>
      </c>
      <c r="B74" s="142" t="s">
        <v>103</v>
      </c>
      <c r="C74" s="142" t="s">
        <v>175</v>
      </c>
      <c r="D74" s="143" t="s">
        <v>268</v>
      </c>
      <c r="E74" s="144" t="s">
        <v>269</v>
      </c>
      <c r="F74" s="142" t="s">
        <v>155</v>
      </c>
      <c r="G74" s="145">
        <v>0.171</v>
      </c>
      <c r="H74" s="145"/>
      <c r="I74" s="145">
        <f>ROUND(G74*H74,3)</f>
        <v>0</v>
      </c>
      <c r="J74" s="146">
        <v>1.01688</v>
      </c>
      <c r="K74" s="145">
        <f>G74*J74</f>
        <v>0.17388648</v>
      </c>
      <c r="L74" s="146">
        <v>0</v>
      </c>
      <c r="M74" s="145">
        <f>G74*L74</f>
        <v>0</v>
      </c>
      <c r="N74" s="147">
        <v>20</v>
      </c>
      <c r="O74" s="148">
        <v>4</v>
      </c>
      <c r="P74" s="13" t="s">
        <v>108</v>
      </c>
    </row>
    <row r="75" spans="1:16" s="13" customFormat="1" ht="13.5" customHeight="1">
      <c r="A75" s="142" t="s">
        <v>270</v>
      </c>
      <c r="B75" s="142" t="s">
        <v>103</v>
      </c>
      <c r="C75" s="142" t="s">
        <v>175</v>
      </c>
      <c r="D75" s="143" t="s">
        <v>271</v>
      </c>
      <c r="E75" s="144" t="s">
        <v>272</v>
      </c>
      <c r="F75" s="142" t="s">
        <v>107</v>
      </c>
      <c r="G75" s="145">
        <v>89.243</v>
      </c>
      <c r="H75" s="145"/>
      <c r="I75" s="145">
        <f>ROUND(G75*H75,3)</f>
        <v>0</v>
      </c>
      <c r="J75" s="146">
        <v>2.21229</v>
      </c>
      <c r="K75" s="145">
        <f>G75*J75</f>
        <v>197.43139646999998</v>
      </c>
      <c r="L75" s="146">
        <v>0</v>
      </c>
      <c r="M75" s="145">
        <f>G75*L75</f>
        <v>0</v>
      </c>
      <c r="N75" s="147">
        <v>20</v>
      </c>
      <c r="O75" s="148">
        <v>4</v>
      </c>
      <c r="P75" s="13" t="s">
        <v>108</v>
      </c>
    </row>
    <row r="76" spans="4:19" s="13" customFormat="1" ht="15.75" customHeight="1">
      <c r="D76" s="157"/>
      <c r="E76" s="158" t="s">
        <v>273</v>
      </c>
      <c r="G76" s="159">
        <v>9.84</v>
      </c>
      <c r="P76" s="157" t="s">
        <v>108</v>
      </c>
      <c r="Q76" s="157" t="s">
        <v>108</v>
      </c>
      <c r="R76" s="157" t="s">
        <v>170</v>
      </c>
      <c r="S76" s="157" t="s">
        <v>100</v>
      </c>
    </row>
    <row r="77" spans="4:19" s="13" customFormat="1" ht="15.75" customHeight="1">
      <c r="D77" s="157"/>
      <c r="E77" s="158" t="s">
        <v>274</v>
      </c>
      <c r="G77" s="159">
        <v>19.086</v>
      </c>
      <c r="P77" s="157" t="s">
        <v>108</v>
      </c>
      <c r="Q77" s="157" t="s">
        <v>108</v>
      </c>
      <c r="R77" s="157" t="s">
        <v>170</v>
      </c>
      <c r="S77" s="157" t="s">
        <v>100</v>
      </c>
    </row>
    <row r="78" spans="4:19" s="13" customFormat="1" ht="24" customHeight="1">
      <c r="D78" s="157"/>
      <c r="E78" s="158" t="s">
        <v>275</v>
      </c>
      <c r="G78" s="159">
        <v>38.639</v>
      </c>
      <c r="P78" s="157" t="s">
        <v>108</v>
      </c>
      <c r="Q78" s="157" t="s">
        <v>108</v>
      </c>
      <c r="R78" s="157" t="s">
        <v>170</v>
      </c>
      <c r="S78" s="157" t="s">
        <v>100</v>
      </c>
    </row>
    <row r="79" spans="4:19" s="13" customFormat="1" ht="15.75" customHeight="1">
      <c r="D79" s="157"/>
      <c r="E79" s="158" t="s">
        <v>276</v>
      </c>
      <c r="G79" s="159">
        <v>3.438</v>
      </c>
      <c r="P79" s="157" t="s">
        <v>108</v>
      </c>
      <c r="Q79" s="157" t="s">
        <v>108</v>
      </c>
      <c r="R79" s="157" t="s">
        <v>170</v>
      </c>
      <c r="S79" s="157" t="s">
        <v>100</v>
      </c>
    </row>
    <row r="80" spans="4:19" s="13" customFormat="1" ht="15.75" customHeight="1">
      <c r="D80" s="157"/>
      <c r="E80" s="158" t="s">
        <v>938</v>
      </c>
      <c r="G80" s="159">
        <v>8.94</v>
      </c>
      <c r="P80" s="157"/>
      <c r="Q80" s="157"/>
      <c r="R80" s="157"/>
      <c r="S80" s="157"/>
    </row>
    <row r="81" spans="4:19" s="13" customFormat="1" ht="15.75" customHeight="1">
      <c r="D81" s="157"/>
      <c r="E81" s="158" t="s">
        <v>277</v>
      </c>
      <c r="G81" s="159">
        <v>9.3</v>
      </c>
      <c r="P81" s="157" t="s">
        <v>108</v>
      </c>
      <c r="Q81" s="157" t="s">
        <v>108</v>
      </c>
      <c r="R81" s="157" t="s">
        <v>170</v>
      </c>
      <c r="S81" s="157" t="s">
        <v>100</v>
      </c>
    </row>
    <row r="82" spans="4:19" s="13" customFormat="1" ht="15.75" customHeight="1">
      <c r="D82" s="160"/>
      <c r="E82" s="161" t="s">
        <v>173</v>
      </c>
      <c r="G82" s="162">
        <v>80.303</v>
      </c>
      <c r="P82" s="160" t="s">
        <v>108</v>
      </c>
      <c r="Q82" s="160" t="s">
        <v>114</v>
      </c>
      <c r="R82" s="160" t="s">
        <v>170</v>
      </c>
      <c r="S82" s="160" t="s">
        <v>101</v>
      </c>
    </row>
    <row r="83" spans="1:16" s="13" customFormat="1" ht="13.5" customHeight="1">
      <c r="A83" s="142" t="s">
        <v>278</v>
      </c>
      <c r="B83" s="142" t="s">
        <v>103</v>
      </c>
      <c r="C83" s="142" t="s">
        <v>175</v>
      </c>
      <c r="D83" s="143" t="s">
        <v>279</v>
      </c>
      <c r="E83" s="144" t="s">
        <v>280</v>
      </c>
      <c r="F83" s="142" t="s">
        <v>132</v>
      </c>
      <c r="G83" s="145">
        <v>374.5</v>
      </c>
      <c r="H83" s="145"/>
      <c r="I83" s="145">
        <f aca="true" t="shared" si="12" ref="I83:I89">ROUND(G83*H83,3)</f>
        <v>0</v>
      </c>
      <c r="J83" s="146">
        <v>0.00439</v>
      </c>
      <c r="K83" s="145">
        <f aca="true" t="shared" si="13" ref="K83:K89">G83*J83</f>
        <v>1.6440549999999998</v>
      </c>
      <c r="L83" s="146">
        <v>0</v>
      </c>
      <c r="M83" s="145">
        <f aca="true" t="shared" si="14" ref="M83:M89">G83*L83</f>
        <v>0</v>
      </c>
      <c r="N83" s="147">
        <v>20</v>
      </c>
      <c r="O83" s="148">
        <v>4</v>
      </c>
      <c r="P83" s="13" t="s">
        <v>108</v>
      </c>
    </row>
    <row r="84" spans="1:16" s="13" customFormat="1" ht="13.5" customHeight="1">
      <c r="A84" s="142" t="s">
        <v>281</v>
      </c>
      <c r="B84" s="142" t="s">
        <v>103</v>
      </c>
      <c r="C84" s="142" t="s">
        <v>175</v>
      </c>
      <c r="D84" s="143" t="s">
        <v>282</v>
      </c>
      <c r="E84" s="144" t="s">
        <v>283</v>
      </c>
      <c r="F84" s="142" t="s">
        <v>132</v>
      </c>
      <c r="G84" s="145">
        <v>374.5</v>
      </c>
      <c r="H84" s="145"/>
      <c r="I84" s="145">
        <f t="shared" si="12"/>
        <v>0</v>
      </c>
      <c r="J84" s="146">
        <v>0</v>
      </c>
      <c r="K84" s="145">
        <f t="shared" si="13"/>
        <v>0</v>
      </c>
      <c r="L84" s="146">
        <v>0</v>
      </c>
      <c r="M84" s="145">
        <f t="shared" si="14"/>
        <v>0</v>
      </c>
      <c r="N84" s="147">
        <v>20</v>
      </c>
      <c r="O84" s="148">
        <v>4</v>
      </c>
      <c r="P84" s="13" t="s">
        <v>108</v>
      </c>
    </row>
    <row r="85" spans="1:16" s="13" customFormat="1" ht="13.5" customHeight="1">
      <c r="A85" s="142" t="s">
        <v>284</v>
      </c>
      <c r="B85" s="142" t="s">
        <v>103</v>
      </c>
      <c r="C85" s="142" t="s">
        <v>175</v>
      </c>
      <c r="D85" s="143" t="s">
        <v>285</v>
      </c>
      <c r="E85" s="144" t="s">
        <v>286</v>
      </c>
      <c r="F85" s="142" t="s">
        <v>132</v>
      </c>
      <c r="G85" s="145">
        <v>367</v>
      </c>
      <c r="H85" s="145"/>
      <c r="I85" s="145">
        <f t="shared" si="12"/>
        <v>0</v>
      </c>
      <c r="J85" s="146">
        <v>0.00228</v>
      </c>
      <c r="K85" s="145">
        <f t="shared" si="13"/>
        <v>0.83676</v>
      </c>
      <c r="L85" s="146">
        <v>0</v>
      </c>
      <c r="M85" s="145">
        <f t="shared" si="14"/>
        <v>0</v>
      </c>
      <c r="N85" s="147">
        <v>20</v>
      </c>
      <c r="O85" s="148">
        <v>4</v>
      </c>
      <c r="P85" s="13" t="s">
        <v>108</v>
      </c>
    </row>
    <row r="86" spans="1:16" s="13" customFormat="1" ht="13.5" customHeight="1">
      <c r="A86" s="142" t="s">
        <v>287</v>
      </c>
      <c r="B86" s="142" t="s">
        <v>103</v>
      </c>
      <c r="C86" s="142" t="s">
        <v>175</v>
      </c>
      <c r="D86" s="143" t="s">
        <v>288</v>
      </c>
      <c r="E86" s="144" t="s">
        <v>289</v>
      </c>
      <c r="F86" s="142" t="s">
        <v>132</v>
      </c>
      <c r="G86" s="145">
        <v>367</v>
      </c>
      <c r="H86" s="145"/>
      <c r="I86" s="145">
        <f t="shared" si="12"/>
        <v>0</v>
      </c>
      <c r="J86" s="146">
        <v>0</v>
      </c>
      <c r="K86" s="145">
        <f t="shared" si="13"/>
        <v>0</v>
      </c>
      <c r="L86" s="146">
        <v>0</v>
      </c>
      <c r="M86" s="145">
        <f t="shared" si="14"/>
        <v>0</v>
      </c>
      <c r="N86" s="147">
        <v>20</v>
      </c>
      <c r="O86" s="148">
        <v>4</v>
      </c>
      <c r="P86" s="13" t="s">
        <v>108</v>
      </c>
    </row>
    <row r="87" spans="1:16" s="13" customFormat="1" ht="13.5" customHeight="1">
      <c r="A87" s="142" t="s">
        <v>290</v>
      </c>
      <c r="B87" s="142" t="s">
        <v>103</v>
      </c>
      <c r="C87" s="142" t="s">
        <v>175</v>
      </c>
      <c r="D87" s="143" t="s">
        <v>291</v>
      </c>
      <c r="E87" s="144" t="s">
        <v>292</v>
      </c>
      <c r="F87" s="142" t="s">
        <v>155</v>
      </c>
      <c r="G87" s="145">
        <f>2.54+1.552+7.136+0.4*0.9</f>
        <v>11.588000000000001</v>
      </c>
      <c r="H87" s="145"/>
      <c r="I87" s="145">
        <f t="shared" si="12"/>
        <v>0</v>
      </c>
      <c r="J87" s="146">
        <v>1.01688</v>
      </c>
      <c r="K87" s="145">
        <f t="shared" si="13"/>
        <v>11.78360544</v>
      </c>
      <c r="L87" s="146">
        <v>0</v>
      </c>
      <c r="M87" s="145">
        <f t="shared" si="14"/>
        <v>0</v>
      </c>
      <c r="N87" s="147">
        <v>20</v>
      </c>
      <c r="O87" s="148">
        <v>4</v>
      </c>
      <c r="P87" s="13" t="s">
        <v>108</v>
      </c>
    </row>
    <row r="88" spans="1:16" s="13" customFormat="1" ht="13.5" customHeight="1">
      <c r="A88" s="149" t="s">
        <v>293</v>
      </c>
      <c r="B88" s="149" t="s">
        <v>138</v>
      </c>
      <c r="C88" s="149" t="s">
        <v>139</v>
      </c>
      <c r="D88" s="150" t="s">
        <v>294</v>
      </c>
      <c r="E88" s="151" t="s">
        <v>295</v>
      </c>
      <c r="F88" s="149" t="s">
        <v>148</v>
      </c>
      <c r="G88" s="152">
        <v>7.6</v>
      </c>
      <c r="H88" s="152"/>
      <c r="I88" s="152">
        <f t="shared" si="12"/>
        <v>0</v>
      </c>
      <c r="J88" s="153">
        <v>0.03</v>
      </c>
      <c r="K88" s="152">
        <f t="shared" si="13"/>
        <v>0.22799999999999998</v>
      </c>
      <c r="L88" s="153">
        <v>0</v>
      </c>
      <c r="M88" s="152">
        <f t="shared" si="14"/>
        <v>0</v>
      </c>
      <c r="N88" s="154">
        <v>20</v>
      </c>
      <c r="O88" s="155">
        <v>8</v>
      </c>
      <c r="P88" s="156" t="s">
        <v>108</v>
      </c>
    </row>
    <row r="89" spans="1:16" s="13" customFormat="1" ht="13.5" customHeight="1">
      <c r="A89" s="142" t="s">
        <v>296</v>
      </c>
      <c r="B89" s="142" t="s">
        <v>103</v>
      </c>
      <c r="C89" s="142" t="s">
        <v>175</v>
      </c>
      <c r="D89" s="143" t="s">
        <v>297</v>
      </c>
      <c r="E89" s="144" t="s">
        <v>298</v>
      </c>
      <c r="F89" s="142" t="s">
        <v>107</v>
      </c>
      <c r="G89" s="145">
        <v>27.54</v>
      </c>
      <c r="H89" s="145"/>
      <c r="I89" s="145">
        <f t="shared" si="12"/>
        <v>0</v>
      </c>
      <c r="J89" s="146">
        <v>2.21229</v>
      </c>
      <c r="K89" s="145">
        <f t="shared" si="13"/>
        <v>60.9264666</v>
      </c>
      <c r="L89" s="146">
        <v>0</v>
      </c>
      <c r="M89" s="145">
        <f t="shared" si="14"/>
        <v>0</v>
      </c>
      <c r="N89" s="147">
        <v>20</v>
      </c>
      <c r="O89" s="148">
        <v>4</v>
      </c>
      <c r="P89" s="13" t="s">
        <v>108</v>
      </c>
    </row>
    <row r="90" spans="4:19" s="13" customFormat="1" ht="15.75" customHeight="1">
      <c r="D90" s="157"/>
      <c r="E90" s="158" t="s">
        <v>299</v>
      </c>
      <c r="G90" s="159">
        <v>27.54</v>
      </c>
      <c r="P90" s="157" t="s">
        <v>108</v>
      </c>
      <c r="Q90" s="157" t="s">
        <v>108</v>
      </c>
      <c r="R90" s="157" t="s">
        <v>170</v>
      </c>
      <c r="S90" s="157" t="s">
        <v>101</v>
      </c>
    </row>
    <row r="91" spans="1:16" s="13" customFormat="1" ht="13.5" customHeight="1">
      <c r="A91" s="142" t="s">
        <v>300</v>
      </c>
      <c r="B91" s="142" t="s">
        <v>103</v>
      </c>
      <c r="C91" s="142" t="s">
        <v>175</v>
      </c>
      <c r="D91" s="143" t="s">
        <v>301</v>
      </c>
      <c r="E91" s="144" t="s">
        <v>302</v>
      </c>
      <c r="F91" s="142" t="s">
        <v>132</v>
      </c>
      <c r="G91" s="145">
        <v>123.3</v>
      </c>
      <c r="H91" s="145"/>
      <c r="I91" s="145">
        <f aca="true" t="shared" si="15" ref="I91:I104">ROUND(G91*H91,3)</f>
        <v>0</v>
      </c>
      <c r="J91" s="146">
        <v>0.00364</v>
      </c>
      <c r="K91" s="145">
        <f aca="true" t="shared" si="16" ref="K91:K104">G91*J91</f>
        <v>0.448812</v>
      </c>
      <c r="L91" s="146">
        <v>0</v>
      </c>
      <c r="M91" s="145">
        <f aca="true" t="shared" si="17" ref="M91:M104">G91*L91</f>
        <v>0</v>
      </c>
      <c r="N91" s="147">
        <v>20</v>
      </c>
      <c r="O91" s="148">
        <v>4</v>
      </c>
      <c r="P91" s="13" t="s">
        <v>108</v>
      </c>
    </row>
    <row r="92" spans="1:16" s="13" customFormat="1" ht="13.5" customHeight="1">
      <c r="A92" s="142" t="s">
        <v>303</v>
      </c>
      <c r="B92" s="142" t="s">
        <v>103</v>
      </c>
      <c r="C92" s="142" t="s">
        <v>175</v>
      </c>
      <c r="D92" s="143" t="s">
        <v>304</v>
      </c>
      <c r="E92" s="144" t="s">
        <v>305</v>
      </c>
      <c r="F92" s="142" t="s">
        <v>132</v>
      </c>
      <c r="G92" s="145">
        <v>123.3</v>
      </c>
      <c r="H92" s="145"/>
      <c r="I92" s="145">
        <f t="shared" si="15"/>
        <v>0</v>
      </c>
      <c r="J92" s="146">
        <v>0</v>
      </c>
      <c r="K92" s="145">
        <f t="shared" si="16"/>
        <v>0</v>
      </c>
      <c r="L92" s="146">
        <v>0</v>
      </c>
      <c r="M92" s="145">
        <f t="shared" si="17"/>
        <v>0</v>
      </c>
      <c r="N92" s="147">
        <v>20</v>
      </c>
      <c r="O92" s="148">
        <v>4</v>
      </c>
      <c r="P92" s="13" t="s">
        <v>108</v>
      </c>
    </row>
    <row r="93" spans="1:16" s="13" customFormat="1" ht="13.5" customHeight="1">
      <c r="A93" s="142" t="s">
        <v>306</v>
      </c>
      <c r="B93" s="142" t="s">
        <v>103</v>
      </c>
      <c r="C93" s="142" t="s">
        <v>175</v>
      </c>
      <c r="D93" s="143" t="s">
        <v>307</v>
      </c>
      <c r="E93" s="144" t="s">
        <v>308</v>
      </c>
      <c r="F93" s="142" t="s">
        <v>155</v>
      </c>
      <c r="G93" s="145">
        <v>3.467</v>
      </c>
      <c r="H93" s="145"/>
      <c r="I93" s="145">
        <f t="shared" si="15"/>
        <v>0</v>
      </c>
      <c r="J93" s="146">
        <v>1.01688</v>
      </c>
      <c r="K93" s="145">
        <f t="shared" si="16"/>
        <v>3.52552296</v>
      </c>
      <c r="L93" s="146">
        <v>0</v>
      </c>
      <c r="M93" s="145">
        <f t="shared" si="17"/>
        <v>0</v>
      </c>
      <c r="N93" s="147">
        <v>20</v>
      </c>
      <c r="O93" s="148">
        <v>4</v>
      </c>
      <c r="P93" s="13" t="s">
        <v>108</v>
      </c>
    </row>
    <row r="94" spans="1:16" s="13" customFormat="1" ht="13.5" customHeight="1">
      <c r="A94" s="142" t="s">
        <v>309</v>
      </c>
      <c r="B94" s="142" t="s">
        <v>103</v>
      </c>
      <c r="C94" s="142" t="s">
        <v>175</v>
      </c>
      <c r="D94" s="143" t="s">
        <v>310</v>
      </c>
      <c r="E94" s="144" t="s">
        <v>311</v>
      </c>
      <c r="F94" s="142" t="s">
        <v>107</v>
      </c>
      <c r="G94" s="145">
        <v>1.85</v>
      </c>
      <c r="H94" s="145"/>
      <c r="I94" s="145">
        <f t="shared" si="15"/>
        <v>0</v>
      </c>
      <c r="J94" s="146">
        <v>2.26185</v>
      </c>
      <c r="K94" s="145">
        <f t="shared" si="16"/>
        <v>4.1844225</v>
      </c>
      <c r="L94" s="146">
        <v>0</v>
      </c>
      <c r="M94" s="145">
        <f t="shared" si="17"/>
        <v>0</v>
      </c>
      <c r="N94" s="147">
        <v>20</v>
      </c>
      <c r="O94" s="148">
        <v>4</v>
      </c>
      <c r="P94" s="13" t="s">
        <v>108</v>
      </c>
    </row>
    <row r="95" spans="1:16" s="13" customFormat="1" ht="13.5" customHeight="1">
      <c r="A95" s="142" t="s">
        <v>312</v>
      </c>
      <c r="B95" s="142" t="s">
        <v>103</v>
      </c>
      <c r="C95" s="142" t="s">
        <v>175</v>
      </c>
      <c r="D95" s="143" t="s">
        <v>313</v>
      </c>
      <c r="E95" s="144" t="s">
        <v>314</v>
      </c>
      <c r="F95" s="142" t="s">
        <v>132</v>
      </c>
      <c r="G95" s="145">
        <v>12.4</v>
      </c>
      <c r="H95" s="145"/>
      <c r="I95" s="145">
        <f t="shared" si="15"/>
        <v>0</v>
      </c>
      <c r="J95" s="146">
        <v>0.00341</v>
      </c>
      <c r="K95" s="145">
        <f t="shared" si="16"/>
        <v>0.042284</v>
      </c>
      <c r="L95" s="146">
        <v>0</v>
      </c>
      <c r="M95" s="145">
        <f t="shared" si="17"/>
        <v>0</v>
      </c>
      <c r="N95" s="147">
        <v>20</v>
      </c>
      <c r="O95" s="148">
        <v>4</v>
      </c>
      <c r="P95" s="13" t="s">
        <v>108</v>
      </c>
    </row>
    <row r="96" spans="1:16" s="13" customFormat="1" ht="13.5" customHeight="1">
      <c r="A96" s="142" t="s">
        <v>315</v>
      </c>
      <c r="B96" s="142" t="s">
        <v>103</v>
      </c>
      <c r="C96" s="142" t="s">
        <v>175</v>
      </c>
      <c r="D96" s="143" t="s">
        <v>316</v>
      </c>
      <c r="E96" s="144" t="s">
        <v>317</v>
      </c>
      <c r="F96" s="142" t="s">
        <v>132</v>
      </c>
      <c r="G96" s="145">
        <v>12.4</v>
      </c>
      <c r="H96" s="145"/>
      <c r="I96" s="145">
        <f t="shared" si="15"/>
        <v>0</v>
      </c>
      <c r="J96" s="146">
        <v>0</v>
      </c>
      <c r="K96" s="145">
        <f t="shared" si="16"/>
        <v>0</v>
      </c>
      <c r="L96" s="146">
        <v>0</v>
      </c>
      <c r="M96" s="145">
        <f t="shared" si="17"/>
        <v>0</v>
      </c>
      <c r="N96" s="147">
        <v>20</v>
      </c>
      <c r="O96" s="148">
        <v>4</v>
      </c>
      <c r="P96" s="13" t="s">
        <v>108</v>
      </c>
    </row>
    <row r="97" spans="1:16" s="13" customFormat="1" ht="13.5" customHeight="1">
      <c r="A97" s="142" t="s">
        <v>318</v>
      </c>
      <c r="B97" s="142" t="s">
        <v>103</v>
      </c>
      <c r="C97" s="142" t="s">
        <v>175</v>
      </c>
      <c r="D97" s="143" t="s">
        <v>319</v>
      </c>
      <c r="E97" s="144" t="s">
        <v>320</v>
      </c>
      <c r="F97" s="142" t="s">
        <v>155</v>
      </c>
      <c r="G97" s="145">
        <v>0.6</v>
      </c>
      <c r="H97" s="145"/>
      <c r="I97" s="145">
        <f t="shared" si="15"/>
        <v>0</v>
      </c>
      <c r="J97" s="146">
        <v>1.06754</v>
      </c>
      <c r="K97" s="145">
        <f t="shared" si="16"/>
        <v>0.640524</v>
      </c>
      <c r="L97" s="146">
        <v>0</v>
      </c>
      <c r="M97" s="145">
        <f t="shared" si="17"/>
        <v>0</v>
      </c>
      <c r="N97" s="147">
        <v>20</v>
      </c>
      <c r="O97" s="148">
        <v>4</v>
      </c>
      <c r="P97" s="13" t="s">
        <v>108</v>
      </c>
    </row>
    <row r="98" spans="1:16" s="13" customFormat="1" ht="13.5" customHeight="1">
      <c r="A98" s="142" t="s">
        <v>321</v>
      </c>
      <c r="B98" s="142" t="s">
        <v>103</v>
      </c>
      <c r="C98" s="142" t="s">
        <v>175</v>
      </c>
      <c r="D98" s="143" t="s">
        <v>322</v>
      </c>
      <c r="E98" s="144" t="s">
        <v>323</v>
      </c>
      <c r="F98" s="142" t="s">
        <v>107</v>
      </c>
      <c r="G98" s="145">
        <v>7.65</v>
      </c>
      <c r="H98" s="145"/>
      <c r="I98" s="145">
        <f t="shared" si="15"/>
        <v>0</v>
      </c>
      <c r="J98" s="146">
        <v>2.23965</v>
      </c>
      <c r="K98" s="145">
        <f t="shared" si="16"/>
        <v>17.133322500000002</v>
      </c>
      <c r="L98" s="146">
        <v>0</v>
      </c>
      <c r="M98" s="145">
        <f t="shared" si="17"/>
        <v>0</v>
      </c>
      <c r="N98" s="147">
        <v>20</v>
      </c>
      <c r="O98" s="148">
        <v>4</v>
      </c>
      <c r="P98" s="13" t="s">
        <v>108</v>
      </c>
    </row>
    <row r="99" spans="1:16" s="13" customFormat="1" ht="13.5" customHeight="1">
      <c r="A99" s="142" t="s">
        <v>324</v>
      </c>
      <c r="B99" s="142" t="s">
        <v>103</v>
      </c>
      <c r="C99" s="142" t="s">
        <v>175</v>
      </c>
      <c r="D99" s="143" t="s">
        <v>325</v>
      </c>
      <c r="E99" s="144" t="s">
        <v>326</v>
      </c>
      <c r="F99" s="142" t="s">
        <v>155</v>
      </c>
      <c r="G99" s="145">
        <v>0.674</v>
      </c>
      <c r="H99" s="145"/>
      <c r="I99" s="145">
        <f t="shared" si="15"/>
        <v>0</v>
      </c>
      <c r="J99" s="146">
        <v>1.01712</v>
      </c>
      <c r="K99" s="145">
        <f t="shared" si="16"/>
        <v>0.6855388800000001</v>
      </c>
      <c r="L99" s="146">
        <v>0</v>
      </c>
      <c r="M99" s="145">
        <f t="shared" si="17"/>
        <v>0</v>
      </c>
      <c r="N99" s="147">
        <v>20</v>
      </c>
      <c r="O99" s="148">
        <v>4</v>
      </c>
      <c r="P99" s="13" t="s">
        <v>108</v>
      </c>
    </row>
    <row r="100" spans="1:16" s="13" customFormat="1" ht="24" customHeight="1">
      <c r="A100" s="142" t="s">
        <v>327</v>
      </c>
      <c r="B100" s="142" t="s">
        <v>103</v>
      </c>
      <c r="C100" s="142" t="s">
        <v>175</v>
      </c>
      <c r="D100" s="143" t="s">
        <v>328</v>
      </c>
      <c r="E100" s="144" t="s">
        <v>329</v>
      </c>
      <c r="F100" s="142" t="s">
        <v>132</v>
      </c>
      <c r="G100" s="145">
        <v>18.9</v>
      </c>
      <c r="H100" s="145"/>
      <c r="I100" s="145">
        <f t="shared" si="15"/>
        <v>0</v>
      </c>
      <c r="J100" s="146">
        <v>0.00846</v>
      </c>
      <c r="K100" s="145">
        <f t="shared" si="16"/>
        <v>0.159894</v>
      </c>
      <c r="L100" s="146">
        <v>0</v>
      </c>
      <c r="M100" s="145">
        <f t="shared" si="17"/>
        <v>0</v>
      </c>
      <c r="N100" s="147">
        <v>20</v>
      </c>
      <c r="O100" s="148">
        <v>4</v>
      </c>
      <c r="P100" s="13" t="s">
        <v>108</v>
      </c>
    </row>
    <row r="101" spans="1:16" s="13" customFormat="1" ht="24" customHeight="1">
      <c r="A101" s="142" t="s">
        <v>330</v>
      </c>
      <c r="B101" s="142" t="s">
        <v>103</v>
      </c>
      <c r="C101" s="142" t="s">
        <v>175</v>
      </c>
      <c r="D101" s="143" t="s">
        <v>331</v>
      </c>
      <c r="E101" s="144" t="s">
        <v>332</v>
      </c>
      <c r="F101" s="142" t="s">
        <v>132</v>
      </c>
      <c r="G101" s="145">
        <v>18.9</v>
      </c>
      <c r="H101" s="145"/>
      <c r="I101" s="145">
        <f t="shared" si="15"/>
        <v>0</v>
      </c>
      <c r="J101" s="146">
        <v>0</v>
      </c>
      <c r="K101" s="145">
        <f t="shared" si="16"/>
        <v>0</v>
      </c>
      <c r="L101" s="146">
        <v>0</v>
      </c>
      <c r="M101" s="145">
        <f t="shared" si="17"/>
        <v>0</v>
      </c>
      <c r="N101" s="147">
        <v>20</v>
      </c>
      <c r="O101" s="148">
        <v>4</v>
      </c>
      <c r="P101" s="13" t="s">
        <v>108</v>
      </c>
    </row>
    <row r="102" spans="1:16" s="13" customFormat="1" ht="24" customHeight="1">
      <c r="A102" s="142" t="s">
        <v>333</v>
      </c>
      <c r="B102" s="142" t="s">
        <v>103</v>
      </c>
      <c r="C102" s="142" t="s">
        <v>175</v>
      </c>
      <c r="D102" s="143" t="s">
        <v>334</v>
      </c>
      <c r="E102" s="144" t="s">
        <v>335</v>
      </c>
      <c r="F102" s="142" t="s">
        <v>132</v>
      </c>
      <c r="G102" s="145">
        <v>34.6</v>
      </c>
      <c r="H102" s="145"/>
      <c r="I102" s="145">
        <f t="shared" si="15"/>
        <v>0</v>
      </c>
      <c r="J102" s="146">
        <v>0.00431</v>
      </c>
      <c r="K102" s="145">
        <f t="shared" si="16"/>
        <v>0.14912599999999998</v>
      </c>
      <c r="L102" s="146">
        <v>0</v>
      </c>
      <c r="M102" s="145">
        <f t="shared" si="17"/>
        <v>0</v>
      </c>
      <c r="N102" s="147">
        <v>20</v>
      </c>
      <c r="O102" s="148">
        <v>4</v>
      </c>
      <c r="P102" s="13" t="s">
        <v>108</v>
      </c>
    </row>
    <row r="103" spans="1:16" s="13" customFormat="1" ht="24" customHeight="1">
      <c r="A103" s="142" t="s">
        <v>336</v>
      </c>
      <c r="B103" s="142" t="s">
        <v>103</v>
      </c>
      <c r="C103" s="142" t="s">
        <v>175</v>
      </c>
      <c r="D103" s="143" t="s">
        <v>337</v>
      </c>
      <c r="E103" s="144" t="s">
        <v>338</v>
      </c>
      <c r="F103" s="142" t="s">
        <v>132</v>
      </c>
      <c r="G103" s="145">
        <v>34.6</v>
      </c>
      <c r="H103" s="145"/>
      <c r="I103" s="145">
        <f t="shared" si="15"/>
        <v>0</v>
      </c>
      <c r="J103" s="146">
        <v>0</v>
      </c>
      <c r="K103" s="145">
        <f t="shared" si="16"/>
        <v>0</v>
      </c>
      <c r="L103" s="146">
        <v>0</v>
      </c>
      <c r="M103" s="145">
        <f t="shared" si="17"/>
        <v>0</v>
      </c>
      <c r="N103" s="147">
        <v>20</v>
      </c>
      <c r="O103" s="148">
        <v>4</v>
      </c>
      <c r="P103" s="13" t="s">
        <v>108</v>
      </c>
    </row>
    <row r="104" spans="1:16" s="13" customFormat="1" ht="13.5" customHeight="1">
      <c r="A104" s="142" t="s">
        <v>339</v>
      </c>
      <c r="B104" s="142" t="s">
        <v>103</v>
      </c>
      <c r="C104" s="142" t="s">
        <v>175</v>
      </c>
      <c r="D104" s="143" t="s">
        <v>340</v>
      </c>
      <c r="E104" s="144" t="s">
        <v>341</v>
      </c>
      <c r="F104" s="142" t="s">
        <v>148</v>
      </c>
      <c r="G104" s="145">
        <v>9.05</v>
      </c>
      <c r="H104" s="145"/>
      <c r="I104" s="145">
        <f t="shared" si="15"/>
        <v>0</v>
      </c>
      <c r="J104" s="146">
        <v>0.09875</v>
      </c>
      <c r="K104" s="145">
        <f t="shared" si="16"/>
        <v>0.8936875000000001</v>
      </c>
      <c r="L104" s="146">
        <v>0</v>
      </c>
      <c r="M104" s="145">
        <f t="shared" si="17"/>
        <v>0</v>
      </c>
      <c r="N104" s="147">
        <v>20</v>
      </c>
      <c r="O104" s="148">
        <v>4</v>
      </c>
      <c r="P104" s="13" t="s">
        <v>108</v>
      </c>
    </row>
    <row r="105" spans="2:16" s="121" customFormat="1" ht="12.75" customHeight="1">
      <c r="B105" s="125" t="s">
        <v>62</v>
      </c>
      <c r="D105" s="126" t="s">
        <v>117</v>
      </c>
      <c r="E105" s="126" t="s">
        <v>342</v>
      </c>
      <c r="I105" s="127">
        <f>SUM(I106:I115)</f>
        <v>0</v>
      </c>
      <c r="K105" s="127">
        <f>SUM(K106:K115)</f>
        <v>34.7558905</v>
      </c>
      <c r="M105" s="127">
        <f>SUM(M106:M115)</f>
        <v>0</v>
      </c>
      <c r="P105" s="126" t="s">
        <v>101</v>
      </c>
    </row>
    <row r="106" spans="1:16" s="13" customFormat="1" ht="24" customHeight="1">
      <c r="A106" s="142" t="s">
        <v>343</v>
      </c>
      <c r="B106" s="142" t="s">
        <v>103</v>
      </c>
      <c r="C106" s="142" t="s">
        <v>344</v>
      </c>
      <c r="D106" s="143" t="s">
        <v>345</v>
      </c>
      <c r="E106" s="144" t="s">
        <v>346</v>
      </c>
      <c r="F106" s="142" t="s">
        <v>132</v>
      </c>
      <c r="G106" s="145">
        <v>32.45</v>
      </c>
      <c r="H106" s="145"/>
      <c r="I106" s="145">
        <f>ROUND(G106*H106,3)</f>
        <v>0</v>
      </c>
      <c r="J106" s="146">
        <v>0.50601</v>
      </c>
      <c r="K106" s="145">
        <f>G106*J106</f>
        <v>16.4200245</v>
      </c>
      <c r="L106" s="146">
        <v>0</v>
      </c>
      <c r="M106" s="145">
        <f>G106*L106</f>
        <v>0</v>
      </c>
      <c r="N106" s="147">
        <v>20</v>
      </c>
      <c r="O106" s="148">
        <v>4</v>
      </c>
      <c r="P106" s="13" t="s">
        <v>108</v>
      </c>
    </row>
    <row r="107" spans="1:16" s="13" customFormat="1" ht="13.5" customHeight="1">
      <c r="A107" s="142" t="s">
        <v>347</v>
      </c>
      <c r="B107" s="142" t="s">
        <v>103</v>
      </c>
      <c r="C107" s="142" t="s">
        <v>344</v>
      </c>
      <c r="D107" s="143" t="s">
        <v>348</v>
      </c>
      <c r="E107" s="144" t="s">
        <v>349</v>
      </c>
      <c r="F107" s="142" t="s">
        <v>132</v>
      </c>
      <c r="G107" s="145">
        <v>6.4</v>
      </c>
      <c r="H107" s="145"/>
      <c r="I107" s="145">
        <f>ROUND(G107*H107,3)</f>
        <v>0</v>
      </c>
      <c r="J107" s="146">
        <v>0.3708</v>
      </c>
      <c r="K107" s="145">
        <f>G107*J107</f>
        <v>2.37312</v>
      </c>
      <c r="L107" s="146">
        <v>0</v>
      </c>
      <c r="M107" s="145">
        <f>G107*L107</f>
        <v>0</v>
      </c>
      <c r="N107" s="147">
        <v>20</v>
      </c>
      <c r="O107" s="148">
        <v>4</v>
      </c>
      <c r="P107" s="13" t="s">
        <v>108</v>
      </c>
    </row>
    <row r="108" spans="1:16" s="13" customFormat="1" ht="13.5" customHeight="1">
      <c r="A108" s="142" t="s">
        <v>350</v>
      </c>
      <c r="B108" s="142" t="s">
        <v>103</v>
      </c>
      <c r="C108" s="142" t="s">
        <v>344</v>
      </c>
      <c r="D108" s="143" t="s">
        <v>351</v>
      </c>
      <c r="E108" s="144" t="s">
        <v>352</v>
      </c>
      <c r="F108" s="142" t="s">
        <v>132</v>
      </c>
      <c r="G108" s="145">
        <v>32.1</v>
      </c>
      <c r="H108" s="145"/>
      <c r="I108" s="145">
        <f>ROUND(G108*H108,3)</f>
        <v>0</v>
      </c>
      <c r="J108" s="146">
        <v>0.23351</v>
      </c>
      <c r="K108" s="145">
        <f>G108*J108</f>
        <v>7.495671</v>
      </c>
      <c r="L108" s="146">
        <v>0</v>
      </c>
      <c r="M108" s="145">
        <f>G108*L108</f>
        <v>0</v>
      </c>
      <c r="N108" s="147">
        <v>20</v>
      </c>
      <c r="O108" s="148">
        <v>4</v>
      </c>
      <c r="P108" s="13" t="s">
        <v>108</v>
      </c>
    </row>
    <row r="109" spans="4:19" s="13" customFormat="1" ht="15.75" customHeight="1">
      <c r="D109" s="157"/>
      <c r="E109" s="158" t="s">
        <v>353</v>
      </c>
      <c r="G109" s="159">
        <v>32.1</v>
      </c>
      <c r="P109" s="157" t="s">
        <v>108</v>
      </c>
      <c r="Q109" s="157" t="s">
        <v>108</v>
      </c>
      <c r="R109" s="157" t="s">
        <v>170</v>
      </c>
      <c r="S109" s="157" t="s">
        <v>101</v>
      </c>
    </row>
    <row r="110" spans="1:16" s="13" customFormat="1" ht="13.5" customHeight="1">
      <c r="A110" s="142" t="s">
        <v>354</v>
      </c>
      <c r="B110" s="142" t="s">
        <v>103</v>
      </c>
      <c r="C110" s="142" t="s">
        <v>344</v>
      </c>
      <c r="D110" s="143" t="s">
        <v>355</v>
      </c>
      <c r="E110" s="144" t="s">
        <v>356</v>
      </c>
      <c r="F110" s="142" t="s">
        <v>132</v>
      </c>
      <c r="G110" s="145">
        <v>27.845</v>
      </c>
      <c r="H110" s="145"/>
      <c r="I110" s="145">
        <f>ROUND(G110*H110,3)</f>
        <v>0</v>
      </c>
      <c r="J110" s="146">
        <v>0.112</v>
      </c>
      <c r="K110" s="145">
        <f>G110*J110</f>
        <v>3.11864</v>
      </c>
      <c r="L110" s="146">
        <v>0</v>
      </c>
      <c r="M110" s="145">
        <f>G110*L110</f>
        <v>0</v>
      </c>
      <c r="N110" s="147">
        <v>20</v>
      </c>
      <c r="O110" s="148">
        <v>4</v>
      </c>
      <c r="P110" s="13" t="s">
        <v>108</v>
      </c>
    </row>
    <row r="111" spans="1:16" s="13" customFormat="1" ht="13.5" customHeight="1">
      <c r="A111" s="149" t="s">
        <v>357</v>
      </c>
      <c r="B111" s="149" t="s">
        <v>138</v>
      </c>
      <c r="C111" s="149" t="s">
        <v>139</v>
      </c>
      <c r="D111" s="150" t="s">
        <v>358</v>
      </c>
      <c r="E111" s="151" t="s">
        <v>359</v>
      </c>
      <c r="F111" s="149" t="s">
        <v>132</v>
      </c>
      <c r="G111" s="152">
        <v>30</v>
      </c>
      <c r="H111" s="152"/>
      <c r="I111" s="152">
        <f>ROUND(G111*H111,3)</f>
        <v>0</v>
      </c>
      <c r="J111" s="153">
        <v>0.1145</v>
      </c>
      <c r="K111" s="152">
        <f>G111*J111</f>
        <v>3.435</v>
      </c>
      <c r="L111" s="153">
        <v>0</v>
      </c>
      <c r="M111" s="152">
        <f>G111*L111</f>
        <v>0</v>
      </c>
      <c r="N111" s="154">
        <v>20</v>
      </c>
      <c r="O111" s="155">
        <v>8</v>
      </c>
      <c r="P111" s="156" t="s">
        <v>108</v>
      </c>
    </row>
    <row r="112" spans="1:16" s="13" customFormat="1" ht="13.5" customHeight="1">
      <c r="A112" s="149" t="s">
        <v>360</v>
      </c>
      <c r="B112" s="149" t="s">
        <v>138</v>
      </c>
      <c r="C112" s="149" t="s">
        <v>139</v>
      </c>
      <c r="D112" s="150" t="s">
        <v>361</v>
      </c>
      <c r="E112" s="151" t="s">
        <v>362</v>
      </c>
      <c r="F112" s="149" t="s">
        <v>132</v>
      </c>
      <c r="G112" s="152">
        <v>28</v>
      </c>
      <c r="H112" s="152"/>
      <c r="I112" s="152">
        <f>ROUND(G112*H112,3)</f>
        <v>0</v>
      </c>
      <c r="J112" s="153">
        <v>0.00022</v>
      </c>
      <c r="K112" s="152">
        <f>G112*J112</f>
        <v>0.0061600000000000005</v>
      </c>
      <c r="L112" s="153">
        <v>0</v>
      </c>
      <c r="M112" s="152">
        <f>G112*L112</f>
        <v>0</v>
      </c>
      <c r="N112" s="154">
        <v>20</v>
      </c>
      <c r="O112" s="155">
        <v>32</v>
      </c>
      <c r="P112" s="156" t="s">
        <v>108</v>
      </c>
    </row>
    <row r="113" spans="1:16" s="13" customFormat="1" ht="13.5" customHeight="1">
      <c r="A113" s="142" t="s">
        <v>363</v>
      </c>
      <c r="B113" s="142" t="s">
        <v>103</v>
      </c>
      <c r="C113" s="142" t="s">
        <v>344</v>
      </c>
      <c r="D113" s="143" t="s">
        <v>364</v>
      </c>
      <c r="E113" s="144" t="s">
        <v>365</v>
      </c>
      <c r="F113" s="142" t="s">
        <v>132</v>
      </c>
      <c r="G113" s="145">
        <v>6.4</v>
      </c>
      <c r="H113" s="145"/>
      <c r="I113" s="145">
        <f>ROUND(G113*H113,3)</f>
        <v>0</v>
      </c>
      <c r="J113" s="146">
        <v>0.112</v>
      </c>
      <c r="K113" s="145">
        <f>G113*J113</f>
        <v>0.7168000000000001</v>
      </c>
      <c r="L113" s="146">
        <v>0</v>
      </c>
      <c r="M113" s="145">
        <f>G113*L113</f>
        <v>0</v>
      </c>
      <c r="N113" s="147">
        <v>20</v>
      </c>
      <c r="O113" s="148">
        <v>4</v>
      </c>
      <c r="P113" s="13" t="s">
        <v>108</v>
      </c>
    </row>
    <row r="114" spans="4:19" s="13" customFormat="1" ht="15.75" customHeight="1">
      <c r="D114" s="157"/>
      <c r="E114" s="158" t="s">
        <v>366</v>
      </c>
      <c r="G114" s="159">
        <v>6.4</v>
      </c>
      <c r="P114" s="157" t="s">
        <v>108</v>
      </c>
      <c r="Q114" s="157" t="s">
        <v>108</v>
      </c>
      <c r="R114" s="157" t="s">
        <v>170</v>
      </c>
      <c r="S114" s="157" t="s">
        <v>101</v>
      </c>
    </row>
    <row r="115" spans="1:16" s="13" customFormat="1" ht="13.5" customHeight="1">
      <c r="A115" s="149" t="s">
        <v>367</v>
      </c>
      <c r="B115" s="149" t="s">
        <v>138</v>
      </c>
      <c r="C115" s="149" t="s">
        <v>139</v>
      </c>
      <c r="D115" s="150" t="s">
        <v>368</v>
      </c>
      <c r="E115" s="151" t="s">
        <v>369</v>
      </c>
      <c r="F115" s="149" t="s">
        <v>132</v>
      </c>
      <c r="G115" s="152">
        <v>6.5</v>
      </c>
      <c r="H115" s="152"/>
      <c r="I115" s="152">
        <f>ROUND(G115*H115,3)</f>
        <v>0</v>
      </c>
      <c r="J115" s="153">
        <v>0.18315</v>
      </c>
      <c r="K115" s="152">
        <f>G115*J115</f>
        <v>1.190475</v>
      </c>
      <c r="L115" s="153">
        <v>0</v>
      </c>
      <c r="M115" s="152">
        <f>G115*L115</f>
        <v>0</v>
      </c>
      <c r="N115" s="154">
        <v>20</v>
      </c>
      <c r="O115" s="155">
        <v>8</v>
      </c>
      <c r="P115" s="156" t="s">
        <v>108</v>
      </c>
    </row>
    <row r="116" spans="2:16" s="121" customFormat="1" ht="12.75" customHeight="1">
      <c r="B116" s="125" t="s">
        <v>62</v>
      </c>
      <c r="D116" s="126" t="s">
        <v>120</v>
      </c>
      <c r="E116" s="126" t="s">
        <v>370</v>
      </c>
      <c r="I116" s="127">
        <f>SUM(I117:I139)</f>
        <v>0</v>
      </c>
      <c r="K116" s="127">
        <f>SUM(K117:K139)</f>
        <v>197.57353260999997</v>
      </c>
      <c r="M116" s="127">
        <f>SUM(M117:M139)</f>
        <v>0</v>
      </c>
      <c r="P116" s="126" t="s">
        <v>101</v>
      </c>
    </row>
    <row r="117" spans="1:16" s="13" customFormat="1" ht="13.5" customHeight="1">
      <c r="A117" s="142" t="s">
        <v>371</v>
      </c>
      <c r="B117" s="142" t="s">
        <v>103</v>
      </c>
      <c r="C117" s="142" t="s">
        <v>175</v>
      </c>
      <c r="D117" s="143" t="s">
        <v>372</v>
      </c>
      <c r="E117" s="144" t="s">
        <v>373</v>
      </c>
      <c r="F117" s="142" t="s">
        <v>132</v>
      </c>
      <c r="G117" s="145">
        <v>141.5</v>
      </c>
      <c r="H117" s="145"/>
      <c r="I117" s="145">
        <f aca="true" t="shared" si="18" ref="I117:I126">ROUND(G117*H117,3)</f>
        <v>0</v>
      </c>
      <c r="J117" s="146">
        <v>0.02485</v>
      </c>
      <c r="K117" s="145">
        <f aca="true" t="shared" si="19" ref="K117:K126">G117*J117</f>
        <v>3.5162750000000003</v>
      </c>
      <c r="L117" s="146">
        <v>0</v>
      </c>
      <c r="M117" s="145">
        <f aca="true" t="shared" si="20" ref="M117:M126">G117*L117</f>
        <v>0</v>
      </c>
      <c r="N117" s="147">
        <v>20</v>
      </c>
      <c r="O117" s="148">
        <v>4</v>
      </c>
      <c r="P117" s="13" t="s">
        <v>108</v>
      </c>
    </row>
    <row r="118" spans="1:16" s="13" customFormat="1" ht="13.5" customHeight="1">
      <c r="A118" s="142" t="s">
        <v>374</v>
      </c>
      <c r="B118" s="142" t="s">
        <v>103</v>
      </c>
      <c r="C118" s="142" t="s">
        <v>175</v>
      </c>
      <c r="D118" s="143" t="s">
        <v>375</v>
      </c>
      <c r="E118" s="144" t="s">
        <v>376</v>
      </c>
      <c r="F118" s="142" t="s">
        <v>132</v>
      </c>
      <c r="G118" s="145">
        <v>141.5</v>
      </c>
      <c r="H118" s="145"/>
      <c r="I118" s="145">
        <f t="shared" si="18"/>
        <v>0</v>
      </c>
      <c r="J118" s="146">
        <v>0.00592</v>
      </c>
      <c r="K118" s="145">
        <f t="shared" si="19"/>
        <v>0.83768</v>
      </c>
      <c r="L118" s="146">
        <v>0</v>
      </c>
      <c r="M118" s="145">
        <f t="shared" si="20"/>
        <v>0</v>
      </c>
      <c r="N118" s="147">
        <v>20</v>
      </c>
      <c r="O118" s="148">
        <v>4</v>
      </c>
      <c r="P118" s="13" t="s">
        <v>108</v>
      </c>
    </row>
    <row r="119" spans="1:16" s="13" customFormat="1" ht="13.5" customHeight="1">
      <c r="A119" s="142" t="s">
        <v>377</v>
      </c>
      <c r="B119" s="142" t="s">
        <v>103</v>
      </c>
      <c r="C119" s="142" t="s">
        <v>175</v>
      </c>
      <c r="D119" s="143" t="s">
        <v>378</v>
      </c>
      <c r="E119" s="144" t="s">
        <v>379</v>
      </c>
      <c r="F119" s="142" t="s">
        <v>132</v>
      </c>
      <c r="G119" s="145">
        <v>1069.85</v>
      </c>
      <c r="H119" s="145"/>
      <c r="I119" s="145">
        <f t="shared" si="18"/>
        <v>0</v>
      </c>
      <c r="J119" s="146">
        <v>0.03497</v>
      </c>
      <c r="K119" s="145">
        <f t="shared" si="19"/>
        <v>37.412654499999995</v>
      </c>
      <c r="L119" s="146">
        <v>0</v>
      </c>
      <c r="M119" s="145">
        <f t="shared" si="20"/>
        <v>0</v>
      </c>
      <c r="N119" s="147">
        <v>20</v>
      </c>
      <c r="O119" s="148">
        <v>4</v>
      </c>
      <c r="P119" s="13" t="s">
        <v>108</v>
      </c>
    </row>
    <row r="120" spans="1:16" s="13" customFormat="1" ht="13.5" customHeight="1">
      <c r="A120" s="142" t="s">
        <v>380</v>
      </c>
      <c r="B120" s="142" t="s">
        <v>103</v>
      </c>
      <c r="C120" s="142" t="s">
        <v>175</v>
      </c>
      <c r="D120" s="143" t="s">
        <v>381</v>
      </c>
      <c r="E120" s="144" t="s">
        <v>382</v>
      </c>
      <c r="F120" s="142" t="s">
        <v>132</v>
      </c>
      <c r="G120" s="145">
        <v>195</v>
      </c>
      <c r="H120" s="145"/>
      <c r="I120" s="145">
        <f t="shared" si="18"/>
        <v>0</v>
      </c>
      <c r="J120" s="146">
        <v>0.00196</v>
      </c>
      <c r="K120" s="145">
        <f t="shared" si="19"/>
        <v>0.3822</v>
      </c>
      <c r="L120" s="146">
        <v>0</v>
      </c>
      <c r="M120" s="145">
        <f t="shared" si="20"/>
        <v>0</v>
      </c>
      <c r="N120" s="147">
        <v>20</v>
      </c>
      <c r="O120" s="148">
        <v>4</v>
      </c>
      <c r="P120" s="13" t="s">
        <v>108</v>
      </c>
    </row>
    <row r="121" spans="1:16" s="13" customFormat="1" ht="13.5" customHeight="1">
      <c r="A121" s="142" t="s">
        <v>383</v>
      </c>
      <c r="B121" s="142" t="s">
        <v>103</v>
      </c>
      <c r="C121" s="142" t="s">
        <v>175</v>
      </c>
      <c r="D121" s="143" t="s">
        <v>384</v>
      </c>
      <c r="E121" s="144" t="s">
        <v>385</v>
      </c>
      <c r="F121" s="142" t="s">
        <v>132</v>
      </c>
      <c r="G121" s="145">
        <v>169.75</v>
      </c>
      <c r="H121" s="145"/>
      <c r="I121" s="145">
        <f t="shared" si="18"/>
        <v>0</v>
      </c>
      <c r="J121" s="146">
        <v>0.0027</v>
      </c>
      <c r="K121" s="145">
        <f t="shared" si="19"/>
        <v>0.45832500000000004</v>
      </c>
      <c r="L121" s="146">
        <v>0</v>
      </c>
      <c r="M121" s="145">
        <f t="shared" si="20"/>
        <v>0</v>
      </c>
      <c r="N121" s="147">
        <v>20</v>
      </c>
      <c r="O121" s="148">
        <v>4</v>
      </c>
      <c r="P121" s="13" t="s">
        <v>108</v>
      </c>
    </row>
    <row r="122" spans="1:16" s="13" customFormat="1" ht="24" customHeight="1">
      <c r="A122" s="142" t="s">
        <v>386</v>
      </c>
      <c r="B122" s="142" t="s">
        <v>103</v>
      </c>
      <c r="C122" s="142" t="s">
        <v>175</v>
      </c>
      <c r="D122" s="143" t="s">
        <v>387</v>
      </c>
      <c r="E122" s="144" t="s">
        <v>388</v>
      </c>
      <c r="F122" s="142" t="s">
        <v>132</v>
      </c>
      <c r="G122" s="145">
        <v>12.75</v>
      </c>
      <c r="H122" s="145"/>
      <c r="I122" s="145">
        <f t="shared" si="18"/>
        <v>0</v>
      </c>
      <c r="J122" s="146">
        <v>0.01048</v>
      </c>
      <c r="K122" s="145">
        <f t="shared" si="19"/>
        <v>0.13362</v>
      </c>
      <c r="L122" s="146">
        <v>0</v>
      </c>
      <c r="M122" s="145">
        <f t="shared" si="20"/>
        <v>0</v>
      </c>
      <c r="N122" s="147">
        <v>20</v>
      </c>
      <c r="O122" s="148">
        <v>4</v>
      </c>
      <c r="P122" s="13" t="s">
        <v>108</v>
      </c>
    </row>
    <row r="123" spans="1:16" s="13" customFormat="1" ht="13.5" customHeight="1">
      <c r="A123" s="142" t="s">
        <v>389</v>
      </c>
      <c r="B123" s="142" t="s">
        <v>103</v>
      </c>
      <c r="C123" s="142" t="s">
        <v>175</v>
      </c>
      <c r="D123" s="143" t="s">
        <v>390</v>
      </c>
      <c r="E123" s="144" t="s">
        <v>391</v>
      </c>
      <c r="F123" s="142" t="s">
        <v>132</v>
      </c>
      <c r="G123" s="145">
        <v>74.5</v>
      </c>
      <c r="H123" s="145"/>
      <c r="I123" s="145">
        <f t="shared" si="18"/>
        <v>0</v>
      </c>
      <c r="J123" s="146">
        <v>0.0223</v>
      </c>
      <c r="K123" s="145">
        <f t="shared" si="19"/>
        <v>1.66135</v>
      </c>
      <c r="L123" s="146">
        <v>0</v>
      </c>
      <c r="M123" s="145">
        <f t="shared" si="20"/>
        <v>0</v>
      </c>
      <c r="N123" s="147">
        <v>20</v>
      </c>
      <c r="O123" s="148">
        <v>4</v>
      </c>
      <c r="P123" s="13" t="s">
        <v>108</v>
      </c>
    </row>
    <row r="124" spans="1:16" s="13" customFormat="1" ht="13.5" customHeight="1">
      <c r="A124" s="142" t="s">
        <v>392</v>
      </c>
      <c r="B124" s="142" t="s">
        <v>103</v>
      </c>
      <c r="C124" s="142" t="s">
        <v>175</v>
      </c>
      <c r="D124" s="143" t="s">
        <v>393</v>
      </c>
      <c r="E124" s="144" t="s">
        <v>394</v>
      </c>
      <c r="F124" s="142" t="s">
        <v>132</v>
      </c>
      <c r="G124" s="145">
        <v>82.5</v>
      </c>
      <c r="H124" s="145"/>
      <c r="I124" s="145">
        <f t="shared" si="18"/>
        <v>0</v>
      </c>
      <c r="J124" s="146">
        <v>0.02973</v>
      </c>
      <c r="K124" s="145">
        <f t="shared" si="19"/>
        <v>2.452725</v>
      </c>
      <c r="L124" s="146">
        <v>0</v>
      </c>
      <c r="M124" s="145">
        <f t="shared" si="20"/>
        <v>0</v>
      </c>
      <c r="N124" s="147">
        <v>20</v>
      </c>
      <c r="O124" s="148">
        <v>4</v>
      </c>
      <c r="P124" s="13" t="s">
        <v>108</v>
      </c>
    </row>
    <row r="125" spans="1:16" s="13" customFormat="1" ht="13.5" customHeight="1">
      <c r="A125" s="142" t="s">
        <v>395</v>
      </c>
      <c r="B125" s="142" t="s">
        <v>103</v>
      </c>
      <c r="C125" s="142" t="s">
        <v>175</v>
      </c>
      <c r="D125" s="143" t="s">
        <v>396</v>
      </c>
      <c r="E125" s="144" t="s">
        <v>397</v>
      </c>
      <c r="F125" s="142" t="s">
        <v>132</v>
      </c>
      <c r="G125" s="145">
        <v>16.4</v>
      </c>
      <c r="H125" s="145"/>
      <c r="I125" s="145">
        <f t="shared" si="18"/>
        <v>0</v>
      </c>
      <c r="J125" s="146">
        <v>0.0315</v>
      </c>
      <c r="K125" s="145">
        <f t="shared" si="19"/>
        <v>0.5166</v>
      </c>
      <c r="L125" s="146">
        <v>0</v>
      </c>
      <c r="M125" s="145">
        <f t="shared" si="20"/>
        <v>0</v>
      </c>
      <c r="N125" s="147">
        <v>20</v>
      </c>
      <c r="O125" s="148">
        <v>4</v>
      </c>
      <c r="P125" s="13" t="s">
        <v>108</v>
      </c>
    </row>
    <row r="126" spans="1:16" s="13" customFormat="1" ht="13.5" customHeight="1">
      <c r="A126" s="142" t="s">
        <v>398</v>
      </c>
      <c r="B126" s="142" t="s">
        <v>103</v>
      </c>
      <c r="C126" s="142" t="s">
        <v>175</v>
      </c>
      <c r="D126" s="143" t="s">
        <v>399</v>
      </c>
      <c r="E126" s="144" t="s">
        <v>400</v>
      </c>
      <c r="F126" s="142" t="s">
        <v>107</v>
      </c>
      <c r="G126" s="145">
        <v>4.375</v>
      </c>
      <c r="H126" s="145"/>
      <c r="I126" s="145">
        <f t="shared" si="18"/>
        <v>0</v>
      </c>
      <c r="J126" s="146">
        <v>2.21311</v>
      </c>
      <c r="K126" s="145">
        <f t="shared" si="19"/>
        <v>9.68235625</v>
      </c>
      <c r="L126" s="146">
        <v>0</v>
      </c>
      <c r="M126" s="145">
        <f t="shared" si="20"/>
        <v>0</v>
      </c>
      <c r="N126" s="147">
        <v>20</v>
      </c>
      <c r="O126" s="148">
        <v>4</v>
      </c>
      <c r="P126" s="13" t="s">
        <v>108</v>
      </c>
    </row>
    <row r="127" spans="1:15" s="13" customFormat="1" ht="13.5" customHeight="1">
      <c r="A127" s="142"/>
      <c r="B127" s="142"/>
      <c r="C127" s="142"/>
      <c r="D127" s="143"/>
      <c r="E127" s="144" t="s">
        <v>940</v>
      </c>
      <c r="F127" s="142"/>
      <c r="G127" s="145">
        <v>1.913</v>
      </c>
      <c r="H127" s="145"/>
      <c r="I127" s="145"/>
      <c r="J127" s="146"/>
      <c r="K127" s="145"/>
      <c r="L127" s="146"/>
      <c r="M127" s="145"/>
      <c r="N127" s="147"/>
      <c r="O127" s="148"/>
    </row>
    <row r="128" spans="4:19" s="13" customFormat="1" ht="15.75" customHeight="1">
      <c r="D128" s="157"/>
      <c r="E128" s="158" t="s">
        <v>401</v>
      </c>
      <c r="G128" s="159">
        <v>2.462</v>
      </c>
      <c r="P128" s="157" t="s">
        <v>108</v>
      </c>
      <c r="Q128" s="157" t="s">
        <v>108</v>
      </c>
      <c r="R128" s="157" t="s">
        <v>170</v>
      </c>
      <c r="S128" s="157" t="s">
        <v>101</v>
      </c>
    </row>
    <row r="129" spans="1:16" s="13" customFormat="1" ht="13.5" customHeight="1">
      <c r="A129" s="142" t="s">
        <v>402</v>
      </c>
      <c r="B129" s="142" t="s">
        <v>103</v>
      </c>
      <c r="C129" s="142" t="s">
        <v>175</v>
      </c>
      <c r="D129" s="143" t="s">
        <v>403</v>
      </c>
      <c r="E129" s="144" t="s">
        <v>404</v>
      </c>
      <c r="F129" s="142" t="s">
        <v>107</v>
      </c>
      <c r="G129" s="145">
        <v>3.35</v>
      </c>
      <c r="H129" s="145"/>
      <c r="I129" s="145">
        <f>ROUND(G129*H129,3)</f>
        <v>0</v>
      </c>
      <c r="J129" s="146">
        <v>2.23543</v>
      </c>
      <c r="K129" s="145">
        <f>G129*J129</f>
        <v>7.488690500000001</v>
      </c>
      <c r="L129" s="146">
        <v>0</v>
      </c>
      <c r="M129" s="145">
        <f>G129*L129</f>
        <v>0</v>
      </c>
      <c r="N129" s="147">
        <v>20</v>
      </c>
      <c r="O129" s="148">
        <v>4</v>
      </c>
      <c r="P129" s="13" t="s">
        <v>108</v>
      </c>
    </row>
    <row r="130" spans="1:16" s="13" customFormat="1" ht="13.5" customHeight="1">
      <c r="A130" s="142" t="s">
        <v>405</v>
      </c>
      <c r="B130" s="142" t="s">
        <v>103</v>
      </c>
      <c r="C130" s="142" t="s">
        <v>175</v>
      </c>
      <c r="D130" s="143" t="s">
        <v>406</v>
      </c>
      <c r="E130" s="144" t="s">
        <v>407</v>
      </c>
      <c r="F130" s="142" t="s">
        <v>107</v>
      </c>
      <c r="G130" s="145">
        <v>35.92</v>
      </c>
      <c r="H130" s="145"/>
      <c r="I130" s="145">
        <f>ROUND(G130*H130,3)</f>
        <v>0</v>
      </c>
      <c r="J130" s="146">
        <v>2.21311</v>
      </c>
      <c r="K130" s="145">
        <f>G130*J130</f>
        <v>79.4949112</v>
      </c>
      <c r="L130" s="146">
        <v>0</v>
      </c>
      <c r="M130" s="145">
        <f>G130*L130</f>
        <v>0</v>
      </c>
      <c r="N130" s="147">
        <v>20</v>
      </c>
      <c r="O130" s="148">
        <v>4</v>
      </c>
      <c r="P130" s="13" t="s">
        <v>108</v>
      </c>
    </row>
    <row r="131" spans="1:16" s="13" customFormat="1" ht="13.5" customHeight="1">
      <c r="A131" s="142" t="s">
        <v>408</v>
      </c>
      <c r="B131" s="142" t="s">
        <v>103</v>
      </c>
      <c r="C131" s="142" t="s">
        <v>175</v>
      </c>
      <c r="D131" s="143" t="s">
        <v>409</v>
      </c>
      <c r="E131" s="144" t="s">
        <v>410</v>
      </c>
      <c r="F131" s="142" t="s">
        <v>107</v>
      </c>
      <c r="G131" s="145">
        <v>5.838</v>
      </c>
      <c r="H131" s="145"/>
      <c r="I131" s="145">
        <f>ROUND(G131*H131,3)</f>
        <v>0</v>
      </c>
      <c r="J131" s="146">
        <v>2.23957</v>
      </c>
      <c r="K131" s="145">
        <f>G131*J131</f>
        <v>13.07460966</v>
      </c>
      <c r="L131" s="146">
        <v>0</v>
      </c>
      <c r="M131" s="145">
        <f>G131*L131</f>
        <v>0</v>
      </c>
      <c r="N131" s="147">
        <v>20</v>
      </c>
      <c r="O131" s="148">
        <v>4</v>
      </c>
      <c r="P131" s="13" t="s">
        <v>108</v>
      </c>
    </row>
    <row r="132" spans="4:19" s="13" customFormat="1" ht="15.75" customHeight="1">
      <c r="D132" s="157"/>
      <c r="E132" s="158" t="s">
        <v>411</v>
      </c>
      <c r="G132" s="159">
        <v>5.838</v>
      </c>
      <c r="P132" s="157" t="s">
        <v>108</v>
      </c>
      <c r="Q132" s="157" t="s">
        <v>108</v>
      </c>
      <c r="R132" s="157" t="s">
        <v>170</v>
      </c>
      <c r="S132" s="157" t="s">
        <v>101</v>
      </c>
    </row>
    <row r="133" spans="1:16" s="13" customFormat="1" ht="13.5" customHeight="1">
      <c r="A133" s="142" t="s">
        <v>412</v>
      </c>
      <c r="B133" s="142" t="s">
        <v>103</v>
      </c>
      <c r="C133" s="142" t="s">
        <v>175</v>
      </c>
      <c r="D133" s="143" t="s">
        <v>413</v>
      </c>
      <c r="E133" s="144" t="s">
        <v>414</v>
      </c>
      <c r="F133" s="142" t="s">
        <v>132</v>
      </c>
      <c r="G133" s="145">
        <v>104.6</v>
      </c>
      <c r="H133" s="145"/>
      <c r="I133" s="145">
        <f aca="true" t="shared" si="21" ref="I133:I139">ROUND(G133*H133,3)</f>
        <v>0</v>
      </c>
      <c r="J133" s="146">
        <v>0</v>
      </c>
      <c r="K133" s="145">
        <f aca="true" t="shared" si="22" ref="K133:K139">G133*J133</f>
        <v>0</v>
      </c>
      <c r="L133" s="146">
        <v>0</v>
      </c>
      <c r="M133" s="145">
        <f aca="true" t="shared" si="23" ref="M133:M139">G133*L133</f>
        <v>0</v>
      </c>
      <c r="N133" s="147">
        <v>20</v>
      </c>
      <c r="O133" s="148">
        <v>4</v>
      </c>
      <c r="P133" s="13" t="s">
        <v>108</v>
      </c>
    </row>
    <row r="134" spans="1:16" s="13" customFormat="1" ht="13.5" customHeight="1">
      <c r="A134" s="142" t="s">
        <v>415</v>
      </c>
      <c r="B134" s="142" t="s">
        <v>103</v>
      </c>
      <c r="C134" s="142" t="s">
        <v>175</v>
      </c>
      <c r="D134" s="143" t="s">
        <v>416</v>
      </c>
      <c r="E134" s="144" t="s">
        <v>417</v>
      </c>
      <c r="F134" s="142" t="s">
        <v>107</v>
      </c>
      <c r="G134" s="145">
        <v>8.3</v>
      </c>
      <c r="H134" s="145"/>
      <c r="I134" s="145">
        <f t="shared" si="21"/>
        <v>0</v>
      </c>
      <c r="J134" s="146">
        <v>0.04</v>
      </c>
      <c r="K134" s="145">
        <f t="shared" si="22"/>
        <v>0.332</v>
      </c>
      <c r="L134" s="146">
        <v>0</v>
      </c>
      <c r="M134" s="145">
        <f t="shared" si="23"/>
        <v>0</v>
      </c>
      <c r="N134" s="147">
        <v>20</v>
      </c>
      <c r="O134" s="148">
        <v>4</v>
      </c>
      <c r="P134" s="13" t="s">
        <v>108</v>
      </c>
    </row>
    <row r="135" spans="1:16" s="13" customFormat="1" ht="24" customHeight="1">
      <c r="A135" s="142" t="s">
        <v>418</v>
      </c>
      <c r="B135" s="142" t="s">
        <v>103</v>
      </c>
      <c r="C135" s="142" t="s">
        <v>175</v>
      </c>
      <c r="D135" s="143" t="s">
        <v>419</v>
      </c>
      <c r="E135" s="144" t="s">
        <v>420</v>
      </c>
      <c r="F135" s="142" t="s">
        <v>107</v>
      </c>
      <c r="G135" s="145">
        <v>5.838</v>
      </c>
      <c r="H135" s="145"/>
      <c r="I135" s="145">
        <f t="shared" si="21"/>
        <v>0</v>
      </c>
      <c r="J135" s="146">
        <v>0</v>
      </c>
      <c r="K135" s="145">
        <f t="shared" si="22"/>
        <v>0</v>
      </c>
      <c r="L135" s="146">
        <v>0</v>
      </c>
      <c r="M135" s="145">
        <f t="shared" si="23"/>
        <v>0</v>
      </c>
      <c r="N135" s="147">
        <v>20</v>
      </c>
      <c r="O135" s="148">
        <v>4</v>
      </c>
      <c r="P135" s="13" t="s">
        <v>108</v>
      </c>
    </row>
    <row r="136" spans="1:16" s="13" customFormat="1" ht="13.5" customHeight="1">
      <c r="A136" s="142" t="s">
        <v>421</v>
      </c>
      <c r="B136" s="142" t="s">
        <v>103</v>
      </c>
      <c r="C136" s="142" t="s">
        <v>175</v>
      </c>
      <c r="D136" s="143" t="s">
        <v>422</v>
      </c>
      <c r="E136" s="144" t="s">
        <v>423</v>
      </c>
      <c r="F136" s="142" t="s">
        <v>107</v>
      </c>
      <c r="G136" s="145">
        <v>0.5</v>
      </c>
      <c r="H136" s="145"/>
      <c r="I136" s="145">
        <f t="shared" si="21"/>
        <v>0</v>
      </c>
      <c r="J136" s="146">
        <v>0.82032</v>
      </c>
      <c r="K136" s="145">
        <f t="shared" si="22"/>
        <v>0.41016</v>
      </c>
      <c r="L136" s="146">
        <v>0</v>
      </c>
      <c r="M136" s="145">
        <f t="shared" si="23"/>
        <v>0</v>
      </c>
      <c r="N136" s="147">
        <v>20</v>
      </c>
      <c r="O136" s="148">
        <v>4</v>
      </c>
      <c r="P136" s="13" t="s">
        <v>108</v>
      </c>
    </row>
    <row r="137" spans="1:16" s="13" customFormat="1" ht="13.5" customHeight="1">
      <c r="A137" s="142" t="s">
        <v>424</v>
      </c>
      <c r="B137" s="142" t="s">
        <v>103</v>
      </c>
      <c r="C137" s="142" t="s">
        <v>175</v>
      </c>
      <c r="D137" s="143" t="s">
        <v>425</v>
      </c>
      <c r="E137" s="144" t="s">
        <v>426</v>
      </c>
      <c r="F137" s="142" t="s">
        <v>107</v>
      </c>
      <c r="G137" s="145">
        <v>5.7</v>
      </c>
      <c r="H137" s="145"/>
      <c r="I137" s="145">
        <f t="shared" si="21"/>
        <v>0</v>
      </c>
      <c r="J137" s="146">
        <v>0.82032</v>
      </c>
      <c r="K137" s="145">
        <f t="shared" si="22"/>
        <v>4.675824</v>
      </c>
      <c r="L137" s="146">
        <v>0</v>
      </c>
      <c r="M137" s="145">
        <f t="shared" si="23"/>
        <v>0</v>
      </c>
      <c r="N137" s="147">
        <v>20</v>
      </c>
      <c r="O137" s="148">
        <v>4</v>
      </c>
      <c r="P137" s="13" t="s">
        <v>108</v>
      </c>
    </row>
    <row r="138" spans="1:16" s="13" customFormat="1" ht="13.5" customHeight="1">
      <c r="A138" s="142" t="s">
        <v>427</v>
      </c>
      <c r="B138" s="142" t="s">
        <v>103</v>
      </c>
      <c r="C138" s="142" t="s">
        <v>175</v>
      </c>
      <c r="D138" s="143" t="s">
        <v>428</v>
      </c>
      <c r="E138" s="144" t="s">
        <v>429</v>
      </c>
      <c r="F138" s="142" t="s">
        <v>132</v>
      </c>
      <c r="G138" s="145">
        <v>140.45</v>
      </c>
      <c r="H138" s="145"/>
      <c r="I138" s="145">
        <f t="shared" si="21"/>
        <v>0</v>
      </c>
      <c r="J138" s="146">
        <v>0.008</v>
      </c>
      <c r="K138" s="145">
        <f t="shared" si="22"/>
        <v>1.1236</v>
      </c>
      <c r="L138" s="146">
        <v>0</v>
      </c>
      <c r="M138" s="145">
        <f t="shared" si="23"/>
        <v>0</v>
      </c>
      <c r="N138" s="147">
        <v>20</v>
      </c>
      <c r="O138" s="148">
        <v>4</v>
      </c>
      <c r="P138" s="13" t="s">
        <v>108</v>
      </c>
    </row>
    <row r="139" spans="1:16" s="13" customFormat="1" ht="13.5" customHeight="1">
      <c r="A139" s="142" t="s">
        <v>430</v>
      </c>
      <c r="B139" s="142" t="s">
        <v>103</v>
      </c>
      <c r="C139" s="142" t="s">
        <v>175</v>
      </c>
      <c r="D139" s="143" t="s">
        <v>431</v>
      </c>
      <c r="E139" s="144" t="s">
        <v>432</v>
      </c>
      <c r="F139" s="142" t="s">
        <v>132</v>
      </c>
      <c r="G139" s="145">
        <v>339.03</v>
      </c>
      <c r="H139" s="145"/>
      <c r="I139" s="145">
        <f t="shared" si="21"/>
        <v>0</v>
      </c>
      <c r="J139" s="146">
        <v>0.10005</v>
      </c>
      <c r="K139" s="145">
        <f t="shared" si="22"/>
        <v>33.919951499999996</v>
      </c>
      <c r="L139" s="146">
        <v>0</v>
      </c>
      <c r="M139" s="145">
        <f t="shared" si="23"/>
        <v>0</v>
      </c>
      <c r="N139" s="147">
        <v>20</v>
      </c>
      <c r="O139" s="148">
        <v>4</v>
      </c>
      <c r="P139" s="13" t="s">
        <v>108</v>
      </c>
    </row>
    <row r="140" spans="2:16" s="121" customFormat="1" ht="12.75" customHeight="1">
      <c r="B140" s="125" t="s">
        <v>62</v>
      </c>
      <c r="D140" s="126" t="s">
        <v>129</v>
      </c>
      <c r="E140" s="126" t="s">
        <v>433</v>
      </c>
      <c r="I140" s="127">
        <f>SUM(I141:I152)</f>
        <v>0</v>
      </c>
      <c r="K140" s="127">
        <f>SUM(K141:K152)</f>
        <v>10.504163563999999</v>
      </c>
      <c r="M140" s="127">
        <f>SUM(M141:M152)</f>
        <v>0</v>
      </c>
      <c r="P140" s="126" t="s">
        <v>101</v>
      </c>
    </row>
    <row r="141" spans="1:16" s="13" customFormat="1" ht="13.5" customHeight="1">
      <c r="A141" s="142" t="s">
        <v>434</v>
      </c>
      <c r="B141" s="142" t="s">
        <v>103</v>
      </c>
      <c r="C141" s="142" t="s">
        <v>175</v>
      </c>
      <c r="D141" s="143" t="s">
        <v>435</v>
      </c>
      <c r="E141" s="144" t="s">
        <v>436</v>
      </c>
      <c r="F141" s="142" t="s">
        <v>107</v>
      </c>
      <c r="G141" s="145">
        <v>5.94</v>
      </c>
      <c r="H141" s="145"/>
      <c r="I141" s="145">
        <f>ROUND(G141*H141,3)</f>
        <v>0</v>
      </c>
      <c r="J141" s="146">
        <v>1.5449</v>
      </c>
      <c r="K141" s="145">
        <f>G141*J141</f>
        <v>9.176706</v>
      </c>
      <c r="L141" s="146">
        <v>0</v>
      </c>
      <c r="M141" s="145">
        <f>G141*L141</f>
        <v>0</v>
      </c>
      <c r="N141" s="147">
        <v>20</v>
      </c>
      <c r="O141" s="148">
        <v>4</v>
      </c>
      <c r="P141" s="13" t="s">
        <v>108</v>
      </c>
    </row>
    <row r="142" spans="4:19" s="13" customFormat="1" ht="15.75" customHeight="1">
      <c r="D142" s="157"/>
      <c r="E142" s="158" t="s">
        <v>437</v>
      </c>
      <c r="G142" s="159">
        <v>5.94</v>
      </c>
      <c r="P142" s="157" t="s">
        <v>108</v>
      </c>
      <c r="Q142" s="157" t="s">
        <v>108</v>
      </c>
      <c r="R142" s="157" t="s">
        <v>170</v>
      </c>
      <c r="S142" s="157" t="s">
        <v>101</v>
      </c>
    </row>
    <row r="143" spans="1:16" s="13" customFormat="1" ht="13.5" customHeight="1">
      <c r="A143" s="142" t="s">
        <v>438</v>
      </c>
      <c r="B143" s="142" t="s">
        <v>103</v>
      </c>
      <c r="C143" s="142" t="s">
        <v>439</v>
      </c>
      <c r="D143" s="143" t="s">
        <v>440</v>
      </c>
      <c r="E143" s="144" t="s">
        <v>441</v>
      </c>
      <c r="F143" s="142" t="s">
        <v>148</v>
      </c>
      <c r="G143" s="145">
        <v>450</v>
      </c>
      <c r="H143" s="145"/>
      <c r="I143" s="145">
        <f aca="true" t="shared" si="24" ref="I143:I152">ROUND(G143*H143,3)</f>
        <v>0</v>
      </c>
      <c r="J143" s="146">
        <v>0.00042</v>
      </c>
      <c r="K143" s="145">
        <f aca="true" t="shared" si="25" ref="K143:K152">G143*J143</f>
        <v>0.189</v>
      </c>
      <c r="L143" s="146">
        <v>0</v>
      </c>
      <c r="M143" s="145">
        <f aca="true" t="shared" si="26" ref="M143:M152">G143*L143</f>
        <v>0</v>
      </c>
      <c r="N143" s="147">
        <v>20</v>
      </c>
      <c r="O143" s="148">
        <v>4</v>
      </c>
      <c r="P143" s="13" t="s">
        <v>108</v>
      </c>
    </row>
    <row r="144" spans="1:16" s="13" customFormat="1" ht="24" customHeight="1">
      <c r="A144" s="142" t="s">
        <v>442</v>
      </c>
      <c r="B144" s="142" t="s">
        <v>103</v>
      </c>
      <c r="C144" s="142" t="s">
        <v>443</v>
      </c>
      <c r="D144" s="143" t="s">
        <v>444</v>
      </c>
      <c r="E144" s="144" t="s">
        <v>445</v>
      </c>
      <c r="F144" s="142" t="s">
        <v>132</v>
      </c>
      <c r="G144" s="145">
        <v>280</v>
      </c>
      <c r="H144" s="145"/>
      <c r="I144" s="145">
        <f t="shared" si="24"/>
        <v>0</v>
      </c>
      <c r="J144" s="146">
        <v>1.04E-06</v>
      </c>
      <c r="K144" s="145">
        <f t="shared" si="25"/>
        <v>0.0002912</v>
      </c>
      <c r="L144" s="146">
        <v>0</v>
      </c>
      <c r="M144" s="145">
        <f t="shared" si="26"/>
        <v>0</v>
      </c>
      <c r="N144" s="147">
        <v>20</v>
      </c>
      <c r="O144" s="148">
        <v>4</v>
      </c>
      <c r="P144" s="13" t="s">
        <v>108</v>
      </c>
    </row>
    <row r="145" spans="1:16" s="13" customFormat="1" ht="13.5" customHeight="1">
      <c r="A145" s="142" t="s">
        <v>446</v>
      </c>
      <c r="B145" s="142" t="s">
        <v>103</v>
      </c>
      <c r="C145" s="142" t="s">
        <v>443</v>
      </c>
      <c r="D145" s="143" t="s">
        <v>447</v>
      </c>
      <c r="E145" s="144" t="s">
        <v>448</v>
      </c>
      <c r="F145" s="142" t="s">
        <v>132</v>
      </c>
      <c r="G145" s="145">
        <v>840</v>
      </c>
      <c r="H145" s="145"/>
      <c r="I145" s="145">
        <f t="shared" si="24"/>
        <v>0</v>
      </c>
      <c r="J145" s="146">
        <v>0.0008915526</v>
      </c>
      <c r="K145" s="145">
        <f t="shared" si="25"/>
        <v>0.748904184</v>
      </c>
      <c r="L145" s="146">
        <v>0</v>
      </c>
      <c r="M145" s="145">
        <f t="shared" si="26"/>
        <v>0</v>
      </c>
      <c r="N145" s="147">
        <v>20</v>
      </c>
      <c r="O145" s="148">
        <v>4</v>
      </c>
      <c r="P145" s="13" t="s">
        <v>108</v>
      </c>
    </row>
    <row r="146" spans="1:16" s="13" customFormat="1" ht="24" customHeight="1">
      <c r="A146" s="142" t="s">
        <v>449</v>
      </c>
      <c r="B146" s="142" t="s">
        <v>103</v>
      </c>
      <c r="C146" s="142" t="s">
        <v>443</v>
      </c>
      <c r="D146" s="143" t="s">
        <v>450</v>
      </c>
      <c r="E146" s="144" t="s">
        <v>451</v>
      </c>
      <c r="F146" s="142" t="s">
        <v>132</v>
      </c>
      <c r="G146" s="145">
        <v>280</v>
      </c>
      <c r="H146" s="145"/>
      <c r="I146" s="145">
        <f t="shared" si="24"/>
        <v>0</v>
      </c>
      <c r="J146" s="146">
        <v>0</v>
      </c>
      <c r="K146" s="145">
        <f t="shared" si="25"/>
        <v>0</v>
      </c>
      <c r="L146" s="146">
        <v>0</v>
      </c>
      <c r="M146" s="145">
        <f t="shared" si="26"/>
        <v>0</v>
      </c>
      <c r="N146" s="147">
        <v>20</v>
      </c>
      <c r="O146" s="148">
        <v>4</v>
      </c>
      <c r="P146" s="13" t="s">
        <v>108</v>
      </c>
    </row>
    <row r="147" spans="1:16" s="13" customFormat="1" ht="24" customHeight="1">
      <c r="A147" s="142" t="s">
        <v>452</v>
      </c>
      <c r="B147" s="142" t="s">
        <v>103</v>
      </c>
      <c r="C147" s="142" t="s">
        <v>443</v>
      </c>
      <c r="D147" s="143" t="s">
        <v>453</v>
      </c>
      <c r="E147" s="144" t="s">
        <v>454</v>
      </c>
      <c r="F147" s="142" t="s">
        <v>132</v>
      </c>
      <c r="G147" s="145">
        <v>185</v>
      </c>
      <c r="H147" s="145"/>
      <c r="I147" s="145">
        <f t="shared" si="24"/>
        <v>0</v>
      </c>
      <c r="J147" s="146">
        <v>0.00192</v>
      </c>
      <c r="K147" s="145">
        <f t="shared" si="25"/>
        <v>0.3552</v>
      </c>
      <c r="L147" s="146">
        <v>0</v>
      </c>
      <c r="M147" s="145">
        <f t="shared" si="26"/>
        <v>0</v>
      </c>
      <c r="N147" s="147">
        <v>20</v>
      </c>
      <c r="O147" s="148">
        <v>4</v>
      </c>
      <c r="P147" s="13" t="s">
        <v>108</v>
      </c>
    </row>
    <row r="148" spans="1:16" s="13" customFormat="1" ht="13.5" customHeight="1">
      <c r="A148" s="142" t="s">
        <v>455</v>
      </c>
      <c r="B148" s="142" t="s">
        <v>103</v>
      </c>
      <c r="C148" s="142" t="s">
        <v>175</v>
      </c>
      <c r="D148" s="143" t="s">
        <v>456</v>
      </c>
      <c r="E148" s="144" t="s">
        <v>457</v>
      </c>
      <c r="F148" s="142" t="s">
        <v>132</v>
      </c>
      <c r="G148" s="145">
        <v>378.82</v>
      </c>
      <c r="H148" s="145"/>
      <c r="I148" s="145">
        <f t="shared" si="24"/>
        <v>0</v>
      </c>
      <c r="J148" s="146">
        <v>4.9E-05</v>
      </c>
      <c r="K148" s="145">
        <f t="shared" si="25"/>
        <v>0.018562179999999998</v>
      </c>
      <c r="L148" s="146">
        <v>0</v>
      </c>
      <c r="M148" s="145">
        <f t="shared" si="26"/>
        <v>0</v>
      </c>
      <c r="N148" s="147">
        <v>20</v>
      </c>
      <c r="O148" s="148">
        <v>4</v>
      </c>
      <c r="P148" s="13" t="s">
        <v>108</v>
      </c>
    </row>
    <row r="149" spans="1:16" s="13" customFormat="1" ht="24" customHeight="1">
      <c r="A149" s="142" t="s">
        <v>458</v>
      </c>
      <c r="B149" s="142" t="s">
        <v>103</v>
      </c>
      <c r="C149" s="142" t="s">
        <v>166</v>
      </c>
      <c r="D149" s="143" t="s">
        <v>459</v>
      </c>
      <c r="E149" s="144" t="s">
        <v>460</v>
      </c>
      <c r="F149" s="142" t="s">
        <v>225</v>
      </c>
      <c r="G149" s="145">
        <v>1</v>
      </c>
      <c r="H149" s="145"/>
      <c r="I149" s="145">
        <f t="shared" si="24"/>
        <v>0</v>
      </c>
      <c r="J149" s="146">
        <v>0.00602</v>
      </c>
      <c r="K149" s="145">
        <f t="shared" si="25"/>
        <v>0.00602</v>
      </c>
      <c r="L149" s="146">
        <v>0</v>
      </c>
      <c r="M149" s="145">
        <f t="shared" si="26"/>
        <v>0</v>
      </c>
      <c r="N149" s="147">
        <v>20</v>
      </c>
      <c r="O149" s="148">
        <v>4</v>
      </c>
      <c r="P149" s="13" t="s">
        <v>108</v>
      </c>
    </row>
    <row r="150" spans="1:16" s="13" customFormat="1" ht="13.5" customHeight="1">
      <c r="A150" s="149" t="s">
        <v>461</v>
      </c>
      <c r="B150" s="149" t="s">
        <v>138</v>
      </c>
      <c r="C150" s="149" t="s">
        <v>139</v>
      </c>
      <c r="D150" s="150" t="s">
        <v>462</v>
      </c>
      <c r="E150" s="151" t="s">
        <v>463</v>
      </c>
      <c r="F150" s="149" t="s">
        <v>225</v>
      </c>
      <c r="G150" s="152">
        <v>1</v>
      </c>
      <c r="H150" s="152"/>
      <c r="I150" s="152">
        <f t="shared" si="24"/>
        <v>0</v>
      </c>
      <c r="J150" s="153">
        <v>0</v>
      </c>
      <c r="K150" s="152">
        <f t="shared" si="25"/>
        <v>0</v>
      </c>
      <c r="L150" s="153">
        <v>0</v>
      </c>
      <c r="M150" s="152">
        <f t="shared" si="26"/>
        <v>0</v>
      </c>
      <c r="N150" s="154">
        <v>20</v>
      </c>
      <c r="O150" s="155">
        <v>8</v>
      </c>
      <c r="P150" s="156" t="s">
        <v>108</v>
      </c>
    </row>
    <row r="151" spans="1:16" s="13" customFormat="1" ht="13.5" customHeight="1">
      <c r="A151" s="142" t="s">
        <v>464</v>
      </c>
      <c r="B151" s="142" t="s">
        <v>103</v>
      </c>
      <c r="C151" s="142" t="s">
        <v>166</v>
      </c>
      <c r="D151" s="143" t="s">
        <v>465</v>
      </c>
      <c r="E151" s="144" t="s">
        <v>466</v>
      </c>
      <c r="F151" s="142" t="s">
        <v>225</v>
      </c>
      <c r="G151" s="145">
        <v>6</v>
      </c>
      <c r="H151" s="145"/>
      <c r="I151" s="145">
        <f t="shared" si="24"/>
        <v>0</v>
      </c>
      <c r="J151" s="146">
        <v>0.00158</v>
      </c>
      <c r="K151" s="145">
        <f t="shared" si="25"/>
        <v>0.00948</v>
      </c>
      <c r="L151" s="146">
        <v>0</v>
      </c>
      <c r="M151" s="145">
        <f t="shared" si="26"/>
        <v>0</v>
      </c>
      <c r="N151" s="147">
        <v>20</v>
      </c>
      <c r="O151" s="148">
        <v>4</v>
      </c>
      <c r="P151" s="13" t="s">
        <v>108</v>
      </c>
    </row>
    <row r="152" spans="1:16" s="13" customFormat="1" ht="13.5" customHeight="1">
      <c r="A152" s="149" t="s">
        <v>467</v>
      </c>
      <c r="B152" s="149" t="s">
        <v>138</v>
      </c>
      <c r="C152" s="149" t="s">
        <v>139</v>
      </c>
      <c r="D152" s="150" t="s">
        <v>468</v>
      </c>
      <c r="E152" s="151" t="s">
        <v>469</v>
      </c>
      <c r="F152" s="149" t="s">
        <v>225</v>
      </c>
      <c r="G152" s="152">
        <v>6</v>
      </c>
      <c r="H152" s="152"/>
      <c r="I152" s="152">
        <f t="shared" si="24"/>
        <v>0</v>
      </c>
      <c r="J152" s="153">
        <v>0</v>
      </c>
      <c r="K152" s="152">
        <f t="shared" si="25"/>
        <v>0</v>
      </c>
      <c r="L152" s="153">
        <v>0</v>
      </c>
      <c r="M152" s="152">
        <f t="shared" si="26"/>
        <v>0</v>
      </c>
      <c r="N152" s="154">
        <v>20</v>
      </c>
      <c r="O152" s="155">
        <v>8</v>
      </c>
      <c r="P152" s="156" t="s">
        <v>108</v>
      </c>
    </row>
    <row r="153" spans="2:16" s="121" customFormat="1" ht="12.75" customHeight="1">
      <c r="B153" s="125" t="s">
        <v>62</v>
      </c>
      <c r="D153" s="126" t="s">
        <v>430</v>
      </c>
      <c r="E153" s="126" t="s">
        <v>470</v>
      </c>
      <c r="I153" s="127">
        <f>I154</f>
        <v>0</v>
      </c>
      <c r="K153" s="127">
        <f>K154</f>
        <v>0</v>
      </c>
      <c r="M153" s="127">
        <f>M154</f>
        <v>0</v>
      </c>
      <c r="P153" s="126" t="s">
        <v>101</v>
      </c>
    </row>
    <row r="154" spans="1:16" s="13" customFormat="1" ht="24" customHeight="1">
      <c r="A154" s="142" t="s">
        <v>471</v>
      </c>
      <c r="B154" s="142" t="s">
        <v>103</v>
      </c>
      <c r="C154" s="142" t="s">
        <v>175</v>
      </c>
      <c r="D154" s="143" t="s">
        <v>472</v>
      </c>
      <c r="E154" s="144" t="s">
        <v>473</v>
      </c>
      <c r="F154" s="142" t="s">
        <v>155</v>
      </c>
      <c r="G154" s="145">
        <v>1736.32</v>
      </c>
      <c r="H154" s="145"/>
      <c r="I154" s="145">
        <f>ROUND(G154*H154,3)</f>
        <v>0</v>
      </c>
      <c r="J154" s="146">
        <v>0</v>
      </c>
      <c r="K154" s="145">
        <f>G154*J154</f>
        <v>0</v>
      </c>
      <c r="L154" s="146">
        <v>0</v>
      </c>
      <c r="M154" s="145">
        <f>G154*L154</f>
        <v>0</v>
      </c>
      <c r="N154" s="147">
        <v>20</v>
      </c>
      <c r="O154" s="148">
        <v>4</v>
      </c>
      <c r="P154" s="13" t="s">
        <v>108</v>
      </c>
    </row>
    <row r="155" spans="2:16" s="121" customFormat="1" ht="15.75" customHeight="1">
      <c r="B155" s="122" t="s">
        <v>62</v>
      </c>
      <c r="D155" s="123" t="s">
        <v>49</v>
      </c>
      <c r="E155" s="123" t="s">
        <v>474</v>
      </c>
      <c r="I155" s="124">
        <f>I156+I175+I187+I208+I230+I237+I243+I249+I270+I295+I300+I307+I312+I315+I325+I331+I333</f>
        <v>0</v>
      </c>
      <c r="K155" s="124">
        <f>K156+K175+K187+K208+K230+K237+K243+K249+K270+K295+K300+K307+K312+K315+K325+K331+K333</f>
        <v>122.97640067762002</v>
      </c>
      <c r="M155" s="124">
        <f>M156+M175+M187+M208+M230+M237+M243+M249+M270+M295+M300+M307+M312+M315+M325+M331+M333</f>
        <v>0</v>
      </c>
      <c r="P155" s="123" t="s">
        <v>100</v>
      </c>
    </row>
    <row r="156" spans="2:16" s="121" customFormat="1" ht="12.75" customHeight="1">
      <c r="B156" s="125" t="s">
        <v>62</v>
      </c>
      <c r="D156" s="126" t="s">
        <v>475</v>
      </c>
      <c r="E156" s="126" t="s">
        <v>476</v>
      </c>
      <c r="I156" s="127">
        <f>SUM(I157:I174)</f>
        <v>0</v>
      </c>
      <c r="K156" s="127">
        <f>SUM(K157:K174)</f>
        <v>5.076595412499999</v>
      </c>
      <c r="M156" s="127">
        <f>SUM(M157:M174)</f>
        <v>0</v>
      </c>
      <c r="P156" s="126" t="s">
        <v>101</v>
      </c>
    </row>
    <row r="157" spans="1:16" s="13" customFormat="1" ht="13.5" customHeight="1">
      <c r="A157" s="142" t="s">
        <v>477</v>
      </c>
      <c r="B157" s="142" t="s">
        <v>103</v>
      </c>
      <c r="C157" s="142" t="s">
        <v>475</v>
      </c>
      <c r="D157" s="143" t="s">
        <v>478</v>
      </c>
      <c r="E157" s="144" t="s">
        <v>479</v>
      </c>
      <c r="F157" s="142" t="s">
        <v>132</v>
      </c>
      <c r="G157" s="145">
        <v>368.05</v>
      </c>
      <c r="H157" s="145"/>
      <c r="I157" s="145">
        <f>ROUND(G157*H157,3)</f>
        <v>0</v>
      </c>
      <c r="J157" s="146">
        <v>0</v>
      </c>
      <c r="K157" s="145">
        <f>G157*J157</f>
        <v>0</v>
      </c>
      <c r="L157" s="146">
        <v>0</v>
      </c>
      <c r="M157" s="145">
        <f>G157*L157</f>
        <v>0</v>
      </c>
      <c r="N157" s="147">
        <v>20</v>
      </c>
      <c r="O157" s="148">
        <v>16</v>
      </c>
      <c r="P157" s="13" t="s">
        <v>108</v>
      </c>
    </row>
    <row r="158" spans="1:16" s="13" customFormat="1" ht="13.5" customHeight="1">
      <c r="A158" s="142" t="s">
        <v>480</v>
      </c>
      <c r="B158" s="142" t="s">
        <v>103</v>
      </c>
      <c r="C158" s="142" t="s">
        <v>475</v>
      </c>
      <c r="D158" s="143" t="s">
        <v>481</v>
      </c>
      <c r="E158" s="144" t="s">
        <v>482</v>
      </c>
      <c r="F158" s="142" t="s">
        <v>132</v>
      </c>
      <c r="G158" s="145">
        <v>475</v>
      </c>
      <c r="H158" s="145"/>
      <c r="I158" s="145">
        <f>ROUND(G158*H158,3)</f>
        <v>0</v>
      </c>
      <c r="J158" s="146">
        <v>0</v>
      </c>
      <c r="K158" s="145">
        <f>G158*J158</f>
        <v>0</v>
      </c>
      <c r="L158" s="146">
        <v>0</v>
      </c>
      <c r="M158" s="145">
        <f>G158*L158</f>
        <v>0</v>
      </c>
      <c r="N158" s="147">
        <v>20</v>
      </c>
      <c r="O158" s="148">
        <v>16</v>
      </c>
      <c r="P158" s="13" t="s">
        <v>108</v>
      </c>
    </row>
    <row r="159" spans="1:16" s="13" customFormat="1" ht="13.5" customHeight="1">
      <c r="A159" s="142" t="s">
        <v>483</v>
      </c>
      <c r="B159" s="142" t="s">
        <v>103</v>
      </c>
      <c r="C159" s="142" t="s">
        <v>475</v>
      </c>
      <c r="D159" s="143" t="s">
        <v>484</v>
      </c>
      <c r="E159" s="144" t="s">
        <v>485</v>
      </c>
      <c r="F159" s="142" t="s">
        <v>132</v>
      </c>
      <c r="G159" s="145">
        <v>34.2</v>
      </c>
      <c r="H159" s="145"/>
      <c r="I159" s="145">
        <f>ROUND(G159*H159,3)</f>
        <v>0</v>
      </c>
      <c r="J159" s="146">
        <v>0</v>
      </c>
      <c r="K159" s="145">
        <f>G159*J159</f>
        <v>0</v>
      </c>
      <c r="L159" s="146">
        <v>0</v>
      </c>
      <c r="M159" s="145">
        <f>G159*L159</f>
        <v>0</v>
      </c>
      <c r="N159" s="147">
        <v>20</v>
      </c>
      <c r="O159" s="148">
        <v>16</v>
      </c>
      <c r="P159" s="13" t="s">
        <v>108</v>
      </c>
    </row>
    <row r="160" spans="1:16" s="13" customFormat="1" ht="13.5" customHeight="1">
      <c r="A160" s="142" t="s">
        <v>486</v>
      </c>
      <c r="B160" s="142" t="s">
        <v>103</v>
      </c>
      <c r="C160" s="142" t="s">
        <v>475</v>
      </c>
      <c r="D160" s="143" t="s">
        <v>487</v>
      </c>
      <c r="E160" s="144" t="s">
        <v>488</v>
      </c>
      <c r="F160" s="142" t="s">
        <v>132</v>
      </c>
      <c r="G160" s="145">
        <v>16.94</v>
      </c>
      <c r="H160" s="145"/>
      <c r="I160" s="145">
        <f>ROUND(G160*H160,3)</f>
        <v>0</v>
      </c>
      <c r="J160" s="146">
        <v>0</v>
      </c>
      <c r="K160" s="145">
        <f>G160*J160</f>
        <v>0</v>
      </c>
      <c r="L160" s="146">
        <v>0</v>
      </c>
      <c r="M160" s="145">
        <f>G160*L160</f>
        <v>0</v>
      </c>
      <c r="N160" s="147">
        <v>20</v>
      </c>
      <c r="O160" s="148">
        <v>16</v>
      </c>
      <c r="P160" s="13" t="s">
        <v>108</v>
      </c>
    </row>
    <row r="161" spans="4:19" s="13" customFormat="1" ht="15.75" customHeight="1">
      <c r="D161" s="157"/>
      <c r="E161" s="158" t="s">
        <v>489</v>
      </c>
      <c r="G161" s="159">
        <v>16.94</v>
      </c>
      <c r="P161" s="157" t="s">
        <v>108</v>
      </c>
      <c r="Q161" s="157" t="s">
        <v>108</v>
      </c>
      <c r="R161" s="157" t="s">
        <v>170</v>
      </c>
      <c r="S161" s="157" t="s">
        <v>101</v>
      </c>
    </row>
    <row r="162" spans="1:16" s="13" customFormat="1" ht="13.5" customHeight="1">
      <c r="A162" s="142" t="s">
        <v>490</v>
      </c>
      <c r="B162" s="142" t="s">
        <v>103</v>
      </c>
      <c r="C162" s="142" t="s">
        <v>475</v>
      </c>
      <c r="D162" s="143" t="s">
        <v>491</v>
      </c>
      <c r="E162" s="144" t="s">
        <v>492</v>
      </c>
      <c r="F162" s="142" t="s">
        <v>132</v>
      </c>
      <c r="G162" s="145">
        <v>368.05</v>
      </c>
      <c r="H162" s="145"/>
      <c r="I162" s="145">
        <f aca="true" t="shared" si="27" ref="I162:I167">ROUND(G162*H162,3)</f>
        <v>0</v>
      </c>
      <c r="J162" s="146">
        <v>0.00039825</v>
      </c>
      <c r="K162" s="145">
        <f aca="true" t="shared" si="28" ref="K162:K167">G162*J162</f>
        <v>0.14657591250000002</v>
      </c>
      <c r="L162" s="146">
        <v>0</v>
      </c>
      <c r="M162" s="145">
        <f aca="true" t="shared" si="29" ref="M162:M167">G162*L162</f>
        <v>0</v>
      </c>
      <c r="N162" s="147">
        <v>20</v>
      </c>
      <c r="O162" s="148">
        <v>16</v>
      </c>
      <c r="P162" s="13" t="s">
        <v>108</v>
      </c>
    </row>
    <row r="163" spans="1:16" s="13" customFormat="1" ht="13.5" customHeight="1">
      <c r="A163" s="149" t="s">
        <v>493</v>
      </c>
      <c r="B163" s="149" t="s">
        <v>138</v>
      </c>
      <c r="C163" s="149" t="s">
        <v>139</v>
      </c>
      <c r="D163" s="150" t="s">
        <v>494</v>
      </c>
      <c r="E163" s="151" t="s">
        <v>495</v>
      </c>
      <c r="F163" s="149" t="s">
        <v>132</v>
      </c>
      <c r="G163" s="152">
        <v>425</v>
      </c>
      <c r="H163" s="152"/>
      <c r="I163" s="152">
        <f t="shared" si="27"/>
        <v>0</v>
      </c>
      <c r="J163" s="153">
        <v>0.00388</v>
      </c>
      <c r="K163" s="152">
        <f t="shared" si="28"/>
        <v>1.649</v>
      </c>
      <c r="L163" s="153">
        <v>0</v>
      </c>
      <c r="M163" s="152">
        <f t="shared" si="29"/>
        <v>0</v>
      </c>
      <c r="N163" s="154">
        <v>20</v>
      </c>
      <c r="O163" s="155">
        <v>32</v>
      </c>
      <c r="P163" s="156" t="s">
        <v>108</v>
      </c>
    </row>
    <row r="164" spans="1:16" s="13" customFormat="1" ht="13.5" customHeight="1">
      <c r="A164" s="142" t="s">
        <v>496</v>
      </c>
      <c r="B164" s="142" t="s">
        <v>103</v>
      </c>
      <c r="C164" s="142" t="s">
        <v>475</v>
      </c>
      <c r="D164" s="143" t="s">
        <v>497</v>
      </c>
      <c r="E164" s="144" t="s">
        <v>498</v>
      </c>
      <c r="F164" s="142" t="s">
        <v>132</v>
      </c>
      <c r="G164" s="145">
        <v>475</v>
      </c>
      <c r="H164" s="145"/>
      <c r="I164" s="145">
        <f t="shared" si="27"/>
        <v>0</v>
      </c>
      <c r="J164" s="146">
        <v>0.00165</v>
      </c>
      <c r="K164" s="145">
        <f t="shared" si="28"/>
        <v>0.78375</v>
      </c>
      <c r="L164" s="146">
        <v>0</v>
      </c>
      <c r="M164" s="145">
        <f t="shared" si="29"/>
        <v>0</v>
      </c>
      <c r="N164" s="147">
        <v>20</v>
      </c>
      <c r="O164" s="148">
        <v>16</v>
      </c>
      <c r="P164" s="13" t="s">
        <v>108</v>
      </c>
    </row>
    <row r="165" spans="1:16" s="13" customFormat="1" ht="13.5" customHeight="1">
      <c r="A165" s="142" t="s">
        <v>499</v>
      </c>
      <c r="B165" s="142" t="s">
        <v>103</v>
      </c>
      <c r="C165" s="142" t="s">
        <v>475</v>
      </c>
      <c r="D165" s="143" t="s">
        <v>500</v>
      </c>
      <c r="E165" s="144" t="s">
        <v>501</v>
      </c>
      <c r="F165" s="142" t="s">
        <v>132</v>
      </c>
      <c r="G165" s="145">
        <v>475</v>
      </c>
      <c r="H165" s="145"/>
      <c r="I165" s="145">
        <f t="shared" si="27"/>
        <v>0</v>
      </c>
      <c r="J165" s="146">
        <v>0.00054</v>
      </c>
      <c r="K165" s="145">
        <f t="shared" si="28"/>
        <v>0.2565</v>
      </c>
      <c r="L165" s="146">
        <v>0</v>
      </c>
      <c r="M165" s="145">
        <f t="shared" si="29"/>
        <v>0</v>
      </c>
      <c r="N165" s="147">
        <v>20</v>
      </c>
      <c r="O165" s="148">
        <v>16</v>
      </c>
      <c r="P165" s="13" t="s">
        <v>108</v>
      </c>
    </row>
    <row r="166" spans="1:16" s="13" customFormat="1" ht="13.5" customHeight="1">
      <c r="A166" s="149" t="s">
        <v>502</v>
      </c>
      <c r="B166" s="149" t="s">
        <v>138</v>
      </c>
      <c r="C166" s="149" t="s">
        <v>139</v>
      </c>
      <c r="D166" s="150" t="s">
        <v>494</v>
      </c>
      <c r="E166" s="151" t="s">
        <v>495</v>
      </c>
      <c r="F166" s="149" t="s">
        <v>132</v>
      </c>
      <c r="G166" s="152">
        <v>570</v>
      </c>
      <c r="H166" s="152"/>
      <c r="I166" s="152">
        <f t="shared" si="27"/>
        <v>0</v>
      </c>
      <c r="J166" s="153">
        <v>0.00388</v>
      </c>
      <c r="K166" s="152">
        <f t="shared" si="28"/>
        <v>2.2116000000000002</v>
      </c>
      <c r="L166" s="153">
        <v>0</v>
      </c>
      <c r="M166" s="152">
        <f t="shared" si="29"/>
        <v>0</v>
      </c>
      <c r="N166" s="154">
        <v>20</v>
      </c>
      <c r="O166" s="155">
        <v>32</v>
      </c>
      <c r="P166" s="156" t="s">
        <v>108</v>
      </c>
    </row>
    <row r="167" spans="1:16" s="13" customFormat="1" ht="13.5" customHeight="1">
      <c r="A167" s="142" t="s">
        <v>503</v>
      </c>
      <c r="B167" s="142" t="s">
        <v>103</v>
      </c>
      <c r="C167" s="142" t="s">
        <v>475</v>
      </c>
      <c r="D167" s="143" t="s">
        <v>504</v>
      </c>
      <c r="E167" s="144" t="s">
        <v>505</v>
      </c>
      <c r="F167" s="142" t="s">
        <v>132</v>
      </c>
      <c r="G167" s="145">
        <v>25.65</v>
      </c>
      <c r="H167" s="145"/>
      <c r="I167" s="145">
        <f t="shared" si="27"/>
        <v>0</v>
      </c>
      <c r="J167" s="146">
        <v>3E-05</v>
      </c>
      <c r="K167" s="145">
        <f t="shared" si="28"/>
        <v>0.0007695</v>
      </c>
      <c r="L167" s="146">
        <v>0</v>
      </c>
      <c r="M167" s="145">
        <f t="shared" si="29"/>
        <v>0</v>
      </c>
      <c r="N167" s="147">
        <v>20</v>
      </c>
      <c r="O167" s="148">
        <v>16</v>
      </c>
      <c r="P167" s="13" t="s">
        <v>108</v>
      </c>
    </row>
    <row r="168" spans="4:19" s="13" customFormat="1" ht="15.75" customHeight="1">
      <c r="D168" s="157"/>
      <c r="E168" s="158" t="s">
        <v>506</v>
      </c>
      <c r="G168" s="159">
        <v>25.65</v>
      </c>
      <c r="P168" s="157" t="s">
        <v>108</v>
      </c>
      <c r="Q168" s="157" t="s">
        <v>108</v>
      </c>
      <c r="R168" s="157" t="s">
        <v>170</v>
      </c>
      <c r="S168" s="157" t="s">
        <v>101</v>
      </c>
    </row>
    <row r="169" spans="1:16" s="13" customFormat="1" ht="13.5" customHeight="1">
      <c r="A169" s="149" t="s">
        <v>507</v>
      </c>
      <c r="B169" s="149" t="s">
        <v>138</v>
      </c>
      <c r="C169" s="149" t="s">
        <v>139</v>
      </c>
      <c r="D169" s="150" t="s">
        <v>508</v>
      </c>
      <c r="E169" s="151" t="s">
        <v>509</v>
      </c>
      <c r="F169" s="149" t="s">
        <v>132</v>
      </c>
      <c r="G169" s="152">
        <v>30</v>
      </c>
      <c r="H169" s="152"/>
      <c r="I169" s="152">
        <f aca="true" t="shared" si="30" ref="I169:I174">ROUND(G169*H169,3)</f>
        <v>0</v>
      </c>
      <c r="J169" s="153">
        <v>0.0002</v>
      </c>
      <c r="K169" s="152">
        <f aca="true" t="shared" si="31" ref="K169:K174">G169*J169</f>
        <v>0.006</v>
      </c>
      <c r="L169" s="153">
        <v>0</v>
      </c>
      <c r="M169" s="152">
        <f aca="true" t="shared" si="32" ref="M169:M174">G169*L169</f>
        <v>0</v>
      </c>
      <c r="N169" s="154">
        <v>20</v>
      </c>
      <c r="O169" s="155">
        <v>32</v>
      </c>
      <c r="P169" s="156" t="s">
        <v>108</v>
      </c>
    </row>
    <row r="170" spans="1:16" s="13" customFormat="1" ht="13.5" customHeight="1">
      <c r="A170" s="142" t="s">
        <v>510</v>
      </c>
      <c r="B170" s="142" t="s">
        <v>103</v>
      </c>
      <c r="C170" s="142" t="s">
        <v>475</v>
      </c>
      <c r="D170" s="143" t="s">
        <v>511</v>
      </c>
      <c r="E170" s="144" t="s">
        <v>512</v>
      </c>
      <c r="F170" s="142" t="s">
        <v>132</v>
      </c>
      <c r="G170" s="145">
        <v>25.65</v>
      </c>
      <c r="H170" s="145"/>
      <c r="I170" s="145">
        <f t="shared" si="30"/>
        <v>0</v>
      </c>
      <c r="J170" s="146">
        <v>0</v>
      </c>
      <c r="K170" s="145">
        <f t="shared" si="31"/>
        <v>0</v>
      </c>
      <c r="L170" s="146">
        <v>0</v>
      </c>
      <c r="M170" s="145">
        <f t="shared" si="32"/>
        <v>0</v>
      </c>
      <c r="N170" s="147">
        <v>20</v>
      </c>
      <c r="O170" s="148">
        <v>16</v>
      </c>
      <c r="P170" s="13" t="s">
        <v>108</v>
      </c>
    </row>
    <row r="171" spans="1:16" s="13" customFormat="1" ht="13.5" customHeight="1">
      <c r="A171" s="149" t="s">
        <v>513</v>
      </c>
      <c r="B171" s="149" t="s">
        <v>138</v>
      </c>
      <c r="C171" s="149" t="s">
        <v>139</v>
      </c>
      <c r="D171" s="150" t="s">
        <v>514</v>
      </c>
      <c r="E171" s="151" t="s">
        <v>515</v>
      </c>
      <c r="F171" s="149" t="s">
        <v>132</v>
      </c>
      <c r="G171" s="152">
        <v>28</v>
      </c>
      <c r="H171" s="152"/>
      <c r="I171" s="152">
        <f t="shared" si="30"/>
        <v>0</v>
      </c>
      <c r="J171" s="153">
        <v>0.0004</v>
      </c>
      <c r="K171" s="152">
        <f t="shared" si="31"/>
        <v>0.0112</v>
      </c>
      <c r="L171" s="153">
        <v>0</v>
      </c>
      <c r="M171" s="152">
        <f t="shared" si="32"/>
        <v>0</v>
      </c>
      <c r="N171" s="154">
        <v>20</v>
      </c>
      <c r="O171" s="155">
        <v>32</v>
      </c>
      <c r="P171" s="156" t="s">
        <v>108</v>
      </c>
    </row>
    <row r="172" spans="1:16" s="13" customFormat="1" ht="13.5" customHeight="1">
      <c r="A172" s="142" t="s">
        <v>516</v>
      </c>
      <c r="B172" s="142" t="s">
        <v>103</v>
      </c>
      <c r="C172" s="142" t="s">
        <v>475</v>
      </c>
      <c r="D172" s="143" t="s">
        <v>517</v>
      </c>
      <c r="E172" s="144" t="s">
        <v>518</v>
      </c>
      <c r="F172" s="142" t="s">
        <v>132</v>
      </c>
      <c r="G172" s="145">
        <v>25.65</v>
      </c>
      <c r="H172" s="145"/>
      <c r="I172" s="145">
        <f t="shared" si="30"/>
        <v>0</v>
      </c>
      <c r="J172" s="146">
        <v>0</v>
      </c>
      <c r="K172" s="145">
        <f t="shared" si="31"/>
        <v>0</v>
      </c>
      <c r="L172" s="146">
        <v>0</v>
      </c>
      <c r="M172" s="145">
        <f t="shared" si="32"/>
        <v>0</v>
      </c>
      <c r="N172" s="147">
        <v>20</v>
      </c>
      <c r="O172" s="148">
        <v>16</v>
      </c>
      <c r="P172" s="13" t="s">
        <v>108</v>
      </c>
    </row>
    <row r="173" spans="1:16" s="13" customFormat="1" ht="13.5" customHeight="1">
      <c r="A173" s="149" t="s">
        <v>519</v>
      </c>
      <c r="B173" s="149" t="s">
        <v>138</v>
      </c>
      <c r="C173" s="149" t="s">
        <v>139</v>
      </c>
      <c r="D173" s="150" t="s">
        <v>514</v>
      </c>
      <c r="E173" s="151" t="s">
        <v>515</v>
      </c>
      <c r="F173" s="149" t="s">
        <v>132</v>
      </c>
      <c r="G173" s="152">
        <v>28</v>
      </c>
      <c r="H173" s="152"/>
      <c r="I173" s="152">
        <f t="shared" si="30"/>
        <v>0</v>
      </c>
      <c r="J173" s="153">
        <v>0.0004</v>
      </c>
      <c r="K173" s="152">
        <f t="shared" si="31"/>
        <v>0.0112</v>
      </c>
      <c r="L173" s="153">
        <v>0</v>
      </c>
      <c r="M173" s="152">
        <f t="shared" si="32"/>
        <v>0</v>
      </c>
      <c r="N173" s="154">
        <v>20</v>
      </c>
      <c r="O173" s="155">
        <v>32</v>
      </c>
      <c r="P173" s="156" t="s">
        <v>108</v>
      </c>
    </row>
    <row r="174" spans="1:16" s="13" customFormat="1" ht="13.5" customHeight="1">
      <c r="A174" s="142" t="s">
        <v>520</v>
      </c>
      <c r="B174" s="142" t="s">
        <v>103</v>
      </c>
      <c r="C174" s="142" t="s">
        <v>475</v>
      </c>
      <c r="D174" s="143" t="s">
        <v>521</v>
      </c>
      <c r="E174" s="144" t="s">
        <v>522</v>
      </c>
      <c r="F174" s="142" t="s">
        <v>45</v>
      </c>
      <c r="G174" s="145">
        <v>137.613</v>
      </c>
      <c r="H174" s="145"/>
      <c r="I174" s="145">
        <f t="shared" si="30"/>
        <v>0</v>
      </c>
      <c r="J174" s="146">
        <v>0</v>
      </c>
      <c r="K174" s="145">
        <f t="shared" si="31"/>
        <v>0</v>
      </c>
      <c r="L174" s="146">
        <v>0</v>
      </c>
      <c r="M174" s="145">
        <f t="shared" si="32"/>
        <v>0</v>
      </c>
      <c r="N174" s="147">
        <v>20</v>
      </c>
      <c r="O174" s="148">
        <v>16</v>
      </c>
      <c r="P174" s="13" t="s">
        <v>108</v>
      </c>
    </row>
    <row r="175" spans="2:16" s="121" customFormat="1" ht="12.75" customHeight="1">
      <c r="B175" s="125" t="s">
        <v>62</v>
      </c>
      <c r="D175" s="126" t="s">
        <v>523</v>
      </c>
      <c r="E175" s="126" t="s">
        <v>524</v>
      </c>
      <c r="I175" s="127">
        <f>SUM(I176:I186)</f>
        <v>0</v>
      </c>
      <c r="K175" s="127">
        <f>SUM(K176:K186)</f>
        <v>3.0893667500000004</v>
      </c>
      <c r="M175" s="127">
        <f>SUM(M176:M186)</f>
        <v>0</v>
      </c>
      <c r="P175" s="126" t="s">
        <v>101</v>
      </c>
    </row>
    <row r="176" spans="1:16" s="13" customFormat="1" ht="13.5" customHeight="1">
      <c r="A176" s="142" t="s">
        <v>525</v>
      </c>
      <c r="B176" s="142" t="s">
        <v>103</v>
      </c>
      <c r="C176" s="142" t="s">
        <v>475</v>
      </c>
      <c r="D176" s="143" t="s">
        <v>526</v>
      </c>
      <c r="E176" s="144" t="s">
        <v>527</v>
      </c>
      <c r="F176" s="142" t="s">
        <v>132</v>
      </c>
      <c r="G176" s="145">
        <v>38.875</v>
      </c>
      <c r="H176" s="145"/>
      <c r="I176" s="145">
        <f>ROUND(G176*H176,3)</f>
        <v>0</v>
      </c>
      <c r="J176" s="146">
        <v>0</v>
      </c>
      <c r="K176" s="145">
        <f>G176*J176</f>
        <v>0</v>
      </c>
      <c r="L176" s="146">
        <v>0</v>
      </c>
      <c r="M176" s="145">
        <f>G176*L176</f>
        <v>0</v>
      </c>
      <c r="N176" s="147">
        <v>20</v>
      </c>
      <c r="O176" s="148">
        <v>16</v>
      </c>
      <c r="P176" s="13" t="s">
        <v>108</v>
      </c>
    </row>
    <row r="177" spans="1:16" s="13" customFormat="1" ht="13.5" customHeight="1">
      <c r="A177" s="142" t="s">
        <v>528</v>
      </c>
      <c r="B177" s="142" t="s">
        <v>103</v>
      </c>
      <c r="C177" s="142" t="s">
        <v>475</v>
      </c>
      <c r="D177" s="143" t="s">
        <v>529</v>
      </c>
      <c r="E177" s="144" t="s">
        <v>530</v>
      </c>
      <c r="F177" s="142" t="s">
        <v>132</v>
      </c>
      <c r="G177" s="145">
        <v>48</v>
      </c>
      <c r="H177" s="145"/>
      <c r="I177" s="145">
        <f>ROUND(G177*H177,3)</f>
        <v>0</v>
      </c>
      <c r="J177" s="146">
        <v>0</v>
      </c>
      <c r="K177" s="145">
        <f>G177*J177</f>
        <v>0</v>
      </c>
      <c r="L177" s="146">
        <v>0</v>
      </c>
      <c r="M177" s="145">
        <f>G177*L177</f>
        <v>0</v>
      </c>
      <c r="N177" s="147">
        <v>20</v>
      </c>
      <c r="O177" s="148">
        <v>16</v>
      </c>
      <c r="P177" s="13" t="s">
        <v>108</v>
      </c>
    </row>
    <row r="178" spans="1:16" s="13" customFormat="1" ht="13.5" customHeight="1">
      <c r="A178" s="142" t="s">
        <v>531</v>
      </c>
      <c r="B178" s="142" t="s">
        <v>103</v>
      </c>
      <c r="C178" s="142" t="s">
        <v>475</v>
      </c>
      <c r="D178" s="143" t="s">
        <v>532</v>
      </c>
      <c r="E178" s="144" t="s">
        <v>533</v>
      </c>
      <c r="F178" s="142" t="s">
        <v>132</v>
      </c>
      <c r="G178" s="145">
        <v>231.625</v>
      </c>
      <c r="H178" s="145"/>
      <c r="I178" s="145">
        <f>ROUND(G178*H178,3)</f>
        <v>0</v>
      </c>
      <c r="J178" s="146">
        <v>0.00022</v>
      </c>
      <c r="K178" s="145">
        <f>G178*J178</f>
        <v>0.0509575</v>
      </c>
      <c r="L178" s="146">
        <v>0</v>
      </c>
      <c r="M178" s="145">
        <f>G178*L178</f>
        <v>0</v>
      </c>
      <c r="N178" s="147">
        <v>20</v>
      </c>
      <c r="O178" s="148">
        <v>16</v>
      </c>
      <c r="P178" s="13" t="s">
        <v>108</v>
      </c>
    </row>
    <row r="179" spans="1:16" s="13" customFormat="1" ht="24" customHeight="1">
      <c r="A179" s="142" t="s">
        <v>534</v>
      </c>
      <c r="B179" s="142" t="s">
        <v>103</v>
      </c>
      <c r="C179" s="142" t="s">
        <v>475</v>
      </c>
      <c r="D179" s="143" t="s">
        <v>535</v>
      </c>
      <c r="E179" s="144" t="s">
        <v>536</v>
      </c>
      <c r="F179" s="142" t="s">
        <v>132</v>
      </c>
      <c r="G179" s="145">
        <v>231.625</v>
      </c>
      <c r="H179" s="145"/>
      <c r="I179" s="145">
        <f>ROUND(G179*H179,3)</f>
        <v>0</v>
      </c>
      <c r="J179" s="146">
        <v>0.00425</v>
      </c>
      <c r="K179" s="145">
        <f>G179*J179</f>
        <v>0.98440625</v>
      </c>
      <c r="L179" s="146">
        <v>0</v>
      </c>
      <c r="M179" s="145">
        <f>G179*L179</f>
        <v>0</v>
      </c>
      <c r="N179" s="147">
        <v>20</v>
      </c>
      <c r="O179" s="148">
        <v>16</v>
      </c>
      <c r="P179" s="13" t="s">
        <v>108</v>
      </c>
    </row>
    <row r="180" spans="4:19" s="13" customFormat="1" ht="15.75" customHeight="1">
      <c r="D180" s="157"/>
      <c r="E180" s="158" t="s">
        <v>537</v>
      </c>
      <c r="G180" s="159">
        <v>231.625</v>
      </c>
      <c r="P180" s="157" t="s">
        <v>108</v>
      </c>
      <c r="Q180" s="157" t="s">
        <v>108</v>
      </c>
      <c r="R180" s="157" t="s">
        <v>170</v>
      </c>
      <c r="S180" s="157" t="s">
        <v>101</v>
      </c>
    </row>
    <row r="181" spans="1:16" s="13" customFormat="1" ht="13.5" customHeight="1">
      <c r="A181" s="149" t="s">
        <v>538</v>
      </c>
      <c r="B181" s="149" t="s">
        <v>138</v>
      </c>
      <c r="C181" s="149" t="s">
        <v>139</v>
      </c>
      <c r="D181" s="150" t="s">
        <v>494</v>
      </c>
      <c r="E181" s="151" t="s">
        <v>495</v>
      </c>
      <c r="F181" s="149" t="s">
        <v>132</v>
      </c>
      <c r="G181" s="152">
        <v>266.225</v>
      </c>
      <c r="H181" s="152"/>
      <c r="I181" s="152">
        <f>ROUND(G181*H181,3)</f>
        <v>0</v>
      </c>
      <c r="J181" s="153">
        <v>0.00388</v>
      </c>
      <c r="K181" s="152">
        <f>G181*J181</f>
        <v>1.0329530000000002</v>
      </c>
      <c r="L181" s="153">
        <v>0</v>
      </c>
      <c r="M181" s="152">
        <f>G181*L181</f>
        <v>0</v>
      </c>
      <c r="N181" s="154">
        <v>20</v>
      </c>
      <c r="O181" s="155">
        <v>32</v>
      </c>
      <c r="P181" s="156" t="s">
        <v>108</v>
      </c>
    </row>
    <row r="182" spans="1:16" s="13" customFormat="1" ht="13.5" customHeight="1">
      <c r="A182" s="142" t="s">
        <v>539</v>
      </c>
      <c r="B182" s="142" t="s">
        <v>103</v>
      </c>
      <c r="C182" s="142" t="s">
        <v>475</v>
      </c>
      <c r="D182" s="143" t="s">
        <v>540</v>
      </c>
      <c r="E182" s="144" t="s">
        <v>541</v>
      </c>
      <c r="F182" s="142" t="s">
        <v>132</v>
      </c>
      <c r="G182" s="145">
        <v>117</v>
      </c>
      <c r="H182" s="145"/>
      <c r="I182" s="145">
        <f>ROUND(G182*H182,3)</f>
        <v>0</v>
      </c>
      <c r="J182" s="146">
        <v>0</v>
      </c>
      <c r="K182" s="145">
        <f>G182*J182</f>
        <v>0</v>
      </c>
      <c r="L182" s="146">
        <v>0</v>
      </c>
      <c r="M182" s="145">
        <f>G182*L182</f>
        <v>0</v>
      </c>
      <c r="N182" s="147">
        <v>20</v>
      </c>
      <c r="O182" s="148">
        <v>16</v>
      </c>
      <c r="P182" s="13" t="s">
        <v>108</v>
      </c>
    </row>
    <row r="183" spans="1:16" s="13" customFormat="1" ht="24" customHeight="1">
      <c r="A183" s="142" t="s">
        <v>542</v>
      </c>
      <c r="B183" s="142" t="s">
        <v>103</v>
      </c>
      <c r="C183" s="142" t="s">
        <v>475</v>
      </c>
      <c r="D183" s="143" t="s">
        <v>543</v>
      </c>
      <c r="E183" s="144" t="s">
        <v>544</v>
      </c>
      <c r="F183" s="142" t="s">
        <v>132</v>
      </c>
      <c r="G183" s="145">
        <v>117</v>
      </c>
      <c r="H183" s="145"/>
      <c r="I183" s="145">
        <f>ROUND(G183*H183,3)</f>
        <v>0</v>
      </c>
      <c r="J183" s="146">
        <v>0.00425</v>
      </c>
      <c r="K183" s="145">
        <f>G183*J183</f>
        <v>0.49725</v>
      </c>
      <c r="L183" s="146">
        <v>0</v>
      </c>
      <c r="M183" s="145">
        <f>G183*L183</f>
        <v>0</v>
      </c>
      <c r="N183" s="147">
        <v>20</v>
      </c>
      <c r="O183" s="148">
        <v>16</v>
      </c>
      <c r="P183" s="13" t="s">
        <v>108</v>
      </c>
    </row>
    <row r="184" spans="4:19" s="13" customFormat="1" ht="15.75" customHeight="1">
      <c r="D184" s="157"/>
      <c r="E184" s="158" t="s">
        <v>545</v>
      </c>
      <c r="G184" s="159">
        <v>117</v>
      </c>
      <c r="P184" s="157" t="s">
        <v>108</v>
      </c>
      <c r="Q184" s="157" t="s">
        <v>108</v>
      </c>
      <c r="R184" s="157" t="s">
        <v>170</v>
      </c>
      <c r="S184" s="157" t="s">
        <v>101</v>
      </c>
    </row>
    <row r="185" spans="1:16" s="13" customFormat="1" ht="13.5" customHeight="1">
      <c r="A185" s="149" t="s">
        <v>546</v>
      </c>
      <c r="B185" s="149" t="s">
        <v>138</v>
      </c>
      <c r="C185" s="149" t="s">
        <v>139</v>
      </c>
      <c r="D185" s="150" t="s">
        <v>494</v>
      </c>
      <c r="E185" s="151" t="s">
        <v>495</v>
      </c>
      <c r="F185" s="149" t="s">
        <v>132</v>
      </c>
      <c r="G185" s="152">
        <v>135</v>
      </c>
      <c r="H185" s="152"/>
      <c r="I185" s="152">
        <f>ROUND(G185*H185,3)</f>
        <v>0</v>
      </c>
      <c r="J185" s="153">
        <v>0.00388</v>
      </c>
      <c r="K185" s="152">
        <f>G185*J185</f>
        <v>0.5238</v>
      </c>
      <c r="L185" s="153">
        <v>0</v>
      </c>
      <c r="M185" s="152">
        <f>G185*L185</f>
        <v>0</v>
      </c>
      <c r="N185" s="154">
        <v>20</v>
      </c>
      <c r="O185" s="155">
        <v>32</v>
      </c>
      <c r="P185" s="156" t="s">
        <v>108</v>
      </c>
    </row>
    <row r="186" spans="1:16" s="13" customFormat="1" ht="13.5" customHeight="1">
      <c r="A186" s="142" t="s">
        <v>547</v>
      </c>
      <c r="B186" s="142" t="s">
        <v>103</v>
      </c>
      <c r="C186" s="142" t="s">
        <v>475</v>
      </c>
      <c r="D186" s="143" t="s">
        <v>548</v>
      </c>
      <c r="E186" s="144" t="s">
        <v>549</v>
      </c>
      <c r="F186" s="142" t="s">
        <v>45</v>
      </c>
      <c r="G186" s="145">
        <v>117.597</v>
      </c>
      <c r="H186" s="145"/>
      <c r="I186" s="145">
        <f>ROUND(G186*H186,3)</f>
        <v>0</v>
      </c>
      <c r="J186" s="146">
        <v>0</v>
      </c>
      <c r="K186" s="145">
        <f>G186*J186</f>
        <v>0</v>
      </c>
      <c r="L186" s="146">
        <v>0</v>
      </c>
      <c r="M186" s="145">
        <f>G186*L186</f>
        <v>0</v>
      </c>
      <c r="N186" s="147">
        <v>20</v>
      </c>
      <c r="O186" s="148">
        <v>16</v>
      </c>
      <c r="P186" s="13" t="s">
        <v>108</v>
      </c>
    </row>
    <row r="187" spans="2:16" s="121" customFormat="1" ht="12.75" customHeight="1">
      <c r="B187" s="125" t="s">
        <v>62</v>
      </c>
      <c r="D187" s="126" t="s">
        <v>550</v>
      </c>
      <c r="E187" s="126" t="s">
        <v>551</v>
      </c>
      <c r="I187" s="127">
        <f>SUM(I188:I207)</f>
        <v>0</v>
      </c>
      <c r="K187" s="127">
        <f>SUM(K188:K207)</f>
        <v>4.13215025</v>
      </c>
      <c r="M187" s="127">
        <f>SUM(M188:M207)</f>
        <v>0</v>
      </c>
      <c r="P187" s="126" t="s">
        <v>101</v>
      </c>
    </row>
    <row r="188" spans="1:16" s="13" customFormat="1" ht="13.5" customHeight="1">
      <c r="A188" s="142" t="s">
        <v>552</v>
      </c>
      <c r="B188" s="142" t="s">
        <v>103</v>
      </c>
      <c r="C188" s="142" t="s">
        <v>550</v>
      </c>
      <c r="D188" s="143" t="s">
        <v>553</v>
      </c>
      <c r="E188" s="144" t="s">
        <v>554</v>
      </c>
      <c r="F188" s="142" t="s">
        <v>132</v>
      </c>
      <c r="G188" s="145">
        <v>401.5</v>
      </c>
      <c r="H188" s="145"/>
      <c r="I188" s="145">
        <f aca="true" t="shared" si="33" ref="I188:I195">ROUND(G188*H188,3)</f>
        <v>0</v>
      </c>
      <c r="J188" s="146">
        <v>3E-05</v>
      </c>
      <c r="K188" s="145">
        <f aca="true" t="shared" si="34" ref="K188:K195">G188*J188</f>
        <v>0.012045</v>
      </c>
      <c r="L188" s="146">
        <v>0</v>
      </c>
      <c r="M188" s="145">
        <f aca="true" t="shared" si="35" ref="M188:M195">G188*L188</f>
        <v>0</v>
      </c>
      <c r="N188" s="147">
        <v>20</v>
      </c>
      <c r="O188" s="148">
        <v>16</v>
      </c>
      <c r="P188" s="13" t="s">
        <v>108</v>
      </c>
    </row>
    <row r="189" spans="1:16" s="13" customFormat="1" ht="13.5" customHeight="1">
      <c r="A189" s="149" t="s">
        <v>555</v>
      </c>
      <c r="B189" s="149" t="s">
        <v>138</v>
      </c>
      <c r="C189" s="149" t="s">
        <v>139</v>
      </c>
      <c r="D189" s="150" t="s">
        <v>556</v>
      </c>
      <c r="E189" s="151" t="s">
        <v>557</v>
      </c>
      <c r="F189" s="149" t="s">
        <v>132</v>
      </c>
      <c r="G189" s="152">
        <v>410</v>
      </c>
      <c r="H189" s="152"/>
      <c r="I189" s="152">
        <f t="shared" si="33"/>
        <v>0</v>
      </c>
      <c r="J189" s="153">
        <v>0.00058</v>
      </c>
      <c r="K189" s="152">
        <f t="shared" si="34"/>
        <v>0.2378</v>
      </c>
      <c r="L189" s="153">
        <v>0</v>
      </c>
      <c r="M189" s="152">
        <f t="shared" si="35"/>
        <v>0</v>
      </c>
      <c r="N189" s="154">
        <v>20</v>
      </c>
      <c r="O189" s="155">
        <v>32</v>
      </c>
      <c r="P189" s="156" t="s">
        <v>108</v>
      </c>
    </row>
    <row r="190" spans="1:16" s="13" customFormat="1" ht="13.5" customHeight="1">
      <c r="A190" s="149" t="s">
        <v>558</v>
      </c>
      <c r="B190" s="149" t="s">
        <v>138</v>
      </c>
      <c r="C190" s="149" t="s">
        <v>139</v>
      </c>
      <c r="D190" s="150" t="s">
        <v>559</v>
      </c>
      <c r="E190" s="151" t="s">
        <v>560</v>
      </c>
      <c r="F190" s="149" t="s">
        <v>107</v>
      </c>
      <c r="G190" s="152">
        <v>0.6</v>
      </c>
      <c r="H190" s="152"/>
      <c r="I190" s="152">
        <f t="shared" si="33"/>
        <v>0</v>
      </c>
      <c r="J190" s="153">
        <v>0.00326</v>
      </c>
      <c r="K190" s="152">
        <f t="shared" si="34"/>
        <v>0.001956</v>
      </c>
      <c r="L190" s="153">
        <v>0</v>
      </c>
      <c r="M190" s="152">
        <f t="shared" si="35"/>
        <v>0</v>
      </c>
      <c r="N190" s="154">
        <v>20</v>
      </c>
      <c r="O190" s="155">
        <v>32</v>
      </c>
      <c r="P190" s="156" t="s">
        <v>108</v>
      </c>
    </row>
    <row r="191" spans="1:16" s="13" customFormat="1" ht="13.5" customHeight="1">
      <c r="A191" s="142" t="s">
        <v>561</v>
      </c>
      <c r="B191" s="142" t="s">
        <v>103</v>
      </c>
      <c r="C191" s="142" t="s">
        <v>550</v>
      </c>
      <c r="D191" s="143" t="s">
        <v>562</v>
      </c>
      <c r="E191" s="144" t="s">
        <v>563</v>
      </c>
      <c r="F191" s="142" t="s">
        <v>132</v>
      </c>
      <c r="G191" s="145">
        <v>13.36</v>
      </c>
      <c r="H191" s="145"/>
      <c r="I191" s="145">
        <f t="shared" si="33"/>
        <v>0</v>
      </c>
      <c r="J191" s="146">
        <v>0.0003</v>
      </c>
      <c r="K191" s="145">
        <f t="shared" si="34"/>
        <v>0.004007999999999999</v>
      </c>
      <c r="L191" s="146">
        <v>0</v>
      </c>
      <c r="M191" s="145">
        <f t="shared" si="35"/>
        <v>0</v>
      </c>
      <c r="N191" s="147">
        <v>20</v>
      </c>
      <c r="O191" s="148">
        <v>16</v>
      </c>
      <c r="P191" s="13" t="s">
        <v>108</v>
      </c>
    </row>
    <row r="192" spans="1:16" s="13" customFormat="1" ht="13.5" customHeight="1">
      <c r="A192" s="149" t="s">
        <v>564</v>
      </c>
      <c r="B192" s="149" t="s">
        <v>138</v>
      </c>
      <c r="C192" s="149" t="s">
        <v>139</v>
      </c>
      <c r="D192" s="150" t="s">
        <v>565</v>
      </c>
      <c r="E192" s="151" t="s">
        <v>566</v>
      </c>
      <c r="F192" s="149" t="s">
        <v>132</v>
      </c>
      <c r="G192" s="152">
        <v>14</v>
      </c>
      <c r="H192" s="152"/>
      <c r="I192" s="152">
        <f t="shared" si="33"/>
        <v>0</v>
      </c>
      <c r="J192" s="153">
        <v>0</v>
      </c>
      <c r="K192" s="152">
        <f t="shared" si="34"/>
        <v>0</v>
      </c>
      <c r="L192" s="153">
        <v>0</v>
      </c>
      <c r="M192" s="152">
        <f t="shared" si="35"/>
        <v>0</v>
      </c>
      <c r="N192" s="154">
        <v>20</v>
      </c>
      <c r="O192" s="155">
        <v>32</v>
      </c>
      <c r="P192" s="156" t="s">
        <v>108</v>
      </c>
    </row>
    <row r="193" spans="1:16" s="13" customFormat="1" ht="13.5" customHeight="1">
      <c r="A193" s="142" t="s">
        <v>567</v>
      </c>
      <c r="B193" s="142" t="s">
        <v>103</v>
      </c>
      <c r="C193" s="142" t="s">
        <v>550</v>
      </c>
      <c r="D193" s="143" t="s">
        <v>568</v>
      </c>
      <c r="E193" s="144" t="s">
        <v>569</v>
      </c>
      <c r="F193" s="142" t="s">
        <v>132</v>
      </c>
      <c r="G193" s="145">
        <v>549.5</v>
      </c>
      <c r="H193" s="145"/>
      <c r="I193" s="145">
        <f t="shared" si="33"/>
        <v>0</v>
      </c>
      <c r="J193" s="146">
        <v>0.00053</v>
      </c>
      <c r="K193" s="145">
        <f t="shared" si="34"/>
        <v>0.29123499999999997</v>
      </c>
      <c r="L193" s="146">
        <v>0</v>
      </c>
      <c r="M193" s="145">
        <f t="shared" si="35"/>
        <v>0</v>
      </c>
      <c r="N193" s="147">
        <v>20</v>
      </c>
      <c r="O193" s="148">
        <v>16</v>
      </c>
      <c r="P193" s="13" t="s">
        <v>108</v>
      </c>
    </row>
    <row r="194" spans="1:16" s="13" customFormat="1" ht="13.5" customHeight="1">
      <c r="A194" s="149" t="s">
        <v>570</v>
      </c>
      <c r="B194" s="149" t="s">
        <v>138</v>
      </c>
      <c r="C194" s="149" t="s">
        <v>139</v>
      </c>
      <c r="D194" s="150" t="s">
        <v>571</v>
      </c>
      <c r="E194" s="151" t="s">
        <v>572</v>
      </c>
      <c r="F194" s="149" t="s">
        <v>132</v>
      </c>
      <c r="G194" s="152">
        <v>560</v>
      </c>
      <c r="H194" s="152"/>
      <c r="I194" s="152">
        <f t="shared" si="33"/>
        <v>0</v>
      </c>
      <c r="J194" s="153">
        <v>0.0033</v>
      </c>
      <c r="K194" s="152">
        <f t="shared" si="34"/>
        <v>1.848</v>
      </c>
      <c r="L194" s="153">
        <v>0</v>
      </c>
      <c r="M194" s="152">
        <f t="shared" si="35"/>
        <v>0</v>
      </c>
      <c r="N194" s="154">
        <v>20</v>
      </c>
      <c r="O194" s="155">
        <v>32</v>
      </c>
      <c r="P194" s="156" t="s">
        <v>108</v>
      </c>
    </row>
    <row r="195" spans="1:16" s="13" customFormat="1" ht="13.5" customHeight="1">
      <c r="A195" s="142" t="s">
        <v>573</v>
      </c>
      <c r="B195" s="142" t="s">
        <v>103</v>
      </c>
      <c r="C195" s="142" t="s">
        <v>550</v>
      </c>
      <c r="D195" s="143" t="s">
        <v>574</v>
      </c>
      <c r="E195" s="144" t="s">
        <v>575</v>
      </c>
      <c r="F195" s="142" t="s">
        <v>132</v>
      </c>
      <c r="G195" s="145">
        <v>157.5</v>
      </c>
      <c r="H195" s="145"/>
      <c r="I195" s="145">
        <f t="shared" si="33"/>
        <v>0</v>
      </c>
      <c r="J195" s="146">
        <v>0</v>
      </c>
      <c r="K195" s="145">
        <f t="shared" si="34"/>
        <v>0</v>
      </c>
      <c r="L195" s="146">
        <v>0</v>
      </c>
      <c r="M195" s="145">
        <f t="shared" si="35"/>
        <v>0</v>
      </c>
      <c r="N195" s="147">
        <v>20</v>
      </c>
      <c r="O195" s="148">
        <v>16</v>
      </c>
      <c r="P195" s="13" t="s">
        <v>108</v>
      </c>
    </row>
    <row r="196" spans="4:19" s="13" customFormat="1" ht="15.75" customHeight="1">
      <c r="D196" s="157"/>
      <c r="E196" s="158" t="s">
        <v>576</v>
      </c>
      <c r="G196" s="159">
        <v>157.5</v>
      </c>
      <c r="P196" s="157" t="s">
        <v>108</v>
      </c>
      <c r="Q196" s="157" t="s">
        <v>108</v>
      </c>
      <c r="R196" s="157" t="s">
        <v>170</v>
      </c>
      <c r="S196" s="157" t="s">
        <v>101</v>
      </c>
    </row>
    <row r="197" spans="1:16" s="13" customFormat="1" ht="13.5" customHeight="1">
      <c r="A197" s="149" t="s">
        <v>577</v>
      </c>
      <c r="B197" s="149" t="s">
        <v>138</v>
      </c>
      <c r="C197" s="149" t="s">
        <v>139</v>
      </c>
      <c r="D197" s="150" t="s">
        <v>578</v>
      </c>
      <c r="E197" s="151" t="s">
        <v>579</v>
      </c>
      <c r="F197" s="149" t="s">
        <v>132</v>
      </c>
      <c r="G197" s="152">
        <v>165</v>
      </c>
      <c r="H197" s="152"/>
      <c r="I197" s="152">
        <f>ROUND(G197*H197,3)</f>
        <v>0</v>
      </c>
      <c r="J197" s="153">
        <v>0.00288</v>
      </c>
      <c r="K197" s="152">
        <f>G197*J197</f>
        <v>0.4752</v>
      </c>
      <c r="L197" s="153">
        <v>0</v>
      </c>
      <c r="M197" s="152">
        <f>G197*L197</f>
        <v>0</v>
      </c>
      <c r="N197" s="154">
        <v>20</v>
      </c>
      <c r="O197" s="155">
        <v>32</v>
      </c>
      <c r="P197" s="156" t="s">
        <v>108</v>
      </c>
    </row>
    <row r="198" spans="1:16" s="13" customFormat="1" ht="13.5" customHeight="1">
      <c r="A198" s="149" t="s">
        <v>580</v>
      </c>
      <c r="B198" s="149" t="s">
        <v>138</v>
      </c>
      <c r="C198" s="149" t="s">
        <v>139</v>
      </c>
      <c r="D198" s="150" t="s">
        <v>581</v>
      </c>
      <c r="E198" s="151" t="s">
        <v>582</v>
      </c>
      <c r="F198" s="149" t="s">
        <v>132</v>
      </c>
      <c r="G198" s="152">
        <v>165</v>
      </c>
      <c r="H198" s="152"/>
      <c r="I198" s="152">
        <f>ROUND(G198*H198,3)</f>
        <v>0</v>
      </c>
      <c r="J198" s="153">
        <v>0.00288</v>
      </c>
      <c r="K198" s="152">
        <f>G198*J198</f>
        <v>0.4752</v>
      </c>
      <c r="L198" s="153">
        <v>0</v>
      </c>
      <c r="M198" s="152">
        <f>G198*L198</f>
        <v>0</v>
      </c>
      <c r="N198" s="154">
        <v>20</v>
      </c>
      <c r="O198" s="155">
        <v>32</v>
      </c>
      <c r="P198" s="156" t="s">
        <v>108</v>
      </c>
    </row>
    <row r="199" spans="1:16" s="13" customFormat="1" ht="13.5" customHeight="1">
      <c r="A199" s="142" t="s">
        <v>583</v>
      </c>
      <c r="B199" s="142" t="s">
        <v>103</v>
      </c>
      <c r="C199" s="142" t="s">
        <v>550</v>
      </c>
      <c r="D199" s="143" t="s">
        <v>584</v>
      </c>
      <c r="E199" s="144" t="s">
        <v>585</v>
      </c>
      <c r="F199" s="142" t="s">
        <v>132</v>
      </c>
      <c r="G199" s="145">
        <v>86.875</v>
      </c>
      <c r="H199" s="145"/>
      <c r="I199" s="145">
        <f>ROUND(G199*H199,3)</f>
        <v>0</v>
      </c>
      <c r="J199" s="146">
        <v>0.00115</v>
      </c>
      <c r="K199" s="145">
        <f>G199*J199</f>
        <v>0.09990625</v>
      </c>
      <c r="L199" s="146">
        <v>0</v>
      </c>
      <c r="M199" s="145">
        <f>G199*L199</f>
        <v>0</v>
      </c>
      <c r="N199" s="147">
        <v>20</v>
      </c>
      <c r="O199" s="148">
        <v>16</v>
      </c>
      <c r="P199" s="13" t="s">
        <v>108</v>
      </c>
    </row>
    <row r="200" spans="4:19" s="13" customFormat="1" ht="15.75" customHeight="1">
      <c r="D200" s="157"/>
      <c r="E200" s="158" t="s">
        <v>586</v>
      </c>
      <c r="G200" s="159">
        <v>86.875</v>
      </c>
      <c r="P200" s="157" t="s">
        <v>108</v>
      </c>
      <c r="Q200" s="157" t="s">
        <v>108</v>
      </c>
      <c r="R200" s="157" t="s">
        <v>170</v>
      </c>
      <c r="S200" s="157" t="s">
        <v>101</v>
      </c>
    </row>
    <row r="201" spans="1:16" s="13" customFormat="1" ht="13.5" customHeight="1">
      <c r="A201" s="149" t="s">
        <v>587</v>
      </c>
      <c r="B201" s="149" t="s">
        <v>138</v>
      </c>
      <c r="C201" s="149" t="s">
        <v>139</v>
      </c>
      <c r="D201" s="150" t="s">
        <v>588</v>
      </c>
      <c r="E201" s="151" t="s">
        <v>589</v>
      </c>
      <c r="F201" s="149" t="s">
        <v>132</v>
      </c>
      <c r="G201" s="152">
        <v>40</v>
      </c>
      <c r="H201" s="152"/>
      <c r="I201" s="152">
        <f aca="true" t="shared" si="36" ref="I201:I207">ROUND(G201*H201,3)</f>
        <v>0</v>
      </c>
      <c r="J201" s="153">
        <v>0.00058</v>
      </c>
      <c r="K201" s="152">
        <f aca="true" t="shared" si="37" ref="K201:K207">G201*J201</f>
        <v>0.0232</v>
      </c>
      <c r="L201" s="153">
        <v>0</v>
      </c>
      <c r="M201" s="152">
        <f aca="true" t="shared" si="38" ref="M201:M207">G201*L201</f>
        <v>0</v>
      </c>
      <c r="N201" s="154">
        <v>20</v>
      </c>
      <c r="O201" s="155">
        <v>32</v>
      </c>
      <c r="P201" s="156" t="s">
        <v>108</v>
      </c>
    </row>
    <row r="202" spans="1:16" s="13" customFormat="1" ht="13.5" customHeight="1">
      <c r="A202" s="149" t="s">
        <v>590</v>
      </c>
      <c r="B202" s="149" t="s">
        <v>138</v>
      </c>
      <c r="C202" s="149" t="s">
        <v>139</v>
      </c>
      <c r="D202" s="150" t="s">
        <v>591</v>
      </c>
      <c r="E202" s="151" t="s">
        <v>592</v>
      </c>
      <c r="F202" s="149" t="s">
        <v>132</v>
      </c>
      <c r="G202" s="152">
        <v>50</v>
      </c>
      <c r="H202" s="152"/>
      <c r="I202" s="152">
        <f t="shared" si="36"/>
        <v>0</v>
      </c>
      <c r="J202" s="153">
        <v>0.00058</v>
      </c>
      <c r="K202" s="152">
        <f t="shared" si="37"/>
        <v>0.029</v>
      </c>
      <c r="L202" s="153">
        <v>0</v>
      </c>
      <c r="M202" s="152">
        <f t="shared" si="38"/>
        <v>0</v>
      </c>
      <c r="N202" s="154">
        <v>20</v>
      </c>
      <c r="O202" s="155">
        <v>32</v>
      </c>
      <c r="P202" s="156" t="s">
        <v>108</v>
      </c>
    </row>
    <row r="203" spans="1:16" s="13" customFormat="1" ht="13.5" customHeight="1">
      <c r="A203" s="142" t="s">
        <v>593</v>
      </c>
      <c r="B203" s="142" t="s">
        <v>103</v>
      </c>
      <c r="C203" s="142" t="s">
        <v>550</v>
      </c>
      <c r="D203" s="143" t="s">
        <v>594</v>
      </c>
      <c r="E203" s="144" t="s">
        <v>595</v>
      </c>
      <c r="F203" s="142" t="s">
        <v>132</v>
      </c>
      <c r="G203" s="145">
        <v>17</v>
      </c>
      <c r="H203" s="145"/>
      <c r="I203" s="145">
        <f t="shared" si="36"/>
        <v>0</v>
      </c>
      <c r="J203" s="146">
        <v>0.0038</v>
      </c>
      <c r="K203" s="145">
        <f t="shared" si="37"/>
        <v>0.0646</v>
      </c>
      <c r="L203" s="146">
        <v>0</v>
      </c>
      <c r="M203" s="145">
        <f t="shared" si="38"/>
        <v>0</v>
      </c>
      <c r="N203" s="147">
        <v>20</v>
      </c>
      <c r="O203" s="148">
        <v>16</v>
      </c>
      <c r="P203" s="13" t="s">
        <v>108</v>
      </c>
    </row>
    <row r="204" spans="1:16" s="13" customFormat="1" ht="13.5" customHeight="1">
      <c r="A204" s="142" t="s">
        <v>596</v>
      </c>
      <c r="B204" s="142" t="s">
        <v>103</v>
      </c>
      <c r="C204" s="142" t="s">
        <v>550</v>
      </c>
      <c r="D204" s="143" t="s">
        <v>597</v>
      </c>
      <c r="E204" s="144" t="s">
        <v>598</v>
      </c>
      <c r="F204" s="142" t="s">
        <v>132</v>
      </c>
      <c r="G204" s="145">
        <v>32</v>
      </c>
      <c r="H204" s="145"/>
      <c r="I204" s="145">
        <f t="shared" si="36"/>
        <v>0</v>
      </c>
      <c r="J204" s="146">
        <v>0.0038</v>
      </c>
      <c r="K204" s="145">
        <f t="shared" si="37"/>
        <v>0.1216</v>
      </c>
      <c r="L204" s="146">
        <v>0</v>
      </c>
      <c r="M204" s="145">
        <f t="shared" si="38"/>
        <v>0</v>
      </c>
      <c r="N204" s="147">
        <v>20</v>
      </c>
      <c r="O204" s="148">
        <v>16</v>
      </c>
      <c r="P204" s="13" t="s">
        <v>108</v>
      </c>
    </row>
    <row r="205" spans="1:16" s="13" customFormat="1" ht="13.5" customHeight="1">
      <c r="A205" s="142" t="s">
        <v>599</v>
      </c>
      <c r="B205" s="142" t="s">
        <v>103</v>
      </c>
      <c r="C205" s="142" t="s">
        <v>550</v>
      </c>
      <c r="D205" s="143" t="s">
        <v>600</v>
      </c>
      <c r="E205" s="144" t="s">
        <v>601</v>
      </c>
      <c r="F205" s="142" t="s">
        <v>132</v>
      </c>
      <c r="G205" s="145">
        <v>45</v>
      </c>
      <c r="H205" s="145"/>
      <c r="I205" s="145">
        <f t="shared" si="36"/>
        <v>0</v>
      </c>
      <c r="J205" s="146">
        <v>0.0038</v>
      </c>
      <c r="K205" s="145">
        <f t="shared" si="37"/>
        <v>0.171</v>
      </c>
      <c r="L205" s="146">
        <v>0</v>
      </c>
      <c r="M205" s="145">
        <f t="shared" si="38"/>
        <v>0</v>
      </c>
      <c r="N205" s="147">
        <v>20</v>
      </c>
      <c r="O205" s="148">
        <v>16</v>
      </c>
      <c r="P205" s="13" t="s">
        <v>108</v>
      </c>
    </row>
    <row r="206" spans="1:16" s="13" customFormat="1" ht="13.5" customHeight="1">
      <c r="A206" s="142" t="s">
        <v>602</v>
      </c>
      <c r="B206" s="142" t="s">
        <v>103</v>
      </c>
      <c r="C206" s="142" t="s">
        <v>550</v>
      </c>
      <c r="D206" s="143" t="s">
        <v>603</v>
      </c>
      <c r="E206" s="144" t="s">
        <v>604</v>
      </c>
      <c r="F206" s="142" t="s">
        <v>132</v>
      </c>
      <c r="G206" s="145">
        <v>73</v>
      </c>
      <c r="H206" s="145"/>
      <c r="I206" s="145">
        <f t="shared" si="36"/>
        <v>0</v>
      </c>
      <c r="J206" s="146">
        <v>0.0038</v>
      </c>
      <c r="K206" s="145">
        <f t="shared" si="37"/>
        <v>0.2774</v>
      </c>
      <c r="L206" s="146">
        <v>0</v>
      </c>
      <c r="M206" s="145">
        <f t="shared" si="38"/>
        <v>0</v>
      </c>
      <c r="N206" s="147">
        <v>20</v>
      </c>
      <c r="O206" s="148">
        <v>16</v>
      </c>
      <c r="P206" s="13" t="s">
        <v>108</v>
      </c>
    </row>
    <row r="207" spans="1:16" s="13" customFormat="1" ht="13.5" customHeight="1">
      <c r="A207" s="142" t="s">
        <v>605</v>
      </c>
      <c r="B207" s="142" t="s">
        <v>103</v>
      </c>
      <c r="C207" s="142" t="s">
        <v>550</v>
      </c>
      <c r="D207" s="143" t="s">
        <v>606</v>
      </c>
      <c r="E207" s="144" t="s">
        <v>607</v>
      </c>
      <c r="F207" s="142" t="s">
        <v>45</v>
      </c>
      <c r="G207" s="145">
        <v>247.72</v>
      </c>
      <c r="H207" s="145"/>
      <c r="I207" s="145">
        <f t="shared" si="36"/>
        <v>0</v>
      </c>
      <c r="J207" s="146">
        <v>0</v>
      </c>
      <c r="K207" s="145">
        <f t="shared" si="37"/>
        <v>0</v>
      </c>
      <c r="L207" s="146">
        <v>0</v>
      </c>
      <c r="M207" s="145">
        <f t="shared" si="38"/>
        <v>0</v>
      </c>
      <c r="N207" s="147">
        <v>20</v>
      </c>
      <c r="O207" s="148">
        <v>16</v>
      </c>
      <c r="P207" s="13" t="s">
        <v>108</v>
      </c>
    </row>
    <row r="208" spans="2:16" s="121" customFormat="1" ht="12.75" customHeight="1">
      <c r="B208" s="125" t="s">
        <v>62</v>
      </c>
      <c r="D208" s="126" t="s">
        <v>608</v>
      </c>
      <c r="E208" s="126" t="s">
        <v>609</v>
      </c>
      <c r="I208" s="127">
        <f>SUM(I209:I229)</f>
        <v>0</v>
      </c>
      <c r="K208" s="127">
        <f>SUM(K209:K229)</f>
        <v>61.280452700000005</v>
      </c>
      <c r="M208" s="127">
        <f>SUM(M209:M229)</f>
        <v>0</v>
      </c>
      <c r="P208" s="126" t="s">
        <v>101</v>
      </c>
    </row>
    <row r="209" spans="1:16" s="13" customFormat="1" ht="24" customHeight="1">
      <c r="A209" s="142" t="s">
        <v>610</v>
      </c>
      <c r="B209" s="142" t="s">
        <v>103</v>
      </c>
      <c r="C209" s="142" t="s">
        <v>608</v>
      </c>
      <c r="D209" s="143" t="s">
        <v>611</v>
      </c>
      <c r="E209" s="144" t="s">
        <v>612</v>
      </c>
      <c r="F209" s="142" t="s">
        <v>148</v>
      </c>
      <c r="G209" s="145">
        <v>419.7</v>
      </c>
      <c r="H209" s="145"/>
      <c r="I209" s="145">
        <f aca="true" t="shared" si="39" ref="I209:I220">ROUND(G209*H209,3)</f>
        <v>0</v>
      </c>
      <c r="J209" s="146">
        <v>0.00091</v>
      </c>
      <c r="K209" s="145">
        <f aca="true" t="shared" si="40" ref="K209:K220">G209*J209</f>
        <v>0.381927</v>
      </c>
      <c r="L209" s="146">
        <v>0</v>
      </c>
      <c r="M209" s="145">
        <f aca="true" t="shared" si="41" ref="M209:M220">G209*L209</f>
        <v>0</v>
      </c>
      <c r="N209" s="147">
        <v>20</v>
      </c>
      <c r="O209" s="148">
        <v>16</v>
      </c>
      <c r="P209" s="13" t="s">
        <v>108</v>
      </c>
    </row>
    <row r="210" spans="1:16" s="13" customFormat="1" ht="24" customHeight="1">
      <c r="A210" s="142" t="s">
        <v>613</v>
      </c>
      <c r="B210" s="142" t="s">
        <v>103</v>
      </c>
      <c r="C210" s="142" t="s">
        <v>608</v>
      </c>
      <c r="D210" s="143" t="s">
        <v>614</v>
      </c>
      <c r="E210" s="144" t="s">
        <v>615</v>
      </c>
      <c r="F210" s="142" t="s">
        <v>148</v>
      </c>
      <c r="G210" s="145">
        <v>67.5</v>
      </c>
      <c r="H210" s="145"/>
      <c r="I210" s="145">
        <f t="shared" si="39"/>
        <v>0</v>
      </c>
      <c r="J210" s="146">
        <v>0.00091</v>
      </c>
      <c r="K210" s="145">
        <f t="shared" si="40"/>
        <v>0.061425</v>
      </c>
      <c r="L210" s="146">
        <v>0</v>
      </c>
      <c r="M210" s="145">
        <f t="shared" si="41"/>
        <v>0</v>
      </c>
      <c r="N210" s="147">
        <v>20</v>
      </c>
      <c r="O210" s="148">
        <v>16</v>
      </c>
      <c r="P210" s="13" t="s">
        <v>108</v>
      </c>
    </row>
    <row r="211" spans="1:16" s="13" customFormat="1" ht="24" customHeight="1">
      <c r="A211" s="142" t="s">
        <v>616</v>
      </c>
      <c r="B211" s="142" t="s">
        <v>103</v>
      </c>
      <c r="C211" s="142" t="s">
        <v>608</v>
      </c>
      <c r="D211" s="143" t="s">
        <v>617</v>
      </c>
      <c r="E211" s="144" t="s">
        <v>618</v>
      </c>
      <c r="F211" s="142" t="s">
        <v>148</v>
      </c>
      <c r="G211" s="145">
        <v>54.3</v>
      </c>
      <c r="H211" s="145"/>
      <c r="I211" s="145">
        <f t="shared" si="39"/>
        <v>0</v>
      </c>
      <c r="J211" s="146">
        <v>0.00091</v>
      </c>
      <c r="K211" s="145">
        <f t="shared" si="40"/>
        <v>0.049413</v>
      </c>
      <c r="L211" s="146">
        <v>0</v>
      </c>
      <c r="M211" s="145">
        <f t="shared" si="41"/>
        <v>0</v>
      </c>
      <c r="N211" s="147">
        <v>20</v>
      </c>
      <c r="O211" s="148">
        <v>16</v>
      </c>
      <c r="P211" s="13" t="s">
        <v>108</v>
      </c>
    </row>
    <row r="212" spans="1:16" s="13" customFormat="1" ht="13.5" customHeight="1">
      <c r="A212" s="149" t="s">
        <v>619</v>
      </c>
      <c r="B212" s="149" t="s">
        <v>138</v>
      </c>
      <c r="C212" s="149" t="s">
        <v>139</v>
      </c>
      <c r="D212" s="150" t="s">
        <v>620</v>
      </c>
      <c r="E212" s="151" t="s">
        <v>621</v>
      </c>
      <c r="F212" s="149" t="s">
        <v>107</v>
      </c>
      <c r="G212" s="152">
        <v>6.735</v>
      </c>
      <c r="H212" s="152"/>
      <c r="I212" s="152">
        <f t="shared" si="39"/>
        <v>0</v>
      </c>
      <c r="J212" s="153">
        <v>0.55</v>
      </c>
      <c r="K212" s="152">
        <f t="shared" si="40"/>
        <v>3.7042500000000005</v>
      </c>
      <c r="L212" s="153">
        <v>0</v>
      </c>
      <c r="M212" s="152">
        <f t="shared" si="41"/>
        <v>0</v>
      </c>
      <c r="N212" s="154">
        <v>20</v>
      </c>
      <c r="O212" s="155">
        <v>32</v>
      </c>
      <c r="P212" s="156" t="s">
        <v>108</v>
      </c>
    </row>
    <row r="213" spans="1:16" s="13" customFormat="1" ht="13.5" customHeight="1">
      <c r="A213" s="142" t="s">
        <v>622</v>
      </c>
      <c r="B213" s="142" t="s">
        <v>103</v>
      </c>
      <c r="C213" s="142" t="s">
        <v>608</v>
      </c>
      <c r="D213" s="143" t="s">
        <v>623</v>
      </c>
      <c r="E213" s="144" t="s">
        <v>624</v>
      </c>
      <c r="F213" s="142" t="s">
        <v>132</v>
      </c>
      <c r="G213" s="145">
        <v>203.625</v>
      </c>
      <c r="H213" s="145"/>
      <c r="I213" s="145">
        <f t="shared" si="39"/>
        <v>0</v>
      </c>
      <c r="J213" s="146">
        <v>0</v>
      </c>
      <c r="K213" s="145">
        <f t="shared" si="40"/>
        <v>0</v>
      </c>
      <c r="L213" s="146">
        <v>0</v>
      </c>
      <c r="M213" s="145">
        <f t="shared" si="41"/>
        <v>0</v>
      </c>
      <c r="N213" s="147">
        <v>20</v>
      </c>
      <c r="O213" s="148">
        <v>16</v>
      </c>
      <c r="P213" s="13" t="s">
        <v>108</v>
      </c>
    </row>
    <row r="214" spans="1:16" s="13" customFormat="1" ht="13.5" customHeight="1">
      <c r="A214" s="142" t="s">
        <v>625</v>
      </c>
      <c r="B214" s="142" t="s">
        <v>103</v>
      </c>
      <c r="C214" s="142" t="s">
        <v>608</v>
      </c>
      <c r="D214" s="143" t="s">
        <v>626</v>
      </c>
      <c r="E214" s="144" t="s">
        <v>627</v>
      </c>
      <c r="F214" s="142" t="s">
        <v>132</v>
      </c>
      <c r="G214" s="145">
        <v>203.625</v>
      </c>
      <c r="H214" s="145"/>
      <c r="I214" s="145">
        <f t="shared" si="39"/>
        <v>0</v>
      </c>
      <c r="J214" s="146">
        <v>0</v>
      </c>
      <c r="K214" s="145">
        <f t="shared" si="40"/>
        <v>0</v>
      </c>
      <c r="L214" s="146">
        <v>0</v>
      </c>
      <c r="M214" s="145">
        <f t="shared" si="41"/>
        <v>0</v>
      </c>
      <c r="N214" s="147">
        <v>20</v>
      </c>
      <c r="O214" s="148">
        <v>16</v>
      </c>
      <c r="P214" s="13" t="s">
        <v>108</v>
      </c>
    </row>
    <row r="215" spans="1:16" s="13" customFormat="1" ht="13.5" customHeight="1">
      <c r="A215" s="149" t="s">
        <v>628</v>
      </c>
      <c r="B215" s="149" t="s">
        <v>138</v>
      </c>
      <c r="C215" s="149" t="s">
        <v>139</v>
      </c>
      <c r="D215" s="150" t="s">
        <v>629</v>
      </c>
      <c r="E215" s="151" t="s">
        <v>630</v>
      </c>
      <c r="F215" s="149" t="s">
        <v>107</v>
      </c>
      <c r="G215" s="152">
        <v>1.95</v>
      </c>
      <c r="H215" s="152"/>
      <c r="I215" s="152">
        <f t="shared" si="39"/>
        <v>0</v>
      </c>
      <c r="J215" s="153">
        <v>0.55</v>
      </c>
      <c r="K215" s="152">
        <f t="shared" si="40"/>
        <v>1.0725</v>
      </c>
      <c r="L215" s="153">
        <v>0</v>
      </c>
      <c r="M215" s="152">
        <f t="shared" si="41"/>
        <v>0</v>
      </c>
      <c r="N215" s="154">
        <v>20</v>
      </c>
      <c r="O215" s="155">
        <v>32</v>
      </c>
      <c r="P215" s="156" t="s">
        <v>108</v>
      </c>
    </row>
    <row r="216" spans="1:16" s="13" customFormat="1" ht="13.5" customHeight="1">
      <c r="A216" s="142" t="s">
        <v>631</v>
      </c>
      <c r="B216" s="142" t="s">
        <v>103</v>
      </c>
      <c r="C216" s="142" t="s">
        <v>608</v>
      </c>
      <c r="D216" s="143" t="s">
        <v>632</v>
      </c>
      <c r="E216" s="144" t="s">
        <v>633</v>
      </c>
      <c r="F216" s="142" t="s">
        <v>634</v>
      </c>
      <c r="G216" s="145">
        <v>157.5</v>
      </c>
      <c r="H216" s="145"/>
      <c r="I216" s="145">
        <f t="shared" si="39"/>
        <v>0</v>
      </c>
      <c r="J216" s="146">
        <v>0</v>
      </c>
      <c r="K216" s="145">
        <f t="shared" si="40"/>
        <v>0</v>
      </c>
      <c r="L216" s="146">
        <v>0</v>
      </c>
      <c r="M216" s="145">
        <f t="shared" si="41"/>
        <v>0</v>
      </c>
      <c r="N216" s="147">
        <v>20</v>
      </c>
      <c r="O216" s="148">
        <v>16</v>
      </c>
      <c r="P216" s="13" t="s">
        <v>108</v>
      </c>
    </row>
    <row r="217" spans="1:16" s="13" customFormat="1" ht="13.5" customHeight="1">
      <c r="A217" s="149" t="s">
        <v>635</v>
      </c>
      <c r="B217" s="149" t="s">
        <v>138</v>
      </c>
      <c r="C217" s="149" t="s">
        <v>139</v>
      </c>
      <c r="D217" s="150" t="s">
        <v>636</v>
      </c>
      <c r="E217" s="151" t="s">
        <v>637</v>
      </c>
      <c r="F217" s="149" t="s">
        <v>107</v>
      </c>
      <c r="G217" s="152">
        <v>2.15</v>
      </c>
      <c r="H217" s="152"/>
      <c r="I217" s="152">
        <f t="shared" si="39"/>
        <v>0</v>
      </c>
      <c r="J217" s="153">
        <v>0.00132</v>
      </c>
      <c r="K217" s="152">
        <f t="shared" si="40"/>
        <v>0.002838</v>
      </c>
      <c r="L217" s="153">
        <v>0</v>
      </c>
      <c r="M217" s="152">
        <f t="shared" si="41"/>
        <v>0</v>
      </c>
      <c r="N217" s="154">
        <v>20</v>
      </c>
      <c r="O217" s="155">
        <v>32</v>
      </c>
      <c r="P217" s="156" t="s">
        <v>108</v>
      </c>
    </row>
    <row r="218" spans="1:16" s="13" customFormat="1" ht="24" customHeight="1">
      <c r="A218" s="142" t="s">
        <v>638</v>
      </c>
      <c r="B218" s="142" t="s">
        <v>103</v>
      </c>
      <c r="C218" s="142" t="s">
        <v>608</v>
      </c>
      <c r="D218" s="143" t="s">
        <v>639</v>
      </c>
      <c r="E218" s="144" t="s">
        <v>640</v>
      </c>
      <c r="F218" s="142" t="s">
        <v>107</v>
      </c>
      <c r="G218" s="145">
        <v>10.835</v>
      </c>
      <c r="H218" s="145"/>
      <c r="I218" s="145">
        <f t="shared" si="39"/>
        <v>0</v>
      </c>
      <c r="J218" s="146">
        <v>0.0231</v>
      </c>
      <c r="K218" s="145">
        <f t="shared" si="40"/>
        <v>0.2502885</v>
      </c>
      <c r="L218" s="146">
        <v>0</v>
      </c>
      <c r="M218" s="145">
        <f t="shared" si="41"/>
        <v>0</v>
      </c>
      <c r="N218" s="147">
        <v>20</v>
      </c>
      <c r="O218" s="148">
        <v>16</v>
      </c>
      <c r="P218" s="13" t="s">
        <v>108</v>
      </c>
    </row>
    <row r="219" spans="1:16" s="13" customFormat="1" ht="13.5" customHeight="1">
      <c r="A219" s="142" t="s">
        <v>641</v>
      </c>
      <c r="B219" s="142" t="s">
        <v>103</v>
      </c>
      <c r="C219" s="142" t="s">
        <v>608</v>
      </c>
      <c r="D219" s="143" t="s">
        <v>642</v>
      </c>
      <c r="E219" s="144" t="s">
        <v>643</v>
      </c>
      <c r="F219" s="142" t="s">
        <v>132</v>
      </c>
      <c r="G219" s="145">
        <v>13.36</v>
      </c>
      <c r="H219" s="145"/>
      <c r="I219" s="145">
        <f t="shared" si="39"/>
        <v>0</v>
      </c>
      <c r="J219" s="146">
        <v>0.01792</v>
      </c>
      <c r="K219" s="145">
        <f t="shared" si="40"/>
        <v>0.23941119999999996</v>
      </c>
      <c r="L219" s="146">
        <v>0</v>
      </c>
      <c r="M219" s="145">
        <f t="shared" si="41"/>
        <v>0</v>
      </c>
      <c r="N219" s="147">
        <v>20</v>
      </c>
      <c r="O219" s="148">
        <v>16</v>
      </c>
      <c r="P219" s="13" t="s">
        <v>108</v>
      </c>
    </row>
    <row r="220" spans="1:16" s="13" customFormat="1" ht="13.5" customHeight="1">
      <c r="A220" s="142" t="s">
        <v>644</v>
      </c>
      <c r="B220" s="142" t="s">
        <v>103</v>
      </c>
      <c r="C220" s="142" t="s">
        <v>608</v>
      </c>
      <c r="D220" s="143" t="s">
        <v>645</v>
      </c>
      <c r="E220" s="144" t="s">
        <v>646</v>
      </c>
      <c r="F220" s="142" t="s">
        <v>132</v>
      </c>
      <c r="G220" s="145">
        <v>58.35</v>
      </c>
      <c r="H220" s="145"/>
      <c r="I220" s="145">
        <f t="shared" si="39"/>
        <v>0</v>
      </c>
      <c r="J220" s="146">
        <v>0</v>
      </c>
      <c r="K220" s="145">
        <f t="shared" si="40"/>
        <v>0</v>
      </c>
      <c r="L220" s="146">
        <v>0</v>
      </c>
      <c r="M220" s="145">
        <f t="shared" si="41"/>
        <v>0</v>
      </c>
      <c r="N220" s="147">
        <v>20</v>
      </c>
      <c r="O220" s="148">
        <v>16</v>
      </c>
      <c r="P220" s="13" t="s">
        <v>108</v>
      </c>
    </row>
    <row r="221" spans="4:19" s="13" customFormat="1" ht="15.75" customHeight="1">
      <c r="D221" s="157"/>
      <c r="E221" s="158" t="s">
        <v>647</v>
      </c>
      <c r="G221" s="159">
        <v>51.35</v>
      </c>
      <c r="P221" s="157" t="s">
        <v>108</v>
      </c>
      <c r="Q221" s="157" t="s">
        <v>108</v>
      </c>
      <c r="R221" s="157" t="s">
        <v>170</v>
      </c>
      <c r="S221" s="157" t="s">
        <v>100</v>
      </c>
    </row>
    <row r="222" spans="4:19" s="13" customFormat="1" ht="15.75" customHeight="1">
      <c r="D222" s="157"/>
      <c r="E222" s="158" t="s">
        <v>648</v>
      </c>
      <c r="G222" s="159">
        <v>7</v>
      </c>
      <c r="P222" s="157" t="s">
        <v>108</v>
      </c>
      <c r="Q222" s="157" t="s">
        <v>108</v>
      </c>
      <c r="R222" s="157" t="s">
        <v>170</v>
      </c>
      <c r="S222" s="157" t="s">
        <v>100</v>
      </c>
    </row>
    <row r="223" spans="4:19" s="13" customFormat="1" ht="15.75" customHeight="1">
      <c r="D223" s="160"/>
      <c r="E223" s="161" t="s">
        <v>173</v>
      </c>
      <c r="G223" s="162">
        <v>58.35</v>
      </c>
      <c r="P223" s="160" t="s">
        <v>108</v>
      </c>
      <c r="Q223" s="160" t="s">
        <v>114</v>
      </c>
      <c r="R223" s="160" t="s">
        <v>170</v>
      </c>
      <c r="S223" s="160" t="s">
        <v>101</v>
      </c>
    </row>
    <row r="224" spans="1:16" s="13" customFormat="1" ht="13.5" customHeight="1">
      <c r="A224" s="149" t="s">
        <v>649</v>
      </c>
      <c r="B224" s="149" t="s">
        <v>138</v>
      </c>
      <c r="C224" s="149" t="s">
        <v>139</v>
      </c>
      <c r="D224" s="150" t="s">
        <v>650</v>
      </c>
      <c r="E224" s="151" t="s">
        <v>651</v>
      </c>
      <c r="F224" s="149" t="s">
        <v>132</v>
      </c>
      <c r="G224" s="152">
        <v>33</v>
      </c>
      <c r="H224" s="152"/>
      <c r="I224" s="152">
        <f aca="true" t="shared" si="42" ref="I224:I229">ROUND(G224*H224,3)</f>
        <v>0</v>
      </c>
      <c r="J224" s="153">
        <v>0.0085</v>
      </c>
      <c r="K224" s="152">
        <f aca="true" t="shared" si="43" ref="K224:K229">G224*J224</f>
        <v>0.2805</v>
      </c>
      <c r="L224" s="153">
        <v>0</v>
      </c>
      <c r="M224" s="152">
        <f aca="true" t="shared" si="44" ref="M224:M229">G224*L224</f>
        <v>0</v>
      </c>
      <c r="N224" s="154">
        <v>20</v>
      </c>
      <c r="O224" s="155">
        <v>32</v>
      </c>
      <c r="P224" s="156" t="s">
        <v>108</v>
      </c>
    </row>
    <row r="225" spans="1:16" s="13" customFormat="1" ht="13.5" customHeight="1">
      <c r="A225" s="149" t="s">
        <v>652</v>
      </c>
      <c r="B225" s="149" t="s">
        <v>138</v>
      </c>
      <c r="C225" s="149" t="s">
        <v>139</v>
      </c>
      <c r="D225" s="150" t="s">
        <v>653</v>
      </c>
      <c r="E225" s="151" t="s">
        <v>654</v>
      </c>
      <c r="F225" s="149" t="s">
        <v>132</v>
      </c>
      <c r="G225" s="152">
        <v>26</v>
      </c>
      <c r="H225" s="152"/>
      <c r="I225" s="152">
        <f t="shared" si="42"/>
        <v>0</v>
      </c>
      <c r="J225" s="153">
        <v>0.0085</v>
      </c>
      <c r="K225" s="152">
        <f t="shared" si="43"/>
        <v>0.22100000000000003</v>
      </c>
      <c r="L225" s="153">
        <v>0</v>
      </c>
      <c r="M225" s="152">
        <f t="shared" si="44"/>
        <v>0</v>
      </c>
      <c r="N225" s="154">
        <v>20</v>
      </c>
      <c r="O225" s="155">
        <v>32</v>
      </c>
      <c r="P225" s="156" t="s">
        <v>108</v>
      </c>
    </row>
    <row r="226" spans="1:16" s="13" customFormat="1" ht="13.5" customHeight="1">
      <c r="A226" s="149" t="s">
        <v>655</v>
      </c>
      <c r="B226" s="149" t="s">
        <v>138</v>
      </c>
      <c r="C226" s="149" t="s">
        <v>139</v>
      </c>
      <c r="D226" s="150" t="s">
        <v>656</v>
      </c>
      <c r="E226" s="151" t="s">
        <v>657</v>
      </c>
      <c r="F226" s="149" t="s">
        <v>148</v>
      </c>
      <c r="G226" s="152">
        <v>100</v>
      </c>
      <c r="H226" s="152"/>
      <c r="I226" s="152">
        <f t="shared" si="42"/>
        <v>0</v>
      </c>
      <c r="J226" s="153">
        <v>0.55</v>
      </c>
      <c r="K226" s="152">
        <f t="shared" si="43"/>
        <v>55.00000000000001</v>
      </c>
      <c r="L226" s="153">
        <v>0</v>
      </c>
      <c r="M226" s="152">
        <f t="shared" si="44"/>
        <v>0</v>
      </c>
      <c r="N226" s="154">
        <v>20</v>
      </c>
      <c r="O226" s="155">
        <v>32</v>
      </c>
      <c r="P226" s="156" t="s">
        <v>108</v>
      </c>
    </row>
    <row r="227" spans="1:16" s="13" customFormat="1" ht="13.5" customHeight="1">
      <c r="A227" s="149" t="s">
        <v>658</v>
      </c>
      <c r="B227" s="149" t="s">
        <v>138</v>
      </c>
      <c r="C227" s="149" t="s">
        <v>139</v>
      </c>
      <c r="D227" s="150" t="s">
        <v>659</v>
      </c>
      <c r="E227" s="151" t="s">
        <v>660</v>
      </c>
      <c r="F227" s="149" t="s">
        <v>225</v>
      </c>
      <c r="G227" s="152">
        <v>130</v>
      </c>
      <c r="H227" s="152"/>
      <c r="I227" s="152">
        <f t="shared" si="42"/>
        <v>0</v>
      </c>
      <c r="J227" s="153">
        <v>6E-05</v>
      </c>
      <c r="K227" s="152">
        <f t="shared" si="43"/>
        <v>0.0078000000000000005</v>
      </c>
      <c r="L227" s="153">
        <v>0</v>
      </c>
      <c r="M227" s="152">
        <f t="shared" si="44"/>
        <v>0</v>
      </c>
      <c r="N227" s="154">
        <v>20</v>
      </c>
      <c r="O227" s="155">
        <v>32</v>
      </c>
      <c r="P227" s="156" t="s">
        <v>108</v>
      </c>
    </row>
    <row r="228" spans="1:16" s="13" customFormat="1" ht="13.5" customHeight="1">
      <c r="A228" s="149" t="s">
        <v>661</v>
      </c>
      <c r="B228" s="149" t="s">
        <v>138</v>
      </c>
      <c r="C228" s="149" t="s">
        <v>139</v>
      </c>
      <c r="D228" s="150" t="s">
        <v>662</v>
      </c>
      <c r="E228" s="151" t="s">
        <v>663</v>
      </c>
      <c r="F228" s="149" t="s">
        <v>225</v>
      </c>
      <c r="G228" s="152">
        <v>130</v>
      </c>
      <c r="H228" s="152"/>
      <c r="I228" s="152">
        <f t="shared" si="42"/>
        <v>0</v>
      </c>
      <c r="J228" s="153">
        <v>7E-05</v>
      </c>
      <c r="K228" s="152">
        <f t="shared" si="43"/>
        <v>0.009099999999999999</v>
      </c>
      <c r="L228" s="153">
        <v>0</v>
      </c>
      <c r="M228" s="152">
        <f t="shared" si="44"/>
        <v>0</v>
      </c>
      <c r="N228" s="154">
        <v>20</v>
      </c>
      <c r="O228" s="155">
        <v>32</v>
      </c>
      <c r="P228" s="156" t="s">
        <v>108</v>
      </c>
    </row>
    <row r="229" spans="1:16" s="13" customFormat="1" ht="13.5" customHeight="1">
      <c r="A229" s="142" t="s">
        <v>664</v>
      </c>
      <c r="B229" s="142" t="s">
        <v>103</v>
      </c>
      <c r="C229" s="142" t="s">
        <v>608</v>
      </c>
      <c r="D229" s="143" t="s">
        <v>665</v>
      </c>
      <c r="E229" s="144" t="s">
        <v>666</v>
      </c>
      <c r="F229" s="142" t="s">
        <v>45</v>
      </c>
      <c r="G229" s="145">
        <v>104.329</v>
      </c>
      <c r="H229" s="145"/>
      <c r="I229" s="145">
        <f t="shared" si="42"/>
        <v>0</v>
      </c>
      <c r="J229" s="146">
        <v>0</v>
      </c>
      <c r="K229" s="145">
        <f t="shared" si="43"/>
        <v>0</v>
      </c>
      <c r="L229" s="146">
        <v>0</v>
      </c>
      <c r="M229" s="145">
        <f t="shared" si="44"/>
        <v>0</v>
      </c>
      <c r="N229" s="147">
        <v>20</v>
      </c>
      <c r="O229" s="148">
        <v>16</v>
      </c>
      <c r="P229" s="13" t="s">
        <v>108</v>
      </c>
    </row>
    <row r="230" spans="2:16" s="121" customFormat="1" ht="12.75" customHeight="1">
      <c r="B230" s="125" t="s">
        <v>62</v>
      </c>
      <c r="D230" s="126" t="s">
        <v>667</v>
      </c>
      <c r="E230" s="126" t="s">
        <v>668</v>
      </c>
      <c r="I230" s="127">
        <f>SUM(I231:I236)</f>
        <v>0</v>
      </c>
      <c r="K230" s="127">
        <f>SUM(K231:K236)</f>
        <v>2.8928316499999998</v>
      </c>
      <c r="M230" s="127">
        <f>SUM(M231:M236)</f>
        <v>0</v>
      </c>
      <c r="P230" s="126" t="s">
        <v>101</v>
      </c>
    </row>
    <row r="231" spans="1:16" s="13" customFormat="1" ht="24" customHeight="1">
      <c r="A231" s="142" t="s">
        <v>669</v>
      </c>
      <c r="B231" s="142" t="s">
        <v>103</v>
      </c>
      <c r="C231" s="142" t="s">
        <v>670</v>
      </c>
      <c r="D231" s="143" t="s">
        <v>671</v>
      </c>
      <c r="E231" s="144" t="s">
        <v>672</v>
      </c>
      <c r="F231" s="142" t="s">
        <v>132</v>
      </c>
      <c r="G231" s="145">
        <v>15.4</v>
      </c>
      <c r="H231" s="145"/>
      <c r="I231" s="145">
        <f>ROUND(G231*H231,3)</f>
        <v>0</v>
      </c>
      <c r="J231" s="146">
        <v>0.02807</v>
      </c>
      <c r="K231" s="145">
        <f>G231*J231</f>
        <v>0.43227800000000005</v>
      </c>
      <c r="L231" s="146">
        <v>0</v>
      </c>
      <c r="M231" s="145">
        <f>G231*L231</f>
        <v>0</v>
      </c>
      <c r="N231" s="147">
        <v>20</v>
      </c>
      <c r="O231" s="148">
        <v>16</v>
      </c>
      <c r="P231" s="13" t="s">
        <v>108</v>
      </c>
    </row>
    <row r="232" spans="4:19" s="13" customFormat="1" ht="15.75" customHeight="1">
      <c r="D232" s="157"/>
      <c r="E232" s="158" t="s">
        <v>673</v>
      </c>
      <c r="G232" s="159">
        <v>15.4</v>
      </c>
      <c r="P232" s="157" t="s">
        <v>108</v>
      </c>
      <c r="Q232" s="157" t="s">
        <v>108</v>
      </c>
      <c r="R232" s="157" t="s">
        <v>170</v>
      </c>
      <c r="S232" s="157" t="s">
        <v>101</v>
      </c>
    </row>
    <row r="233" spans="1:16" s="13" customFormat="1" ht="24" customHeight="1">
      <c r="A233" s="142" t="s">
        <v>674</v>
      </c>
      <c r="B233" s="142" t="s">
        <v>103</v>
      </c>
      <c r="C233" s="142" t="s">
        <v>670</v>
      </c>
      <c r="D233" s="143" t="s">
        <v>675</v>
      </c>
      <c r="E233" s="144" t="s">
        <v>676</v>
      </c>
      <c r="F233" s="142" t="s">
        <v>132</v>
      </c>
      <c r="G233" s="145">
        <v>14.985</v>
      </c>
      <c r="H233" s="145"/>
      <c r="I233" s="145">
        <f>ROUND(G233*H233,3)</f>
        <v>0</v>
      </c>
      <c r="J233" s="146">
        <v>0.01431</v>
      </c>
      <c r="K233" s="145">
        <f>G233*J233</f>
        <v>0.21443535</v>
      </c>
      <c r="L233" s="146">
        <v>0</v>
      </c>
      <c r="M233" s="145">
        <f>G233*L233</f>
        <v>0</v>
      </c>
      <c r="N233" s="147">
        <v>20</v>
      </c>
      <c r="O233" s="148">
        <v>16</v>
      </c>
      <c r="P233" s="13" t="s">
        <v>108</v>
      </c>
    </row>
    <row r="234" spans="1:16" s="13" customFormat="1" ht="24" customHeight="1">
      <c r="A234" s="142" t="s">
        <v>677</v>
      </c>
      <c r="B234" s="142" t="s">
        <v>103</v>
      </c>
      <c r="C234" s="142" t="s">
        <v>670</v>
      </c>
      <c r="D234" s="143" t="s">
        <v>678</v>
      </c>
      <c r="E234" s="144" t="s">
        <v>679</v>
      </c>
      <c r="F234" s="142" t="s">
        <v>132</v>
      </c>
      <c r="G234" s="145">
        <v>159.25</v>
      </c>
      <c r="H234" s="145"/>
      <c r="I234" s="145">
        <f>ROUND(G234*H234,3)</f>
        <v>0</v>
      </c>
      <c r="J234" s="146">
        <v>0.01251</v>
      </c>
      <c r="K234" s="145">
        <f>G234*J234</f>
        <v>1.9922175</v>
      </c>
      <c r="L234" s="146">
        <v>0</v>
      </c>
      <c r="M234" s="145">
        <f>G234*L234</f>
        <v>0</v>
      </c>
      <c r="N234" s="147">
        <v>20</v>
      </c>
      <c r="O234" s="148">
        <v>16</v>
      </c>
      <c r="P234" s="13" t="s">
        <v>108</v>
      </c>
    </row>
    <row r="235" spans="1:16" s="13" customFormat="1" ht="13.5" customHeight="1">
      <c r="A235" s="142" t="s">
        <v>680</v>
      </c>
      <c r="B235" s="142" t="s">
        <v>103</v>
      </c>
      <c r="C235" s="142" t="s">
        <v>670</v>
      </c>
      <c r="D235" s="143" t="s">
        <v>681</v>
      </c>
      <c r="E235" s="144" t="s">
        <v>682</v>
      </c>
      <c r="F235" s="142" t="s">
        <v>132</v>
      </c>
      <c r="G235" s="145">
        <v>27.84</v>
      </c>
      <c r="H235" s="145"/>
      <c r="I235" s="145">
        <f>ROUND(G235*H235,3)</f>
        <v>0</v>
      </c>
      <c r="J235" s="146">
        <v>0.00912</v>
      </c>
      <c r="K235" s="145">
        <f>G235*J235</f>
        <v>0.2539008</v>
      </c>
      <c r="L235" s="146">
        <v>0</v>
      </c>
      <c r="M235" s="145">
        <f>G235*L235</f>
        <v>0</v>
      </c>
      <c r="N235" s="147">
        <v>20</v>
      </c>
      <c r="O235" s="148">
        <v>16</v>
      </c>
      <c r="P235" s="13" t="s">
        <v>108</v>
      </c>
    </row>
    <row r="236" spans="1:16" s="13" customFormat="1" ht="24" customHeight="1">
      <c r="A236" s="142" t="s">
        <v>683</v>
      </c>
      <c r="B236" s="142" t="s">
        <v>103</v>
      </c>
      <c r="C236" s="142" t="s">
        <v>670</v>
      </c>
      <c r="D236" s="143" t="s">
        <v>684</v>
      </c>
      <c r="E236" s="144" t="s">
        <v>685</v>
      </c>
      <c r="F236" s="142" t="s">
        <v>45</v>
      </c>
      <c r="G236" s="145">
        <v>52.84</v>
      </c>
      <c r="H236" s="145"/>
      <c r="I236" s="145">
        <f>ROUND(G236*H236,3)</f>
        <v>0</v>
      </c>
      <c r="J236" s="146">
        <v>0</v>
      </c>
      <c r="K236" s="145">
        <f>G236*J236</f>
        <v>0</v>
      </c>
      <c r="L236" s="146">
        <v>0</v>
      </c>
      <c r="M236" s="145">
        <f>G236*L236</f>
        <v>0</v>
      </c>
      <c r="N236" s="147">
        <v>20</v>
      </c>
      <c r="O236" s="148">
        <v>16</v>
      </c>
      <c r="P236" s="13" t="s">
        <v>108</v>
      </c>
    </row>
    <row r="237" spans="2:16" s="121" customFormat="1" ht="12.75" customHeight="1">
      <c r="B237" s="125" t="s">
        <v>62</v>
      </c>
      <c r="D237" s="126" t="s">
        <v>686</v>
      </c>
      <c r="E237" s="126" t="s">
        <v>687</v>
      </c>
      <c r="I237" s="127">
        <f>SUM(I238:I242)</f>
        <v>0</v>
      </c>
      <c r="K237" s="127">
        <f>SUM(K238:K242)</f>
        <v>0.41009999999999996</v>
      </c>
      <c r="M237" s="127">
        <f>SUM(M238:M242)</f>
        <v>0</v>
      </c>
      <c r="P237" s="126" t="s">
        <v>101</v>
      </c>
    </row>
    <row r="238" spans="1:16" s="13" customFormat="1" ht="13.5" customHeight="1">
      <c r="A238" s="142" t="s">
        <v>688</v>
      </c>
      <c r="B238" s="142" t="s">
        <v>103</v>
      </c>
      <c r="C238" s="142" t="s">
        <v>686</v>
      </c>
      <c r="D238" s="143" t="s">
        <v>689</v>
      </c>
      <c r="E238" s="144" t="s">
        <v>690</v>
      </c>
      <c r="F238" s="142" t="s">
        <v>148</v>
      </c>
      <c r="G238" s="145">
        <v>60</v>
      </c>
      <c r="H238" s="145"/>
      <c r="I238" s="145">
        <f>ROUND(G238*H238,3)</f>
        <v>0</v>
      </c>
      <c r="J238" s="146">
        <v>0.00307</v>
      </c>
      <c r="K238" s="145">
        <f>G238*J238</f>
        <v>0.18419999999999997</v>
      </c>
      <c r="L238" s="146">
        <v>0</v>
      </c>
      <c r="M238" s="145">
        <f>G238*L238</f>
        <v>0</v>
      </c>
      <c r="N238" s="147">
        <v>20</v>
      </c>
      <c r="O238" s="148">
        <v>16</v>
      </c>
      <c r="P238" s="13" t="s">
        <v>108</v>
      </c>
    </row>
    <row r="239" spans="1:16" s="13" customFormat="1" ht="13.5" customHeight="1">
      <c r="A239" s="142" t="s">
        <v>691</v>
      </c>
      <c r="B239" s="142" t="s">
        <v>103</v>
      </c>
      <c r="C239" s="142" t="s">
        <v>686</v>
      </c>
      <c r="D239" s="143" t="s">
        <v>692</v>
      </c>
      <c r="E239" s="144" t="s">
        <v>693</v>
      </c>
      <c r="F239" s="142" t="s">
        <v>225</v>
      </c>
      <c r="G239" s="145">
        <v>6</v>
      </c>
      <c r="H239" s="145"/>
      <c r="I239" s="145">
        <f>ROUND(G239*H239,3)</f>
        <v>0</v>
      </c>
      <c r="J239" s="146">
        <v>0.00165</v>
      </c>
      <c r="K239" s="145">
        <f>G239*J239</f>
        <v>0.009899999999999999</v>
      </c>
      <c r="L239" s="146">
        <v>0</v>
      </c>
      <c r="M239" s="145">
        <f>G239*L239</f>
        <v>0</v>
      </c>
      <c r="N239" s="147">
        <v>20</v>
      </c>
      <c r="O239" s="148">
        <v>16</v>
      </c>
      <c r="P239" s="13" t="s">
        <v>108</v>
      </c>
    </row>
    <row r="240" spans="1:16" s="13" customFormat="1" ht="13.5" customHeight="1">
      <c r="A240" s="142" t="s">
        <v>694</v>
      </c>
      <c r="B240" s="142" t="s">
        <v>103</v>
      </c>
      <c r="C240" s="142" t="s">
        <v>686</v>
      </c>
      <c r="D240" s="143" t="s">
        <v>695</v>
      </c>
      <c r="E240" s="144" t="s">
        <v>696</v>
      </c>
      <c r="F240" s="142" t="s">
        <v>148</v>
      </c>
      <c r="G240" s="145">
        <v>27.9</v>
      </c>
      <c r="H240" s="145"/>
      <c r="I240" s="145">
        <f>ROUND(G240*H240,3)</f>
        <v>0</v>
      </c>
      <c r="J240" s="146">
        <v>0.00384</v>
      </c>
      <c r="K240" s="145">
        <f>G240*J240</f>
        <v>0.107136</v>
      </c>
      <c r="L240" s="146">
        <v>0</v>
      </c>
      <c r="M240" s="145">
        <f>G240*L240</f>
        <v>0</v>
      </c>
      <c r="N240" s="147">
        <v>20</v>
      </c>
      <c r="O240" s="148">
        <v>16</v>
      </c>
      <c r="P240" s="13" t="s">
        <v>108</v>
      </c>
    </row>
    <row r="241" spans="1:16" s="13" customFormat="1" ht="13.5" customHeight="1">
      <c r="A241" s="142" t="s">
        <v>697</v>
      </c>
      <c r="B241" s="142" t="s">
        <v>103</v>
      </c>
      <c r="C241" s="142" t="s">
        <v>686</v>
      </c>
      <c r="D241" s="143" t="s">
        <v>698</v>
      </c>
      <c r="E241" s="144" t="s">
        <v>699</v>
      </c>
      <c r="F241" s="142" t="s">
        <v>148</v>
      </c>
      <c r="G241" s="145">
        <v>28.8</v>
      </c>
      <c r="H241" s="145"/>
      <c r="I241" s="145">
        <f>ROUND(G241*H241,3)</f>
        <v>0</v>
      </c>
      <c r="J241" s="146">
        <v>0.00378</v>
      </c>
      <c r="K241" s="145">
        <f>G241*J241</f>
        <v>0.108864</v>
      </c>
      <c r="L241" s="146">
        <v>0</v>
      </c>
      <c r="M241" s="145">
        <f>G241*L241</f>
        <v>0</v>
      </c>
      <c r="N241" s="147">
        <v>20</v>
      </c>
      <c r="O241" s="148">
        <v>16</v>
      </c>
      <c r="P241" s="13" t="s">
        <v>108</v>
      </c>
    </row>
    <row r="242" spans="1:16" s="13" customFormat="1" ht="13.5" customHeight="1">
      <c r="A242" s="142" t="s">
        <v>700</v>
      </c>
      <c r="B242" s="142" t="s">
        <v>103</v>
      </c>
      <c r="C242" s="142" t="s">
        <v>686</v>
      </c>
      <c r="D242" s="143" t="s">
        <v>701</v>
      </c>
      <c r="E242" s="144" t="s">
        <v>702</v>
      </c>
      <c r="F242" s="142" t="s">
        <v>45</v>
      </c>
      <c r="G242" s="145">
        <v>15.756</v>
      </c>
      <c r="H242" s="145"/>
      <c r="I242" s="145">
        <f>ROUND(G242*H242,3)</f>
        <v>0</v>
      </c>
      <c r="J242" s="146">
        <v>0</v>
      </c>
      <c r="K242" s="145">
        <f>G242*J242</f>
        <v>0</v>
      </c>
      <c r="L242" s="146">
        <v>0</v>
      </c>
      <c r="M242" s="145">
        <f>G242*L242</f>
        <v>0</v>
      </c>
      <c r="N242" s="147">
        <v>20</v>
      </c>
      <c r="O242" s="148">
        <v>16</v>
      </c>
      <c r="P242" s="13" t="s">
        <v>108</v>
      </c>
    </row>
    <row r="243" spans="2:16" s="121" customFormat="1" ht="12.75" customHeight="1">
      <c r="B243" s="125" t="s">
        <v>62</v>
      </c>
      <c r="D243" s="126" t="s">
        <v>703</v>
      </c>
      <c r="E243" s="126" t="s">
        <v>704</v>
      </c>
      <c r="I243" s="127">
        <f>SUM(I244:I248)</f>
        <v>0</v>
      </c>
      <c r="K243" s="127">
        <f>SUM(K244:K248)</f>
        <v>14.118135749999997</v>
      </c>
      <c r="M243" s="127">
        <f>SUM(M244:M248)</f>
        <v>0</v>
      </c>
      <c r="P243" s="126" t="s">
        <v>101</v>
      </c>
    </row>
    <row r="244" spans="1:16" s="13" customFormat="1" ht="24" customHeight="1">
      <c r="A244" s="142" t="s">
        <v>705</v>
      </c>
      <c r="B244" s="142" t="s">
        <v>103</v>
      </c>
      <c r="C244" s="142" t="s">
        <v>703</v>
      </c>
      <c r="D244" s="143" t="s">
        <v>706</v>
      </c>
      <c r="E244" s="144" t="s">
        <v>707</v>
      </c>
      <c r="F244" s="142" t="s">
        <v>132</v>
      </c>
      <c r="G244" s="145">
        <v>203.625</v>
      </c>
      <c r="H244" s="145"/>
      <c r="I244" s="145">
        <f>ROUND(G244*H244,3)</f>
        <v>0</v>
      </c>
      <c r="J244" s="146">
        <v>0.06674</v>
      </c>
      <c r="K244" s="145">
        <f>G244*J244</f>
        <v>13.589932499999998</v>
      </c>
      <c r="L244" s="146">
        <v>0</v>
      </c>
      <c r="M244" s="145">
        <f>G244*L244</f>
        <v>0</v>
      </c>
      <c r="N244" s="147">
        <v>20</v>
      </c>
      <c r="O244" s="148">
        <v>16</v>
      </c>
      <c r="P244" s="13" t="s">
        <v>108</v>
      </c>
    </row>
    <row r="245" spans="4:19" s="13" customFormat="1" ht="15.75" customHeight="1">
      <c r="D245" s="157"/>
      <c r="E245" s="158" t="s">
        <v>708</v>
      </c>
      <c r="G245" s="159">
        <v>203.625</v>
      </c>
      <c r="P245" s="157" t="s">
        <v>108</v>
      </c>
      <c r="Q245" s="157" t="s">
        <v>108</v>
      </c>
      <c r="R245" s="157" t="s">
        <v>170</v>
      </c>
      <c r="S245" s="157" t="s">
        <v>101</v>
      </c>
    </row>
    <row r="246" spans="1:16" s="13" customFormat="1" ht="13.5" customHeight="1">
      <c r="A246" s="142" t="s">
        <v>709</v>
      </c>
      <c r="B246" s="142" t="s">
        <v>103</v>
      </c>
      <c r="C246" s="142" t="s">
        <v>703</v>
      </c>
      <c r="D246" s="143" t="s">
        <v>710</v>
      </c>
      <c r="E246" s="144" t="s">
        <v>711</v>
      </c>
      <c r="F246" s="142" t="s">
        <v>148</v>
      </c>
      <c r="G246" s="145">
        <v>27.15</v>
      </c>
      <c r="H246" s="145"/>
      <c r="I246" s="145">
        <f>ROUND(G246*H246,3)</f>
        <v>0</v>
      </c>
      <c r="J246" s="146">
        <v>0.01818</v>
      </c>
      <c r="K246" s="145">
        <f>G246*J246</f>
        <v>0.493587</v>
      </c>
      <c r="L246" s="146">
        <v>0</v>
      </c>
      <c r="M246" s="145">
        <f>G246*L246</f>
        <v>0</v>
      </c>
      <c r="N246" s="147">
        <v>20</v>
      </c>
      <c r="O246" s="148">
        <v>16</v>
      </c>
      <c r="P246" s="13" t="s">
        <v>108</v>
      </c>
    </row>
    <row r="247" spans="1:16" s="13" customFormat="1" ht="13.5" customHeight="1">
      <c r="A247" s="142" t="s">
        <v>712</v>
      </c>
      <c r="B247" s="142" t="s">
        <v>103</v>
      </c>
      <c r="C247" s="142" t="s">
        <v>703</v>
      </c>
      <c r="D247" s="143" t="s">
        <v>713</v>
      </c>
      <c r="E247" s="144" t="s">
        <v>714</v>
      </c>
      <c r="F247" s="142" t="s">
        <v>132</v>
      </c>
      <c r="G247" s="145">
        <v>203.625</v>
      </c>
      <c r="H247" s="145"/>
      <c r="I247" s="145">
        <f>ROUND(G247*H247,3)</f>
        <v>0</v>
      </c>
      <c r="J247" s="146">
        <v>0.00017</v>
      </c>
      <c r="K247" s="145">
        <f>G247*J247</f>
        <v>0.03461625</v>
      </c>
      <c r="L247" s="146">
        <v>0</v>
      </c>
      <c r="M247" s="145">
        <f>G247*L247</f>
        <v>0</v>
      </c>
      <c r="N247" s="147">
        <v>20</v>
      </c>
      <c r="O247" s="148">
        <v>16</v>
      </c>
      <c r="P247" s="13" t="s">
        <v>108</v>
      </c>
    </row>
    <row r="248" spans="1:16" s="13" customFormat="1" ht="13.5" customHeight="1">
      <c r="A248" s="142" t="s">
        <v>715</v>
      </c>
      <c r="B248" s="142" t="s">
        <v>103</v>
      </c>
      <c r="C248" s="142" t="s">
        <v>703</v>
      </c>
      <c r="D248" s="143" t="s">
        <v>716</v>
      </c>
      <c r="E248" s="144" t="s">
        <v>717</v>
      </c>
      <c r="F248" s="142" t="s">
        <v>45</v>
      </c>
      <c r="G248" s="145">
        <v>68.72</v>
      </c>
      <c r="H248" s="145"/>
      <c r="I248" s="145">
        <f>ROUND(G248*H248,3)</f>
        <v>0</v>
      </c>
      <c r="J248" s="146">
        <v>0</v>
      </c>
      <c r="K248" s="145">
        <f>G248*J248</f>
        <v>0</v>
      </c>
      <c r="L248" s="146">
        <v>0</v>
      </c>
      <c r="M248" s="145">
        <f>G248*L248</f>
        <v>0</v>
      </c>
      <c r="N248" s="147">
        <v>20</v>
      </c>
      <c r="O248" s="148">
        <v>16</v>
      </c>
      <c r="P248" s="13" t="s">
        <v>108</v>
      </c>
    </row>
    <row r="249" spans="2:16" s="121" customFormat="1" ht="12.75" customHeight="1">
      <c r="B249" s="125" t="s">
        <v>62</v>
      </c>
      <c r="D249" s="126" t="s">
        <v>718</v>
      </c>
      <c r="E249" s="126" t="s">
        <v>719</v>
      </c>
      <c r="I249" s="127">
        <f>SUM(I250:I269)</f>
        <v>0</v>
      </c>
      <c r="K249" s="127">
        <f>SUM(K250:K269)</f>
        <v>1.806426</v>
      </c>
      <c r="M249" s="127">
        <f>SUM(M250:M269)</f>
        <v>0</v>
      </c>
      <c r="P249" s="126" t="s">
        <v>101</v>
      </c>
    </row>
    <row r="250" spans="1:16" s="13" customFormat="1" ht="13.5" customHeight="1">
      <c r="A250" s="142" t="s">
        <v>720</v>
      </c>
      <c r="B250" s="142" t="s">
        <v>103</v>
      </c>
      <c r="C250" s="142" t="s">
        <v>718</v>
      </c>
      <c r="D250" s="143" t="s">
        <v>721</v>
      </c>
      <c r="E250" s="144" t="s">
        <v>722</v>
      </c>
      <c r="F250" s="142" t="s">
        <v>132</v>
      </c>
      <c r="G250" s="145">
        <v>16.12</v>
      </c>
      <c r="H250" s="145"/>
      <c r="I250" s="145">
        <f aca="true" t="shared" si="45" ref="I250:I255">ROUND(G250*H250,3)</f>
        <v>0</v>
      </c>
      <c r="J250" s="146">
        <v>5E-05</v>
      </c>
      <c r="K250" s="145">
        <f aca="true" t="shared" si="46" ref="K250:K255">G250*J250</f>
        <v>0.0008060000000000001</v>
      </c>
      <c r="L250" s="146">
        <v>0</v>
      </c>
      <c r="M250" s="145">
        <f aca="true" t="shared" si="47" ref="M250:M255">G250*L250</f>
        <v>0</v>
      </c>
      <c r="N250" s="147">
        <v>20</v>
      </c>
      <c r="O250" s="148">
        <v>16</v>
      </c>
      <c r="P250" s="13" t="s">
        <v>108</v>
      </c>
    </row>
    <row r="251" spans="1:16" s="13" customFormat="1" ht="13.5" customHeight="1">
      <c r="A251" s="142" t="s">
        <v>723</v>
      </c>
      <c r="B251" s="142" t="s">
        <v>103</v>
      </c>
      <c r="C251" s="142" t="s">
        <v>718</v>
      </c>
      <c r="D251" s="143" t="s">
        <v>724</v>
      </c>
      <c r="E251" s="144" t="s">
        <v>725</v>
      </c>
      <c r="F251" s="142" t="s">
        <v>132</v>
      </c>
      <c r="G251" s="145">
        <v>57.75</v>
      </c>
      <c r="H251" s="145"/>
      <c r="I251" s="145">
        <f t="shared" si="45"/>
        <v>0</v>
      </c>
      <c r="J251" s="146">
        <v>3E-05</v>
      </c>
      <c r="K251" s="145">
        <f t="shared" si="46"/>
        <v>0.0017325</v>
      </c>
      <c r="L251" s="146">
        <v>0</v>
      </c>
      <c r="M251" s="145">
        <f t="shared" si="47"/>
        <v>0</v>
      </c>
      <c r="N251" s="147">
        <v>20</v>
      </c>
      <c r="O251" s="148">
        <v>16</v>
      </c>
      <c r="P251" s="13" t="s">
        <v>108</v>
      </c>
    </row>
    <row r="252" spans="1:16" s="13" customFormat="1" ht="13.5" customHeight="1">
      <c r="A252" s="149" t="s">
        <v>726</v>
      </c>
      <c r="B252" s="149" t="s">
        <v>138</v>
      </c>
      <c r="C252" s="149" t="s">
        <v>139</v>
      </c>
      <c r="D252" s="150" t="s">
        <v>727</v>
      </c>
      <c r="E252" s="151" t="s">
        <v>728</v>
      </c>
      <c r="F252" s="149" t="s">
        <v>132</v>
      </c>
      <c r="G252" s="152">
        <v>24</v>
      </c>
      <c r="H252" s="152"/>
      <c r="I252" s="152">
        <f t="shared" si="45"/>
        <v>0</v>
      </c>
      <c r="J252" s="153">
        <v>0.0098</v>
      </c>
      <c r="K252" s="152">
        <f t="shared" si="46"/>
        <v>0.2352</v>
      </c>
      <c r="L252" s="153">
        <v>0</v>
      </c>
      <c r="M252" s="152">
        <f t="shared" si="47"/>
        <v>0</v>
      </c>
      <c r="N252" s="154">
        <v>20</v>
      </c>
      <c r="O252" s="155">
        <v>32</v>
      </c>
      <c r="P252" s="156" t="s">
        <v>108</v>
      </c>
    </row>
    <row r="253" spans="1:16" s="13" customFormat="1" ht="13.5" customHeight="1">
      <c r="A253" s="149" t="s">
        <v>729</v>
      </c>
      <c r="B253" s="149" t="s">
        <v>138</v>
      </c>
      <c r="C253" s="149" t="s">
        <v>139</v>
      </c>
      <c r="D253" s="150" t="s">
        <v>730</v>
      </c>
      <c r="E253" s="151" t="s">
        <v>731</v>
      </c>
      <c r="F253" s="149" t="s">
        <v>132</v>
      </c>
      <c r="G253" s="152">
        <v>36</v>
      </c>
      <c r="H253" s="152"/>
      <c r="I253" s="152">
        <f t="shared" si="45"/>
        <v>0</v>
      </c>
      <c r="J253" s="153">
        <v>0.0098</v>
      </c>
      <c r="K253" s="152">
        <f t="shared" si="46"/>
        <v>0.3528</v>
      </c>
      <c r="L253" s="153">
        <v>0</v>
      </c>
      <c r="M253" s="152">
        <f t="shared" si="47"/>
        <v>0</v>
      </c>
      <c r="N253" s="154">
        <v>20</v>
      </c>
      <c r="O253" s="155">
        <v>32</v>
      </c>
      <c r="P253" s="156" t="s">
        <v>108</v>
      </c>
    </row>
    <row r="254" spans="1:16" s="13" customFormat="1" ht="13.5" customHeight="1">
      <c r="A254" s="142" t="s">
        <v>732</v>
      </c>
      <c r="B254" s="142" t="s">
        <v>103</v>
      </c>
      <c r="C254" s="142" t="s">
        <v>733</v>
      </c>
      <c r="D254" s="143" t="s">
        <v>734</v>
      </c>
      <c r="E254" s="144" t="s">
        <v>735</v>
      </c>
      <c r="F254" s="142" t="s">
        <v>148</v>
      </c>
      <c r="G254" s="145">
        <v>98</v>
      </c>
      <c r="H254" s="145"/>
      <c r="I254" s="145">
        <f t="shared" si="45"/>
        <v>0</v>
      </c>
      <c r="J254" s="146">
        <v>0.00012</v>
      </c>
      <c r="K254" s="145">
        <f t="shared" si="46"/>
        <v>0.01176</v>
      </c>
      <c r="L254" s="146">
        <v>0</v>
      </c>
      <c r="M254" s="145">
        <f t="shared" si="47"/>
        <v>0</v>
      </c>
      <c r="N254" s="147">
        <v>20</v>
      </c>
      <c r="O254" s="148">
        <v>16</v>
      </c>
      <c r="P254" s="13" t="s">
        <v>108</v>
      </c>
    </row>
    <row r="255" spans="1:16" s="13" customFormat="1" ht="13.5" customHeight="1">
      <c r="A255" s="142" t="s">
        <v>736</v>
      </c>
      <c r="B255" s="142" t="s">
        <v>103</v>
      </c>
      <c r="C255" s="142" t="s">
        <v>718</v>
      </c>
      <c r="D255" s="143" t="s">
        <v>737</v>
      </c>
      <c r="E255" s="144" t="s">
        <v>738</v>
      </c>
      <c r="F255" s="142" t="s">
        <v>132</v>
      </c>
      <c r="G255" s="145">
        <v>65.875</v>
      </c>
      <c r="H255" s="145"/>
      <c r="I255" s="145">
        <f t="shared" si="45"/>
        <v>0</v>
      </c>
      <c r="J255" s="146">
        <v>2E-05</v>
      </c>
      <c r="K255" s="145">
        <f t="shared" si="46"/>
        <v>0.0013175</v>
      </c>
      <c r="L255" s="146">
        <v>0</v>
      </c>
      <c r="M255" s="145">
        <f t="shared" si="47"/>
        <v>0</v>
      </c>
      <c r="N255" s="147">
        <v>20</v>
      </c>
      <c r="O255" s="148">
        <v>16</v>
      </c>
      <c r="P255" s="13" t="s">
        <v>108</v>
      </c>
    </row>
    <row r="256" spans="4:19" s="13" customFormat="1" ht="15.75" customHeight="1">
      <c r="D256" s="157"/>
      <c r="E256" s="158" t="s">
        <v>739</v>
      </c>
      <c r="G256" s="159">
        <v>65.875</v>
      </c>
      <c r="P256" s="157" t="s">
        <v>108</v>
      </c>
      <c r="Q256" s="157" t="s">
        <v>108</v>
      </c>
      <c r="R256" s="157" t="s">
        <v>170</v>
      </c>
      <c r="S256" s="157" t="s">
        <v>101</v>
      </c>
    </row>
    <row r="257" spans="1:16" s="13" customFormat="1" ht="13.5" customHeight="1">
      <c r="A257" s="149" t="s">
        <v>740</v>
      </c>
      <c r="B257" s="149" t="s">
        <v>138</v>
      </c>
      <c r="C257" s="149" t="s">
        <v>139</v>
      </c>
      <c r="D257" s="150" t="s">
        <v>727</v>
      </c>
      <c r="E257" s="151" t="s">
        <v>728</v>
      </c>
      <c r="F257" s="149" t="s">
        <v>132</v>
      </c>
      <c r="G257" s="152">
        <v>70</v>
      </c>
      <c r="H257" s="152"/>
      <c r="I257" s="152">
        <f aca="true" t="shared" si="48" ref="I257:I269">ROUND(G257*H257,3)</f>
        <v>0</v>
      </c>
      <c r="J257" s="153">
        <v>0.0098</v>
      </c>
      <c r="K257" s="152">
        <f aca="true" t="shared" si="49" ref="K257:K269">G257*J257</f>
        <v>0.6859999999999999</v>
      </c>
      <c r="L257" s="153">
        <v>0</v>
      </c>
      <c r="M257" s="152">
        <f aca="true" t="shared" si="50" ref="M257:M269">G257*L257</f>
        <v>0</v>
      </c>
      <c r="N257" s="154">
        <v>20</v>
      </c>
      <c r="O257" s="155">
        <v>32</v>
      </c>
      <c r="P257" s="156" t="s">
        <v>108</v>
      </c>
    </row>
    <row r="258" spans="1:16" s="13" customFormat="1" ht="13.5" customHeight="1">
      <c r="A258" s="142" t="s">
        <v>741</v>
      </c>
      <c r="B258" s="142" t="s">
        <v>103</v>
      </c>
      <c r="C258" s="142" t="s">
        <v>718</v>
      </c>
      <c r="D258" s="143" t="s">
        <v>742</v>
      </c>
      <c r="E258" s="144" t="s">
        <v>941</v>
      </c>
      <c r="F258" s="142" t="s">
        <v>225</v>
      </c>
      <c r="G258" s="145">
        <v>3</v>
      </c>
      <c r="H258" s="145"/>
      <c r="I258" s="145">
        <f t="shared" si="48"/>
        <v>0</v>
      </c>
      <c r="J258" s="146">
        <v>0</v>
      </c>
      <c r="K258" s="145">
        <f t="shared" si="49"/>
        <v>0</v>
      </c>
      <c r="L258" s="146">
        <v>0</v>
      </c>
      <c r="M258" s="145">
        <f t="shared" si="50"/>
        <v>0</v>
      </c>
      <c r="N258" s="147">
        <v>20</v>
      </c>
      <c r="O258" s="148">
        <v>16</v>
      </c>
      <c r="P258" s="13" t="s">
        <v>108</v>
      </c>
    </row>
    <row r="259" spans="1:16" s="13" customFormat="1" ht="13.5" customHeight="1">
      <c r="A259" s="149" t="s">
        <v>743</v>
      </c>
      <c r="B259" s="149" t="s">
        <v>138</v>
      </c>
      <c r="C259" s="149" t="s">
        <v>139</v>
      </c>
      <c r="D259" s="150" t="s">
        <v>744</v>
      </c>
      <c r="E259" s="151" t="s">
        <v>745</v>
      </c>
      <c r="F259" s="149" t="s">
        <v>225</v>
      </c>
      <c r="G259" s="152">
        <v>1</v>
      </c>
      <c r="H259" s="152"/>
      <c r="I259" s="152">
        <f t="shared" si="48"/>
        <v>0</v>
      </c>
      <c r="J259" s="153">
        <v>0.016</v>
      </c>
      <c r="K259" s="152">
        <f t="shared" si="49"/>
        <v>0.016</v>
      </c>
      <c r="L259" s="153">
        <v>0</v>
      </c>
      <c r="M259" s="152">
        <f t="shared" si="50"/>
        <v>0</v>
      </c>
      <c r="N259" s="154">
        <v>20</v>
      </c>
      <c r="O259" s="155">
        <v>32</v>
      </c>
      <c r="P259" s="156" t="s">
        <v>108</v>
      </c>
    </row>
    <row r="260" spans="1:16" s="13" customFormat="1" ht="13.5" customHeight="1">
      <c r="A260" s="149" t="s">
        <v>746</v>
      </c>
      <c r="B260" s="149" t="s">
        <v>138</v>
      </c>
      <c r="C260" s="149" t="s">
        <v>139</v>
      </c>
      <c r="D260" s="150" t="s">
        <v>747</v>
      </c>
      <c r="E260" s="151" t="s">
        <v>748</v>
      </c>
      <c r="F260" s="149" t="s">
        <v>225</v>
      </c>
      <c r="G260" s="152">
        <v>1</v>
      </c>
      <c r="H260" s="152"/>
      <c r="I260" s="152">
        <f>ROUND(G260*H260,3)</f>
        <v>0</v>
      </c>
      <c r="J260" s="153"/>
      <c r="K260" s="152"/>
      <c r="L260" s="153"/>
      <c r="M260" s="152"/>
      <c r="N260" s="154"/>
      <c r="O260" s="155"/>
      <c r="P260" s="156"/>
    </row>
    <row r="261" spans="1:16" s="13" customFormat="1" ht="13.5" customHeight="1">
      <c r="A261" s="170" t="s">
        <v>942</v>
      </c>
      <c r="B261" s="149" t="s">
        <v>138</v>
      </c>
      <c r="C261" s="149" t="s">
        <v>139</v>
      </c>
      <c r="D261" s="150" t="s">
        <v>943</v>
      </c>
      <c r="E261" s="151" t="s">
        <v>944</v>
      </c>
      <c r="F261" s="149" t="s">
        <v>225</v>
      </c>
      <c r="G261" s="152">
        <v>1</v>
      </c>
      <c r="H261" s="152"/>
      <c r="I261" s="152">
        <f t="shared" si="48"/>
        <v>0</v>
      </c>
      <c r="J261" s="153">
        <v>0.016</v>
      </c>
      <c r="K261" s="152">
        <f t="shared" si="49"/>
        <v>0.016</v>
      </c>
      <c r="L261" s="153">
        <v>0</v>
      </c>
      <c r="M261" s="152">
        <f t="shared" si="50"/>
        <v>0</v>
      </c>
      <c r="N261" s="154">
        <v>20</v>
      </c>
      <c r="O261" s="155">
        <v>32</v>
      </c>
      <c r="P261" s="156" t="s">
        <v>108</v>
      </c>
    </row>
    <row r="262" spans="1:16" s="13" customFormat="1" ht="24" customHeight="1">
      <c r="A262" s="142" t="s">
        <v>749</v>
      </c>
      <c r="B262" s="142" t="s">
        <v>103</v>
      </c>
      <c r="C262" s="142" t="s">
        <v>718</v>
      </c>
      <c r="D262" s="143" t="s">
        <v>750</v>
      </c>
      <c r="E262" s="144" t="s">
        <v>751</v>
      </c>
      <c r="F262" s="142" t="s">
        <v>225</v>
      </c>
      <c r="G262" s="145">
        <v>13</v>
      </c>
      <c r="H262" s="145"/>
      <c r="I262" s="145">
        <f t="shared" si="48"/>
        <v>0</v>
      </c>
      <c r="J262" s="146">
        <v>0</v>
      </c>
      <c r="K262" s="145">
        <f t="shared" si="49"/>
        <v>0</v>
      </c>
      <c r="L262" s="146">
        <v>0</v>
      </c>
      <c r="M262" s="145">
        <f t="shared" si="50"/>
        <v>0</v>
      </c>
      <c r="N262" s="147">
        <v>20</v>
      </c>
      <c r="O262" s="148">
        <v>16</v>
      </c>
      <c r="P262" s="13" t="s">
        <v>108</v>
      </c>
    </row>
    <row r="263" spans="1:16" s="13" customFormat="1" ht="13.5" customHeight="1">
      <c r="A263" s="149" t="s">
        <v>752</v>
      </c>
      <c r="B263" s="149" t="s">
        <v>138</v>
      </c>
      <c r="C263" s="149" t="s">
        <v>139</v>
      </c>
      <c r="D263" s="150" t="s">
        <v>753</v>
      </c>
      <c r="E263" s="151" t="s">
        <v>754</v>
      </c>
      <c r="F263" s="149" t="s">
        <v>225</v>
      </c>
      <c r="G263" s="152">
        <v>3</v>
      </c>
      <c r="H263" s="152"/>
      <c r="I263" s="152">
        <f t="shared" si="48"/>
        <v>0</v>
      </c>
      <c r="J263" s="153">
        <v>0.016</v>
      </c>
      <c r="K263" s="152">
        <f t="shared" si="49"/>
        <v>0.048</v>
      </c>
      <c r="L263" s="153">
        <v>0</v>
      </c>
      <c r="M263" s="152">
        <f t="shared" si="50"/>
        <v>0</v>
      </c>
      <c r="N263" s="154">
        <v>20</v>
      </c>
      <c r="O263" s="155">
        <v>32</v>
      </c>
      <c r="P263" s="156" t="s">
        <v>108</v>
      </c>
    </row>
    <row r="264" spans="1:16" s="13" customFormat="1" ht="13.5" customHeight="1">
      <c r="A264" s="149" t="s">
        <v>755</v>
      </c>
      <c r="B264" s="149" t="s">
        <v>138</v>
      </c>
      <c r="C264" s="149" t="s">
        <v>139</v>
      </c>
      <c r="D264" s="150" t="s">
        <v>756</v>
      </c>
      <c r="E264" s="151" t="s">
        <v>757</v>
      </c>
      <c r="F264" s="149" t="s">
        <v>225</v>
      </c>
      <c r="G264" s="152">
        <v>2</v>
      </c>
      <c r="H264" s="152"/>
      <c r="I264" s="152">
        <f t="shared" si="48"/>
        <v>0</v>
      </c>
      <c r="J264" s="153">
        <v>0.016</v>
      </c>
      <c r="K264" s="152">
        <f t="shared" si="49"/>
        <v>0.032</v>
      </c>
      <c r="L264" s="153">
        <v>0</v>
      </c>
      <c r="M264" s="152">
        <f t="shared" si="50"/>
        <v>0</v>
      </c>
      <c r="N264" s="154">
        <v>20</v>
      </c>
      <c r="O264" s="155">
        <v>32</v>
      </c>
      <c r="P264" s="156" t="s">
        <v>108</v>
      </c>
    </row>
    <row r="265" spans="1:16" s="13" customFormat="1" ht="13.5" customHeight="1">
      <c r="A265" s="149" t="s">
        <v>758</v>
      </c>
      <c r="B265" s="149" t="s">
        <v>138</v>
      </c>
      <c r="C265" s="149" t="s">
        <v>139</v>
      </c>
      <c r="D265" s="150" t="s">
        <v>759</v>
      </c>
      <c r="E265" s="151" t="s">
        <v>760</v>
      </c>
      <c r="F265" s="149" t="s">
        <v>225</v>
      </c>
      <c r="G265" s="152">
        <v>6</v>
      </c>
      <c r="H265" s="152"/>
      <c r="I265" s="152">
        <f t="shared" si="48"/>
        <v>0</v>
      </c>
      <c r="J265" s="153">
        <v>0.016</v>
      </c>
      <c r="K265" s="152">
        <f t="shared" si="49"/>
        <v>0.096</v>
      </c>
      <c r="L265" s="153">
        <v>0</v>
      </c>
      <c r="M265" s="152">
        <f t="shared" si="50"/>
        <v>0</v>
      </c>
      <c r="N265" s="154">
        <v>20</v>
      </c>
      <c r="O265" s="155">
        <v>32</v>
      </c>
      <c r="P265" s="156" t="s">
        <v>108</v>
      </c>
    </row>
    <row r="266" spans="1:16" s="13" customFormat="1" ht="13.5" customHeight="1">
      <c r="A266" s="149" t="s">
        <v>761</v>
      </c>
      <c r="B266" s="149" t="s">
        <v>138</v>
      </c>
      <c r="C266" s="149" t="s">
        <v>139</v>
      </c>
      <c r="D266" s="150" t="s">
        <v>762</v>
      </c>
      <c r="E266" s="151" t="s">
        <v>763</v>
      </c>
      <c r="F266" s="149" t="s">
        <v>225</v>
      </c>
      <c r="G266" s="152">
        <v>2</v>
      </c>
      <c r="H266" s="152"/>
      <c r="I266" s="152">
        <f t="shared" si="48"/>
        <v>0</v>
      </c>
      <c r="J266" s="153">
        <v>0.016</v>
      </c>
      <c r="K266" s="152">
        <f t="shared" si="49"/>
        <v>0.032</v>
      </c>
      <c r="L266" s="153">
        <v>0</v>
      </c>
      <c r="M266" s="152">
        <f t="shared" si="50"/>
        <v>0</v>
      </c>
      <c r="N266" s="154">
        <v>20</v>
      </c>
      <c r="O266" s="155">
        <v>32</v>
      </c>
      <c r="P266" s="156" t="s">
        <v>108</v>
      </c>
    </row>
    <row r="267" spans="1:16" s="13" customFormat="1" ht="13.5" customHeight="1">
      <c r="A267" s="142" t="s">
        <v>764</v>
      </c>
      <c r="B267" s="142" t="s">
        <v>103</v>
      </c>
      <c r="C267" s="142" t="s">
        <v>718</v>
      </c>
      <c r="D267" s="143" t="s">
        <v>765</v>
      </c>
      <c r="E267" s="144" t="s">
        <v>766</v>
      </c>
      <c r="F267" s="142" t="s">
        <v>225</v>
      </c>
      <c r="G267" s="145">
        <v>15</v>
      </c>
      <c r="H267" s="145"/>
      <c r="I267" s="145">
        <f t="shared" si="48"/>
        <v>0</v>
      </c>
      <c r="J267" s="146">
        <v>0.000454</v>
      </c>
      <c r="K267" s="145">
        <f t="shared" si="49"/>
        <v>0.00681</v>
      </c>
      <c r="L267" s="146">
        <v>0</v>
      </c>
      <c r="M267" s="145">
        <f t="shared" si="50"/>
        <v>0</v>
      </c>
      <c r="N267" s="147">
        <v>20</v>
      </c>
      <c r="O267" s="148">
        <v>16</v>
      </c>
      <c r="P267" s="13" t="s">
        <v>108</v>
      </c>
    </row>
    <row r="268" spans="1:16" s="13" customFormat="1" ht="13.5" customHeight="1">
      <c r="A268" s="149" t="s">
        <v>767</v>
      </c>
      <c r="B268" s="149" t="s">
        <v>138</v>
      </c>
      <c r="C268" s="149" t="s">
        <v>139</v>
      </c>
      <c r="D268" s="150" t="s">
        <v>768</v>
      </c>
      <c r="E268" s="151" t="s">
        <v>769</v>
      </c>
      <c r="F268" s="149" t="s">
        <v>225</v>
      </c>
      <c r="G268" s="152">
        <v>15</v>
      </c>
      <c r="H268" s="152"/>
      <c r="I268" s="152">
        <f t="shared" si="48"/>
        <v>0</v>
      </c>
      <c r="J268" s="153">
        <v>0.018</v>
      </c>
      <c r="K268" s="152">
        <f t="shared" si="49"/>
        <v>0.26999999999999996</v>
      </c>
      <c r="L268" s="153">
        <v>0</v>
      </c>
      <c r="M268" s="152">
        <f t="shared" si="50"/>
        <v>0</v>
      </c>
      <c r="N268" s="154">
        <v>20</v>
      </c>
      <c r="O268" s="155">
        <v>32</v>
      </c>
      <c r="P268" s="156" t="s">
        <v>108</v>
      </c>
    </row>
    <row r="269" spans="1:16" s="13" customFormat="1" ht="13.5" customHeight="1">
      <c r="A269" s="142" t="s">
        <v>770</v>
      </c>
      <c r="B269" s="142" t="s">
        <v>103</v>
      </c>
      <c r="C269" s="142" t="s">
        <v>718</v>
      </c>
      <c r="D269" s="143" t="s">
        <v>771</v>
      </c>
      <c r="E269" s="144" t="s">
        <v>772</v>
      </c>
      <c r="F269" s="142" t="s">
        <v>45</v>
      </c>
      <c r="G269" s="145">
        <v>121.316</v>
      </c>
      <c r="H269" s="145"/>
      <c r="I269" s="145">
        <f t="shared" si="48"/>
        <v>0</v>
      </c>
      <c r="J269" s="146">
        <v>0</v>
      </c>
      <c r="K269" s="145">
        <f t="shared" si="49"/>
        <v>0</v>
      </c>
      <c r="L269" s="146">
        <v>0</v>
      </c>
      <c r="M269" s="145">
        <f t="shared" si="50"/>
        <v>0</v>
      </c>
      <c r="N269" s="147">
        <v>20</v>
      </c>
      <c r="O269" s="148">
        <v>16</v>
      </c>
      <c r="P269" s="13" t="s">
        <v>108</v>
      </c>
    </row>
    <row r="270" spans="2:16" s="121" customFormat="1" ht="12.75" customHeight="1">
      <c r="B270" s="125" t="s">
        <v>62</v>
      </c>
      <c r="D270" s="126" t="s">
        <v>733</v>
      </c>
      <c r="E270" s="126" t="s">
        <v>773</v>
      </c>
      <c r="I270" s="127">
        <f>SUM(I271:I294)</f>
        <v>0</v>
      </c>
      <c r="K270" s="127">
        <f>SUM(K271:K294)</f>
        <v>4.590891</v>
      </c>
      <c r="M270" s="127">
        <f>SUM(M271:M294)</f>
        <v>0</v>
      </c>
      <c r="P270" s="126" t="s">
        <v>101</v>
      </c>
    </row>
    <row r="271" spans="1:16" s="13" customFormat="1" ht="13.5" customHeight="1">
      <c r="A271" s="142" t="s">
        <v>774</v>
      </c>
      <c r="B271" s="142" t="s">
        <v>103</v>
      </c>
      <c r="C271" s="142" t="s">
        <v>733</v>
      </c>
      <c r="D271" s="143" t="s">
        <v>775</v>
      </c>
      <c r="E271" s="144" t="s">
        <v>776</v>
      </c>
      <c r="F271" s="142" t="s">
        <v>148</v>
      </c>
      <c r="G271" s="145">
        <v>17.8</v>
      </c>
      <c r="H271" s="145"/>
      <c r="I271" s="145">
        <f aca="true" t="shared" si="51" ref="I271:I294">ROUND(G271*H271,3)</f>
        <v>0</v>
      </c>
      <c r="J271" s="146">
        <v>6E-05</v>
      </c>
      <c r="K271" s="145">
        <f aca="true" t="shared" si="52" ref="K271:K294">G271*J271</f>
        <v>0.0010680000000000002</v>
      </c>
      <c r="L271" s="146">
        <v>0</v>
      </c>
      <c r="M271" s="145">
        <f aca="true" t="shared" si="53" ref="M271:M294">G271*L271</f>
        <v>0</v>
      </c>
      <c r="N271" s="147">
        <v>20</v>
      </c>
      <c r="O271" s="148">
        <v>16</v>
      </c>
      <c r="P271" s="13" t="s">
        <v>108</v>
      </c>
    </row>
    <row r="272" spans="1:16" s="13" customFormat="1" ht="13.5" customHeight="1">
      <c r="A272" s="149" t="s">
        <v>777</v>
      </c>
      <c r="B272" s="149" t="s">
        <v>138</v>
      </c>
      <c r="C272" s="149" t="s">
        <v>139</v>
      </c>
      <c r="D272" s="150" t="s">
        <v>778</v>
      </c>
      <c r="E272" s="151" t="s">
        <v>779</v>
      </c>
      <c r="F272" s="149" t="s">
        <v>148</v>
      </c>
      <c r="G272" s="152">
        <v>17.8</v>
      </c>
      <c r="H272" s="152"/>
      <c r="I272" s="152">
        <f t="shared" si="51"/>
        <v>0</v>
      </c>
      <c r="J272" s="153">
        <v>0.015</v>
      </c>
      <c r="K272" s="152">
        <f t="shared" si="52"/>
        <v>0.267</v>
      </c>
      <c r="L272" s="153">
        <v>0</v>
      </c>
      <c r="M272" s="152">
        <f t="shared" si="53"/>
        <v>0</v>
      </c>
      <c r="N272" s="154">
        <v>20</v>
      </c>
      <c r="O272" s="155">
        <v>32</v>
      </c>
      <c r="P272" s="156" t="s">
        <v>108</v>
      </c>
    </row>
    <row r="273" spans="1:16" s="13" customFormat="1" ht="13.5" customHeight="1">
      <c r="A273" s="142" t="s">
        <v>780</v>
      </c>
      <c r="B273" s="142" t="s">
        <v>103</v>
      </c>
      <c r="C273" s="142" t="s">
        <v>733</v>
      </c>
      <c r="D273" s="143" t="s">
        <v>781</v>
      </c>
      <c r="E273" s="144" t="s">
        <v>782</v>
      </c>
      <c r="F273" s="142" t="s">
        <v>148</v>
      </c>
      <c r="G273" s="145">
        <v>68.5</v>
      </c>
      <c r="H273" s="145"/>
      <c r="I273" s="145">
        <f t="shared" si="51"/>
        <v>0</v>
      </c>
      <c r="J273" s="146">
        <v>0</v>
      </c>
      <c r="K273" s="145">
        <f t="shared" si="52"/>
        <v>0</v>
      </c>
      <c r="L273" s="146">
        <v>0</v>
      </c>
      <c r="M273" s="145">
        <f t="shared" si="53"/>
        <v>0</v>
      </c>
      <c r="N273" s="147">
        <v>20</v>
      </c>
      <c r="O273" s="148">
        <v>16</v>
      </c>
      <c r="P273" s="13" t="s">
        <v>108</v>
      </c>
    </row>
    <row r="274" spans="1:16" s="13" customFormat="1" ht="13.5" customHeight="1">
      <c r="A274" s="149" t="s">
        <v>783</v>
      </c>
      <c r="B274" s="149" t="s">
        <v>138</v>
      </c>
      <c r="C274" s="149" t="s">
        <v>139</v>
      </c>
      <c r="D274" s="150" t="s">
        <v>784</v>
      </c>
      <c r="E274" s="151" t="s">
        <v>785</v>
      </c>
      <c r="F274" s="149" t="s">
        <v>148</v>
      </c>
      <c r="G274" s="152">
        <v>68.5</v>
      </c>
      <c r="H274" s="152"/>
      <c r="I274" s="152">
        <f t="shared" si="51"/>
        <v>0</v>
      </c>
      <c r="J274" s="153">
        <v>0</v>
      </c>
      <c r="K274" s="152">
        <f t="shared" si="52"/>
        <v>0</v>
      </c>
      <c r="L274" s="153">
        <v>0</v>
      </c>
      <c r="M274" s="152">
        <f t="shared" si="53"/>
        <v>0</v>
      </c>
      <c r="N274" s="154">
        <v>20</v>
      </c>
      <c r="O274" s="155">
        <v>32</v>
      </c>
      <c r="P274" s="156" t="s">
        <v>108</v>
      </c>
    </row>
    <row r="275" spans="1:16" s="13" customFormat="1" ht="13.5" customHeight="1">
      <c r="A275" s="142" t="s">
        <v>786</v>
      </c>
      <c r="B275" s="142" t="s">
        <v>103</v>
      </c>
      <c r="C275" s="142" t="s">
        <v>733</v>
      </c>
      <c r="D275" s="143" t="s">
        <v>787</v>
      </c>
      <c r="E275" s="144" t="s">
        <v>788</v>
      </c>
      <c r="F275" s="142" t="s">
        <v>789</v>
      </c>
      <c r="G275" s="145">
        <v>950.6</v>
      </c>
      <c r="H275" s="145"/>
      <c r="I275" s="145">
        <f t="shared" si="51"/>
        <v>0</v>
      </c>
      <c r="J275" s="146">
        <v>6E-05</v>
      </c>
      <c r="K275" s="145">
        <f t="shared" si="52"/>
        <v>0.057036</v>
      </c>
      <c r="L275" s="146">
        <v>0</v>
      </c>
      <c r="M275" s="145">
        <f t="shared" si="53"/>
        <v>0</v>
      </c>
      <c r="N275" s="147">
        <v>20</v>
      </c>
      <c r="O275" s="148">
        <v>16</v>
      </c>
      <c r="P275" s="13" t="s">
        <v>108</v>
      </c>
    </row>
    <row r="276" spans="1:16" s="13" customFormat="1" ht="13.5" customHeight="1">
      <c r="A276" s="149" t="s">
        <v>790</v>
      </c>
      <c r="B276" s="149" t="s">
        <v>138</v>
      </c>
      <c r="C276" s="149" t="s">
        <v>139</v>
      </c>
      <c r="D276" s="150" t="s">
        <v>791</v>
      </c>
      <c r="E276" s="151" t="s">
        <v>792</v>
      </c>
      <c r="F276" s="149" t="s">
        <v>789</v>
      </c>
      <c r="G276" s="152">
        <v>950.6</v>
      </c>
      <c r="H276" s="152"/>
      <c r="I276" s="152">
        <f t="shared" si="51"/>
        <v>0</v>
      </c>
      <c r="J276" s="153">
        <v>0</v>
      </c>
      <c r="K276" s="152">
        <f t="shared" si="52"/>
        <v>0</v>
      </c>
      <c r="L276" s="153">
        <v>0</v>
      </c>
      <c r="M276" s="152">
        <f t="shared" si="53"/>
        <v>0</v>
      </c>
      <c r="N276" s="154">
        <v>20</v>
      </c>
      <c r="O276" s="155">
        <v>32</v>
      </c>
      <c r="P276" s="156" t="s">
        <v>108</v>
      </c>
    </row>
    <row r="277" spans="1:16" s="13" customFormat="1" ht="13.5" customHeight="1">
      <c r="A277" s="142" t="s">
        <v>439</v>
      </c>
      <c r="B277" s="142" t="s">
        <v>103</v>
      </c>
      <c r="C277" s="142" t="s">
        <v>733</v>
      </c>
      <c r="D277" s="143" t="s">
        <v>793</v>
      </c>
      <c r="E277" s="144" t="s">
        <v>794</v>
      </c>
      <c r="F277" s="142" t="s">
        <v>221</v>
      </c>
      <c r="G277" s="145">
        <v>1</v>
      </c>
      <c r="H277" s="145"/>
      <c r="I277" s="145">
        <f t="shared" si="51"/>
        <v>0</v>
      </c>
      <c r="J277" s="146">
        <v>0.00127</v>
      </c>
      <c r="K277" s="145">
        <f t="shared" si="52"/>
        <v>0.00127</v>
      </c>
      <c r="L277" s="146">
        <v>0</v>
      </c>
      <c r="M277" s="145">
        <f t="shared" si="53"/>
        <v>0</v>
      </c>
      <c r="N277" s="147">
        <v>20</v>
      </c>
      <c r="O277" s="148">
        <v>16</v>
      </c>
      <c r="P277" s="13" t="s">
        <v>108</v>
      </c>
    </row>
    <row r="278" spans="1:16" s="13" customFormat="1" ht="13.5" customHeight="1">
      <c r="A278" s="142" t="s">
        <v>795</v>
      </c>
      <c r="B278" s="142" t="s">
        <v>103</v>
      </c>
      <c r="C278" s="142" t="s">
        <v>733</v>
      </c>
      <c r="D278" s="143" t="s">
        <v>796</v>
      </c>
      <c r="E278" s="144" t="s">
        <v>797</v>
      </c>
      <c r="F278" s="142" t="s">
        <v>221</v>
      </c>
      <c r="G278" s="145">
        <v>1</v>
      </c>
      <c r="H278" s="145"/>
      <c r="I278" s="145">
        <f t="shared" si="51"/>
        <v>0</v>
      </c>
      <c r="J278" s="146">
        <v>0.00127</v>
      </c>
      <c r="K278" s="145">
        <f t="shared" si="52"/>
        <v>0.00127</v>
      </c>
      <c r="L278" s="146">
        <v>0</v>
      </c>
      <c r="M278" s="145">
        <f t="shared" si="53"/>
        <v>0</v>
      </c>
      <c r="N278" s="147">
        <v>20</v>
      </c>
      <c r="O278" s="148">
        <v>16</v>
      </c>
      <c r="P278" s="13" t="s">
        <v>108</v>
      </c>
    </row>
    <row r="279" spans="1:16" s="13" customFormat="1" ht="13.5" customHeight="1">
      <c r="A279" s="142" t="s">
        <v>798</v>
      </c>
      <c r="B279" s="142" t="s">
        <v>103</v>
      </c>
      <c r="C279" s="142" t="s">
        <v>733</v>
      </c>
      <c r="D279" s="143" t="s">
        <v>799</v>
      </c>
      <c r="E279" s="144" t="s">
        <v>800</v>
      </c>
      <c r="F279" s="142" t="s">
        <v>132</v>
      </c>
      <c r="G279" s="145">
        <v>4.62</v>
      </c>
      <c r="H279" s="145"/>
      <c r="I279" s="145">
        <f t="shared" si="51"/>
        <v>0</v>
      </c>
      <c r="J279" s="146">
        <v>0</v>
      </c>
      <c r="K279" s="145">
        <f t="shared" si="52"/>
        <v>0</v>
      </c>
      <c r="L279" s="146">
        <v>0</v>
      </c>
      <c r="M279" s="145">
        <f t="shared" si="53"/>
        <v>0</v>
      </c>
      <c r="N279" s="147">
        <v>20</v>
      </c>
      <c r="O279" s="148">
        <v>16</v>
      </c>
      <c r="P279" s="13" t="s">
        <v>108</v>
      </c>
    </row>
    <row r="280" spans="1:16" s="13" customFormat="1" ht="13.5" customHeight="1">
      <c r="A280" s="149" t="s">
        <v>801</v>
      </c>
      <c r="B280" s="149" t="s">
        <v>138</v>
      </c>
      <c r="C280" s="149" t="s">
        <v>139</v>
      </c>
      <c r="D280" s="150" t="s">
        <v>802</v>
      </c>
      <c r="E280" s="151" t="s">
        <v>803</v>
      </c>
      <c r="F280" s="149" t="s">
        <v>132</v>
      </c>
      <c r="G280" s="152">
        <v>5</v>
      </c>
      <c r="H280" s="152"/>
      <c r="I280" s="152">
        <f t="shared" si="51"/>
        <v>0</v>
      </c>
      <c r="J280" s="153">
        <v>0</v>
      </c>
      <c r="K280" s="152">
        <f t="shared" si="52"/>
        <v>0</v>
      </c>
      <c r="L280" s="153">
        <v>0</v>
      </c>
      <c r="M280" s="152">
        <f t="shared" si="53"/>
        <v>0</v>
      </c>
      <c r="N280" s="154">
        <v>20</v>
      </c>
      <c r="O280" s="155">
        <v>32</v>
      </c>
      <c r="P280" s="156" t="s">
        <v>108</v>
      </c>
    </row>
    <row r="281" spans="1:16" s="13" customFormat="1" ht="13.5" customHeight="1">
      <c r="A281" s="142" t="s">
        <v>804</v>
      </c>
      <c r="B281" s="142" t="s">
        <v>103</v>
      </c>
      <c r="C281" s="142" t="s">
        <v>733</v>
      </c>
      <c r="D281" s="143" t="s">
        <v>805</v>
      </c>
      <c r="E281" s="144" t="s">
        <v>806</v>
      </c>
      <c r="F281" s="142" t="s">
        <v>132</v>
      </c>
      <c r="G281" s="145">
        <v>77.05</v>
      </c>
      <c r="H281" s="145"/>
      <c r="I281" s="145">
        <f t="shared" si="51"/>
        <v>0</v>
      </c>
      <c r="J281" s="146">
        <v>0</v>
      </c>
      <c r="K281" s="145">
        <f t="shared" si="52"/>
        <v>0</v>
      </c>
      <c r="L281" s="146">
        <v>0</v>
      </c>
      <c r="M281" s="145">
        <f t="shared" si="53"/>
        <v>0</v>
      </c>
      <c r="N281" s="147">
        <v>20</v>
      </c>
      <c r="O281" s="148">
        <v>16</v>
      </c>
      <c r="P281" s="13" t="s">
        <v>108</v>
      </c>
    </row>
    <row r="282" spans="1:16" s="13" customFormat="1" ht="13.5" customHeight="1">
      <c r="A282" s="149" t="s">
        <v>807</v>
      </c>
      <c r="B282" s="149" t="s">
        <v>138</v>
      </c>
      <c r="C282" s="149" t="s">
        <v>139</v>
      </c>
      <c r="D282" s="150" t="s">
        <v>808</v>
      </c>
      <c r="E282" s="151" t="s">
        <v>809</v>
      </c>
      <c r="F282" s="149" t="s">
        <v>132</v>
      </c>
      <c r="G282" s="152">
        <v>12.25</v>
      </c>
      <c r="H282" s="152"/>
      <c r="I282" s="152">
        <f t="shared" si="51"/>
        <v>0</v>
      </c>
      <c r="J282" s="153">
        <v>0.0477</v>
      </c>
      <c r="K282" s="152">
        <f t="shared" si="52"/>
        <v>0.584325</v>
      </c>
      <c r="L282" s="153">
        <v>0</v>
      </c>
      <c r="M282" s="152">
        <f t="shared" si="53"/>
        <v>0</v>
      </c>
      <c r="N282" s="154">
        <v>20</v>
      </c>
      <c r="O282" s="155">
        <v>32</v>
      </c>
      <c r="P282" s="156" t="s">
        <v>108</v>
      </c>
    </row>
    <row r="283" spans="1:16" s="13" customFormat="1" ht="13.5" customHeight="1">
      <c r="A283" s="149" t="s">
        <v>810</v>
      </c>
      <c r="B283" s="149" t="s">
        <v>138</v>
      </c>
      <c r="C283" s="149" t="s">
        <v>139</v>
      </c>
      <c r="D283" s="150" t="s">
        <v>811</v>
      </c>
      <c r="E283" s="151" t="s">
        <v>812</v>
      </c>
      <c r="F283" s="149" t="s">
        <v>132</v>
      </c>
      <c r="G283" s="152">
        <v>64.8</v>
      </c>
      <c r="H283" s="152"/>
      <c r="I283" s="152">
        <f t="shared" si="51"/>
        <v>0</v>
      </c>
      <c r="J283" s="153">
        <v>0.0477</v>
      </c>
      <c r="K283" s="152">
        <f t="shared" si="52"/>
        <v>3.09096</v>
      </c>
      <c r="L283" s="153">
        <v>0</v>
      </c>
      <c r="M283" s="152">
        <f t="shared" si="53"/>
        <v>0</v>
      </c>
      <c r="N283" s="154">
        <v>20</v>
      </c>
      <c r="O283" s="155">
        <v>32</v>
      </c>
      <c r="P283" s="156" t="s">
        <v>108</v>
      </c>
    </row>
    <row r="284" spans="1:16" s="13" customFormat="1" ht="13.5" customHeight="1">
      <c r="A284" s="142" t="s">
        <v>813</v>
      </c>
      <c r="B284" s="142" t="s">
        <v>103</v>
      </c>
      <c r="C284" s="142" t="s">
        <v>733</v>
      </c>
      <c r="D284" s="143" t="s">
        <v>814</v>
      </c>
      <c r="E284" s="144" t="s">
        <v>815</v>
      </c>
      <c r="F284" s="142" t="s">
        <v>225</v>
      </c>
      <c r="G284" s="145">
        <v>1</v>
      </c>
      <c r="H284" s="145"/>
      <c r="I284" s="145">
        <f t="shared" si="51"/>
        <v>0</v>
      </c>
      <c r="J284" s="146">
        <v>0.0004</v>
      </c>
      <c r="K284" s="145">
        <f t="shared" si="52"/>
        <v>0.0004</v>
      </c>
      <c r="L284" s="146">
        <v>0</v>
      </c>
      <c r="M284" s="145">
        <f t="shared" si="53"/>
        <v>0</v>
      </c>
      <c r="N284" s="147">
        <v>20</v>
      </c>
      <c r="O284" s="148">
        <v>16</v>
      </c>
      <c r="P284" s="13" t="s">
        <v>108</v>
      </c>
    </row>
    <row r="285" spans="1:16" s="13" customFormat="1" ht="13.5" customHeight="1">
      <c r="A285" s="149" t="s">
        <v>816</v>
      </c>
      <c r="B285" s="149" t="s">
        <v>138</v>
      </c>
      <c r="C285" s="149" t="s">
        <v>139</v>
      </c>
      <c r="D285" s="150" t="s">
        <v>817</v>
      </c>
      <c r="E285" s="151" t="s">
        <v>818</v>
      </c>
      <c r="F285" s="149" t="s">
        <v>225</v>
      </c>
      <c r="G285" s="152">
        <v>1</v>
      </c>
      <c r="H285" s="152"/>
      <c r="I285" s="152">
        <f t="shared" si="51"/>
        <v>0</v>
      </c>
      <c r="J285" s="153">
        <v>0</v>
      </c>
      <c r="K285" s="152">
        <f t="shared" si="52"/>
        <v>0</v>
      </c>
      <c r="L285" s="153">
        <v>0</v>
      </c>
      <c r="M285" s="152">
        <f t="shared" si="53"/>
        <v>0</v>
      </c>
      <c r="N285" s="154">
        <v>20</v>
      </c>
      <c r="O285" s="155">
        <v>32</v>
      </c>
      <c r="P285" s="156" t="s">
        <v>108</v>
      </c>
    </row>
    <row r="286" spans="1:16" s="13" customFormat="1" ht="13.5" customHeight="1">
      <c r="A286" s="142" t="s">
        <v>819</v>
      </c>
      <c r="B286" s="142" t="s">
        <v>103</v>
      </c>
      <c r="C286" s="142" t="s">
        <v>733</v>
      </c>
      <c r="D286" s="143" t="s">
        <v>820</v>
      </c>
      <c r="E286" s="144" t="s">
        <v>821</v>
      </c>
      <c r="F286" s="142" t="s">
        <v>225</v>
      </c>
      <c r="G286" s="145">
        <v>5</v>
      </c>
      <c r="H286" s="145"/>
      <c r="I286" s="145">
        <f t="shared" si="51"/>
        <v>0</v>
      </c>
      <c r="J286" s="146">
        <v>0.00035</v>
      </c>
      <c r="K286" s="145">
        <f t="shared" si="52"/>
        <v>0.00175</v>
      </c>
      <c r="L286" s="146">
        <v>0</v>
      </c>
      <c r="M286" s="145">
        <f t="shared" si="53"/>
        <v>0</v>
      </c>
      <c r="N286" s="147">
        <v>20</v>
      </c>
      <c r="O286" s="148">
        <v>16</v>
      </c>
      <c r="P286" s="13" t="s">
        <v>108</v>
      </c>
    </row>
    <row r="287" spans="1:16" s="13" customFormat="1" ht="13.5" customHeight="1">
      <c r="A287" s="149" t="s">
        <v>344</v>
      </c>
      <c r="B287" s="149" t="s">
        <v>138</v>
      </c>
      <c r="C287" s="149" t="s">
        <v>139</v>
      </c>
      <c r="D287" s="150" t="s">
        <v>822</v>
      </c>
      <c r="E287" s="151" t="s">
        <v>823</v>
      </c>
      <c r="F287" s="149" t="s">
        <v>225</v>
      </c>
      <c r="G287" s="152">
        <v>2</v>
      </c>
      <c r="H287" s="152"/>
      <c r="I287" s="152">
        <f t="shared" si="51"/>
        <v>0</v>
      </c>
      <c r="J287" s="153">
        <v>0.085</v>
      </c>
      <c r="K287" s="152">
        <f t="shared" si="52"/>
        <v>0.17</v>
      </c>
      <c r="L287" s="153">
        <v>0</v>
      </c>
      <c r="M287" s="152">
        <f t="shared" si="53"/>
        <v>0</v>
      </c>
      <c r="N287" s="154">
        <v>20</v>
      </c>
      <c r="O287" s="155">
        <v>32</v>
      </c>
      <c r="P287" s="156" t="s">
        <v>108</v>
      </c>
    </row>
    <row r="288" spans="1:16" s="13" customFormat="1" ht="13.5" customHeight="1">
      <c r="A288" s="149" t="s">
        <v>824</v>
      </c>
      <c r="B288" s="149" t="s">
        <v>138</v>
      </c>
      <c r="C288" s="149" t="s">
        <v>139</v>
      </c>
      <c r="D288" s="150" t="s">
        <v>825</v>
      </c>
      <c r="E288" s="151" t="s">
        <v>826</v>
      </c>
      <c r="F288" s="149" t="s">
        <v>225</v>
      </c>
      <c r="G288" s="152">
        <v>1</v>
      </c>
      <c r="H288" s="152"/>
      <c r="I288" s="152">
        <f t="shared" si="51"/>
        <v>0</v>
      </c>
      <c r="J288" s="153">
        <v>0.085</v>
      </c>
      <c r="K288" s="152">
        <f t="shared" si="52"/>
        <v>0.085</v>
      </c>
      <c r="L288" s="153">
        <v>0</v>
      </c>
      <c r="M288" s="152">
        <f t="shared" si="53"/>
        <v>0</v>
      </c>
      <c r="N288" s="154">
        <v>20</v>
      </c>
      <c r="O288" s="155">
        <v>32</v>
      </c>
      <c r="P288" s="156" t="s">
        <v>108</v>
      </c>
    </row>
    <row r="289" spans="1:16" s="13" customFormat="1" ht="24" customHeight="1">
      <c r="A289" s="149" t="s">
        <v>827</v>
      </c>
      <c r="B289" s="149" t="s">
        <v>138</v>
      </c>
      <c r="C289" s="149" t="s">
        <v>139</v>
      </c>
      <c r="D289" s="150" t="s">
        <v>828</v>
      </c>
      <c r="E289" s="151" t="s">
        <v>829</v>
      </c>
      <c r="F289" s="149" t="s">
        <v>225</v>
      </c>
      <c r="G289" s="152">
        <v>2</v>
      </c>
      <c r="H289" s="152"/>
      <c r="I289" s="152">
        <f t="shared" si="51"/>
        <v>0</v>
      </c>
      <c r="J289" s="153">
        <v>0.085</v>
      </c>
      <c r="K289" s="152">
        <f t="shared" si="52"/>
        <v>0.17</v>
      </c>
      <c r="L289" s="153">
        <v>0</v>
      </c>
      <c r="M289" s="152">
        <f t="shared" si="53"/>
        <v>0</v>
      </c>
      <c r="N289" s="154">
        <v>20</v>
      </c>
      <c r="O289" s="155">
        <v>32</v>
      </c>
      <c r="P289" s="156" t="s">
        <v>108</v>
      </c>
    </row>
    <row r="290" spans="1:16" s="13" customFormat="1" ht="24" customHeight="1">
      <c r="A290" s="142" t="s">
        <v>830</v>
      </c>
      <c r="B290" s="142" t="s">
        <v>103</v>
      </c>
      <c r="C290" s="142" t="s">
        <v>733</v>
      </c>
      <c r="D290" s="143" t="s">
        <v>831</v>
      </c>
      <c r="E290" s="144" t="s">
        <v>832</v>
      </c>
      <c r="F290" s="142" t="s">
        <v>789</v>
      </c>
      <c r="G290" s="145">
        <v>2680.2</v>
      </c>
      <c r="H290" s="145"/>
      <c r="I290" s="145">
        <f t="shared" si="51"/>
        <v>0</v>
      </c>
      <c r="J290" s="146">
        <v>6E-05</v>
      </c>
      <c r="K290" s="145">
        <f t="shared" si="52"/>
        <v>0.16081199999999998</v>
      </c>
      <c r="L290" s="146">
        <v>0</v>
      </c>
      <c r="M290" s="145">
        <f t="shared" si="53"/>
        <v>0</v>
      </c>
      <c r="N290" s="147">
        <v>20</v>
      </c>
      <c r="O290" s="148">
        <v>16</v>
      </c>
      <c r="P290" s="13" t="s">
        <v>108</v>
      </c>
    </row>
    <row r="291" spans="1:16" s="13" customFormat="1" ht="13.5" customHeight="1">
      <c r="A291" s="149" t="s">
        <v>833</v>
      </c>
      <c r="B291" s="149" t="s">
        <v>138</v>
      </c>
      <c r="C291" s="149" t="s">
        <v>139</v>
      </c>
      <c r="D291" s="150" t="s">
        <v>834</v>
      </c>
      <c r="E291" s="151" t="s">
        <v>835</v>
      </c>
      <c r="F291" s="149" t="s">
        <v>789</v>
      </c>
      <c r="G291" s="152">
        <v>1850.1</v>
      </c>
      <c r="H291" s="152"/>
      <c r="I291" s="152">
        <f t="shared" si="51"/>
        <v>0</v>
      </c>
      <c r="J291" s="153">
        <v>0</v>
      </c>
      <c r="K291" s="152">
        <f t="shared" si="52"/>
        <v>0</v>
      </c>
      <c r="L291" s="153">
        <v>0</v>
      </c>
      <c r="M291" s="152">
        <f t="shared" si="53"/>
        <v>0</v>
      </c>
      <c r="N291" s="154">
        <v>20</v>
      </c>
      <c r="O291" s="155">
        <v>32</v>
      </c>
      <c r="P291" s="156" t="s">
        <v>108</v>
      </c>
    </row>
    <row r="292" spans="1:16" s="13" customFormat="1" ht="13.5" customHeight="1">
      <c r="A292" s="149" t="s">
        <v>836</v>
      </c>
      <c r="B292" s="149" t="s">
        <v>138</v>
      </c>
      <c r="C292" s="149" t="s">
        <v>139</v>
      </c>
      <c r="D292" s="150" t="s">
        <v>837</v>
      </c>
      <c r="E292" s="151" t="s">
        <v>838</v>
      </c>
      <c r="F292" s="149" t="s">
        <v>789</v>
      </c>
      <c r="G292" s="152">
        <v>483.3</v>
      </c>
      <c r="H292" s="152"/>
      <c r="I292" s="152">
        <f t="shared" si="51"/>
        <v>0</v>
      </c>
      <c r="J292" s="153">
        <v>0</v>
      </c>
      <c r="K292" s="152">
        <f t="shared" si="52"/>
        <v>0</v>
      </c>
      <c r="L292" s="153">
        <v>0</v>
      </c>
      <c r="M292" s="152">
        <f t="shared" si="53"/>
        <v>0</v>
      </c>
      <c r="N292" s="154">
        <v>20</v>
      </c>
      <c r="O292" s="155">
        <v>32</v>
      </c>
      <c r="P292" s="156" t="s">
        <v>108</v>
      </c>
    </row>
    <row r="293" spans="1:16" s="13" customFormat="1" ht="13.5" customHeight="1">
      <c r="A293" s="149" t="s">
        <v>839</v>
      </c>
      <c r="B293" s="149" t="s">
        <v>138</v>
      </c>
      <c r="C293" s="149" t="s">
        <v>139</v>
      </c>
      <c r="D293" s="150" t="s">
        <v>840</v>
      </c>
      <c r="E293" s="151" t="s">
        <v>841</v>
      </c>
      <c r="F293" s="149" t="s">
        <v>789</v>
      </c>
      <c r="G293" s="152">
        <v>346.8</v>
      </c>
      <c r="H293" s="152"/>
      <c r="I293" s="152">
        <f t="shared" si="51"/>
        <v>0</v>
      </c>
      <c r="J293" s="153">
        <v>0</v>
      </c>
      <c r="K293" s="152">
        <f t="shared" si="52"/>
        <v>0</v>
      </c>
      <c r="L293" s="153">
        <v>0</v>
      </c>
      <c r="M293" s="152">
        <f t="shared" si="53"/>
        <v>0</v>
      </c>
      <c r="N293" s="154">
        <v>20</v>
      </c>
      <c r="O293" s="155">
        <v>32</v>
      </c>
      <c r="P293" s="156" t="s">
        <v>108</v>
      </c>
    </row>
    <row r="294" spans="1:16" s="13" customFormat="1" ht="24" customHeight="1">
      <c r="A294" s="142" t="s">
        <v>842</v>
      </c>
      <c r="B294" s="142" t="s">
        <v>103</v>
      </c>
      <c r="C294" s="142" t="s">
        <v>733</v>
      </c>
      <c r="D294" s="143" t="s">
        <v>843</v>
      </c>
      <c r="E294" s="144" t="s">
        <v>844</v>
      </c>
      <c r="F294" s="142" t="s">
        <v>45</v>
      </c>
      <c r="G294" s="145">
        <v>616.528</v>
      </c>
      <c r="H294" s="145"/>
      <c r="I294" s="145">
        <f t="shared" si="51"/>
        <v>0</v>
      </c>
      <c r="J294" s="146">
        <v>0</v>
      </c>
      <c r="K294" s="145">
        <f t="shared" si="52"/>
        <v>0</v>
      </c>
      <c r="L294" s="146">
        <v>0</v>
      </c>
      <c r="M294" s="145">
        <f t="shared" si="53"/>
        <v>0</v>
      </c>
      <c r="N294" s="147">
        <v>20</v>
      </c>
      <c r="O294" s="148">
        <v>16</v>
      </c>
      <c r="P294" s="13" t="s">
        <v>108</v>
      </c>
    </row>
    <row r="295" spans="2:16" s="121" customFormat="1" ht="12.75" customHeight="1">
      <c r="B295" s="125" t="s">
        <v>62</v>
      </c>
      <c r="D295" s="126" t="s">
        <v>845</v>
      </c>
      <c r="E295" s="126" t="s">
        <v>846</v>
      </c>
      <c r="I295" s="127">
        <f>SUM(I296:I299)</f>
        <v>0</v>
      </c>
      <c r="K295" s="127">
        <f>SUM(K296:K299)</f>
        <v>2.2008033</v>
      </c>
      <c r="M295" s="127">
        <f>SUM(M296:M299)</f>
        <v>0</v>
      </c>
      <c r="P295" s="126" t="s">
        <v>101</v>
      </c>
    </row>
    <row r="296" spans="1:16" s="13" customFormat="1" ht="24" customHeight="1">
      <c r="A296" s="142" t="s">
        <v>847</v>
      </c>
      <c r="B296" s="142" t="s">
        <v>103</v>
      </c>
      <c r="C296" s="142" t="s">
        <v>845</v>
      </c>
      <c r="D296" s="143" t="s">
        <v>848</v>
      </c>
      <c r="E296" s="144" t="s">
        <v>849</v>
      </c>
      <c r="F296" s="142" t="s">
        <v>132</v>
      </c>
      <c r="G296" s="145">
        <v>81.63</v>
      </c>
      <c r="H296" s="145"/>
      <c r="I296" s="145">
        <f>ROUND(G296*H296,3)</f>
        <v>0</v>
      </c>
      <c r="J296" s="146">
        <v>0.00491</v>
      </c>
      <c r="K296" s="145">
        <f>G296*J296</f>
        <v>0.40080330000000003</v>
      </c>
      <c r="L296" s="146">
        <v>0</v>
      </c>
      <c r="M296" s="145">
        <f>G296*L296</f>
        <v>0</v>
      </c>
      <c r="N296" s="147">
        <v>20</v>
      </c>
      <c r="O296" s="148">
        <v>16</v>
      </c>
      <c r="P296" s="13" t="s">
        <v>108</v>
      </c>
    </row>
    <row r="297" spans="4:19" s="13" customFormat="1" ht="15.75" customHeight="1">
      <c r="D297" s="157"/>
      <c r="E297" s="158" t="s">
        <v>850</v>
      </c>
      <c r="G297" s="159">
        <v>81.63</v>
      </c>
      <c r="P297" s="157" t="s">
        <v>108</v>
      </c>
      <c r="Q297" s="157" t="s">
        <v>108</v>
      </c>
      <c r="R297" s="157" t="s">
        <v>170</v>
      </c>
      <c r="S297" s="157" t="s">
        <v>101</v>
      </c>
    </row>
    <row r="298" spans="1:16" s="13" customFormat="1" ht="13.5" customHeight="1">
      <c r="A298" s="149" t="s">
        <v>851</v>
      </c>
      <c r="B298" s="149" t="s">
        <v>138</v>
      </c>
      <c r="C298" s="149" t="s">
        <v>139</v>
      </c>
      <c r="D298" s="150" t="s">
        <v>852</v>
      </c>
      <c r="E298" s="151" t="s">
        <v>853</v>
      </c>
      <c r="F298" s="149" t="s">
        <v>132</v>
      </c>
      <c r="G298" s="152">
        <v>90</v>
      </c>
      <c r="H298" s="152"/>
      <c r="I298" s="152">
        <f>ROUND(G298*H298,3)</f>
        <v>0</v>
      </c>
      <c r="J298" s="153">
        <v>0.02</v>
      </c>
      <c r="K298" s="152">
        <f>G298*J298</f>
        <v>1.8</v>
      </c>
      <c r="L298" s="153">
        <v>0</v>
      </c>
      <c r="M298" s="152">
        <f>G298*L298</f>
        <v>0</v>
      </c>
      <c r="N298" s="154">
        <v>20</v>
      </c>
      <c r="O298" s="155">
        <v>32</v>
      </c>
      <c r="P298" s="156" t="s">
        <v>108</v>
      </c>
    </row>
    <row r="299" spans="1:16" s="13" customFormat="1" ht="13.5" customHeight="1">
      <c r="A299" s="142" t="s">
        <v>854</v>
      </c>
      <c r="B299" s="142" t="s">
        <v>103</v>
      </c>
      <c r="C299" s="142" t="s">
        <v>845</v>
      </c>
      <c r="D299" s="143" t="s">
        <v>855</v>
      </c>
      <c r="E299" s="144" t="s">
        <v>856</v>
      </c>
      <c r="F299" s="142" t="s">
        <v>45</v>
      </c>
      <c r="G299" s="145">
        <v>26.972</v>
      </c>
      <c r="H299" s="145"/>
      <c r="I299" s="145">
        <f>ROUND(G299*H299,3)</f>
        <v>0</v>
      </c>
      <c r="J299" s="146">
        <v>0</v>
      </c>
      <c r="K299" s="145">
        <f>G299*J299</f>
        <v>0</v>
      </c>
      <c r="L299" s="146">
        <v>0</v>
      </c>
      <c r="M299" s="145">
        <f>G299*L299</f>
        <v>0</v>
      </c>
      <c r="N299" s="147">
        <v>20</v>
      </c>
      <c r="O299" s="148">
        <v>16</v>
      </c>
      <c r="P299" s="13" t="s">
        <v>108</v>
      </c>
    </row>
    <row r="300" spans="2:16" s="121" customFormat="1" ht="12.75" customHeight="1">
      <c r="B300" s="125" t="s">
        <v>62</v>
      </c>
      <c r="D300" s="126" t="s">
        <v>857</v>
      </c>
      <c r="E300" s="126" t="s">
        <v>858</v>
      </c>
      <c r="I300" s="127">
        <f>SUM(I301:I306)</f>
        <v>0</v>
      </c>
      <c r="K300" s="127">
        <f>SUM(K301:K306)</f>
        <v>19.5472144</v>
      </c>
      <c r="M300" s="127">
        <f>SUM(M301:M306)</f>
        <v>0</v>
      </c>
      <c r="P300" s="126" t="s">
        <v>101</v>
      </c>
    </row>
    <row r="301" spans="1:16" s="13" customFormat="1" ht="24" customHeight="1">
      <c r="A301" s="142" t="s">
        <v>859</v>
      </c>
      <c r="B301" s="142" t="s">
        <v>103</v>
      </c>
      <c r="C301" s="142" t="s">
        <v>860</v>
      </c>
      <c r="D301" s="143" t="s">
        <v>861</v>
      </c>
      <c r="E301" s="144" t="s">
        <v>862</v>
      </c>
      <c r="F301" s="142" t="s">
        <v>148</v>
      </c>
      <c r="G301" s="145">
        <v>19.44</v>
      </c>
      <c r="H301" s="145"/>
      <c r="I301" s="145">
        <f>ROUND(G301*H301,3)</f>
        <v>0</v>
      </c>
      <c r="J301" s="146">
        <v>0.04451</v>
      </c>
      <c r="K301" s="145">
        <f>G301*J301</f>
        <v>0.8652744000000001</v>
      </c>
      <c r="L301" s="146">
        <v>0</v>
      </c>
      <c r="M301" s="145">
        <f>G301*L301</f>
        <v>0</v>
      </c>
      <c r="N301" s="147">
        <v>20</v>
      </c>
      <c r="O301" s="148">
        <v>16</v>
      </c>
      <c r="P301" s="13" t="s">
        <v>108</v>
      </c>
    </row>
    <row r="302" spans="1:16" s="13" customFormat="1" ht="24" customHeight="1">
      <c r="A302" s="142" t="s">
        <v>863</v>
      </c>
      <c r="B302" s="142" t="s">
        <v>103</v>
      </c>
      <c r="C302" s="142" t="s">
        <v>860</v>
      </c>
      <c r="D302" s="143" t="s">
        <v>864</v>
      </c>
      <c r="E302" s="144" t="s">
        <v>865</v>
      </c>
      <c r="F302" s="142" t="s">
        <v>148</v>
      </c>
      <c r="G302" s="145">
        <v>19.44</v>
      </c>
      <c r="H302" s="145"/>
      <c r="I302" s="145">
        <f>ROUND(G302*H302,3)</f>
        <v>0</v>
      </c>
      <c r="J302" s="146">
        <v>0.00957</v>
      </c>
      <c r="K302" s="145">
        <f>G302*J302</f>
        <v>0.1860408</v>
      </c>
      <c r="L302" s="146">
        <v>0</v>
      </c>
      <c r="M302" s="145">
        <f>G302*L302</f>
        <v>0</v>
      </c>
      <c r="N302" s="147">
        <v>20</v>
      </c>
      <c r="O302" s="148">
        <v>16</v>
      </c>
      <c r="P302" s="13" t="s">
        <v>108</v>
      </c>
    </row>
    <row r="303" spans="1:16" s="13" customFormat="1" ht="24" customHeight="1">
      <c r="A303" s="142" t="s">
        <v>866</v>
      </c>
      <c r="B303" s="142" t="s">
        <v>103</v>
      </c>
      <c r="C303" s="142" t="s">
        <v>860</v>
      </c>
      <c r="D303" s="143" t="s">
        <v>867</v>
      </c>
      <c r="E303" s="144" t="s">
        <v>868</v>
      </c>
      <c r="F303" s="142" t="s">
        <v>132</v>
      </c>
      <c r="G303" s="145">
        <v>165.26</v>
      </c>
      <c r="H303" s="145"/>
      <c r="I303" s="145">
        <f>ROUND(G303*H303,3)</f>
        <v>0</v>
      </c>
      <c r="J303" s="146">
        <v>0.11192</v>
      </c>
      <c r="K303" s="145">
        <f>G303*J303</f>
        <v>18.4958992</v>
      </c>
      <c r="L303" s="146">
        <v>0</v>
      </c>
      <c r="M303" s="145">
        <f>G303*L303</f>
        <v>0</v>
      </c>
      <c r="N303" s="147">
        <v>20</v>
      </c>
      <c r="O303" s="148">
        <v>16</v>
      </c>
      <c r="P303" s="13" t="s">
        <v>108</v>
      </c>
    </row>
    <row r="304" spans="4:19" s="13" customFormat="1" ht="15.75" customHeight="1">
      <c r="D304" s="157"/>
      <c r="E304" s="158" t="s">
        <v>869</v>
      </c>
      <c r="G304" s="159">
        <v>165.26</v>
      </c>
      <c r="P304" s="157" t="s">
        <v>108</v>
      </c>
      <c r="Q304" s="157" t="s">
        <v>108</v>
      </c>
      <c r="R304" s="157" t="s">
        <v>170</v>
      </c>
      <c r="S304" s="157" t="s">
        <v>101</v>
      </c>
    </row>
    <row r="305" spans="1:16" s="13" customFormat="1" ht="13.5" customHeight="1">
      <c r="A305" s="149" t="s">
        <v>870</v>
      </c>
      <c r="B305" s="149" t="s">
        <v>138</v>
      </c>
      <c r="C305" s="149" t="s">
        <v>139</v>
      </c>
      <c r="D305" s="150" t="s">
        <v>871</v>
      </c>
      <c r="E305" s="151" t="s">
        <v>872</v>
      </c>
      <c r="F305" s="149" t="s">
        <v>132</v>
      </c>
      <c r="G305" s="152">
        <v>185</v>
      </c>
      <c r="H305" s="152"/>
      <c r="I305" s="152">
        <f>ROUND(G305*H305,3)</f>
        <v>0</v>
      </c>
      <c r="J305" s="153">
        <v>0</v>
      </c>
      <c r="K305" s="152">
        <f>G305*J305</f>
        <v>0</v>
      </c>
      <c r="L305" s="153">
        <v>0</v>
      </c>
      <c r="M305" s="152">
        <f>G305*L305</f>
        <v>0</v>
      </c>
      <c r="N305" s="154">
        <v>20</v>
      </c>
      <c r="O305" s="155">
        <v>32</v>
      </c>
      <c r="P305" s="156" t="s">
        <v>108</v>
      </c>
    </row>
    <row r="306" spans="1:16" s="13" customFormat="1" ht="13.5" customHeight="1">
      <c r="A306" s="142" t="s">
        <v>873</v>
      </c>
      <c r="B306" s="142" t="s">
        <v>103</v>
      </c>
      <c r="C306" s="142" t="s">
        <v>860</v>
      </c>
      <c r="D306" s="143" t="s">
        <v>874</v>
      </c>
      <c r="E306" s="144" t="s">
        <v>875</v>
      </c>
      <c r="F306" s="142" t="s">
        <v>45</v>
      </c>
      <c r="G306" s="145">
        <v>69.774</v>
      </c>
      <c r="H306" s="145"/>
      <c r="I306" s="145">
        <f>ROUND(G306*H306,3)</f>
        <v>0</v>
      </c>
      <c r="J306" s="146">
        <v>0</v>
      </c>
      <c r="K306" s="145">
        <f>G306*J306</f>
        <v>0</v>
      </c>
      <c r="L306" s="146">
        <v>0</v>
      </c>
      <c r="M306" s="145">
        <f>G306*L306</f>
        <v>0</v>
      </c>
      <c r="N306" s="147">
        <v>20</v>
      </c>
      <c r="O306" s="148">
        <v>16</v>
      </c>
      <c r="P306" s="13" t="s">
        <v>108</v>
      </c>
    </row>
    <row r="307" spans="2:16" s="121" customFormat="1" ht="12.75" customHeight="1">
      <c r="B307" s="125" t="s">
        <v>62</v>
      </c>
      <c r="D307" s="126" t="s">
        <v>876</v>
      </c>
      <c r="E307" s="126" t="s">
        <v>877</v>
      </c>
      <c r="I307" s="127">
        <f>SUM(I308:I311)</f>
        <v>0</v>
      </c>
      <c r="K307" s="127">
        <f>SUM(K308:K311)</f>
        <v>0.7910396000000001</v>
      </c>
      <c r="M307" s="127">
        <f>SUM(M308:M311)</f>
        <v>0</v>
      </c>
      <c r="P307" s="126" t="s">
        <v>101</v>
      </c>
    </row>
    <row r="308" spans="1:16" s="13" customFormat="1" ht="13.5" customHeight="1">
      <c r="A308" s="142" t="s">
        <v>878</v>
      </c>
      <c r="B308" s="142" t="s">
        <v>103</v>
      </c>
      <c r="C308" s="142" t="s">
        <v>876</v>
      </c>
      <c r="D308" s="143" t="s">
        <v>879</v>
      </c>
      <c r="E308" s="144" t="s">
        <v>880</v>
      </c>
      <c r="F308" s="142" t="s">
        <v>132</v>
      </c>
      <c r="G308" s="145">
        <v>92.14</v>
      </c>
      <c r="H308" s="145"/>
      <c r="I308" s="145">
        <f>ROUND(G308*H308,3)</f>
        <v>0</v>
      </c>
      <c r="J308" s="146">
        <v>0.00114</v>
      </c>
      <c r="K308" s="145">
        <f>G308*J308</f>
        <v>0.1050396</v>
      </c>
      <c r="L308" s="146">
        <v>0</v>
      </c>
      <c r="M308" s="145">
        <f>G308*L308</f>
        <v>0</v>
      </c>
      <c r="N308" s="147">
        <v>20</v>
      </c>
      <c r="O308" s="148">
        <v>16</v>
      </c>
      <c r="P308" s="13" t="s">
        <v>108</v>
      </c>
    </row>
    <row r="309" spans="4:19" s="13" customFormat="1" ht="15.75" customHeight="1">
      <c r="D309" s="157"/>
      <c r="E309" s="158" t="s">
        <v>881</v>
      </c>
      <c r="G309" s="159">
        <v>92.14</v>
      </c>
      <c r="P309" s="157" t="s">
        <v>108</v>
      </c>
      <c r="Q309" s="157" t="s">
        <v>108</v>
      </c>
      <c r="R309" s="157" t="s">
        <v>170</v>
      </c>
      <c r="S309" s="157" t="s">
        <v>101</v>
      </c>
    </row>
    <row r="310" spans="1:16" s="13" customFormat="1" ht="13.5" customHeight="1">
      <c r="A310" s="149" t="s">
        <v>882</v>
      </c>
      <c r="B310" s="149" t="s">
        <v>138</v>
      </c>
      <c r="C310" s="149" t="s">
        <v>139</v>
      </c>
      <c r="D310" s="150" t="s">
        <v>883</v>
      </c>
      <c r="E310" s="151" t="s">
        <v>884</v>
      </c>
      <c r="F310" s="149" t="s">
        <v>132</v>
      </c>
      <c r="G310" s="152">
        <v>98</v>
      </c>
      <c r="H310" s="152"/>
      <c r="I310" s="152">
        <f>ROUND(G310*H310,3)</f>
        <v>0</v>
      </c>
      <c r="J310" s="153">
        <v>0.007</v>
      </c>
      <c r="K310" s="152">
        <f>G310*J310</f>
        <v>0.686</v>
      </c>
      <c r="L310" s="153">
        <v>0</v>
      </c>
      <c r="M310" s="152">
        <f>G310*L310</f>
        <v>0</v>
      </c>
      <c r="N310" s="154">
        <v>20</v>
      </c>
      <c r="O310" s="155">
        <v>32</v>
      </c>
      <c r="P310" s="156" t="s">
        <v>108</v>
      </c>
    </row>
    <row r="311" spans="1:16" s="13" customFormat="1" ht="13.5" customHeight="1">
      <c r="A311" s="142" t="s">
        <v>885</v>
      </c>
      <c r="B311" s="142" t="s">
        <v>103</v>
      </c>
      <c r="C311" s="142" t="s">
        <v>876</v>
      </c>
      <c r="D311" s="143" t="s">
        <v>886</v>
      </c>
      <c r="E311" s="144" t="s">
        <v>887</v>
      </c>
      <c r="F311" s="142" t="s">
        <v>45</v>
      </c>
      <c r="G311" s="145">
        <v>28.584</v>
      </c>
      <c r="H311" s="145"/>
      <c r="I311" s="145">
        <f>ROUND(G311*H311,3)</f>
        <v>0</v>
      </c>
      <c r="J311" s="146">
        <v>0</v>
      </c>
      <c r="K311" s="145">
        <f>G311*J311</f>
        <v>0</v>
      </c>
      <c r="L311" s="146">
        <v>0</v>
      </c>
      <c r="M311" s="145">
        <f>G311*L311</f>
        <v>0</v>
      </c>
      <c r="N311" s="147">
        <v>20</v>
      </c>
      <c r="O311" s="148">
        <v>16</v>
      </c>
      <c r="P311" s="13" t="s">
        <v>108</v>
      </c>
    </row>
    <row r="312" spans="2:16" s="121" customFormat="1" ht="12.75" customHeight="1">
      <c r="B312" s="125" t="s">
        <v>62</v>
      </c>
      <c r="D312" s="126" t="s">
        <v>888</v>
      </c>
      <c r="E312" s="126" t="s">
        <v>889</v>
      </c>
      <c r="I312" s="127">
        <f>SUM(I313:I314)</f>
        <v>0</v>
      </c>
      <c r="K312" s="127">
        <f>SUM(K313:K314)</f>
        <v>0.093125</v>
      </c>
      <c r="M312" s="127">
        <f>SUM(M313:M314)</f>
        <v>0</v>
      </c>
      <c r="P312" s="126" t="s">
        <v>101</v>
      </c>
    </row>
    <row r="313" spans="1:16" s="13" customFormat="1" ht="13.5" customHeight="1">
      <c r="A313" s="142" t="s">
        <v>890</v>
      </c>
      <c r="B313" s="142" t="s">
        <v>103</v>
      </c>
      <c r="C313" s="142" t="s">
        <v>891</v>
      </c>
      <c r="D313" s="143" t="s">
        <v>892</v>
      </c>
      <c r="E313" s="144" t="s">
        <v>893</v>
      </c>
      <c r="F313" s="142" t="s">
        <v>132</v>
      </c>
      <c r="G313" s="145">
        <v>62.5</v>
      </c>
      <c r="H313" s="145"/>
      <c r="I313" s="145">
        <f>ROUND(G313*H313,3)</f>
        <v>0</v>
      </c>
      <c r="J313" s="146">
        <v>0.00149</v>
      </c>
      <c r="K313" s="145">
        <f>G313*J313</f>
        <v>0.093125</v>
      </c>
      <c r="L313" s="146">
        <v>0</v>
      </c>
      <c r="M313" s="145">
        <f>G313*L313</f>
        <v>0</v>
      </c>
      <c r="N313" s="147">
        <v>20</v>
      </c>
      <c r="O313" s="148">
        <v>16</v>
      </c>
      <c r="P313" s="13" t="s">
        <v>108</v>
      </c>
    </row>
    <row r="314" spans="4:19" s="13" customFormat="1" ht="15.75" customHeight="1">
      <c r="D314" s="157"/>
      <c r="E314" s="158" t="s">
        <v>939</v>
      </c>
      <c r="G314" s="159">
        <v>62.5</v>
      </c>
      <c r="P314" s="157" t="s">
        <v>108</v>
      </c>
      <c r="Q314" s="157" t="s">
        <v>108</v>
      </c>
      <c r="R314" s="157" t="s">
        <v>170</v>
      </c>
      <c r="S314" s="157" t="s">
        <v>101</v>
      </c>
    </row>
    <row r="315" spans="2:16" s="121" customFormat="1" ht="12.75" customHeight="1">
      <c r="B315" s="125" t="s">
        <v>62</v>
      </c>
      <c r="D315" s="126" t="s">
        <v>894</v>
      </c>
      <c r="E315" s="126" t="s">
        <v>895</v>
      </c>
      <c r="I315" s="127">
        <f>SUM(I316:I324)</f>
        <v>0</v>
      </c>
      <c r="K315" s="127">
        <f>SUM(K316:K324)</f>
        <v>2.5589839651200004</v>
      </c>
      <c r="M315" s="127">
        <f>SUM(M316:M324)</f>
        <v>0</v>
      </c>
      <c r="P315" s="126" t="s">
        <v>101</v>
      </c>
    </row>
    <row r="316" spans="1:16" s="13" customFormat="1" ht="24" customHeight="1">
      <c r="A316" s="142" t="s">
        <v>896</v>
      </c>
      <c r="B316" s="142" t="s">
        <v>103</v>
      </c>
      <c r="C316" s="142" t="s">
        <v>845</v>
      </c>
      <c r="D316" s="143" t="s">
        <v>897</v>
      </c>
      <c r="E316" s="144" t="s">
        <v>898</v>
      </c>
      <c r="F316" s="142" t="s">
        <v>132</v>
      </c>
      <c r="G316" s="145">
        <v>188.504</v>
      </c>
      <c r="H316" s="145"/>
      <c r="I316" s="145">
        <f>ROUND(G316*H316,3)</f>
        <v>0</v>
      </c>
      <c r="J316" s="146">
        <v>0.00254628</v>
      </c>
      <c r="K316" s="145">
        <f>G316*J316</f>
        <v>0.47998396512</v>
      </c>
      <c r="L316" s="146">
        <v>0</v>
      </c>
      <c r="M316" s="145">
        <f>G316*L316</f>
        <v>0</v>
      </c>
      <c r="N316" s="147">
        <v>20</v>
      </c>
      <c r="O316" s="148">
        <v>16</v>
      </c>
      <c r="P316" s="13" t="s">
        <v>108</v>
      </c>
    </row>
    <row r="317" spans="4:19" s="13" customFormat="1" ht="24" customHeight="1">
      <c r="D317" s="157"/>
      <c r="E317" s="158" t="s">
        <v>899</v>
      </c>
      <c r="G317" s="159">
        <v>56.18</v>
      </c>
      <c r="P317" s="157" t="s">
        <v>108</v>
      </c>
      <c r="Q317" s="157" t="s">
        <v>108</v>
      </c>
      <c r="R317" s="157" t="s">
        <v>170</v>
      </c>
      <c r="S317" s="157" t="s">
        <v>100</v>
      </c>
    </row>
    <row r="318" spans="4:19" s="13" customFormat="1" ht="15.75" customHeight="1">
      <c r="D318" s="157"/>
      <c r="E318" s="158" t="s">
        <v>900</v>
      </c>
      <c r="G318" s="159">
        <v>51.623</v>
      </c>
      <c r="P318" s="157" t="s">
        <v>108</v>
      </c>
      <c r="Q318" s="157" t="s">
        <v>108</v>
      </c>
      <c r="R318" s="157" t="s">
        <v>170</v>
      </c>
      <c r="S318" s="157" t="s">
        <v>100</v>
      </c>
    </row>
    <row r="319" spans="4:19" s="13" customFormat="1" ht="15.75" customHeight="1">
      <c r="D319" s="157"/>
      <c r="E319" s="158" t="s">
        <v>901</v>
      </c>
      <c r="G319" s="159">
        <v>46.608</v>
      </c>
      <c r="P319" s="157" t="s">
        <v>108</v>
      </c>
      <c r="Q319" s="157" t="s">
        <v>108</v>
      </c>
      <c r="R319" s="157" t="s">
        <v>170</v>
      </c>
      <c r="S319" s="157" t="s">
        <v>100</v>
      </c>
    </row>
    <row r="320" spans="4:19" s="13" customFormat="1" ht="15.75" customHeight="1">
      <c r="D320" s="157"/>
      <c r="E320" s="158" t="s">
        <v>902</v>
      </c>
      <c r="G320" s="159">
        <v>17.863</v>
      </c>
      <c r="P320" s="157" t="s">
        <v>108</v>
      </c>
      <c r="Q320" s="157" t="s">
        <v>108</v>
      </c>
      <c r="R320" s="157" t="s">
        <v>170</v>
      </c>
      <c r="S320" s="157" t="s">
        <v>100</v>
      </c>
    </row>
    <row r="321" spans="4:19" s="13" customFormat="1" ht="15.75" customHeight="1">
      <c r="D321" s="157"/>
      <c r="E321" s="158" t="s">
        <v>903</v>
      </c>
      <c r="G321" s="159">
        <v>16.23</v>
      </c>
      <c r="P321" s="157" t="s">
        <v>108</v>
      </c>
      <c r="Q321" s="157" t="s">
        <v>108</v>
      </c>
      <c r="R321" s="157" t="s">
        <v>170</v>
      </c>
      <c r="S321" s="157" t="s">
        <v>100</v>
      </c>
    </row>
    <row r="322" spans="4:19" s="13" customFormat="1" ht="15.75" customHeight="1">
      <c r="D322" s="160"/>
      <c r="E322" s="161" t="s">
        <v>173</v>
      </c>
      <c r="G322" s="162">
        <v>188.504</v>
      </c>
      <c r="P322" s="160" t="s">
        <v>108</v>
      </c>
      <c r="Q322" s="160" t="s">
        <v>114</v>
      </c>
      <c r="R322" s="160" t="s">
        <v>170</v>
      </c>
      <c r="S322" s="160" t="s">
        <v>101</v>
      </c>
    </row>
    <row r="323" spans="1:16" s="13" customFormat="1" ht="13.5" customHeight="1">
      <c r="A323" s="149" t="s">
        <v>904</v>
      </c>
      <c r="B323" s="149" t="s">
        <v>138</v>
      </c>
      <c r="C323" s="149" t="s">
        <v>139</v>
      </c>
      <c r="D323" s="150" t="s">
        <v>905</v>
      </c>
      <c r="E323" s="151" t="s">
        <v>906</v>
      </c>
      <c r="F323" s="149" t="s">
        <v>132</v>
      </c>
      <c r="G323" s="152">
        <v>198</v>
      </c>
      <c r="H323" s="152"/>
      <c r="I323" s="152">
        <f>ROUND(G323*H323,3)</f>
        <v>0</v>
      </c>
      <c r="J323" s="153">
        <v>0.0105</v>
      </c>
      <c r="K323" s="152">
        <f>G323*J323</f>
        <v>2.079</v>
      </c>
      <c r="L323" s="153">
        <v>0</v>
      </c>
      <c r="M323" s="152">
        <f>G323*L323</f>
        <v>0</v>
      </c>
      <c r="N323" s="154">
        <v>20</v>
      </c>
      <c r="O323" s="155">
        <v>32</v>
      </c>
      <c r="P323" s="156" t="s">
        <v>108</v>
      </c>
    </row>
    <row r="324" spans="1:16" s="13" customFormat="1" ht="13.5" customHeight="1">
      <c r="A324" s="142" t="s">
        <v>907</v>
      </c>
      <c r="B324" s="142" t="s">
        <v>103</v>
      </c>
      <c r="C324" s="142" t="s">
        <v>845</v>
      </c>
      <c r="D324" s="143" t="s">
        <v>908</v>
      </c>
      <c r="E324" s="144" t="s">
        <v>909</v>
      </c>
      <c r="F324" s="142" t="s">
        <v>45</v>
      </c>
      <c r="G324" s="145">
        <v>53.591</v>
      </c>
      <c r="H324" s="145"/>
      <c r="I324" s="145">
        <f>ROUND(G324*H324,3)</f>
        <v>0</v>
      </c>
      <c r="J324" s="146">
        <v>0</v>
      </c>
      <c r="K324" s="145">
        <f>G324*J324</f>
        <v>0</v>
      </c>
      <c r="L324" s="146">
        <v>0</v>
      </c>
      <c r="M324" s="145">
        <f>G324*L324</f>
        <v>0</v>
      </c>
      <c r="N324" s="147">
        <v>20</v>
      </c>
      <c r="O324" s="148">
        <v>16</v>
      </c>
      <c r="P324" s="13" t="s">
        <v>108</v>
      </c>
    </row>
    <row r="325" spans="2:16" s="121" customFormat="1" ht="12.75" customHeight="1">
      <c r="B325" s="125" t="s">
        <v>62</v>
      </c>
      <c r="D325" s="126" t="s">
        <v>910</v>
      </c>
      <c r="E325" s="126" t="s">
        <v>911</v>
      </c>
      <c r="I325" s="127">
        <f>SUM(I326:I330)</f>
        <v>0</v>
      </c>
      <c r="K325" s="127">
        <f>SUM(K326:K330)</f>
        <v>0.1361424</v>
      </c>
      <c r="M325" s="127">
        <f>SUM(M326:M330)</f>
        <v>0</v>
      </c>
      <c r="P325" s="126" t="s">
        <v>101</v>
      </c>
    </row>
    <row r="326" spans="1:16" s="13" customFormat="1" ht="13.5" customHeight="1">
      <c r="A326" s="142" t="s">
        <v>912</v>
      </c>
      <c r="B326" s="142" t="s">
        <v>103</v>
      </c>
      <c r="C326" s="142" t="s">
        <v>910</v>
      </c>
      <c r="D326" s="143" t="s">
        <v>913</v>
      </c>
      <c r="E326" s="144" t="s">
        <v>914</v>
      </c>
      <c r="F326" s="142" t="s">
        <v>132</v>
      </c>
      <c r="G326" s="145">
        <v>63</v>
      </c>
      <c r="H326" s="145"/>
      <c r="I326" s="145">
        <f>ROUND(G326*H326,3)</f>
        <v>0</v>
      </c>
      <c r="J326" s="146">
        <v>0.00025</v>
      </c>
      <c r="K326" s="145">
        <f>G326*J326</f>
        <v>0.01575</v>
      </c>
      <c r="L326" s="146">
        <v>0</v>
      </c>
      <c r="M326" s="145">
        <f>G326*L326</f>
        <v>0</v>
      </c>
      <c r="N326" s="147">
        <v>20</v>
      </c>
      <c r="O326" s="148">
        <v>16</v>
      </c>
      <c r="P326" s="13" t="s">
        <v>108</v>
      </c>
    </row>
    <row r="327" spans="1:16" s="13" customFormat="1" ht="13.5" customHeight="1">
      <c r="A327" s="142" t="s">
        <v>915</v>
      </c>
      <c r="B327" s="142" t="s">
        <v>103</v>
      </c>
      <c r="C327" s="142" t="s">
        <v>910</v>
      </c>
      <c r="D327" s="143" t="s">
        <v>916</v>
      </c>
      <c r="E327" s="144" t="s">
        <v>917</v>
      </c>
      <c r="F327" s="142" t="s">
        <v>132</v>
      </c>
      <c r="G327" s="145">
        <v>63</v>
      </c>
      <c r="H327" s="145"/>
      <c r="I327" s="145">
        <f>ROUND(G327*H327,3)</f>
        <v>0</v>
      </c>
      <c r="J327" s="146">
        <v>0.00017</v>
      </c>
      <c r="K327" s="145">
        <f>G327*J327</f>
        <v>0.01071</v>
      </c>
      <c r="L327" s="146">
        <v>0</v>
      </c>
      <c r="M327" s="145">
        <f>G327*L327</f>
        <v>0</v>
      </c>
      <c r="N327" s="147">
        <v>20</v>
      </c>
      <c r="O327" s="148">
        <v>16</v>
      </c>
      <c r="P327" s="13" t="s">
        <v>108</v>
      </c>
    </row>
    <row r="328" spans="1:16" s="13" customFormat="1" ht="13.5" customHeight="1">
      <c r="A328" s="142" t="s">
        <v>918</v>
      </c>
      <c r="B328" s="142" t="s">
        <v>103</v>
      </c>
      <c r="C328" s="142" t="s">
        <v>910</v>
      </c>
      <c r="D328" s="143" t="s">
        <v>919</v>
      </c>
      <c r="E328" s="144" t="s">
        <v>920</v>
      </c>
      <c r="F328" s="142" t="s">
        <v>132</v>
      </c>
      <c r="G328" s="145">
        <v>26</v>
      </c>
      <c r="H328" s="145"/>
      <c r="I328" s="145">
        <f>ROUND(G328*H328,3)</f>
        <v>0</v>
      </c>
      <c r="J328" s="146">
        <v>0.00022</v>
      </c>
      <c r="K328" s="145">
        <f>G328*J328</f>
        <v>0.00572</v>
      </c>
      <c r="L328" s="146">
        <v>0</v>
      </c>
      <c r="M328" s="145">
        <f>G328*L328</f>
        <v>0</v>
      </c>
      <c r="N328" s="147">
        <v>20</v>
      </c>
      <c r="O328" s="148">
        <v>16</v>
      </c>
      <c r="P328" s="13" t="s">
        <v>108</v>
      </c>
    </row>
    <row r="329" spans="1:16" s="13" customFormat="1" ht="13.5" customHeight="1">
      <c r="A329" s="142" t="s">
        <v>921</v>
      </c>
      <c r="B329" s="142" t="s">
        <v>103</v>
      </c>
      <c r="C329" s="142" t="s">
        <v>910</v>
      </c>
      <c r="D329" s="143" t="s">
        <v>922</v>
      </c>
      <c r="E329" s="144" t="s">
        <v>923</v>
      </c>
      <c r="F329" s="142" t="s">
        <v>132</v>
      </c>
      <c r="G329" s="145">
        <v>26</v>
      </c>
      <c r="H329" s="145"/>
      <c r="I329" s="145">
        <f>ROUND(G329*H329,3)</f>
        <v>0</v>
      </c>
      <c r="J329" s="146">
        <v>0.00085</v>
      </c>
      <c r="K329" s="145">
        <f>G329*J329</f>
        <v>0.022099999999999998</v>
      </c>
      <c r="L329" s="146">
        <v>0</v>
      </c>
      <c r="M329" s="145">
        <f>G329*L329</f>
        <v>0</v>
      </c>
      <c r="N329" s="147">
        <v>20</v>
      </c>
      <c r="O329" s="148">
        <v>16</v>
      </c>
      <c r="P329" s="13" t="s">
        <v>108</v>
      </c>
    </row>
    <row r="330" spans="1:16" s="13" customFormat="1" ht="13.5" customHeight="1">
      <c r="A330" s="142" t="s">
        <v>924</v>
      </c>
      <c r="B330" s="142" t="s">
        <v>103</v>
      </c>
      <c r="C330" s="142" t="s">
        <v>910</v>
      </c>
      <c r="D330" s="143" t="s">
        <v>925</v>
      </c>
      <c r="E330" s="144" t="s">
        <v>926</v>
      </c>
      <c r="F330" s="142" t="s">
        <v>132</v>
      </c>
      <c r="G330" s="145">
        <v>255.82</v>
      </c>
      <c r="H330" s="145"/>
      <c r="I330" s="145">
        <f>ROUND(G330*H330,3)</f>
        <v>0</v>
      </c>
      <c r="J330" s="146">
        <v>0.00032</v>
      </c>
      <c r="K330" s="145">
        <f>G330*J330</f>
        <v>0.0818624</v>
      </c>
      <c r="L330" s="146">
        <v>0</v>
      </c>
      <c r="M330" s="145">
        <f>G330*L330</f>
        <v>0</v>
      </c>
      <c r="N330" s="147">
        <v>20</v>
      </c>
      <c r="O330" s="148">
        <v>16</v>
      </c>
      <c r="P330" s="13" t="s">
        <v>108</v>
      </c>
    </row>
    <row r="331" spans="2:16" s="121" customFormat="1" ht="12.75" customHeight="1">
      <c r="B331" s="125" t="s">
        <v>62</v>
      </c>
      <c r="D331" s="126" t="s">
        <v>927</v>
      </c>
      <c r="E331" s="126" t="s">
        <v>928</v>
      </c>
      <c r="I331" s="127">
        <f>I332</f>
        <v>0</v>
      </c>
      <c r="K331" s="127">
        <f>K332</f>
        <v>0.24258000000000002</v>
      </c>
      <c r="M331" s="127">
        <f>M332</f>
        <v>0</v>
      </c>
      <c r="P331" s="126" t="s">
        <v>101</v>
      </c>
    </row>
    <row r="332" spans="1:16" s="13" customFormat="1" ht="24" customHeight="1">
      <c r="A332" s="142" t="s">
        <v>929</v>
      </c>
      <c r="B332" s="142" t="s">
        <v>103</v>
      </c>
      <c r="C332" s="142" t="s">
        <v>927</v>
      </c>
      <c r="D332" s="143" t="s">
        <v>930</v>
      </c>
      <c r="E332" s="144" t="s">
        <v>931</v>
      </c>
      <c r="F332" s="142" t="s">
        <v>132</v>
      </c>
      <c r="G332" s="145">
        <v>1212.9</v>
      </c>
      <c r="H332" s="145"/>
      <c r="I332" s="145">
        <f>ROUND(G332*H332,3)</f>
        <v>0</v>
      </c>
      <c r="J332" s="146">
        <v>0.0002</v>
      </c>
      <c r="K332" s="145">
        <f>G332*J332</f>
        <v>0.24258000000000002</v>
      </c>
      <c r="L332" s="146">
        <v>0</v>
      </c>
      <c r="M332" s="145">
        <f>G332*L332</f>
        <v>0</v>
      </c>
      <c r="N332" s="147">
        <v>20</v>
      </c>
      <c r="O332" s="148">
        <v>16</v>
      </c>
      <c r="P332" s="13" t="s">
        <v>108</v>
      </c>
    </row>
    <row r="333" spans="2:16" s="121" customFormat="1" ht="12.75" customHeight="1">
      <c r="B333" s="125" t="s">
        <v>62</v>
      </c>
      <c r="D333" s="126" t="s">
        <v>932</v>
      </c>
      <c r="E333" s="126" t="s">
        <v>933</v>
      </c>
      <c r="I333" s="127">
        <f>I334</f>
        <v>0</v>
      </c>
      <c r="K333" s="127">
        <f>K334</f>
        <v>0.0095625</v>
      </c>
      <c r="M333" s="127">
        <f>M334</f>
        <v>0</v>
      </c>
      <c r="P333" s="126" t="s">
        <v>101</v>
      </c>
    </row>
    <row r="334" spans="1:16" s="13" customFormat="1" ht="13.5" customHeight="1">
      <c r="A334" s="142" t="s">
        <v>934</v>
      </c>
      <c r="B334" s="142" t="s">
        <v>103</v>
      </c>
      <c r="C334" s="142" t="s">
        <v>932</v>
      </c>
      <c r="D334" s="143" t="s">
        <v>935</v>
      </c>
      <c r="E334" s="144" t="s">
        <v>936</v>
      </c>
      <c r="F334" s="142" t="s">
        <v>132</v>
      </c>
      <c r="G334" s="145">
        <v>5.625</v>
      </c>
      <c r="H334" s="145"/>
      <c r="I334" s="145">
        <f>ROUND(G334*H334,3)</f>
        <v>0</v>
      </c>
      <c r="J334" s="146">
        <v>0.0017</v>
      </c>
      <c r="K334" s="145">
        <f>G334*J334</f>
        <v>0.0095625</v>
      </c>
      <c r="L334" s="146">
        <v>0</v>
      </c>
      <c r="M334" s="145">
        <f>G334*L334</f>
        <v>0</v>
      </c>
      <c r="N334" s="147">
        <v>20</v>
      </c>
      <c r="O334" s="148">
        <v>16</v>
      </c>
      <c r="P334" s="13" t="s">
        <v>108</v>
      </c>
    </row>
    <row r="335" spans="5:13" s="128" customFormat="1" ht="19.5" customHeight="1">
      <c r="E335" s="166" t="s">
        <v>84</v>
      </c>
      <c r="F335" s="167"/>
      <c r="G335" s="167"/>
      <c r="H335" s="167"/>
      <c r="I335" s="168">
        <f>I14+I155</f>
        <v>0</v>
      </c>
      <c r="K335" s="129">
        <f>K14+K155</f>
        <v>1858.59848742162</v>
      </c>
      <c r="M335" s="129">
        <f>M14+M155</f>
        <v>0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Varhol</dc:creator>
  <cp:keywords/>
  <dc:description/>
  <cp:lastModifiedBy>Mas Zahorie</cp:lastModifiedBy>
  <cp:lastPrinted>2022-04-22T11:20:39Z</cp:lastPrinted>
  <dcterms:created xsi:type="dcterms:W3CDTF">2024-02-12T11:12:27Z</dcterms:created>
  <dcterms:modified xsi:type="dcterms:W3CDTF">2024-02-18T12:41:44Z</dcterms:modified>
  <cp:category/>
  <cp:version/>
  <cp:contentType/>
  <cp:contentStatus/>
</cp:coreProperties>
</file>