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6" activeTab="0"/>
  </bookViews>
  <sheets>
    <sheet name="Rekapitulácia" sheetId="1" r:id="rId1"/>
    <sheet name="RE.1" sheetId="2" r:id="rId2"/>
    <sheet name="RE.2" sheetId="3" r:id="rId3"/>
    <sheet name="RE.3" sheetId="4" r:id="rId4"/>
    <sheet name="RE.4" sheetId="5" r:id="rId5"/>
    <sheet name="RE.5" sheetId="6" r:id="rId6"/>
    <sheet name="RE.6" sheetId="7" r:id="rId7"/>
  </sheets>
  <externalReferences>
    <externalReference r:id="rId10"/>
  </externalReferences>
  <definedNames>
    <definedName name="_xlnm.Print_Area" localSheetId="6">'RE.6'!$A$1:$H$23</definedName>
  </definedNames>
  <calcPr fullCalcOnLoad="1"/>
</workbook>
</file>

<file path=xl/sharedStrings.xml><?xml version="1.0" encoding="utf-8"?>
<sst xmlns="http://schemas.openxmlformats.org/spreadsheetml/2006/main" count="304" uniqueCount="166">
  <si>
    <t>Číslo položky</t>
  </si>
  <si>
    <t>Skrátený popis</t>
  </si>
  <si>
    <t>M.J.</t>
  </si>
  <si>
    <t>Množstvo</t>
  </si>
  <si>
    <t>dodávka</t>
  </si>
  <si>
    <t>montáž</t>
  </si>
  <si>
    <t>Formulár:</t>
  </si>
  <si>
    <t>Príloha:</t>
  </si>
  <si>
    <t>Strana:</t>
  </si>
  <si>
    <t>Výmera:</t>
  </si>
  <si>
    <r>
      <t>Hnojenie priemyselnými hnojivami 0,5 t.ha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 xml:space="preserve">
vrátane naloženia hnojiva do rozmetadla</t>
    </r>
  </si>
  <si>
    <t>ha</t>
  </si>
  <si>
    <t>Vstupné údaje pre kalkuláciu rozpočtu</t>
  </si>
  <si>
    <t>Celková výmera vinohradu:</t>
  </si>
  <si>
    <t>Spon - šírka radu:</t>
  </si>
  <si>
    <t>Spon - odstup sadeníc:</t>
  </si>
  <si>
    <t>Inflačný koeficient:</t>
  </si>
  <si>
    <t>Odstup stĺpov:</t>
  </si>
  <si>
    <t>Koeficient navýšenia:</t>
  </si>
  <si>
    <r>
      <t>Príplatok za dalších 0,2 t.ha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 xml:space="preserve"> (23,0 x 82,8)</t>
    </r>
  </si>
  <si>
    <t>Hnojenie mašt. hnojom vr. príplatku na 100 t</t>
  </si>
  <si>
    <t>Poľnohospodárske obrábanie pôdy  strednou orbou 0,24 m s valcovaním (vr. prípl.)</t>
  </si>
  <si>
    <t>Poľnoh. obrábanie hlb. mel. kypr. do 0,6-7,0 m</t>
  </si>
  <si>
    <t>Úprava povrchu pôdy kombinátorom do 0,15 m 
výsadbou</t>
  </si>
  <si>
    <t>Vysadzovanie sadeníc - kríku bez balu strojom, zakrytie, oprava</t>
  </si>
  <si>
    <t>ks</t>
  </si>
  <si>
    <t>Osadenie kovovej tyčky, kolíka</t>
  </si>
  <si>
    <t>Presun hmôt a tovarov na výsadbu (kov. tyčky, sadenice, hnojivá, voda) do 3000 m vr. prípl.</t>
  </si>
  <si>
    <t>t</t>
  </si>
  <si>
    <t>Celková dĺžka radov:</t>
  </si>
  <si>
    <t>Počet sadeníc:</t>
  </si>
  <si>
    <t>Počet radov:</t>
  </si>
  <si>
    <t>Koeficient zníženia:</t>
  </si>
  <si>
    <t>Špecifikácia:</t>
  </si>
  <si>
    <t>Materiál potrebný k výsadbe:</t>
  </si>
  <si>
    <t>viničové sadenice st. E. bezvirózne</t>
  </si>
  <si>
    <t>oporné ocelové tyčky k sadeniciam + spona</t>
  </si>
  <si>
    <t>DKP k výsadbe, ostat. spotr. materiál (špagát a iné)</t>
  </si>
  <si>
    <t>kg</t>
  </si>
  <si>
    <t>Priemyselné hnojivá:</t>
  </si>
  <si>
    <t>chlorid draselný 60%</t>
  </si>
  <si>
    <t>maštalný hnoj</t>
  </si>
  <si>
    <t>Spolu:</t>
  </si>
  <si>
    <t>CELKOM (dodávka + montáž):</t>
  </si>
  <si>
    <t>Okopanie do hl. 0,1 m v radoch výsadby na ploche 
0,5 x 0,5 m ručne, okolo sadenice 1x, odkr.</t>
  </si>
  <si>
    <t>Kyprenie a diskovanie v medziradí celkom 4x</t>
  </si>
  <si>
    <t>Postrek proti chorobám a škodcom v dávke 
500 litrov na ha, celkom 6x</t>
  </si>
  <si>
    <t xml:space="preserve">Čistenie kmienkov, vyviazanie, formovanie </t>
  </si>
  <si>
    <t>Postrek proti burine v radoch pri šírke medziradia 2,2 m, v dávke 200 lit/ha - celkovo 2x</t>
  </si>
  <si>
    <t>Rez kra na 2 očká so založením kmienka</t>
  </si>
  <si>
    <t>Podsadba viniča 7%, kumulovaná sadzba 
(vykopanie, osadenie, zakrytie, zaliatie)</t>
  </si>
  <si>
    <t>Hnojenie priem. hnojivami k rastlinám v radoch</t>
  </si>
  <si>
    <t>Preprava materiálu: voda, CHOP, ost. do 3 km</t>
  </si>
  <si>
    <t>chemické ochranné prostriedky</t>
  </si>
  <si>
    <t>Špecifikácia/materiál:</t>
  </si>
  <si>
    <t>špagát, páska, DKP a iné</t>
  </si>
  <si>
    <t>sadenice viniča st. E, certif. bezvir.</t>
  </si>
  <si>
    <t>liadok amónny</t>
  </si>
  <si>
    <t>Postrek proti chorobám a škodcom v dávke 
500 litrov na ha, celkom 5x</t>
  </si>
  <si>
    <t>m3</t>
  </si>
  <si>
    <t>Okopanie do hl. 0,1 m v radoch výsadby na ploche 
0,3 x 0,3 m ručne, okolo sadenice 1x, zakrytie</t>
  </si>
  <si>
    <t>Rozmeranie, vykolíkovanie osadenia opornej konštrukcie</t>
  </si>
  <si>
    <t>Počet radových stĺpikov:</t>
  </si>
  <si>
    <t>Počet koncových stĺpikov:</t>
  </si>
  <si>
    <t>max.</t>
  </si>
  <si>
    <t>min.</t>
  </si>
  <si>
    <t>Kalkulovaný odstup stĺpikov:</t>
  </si>
  <si>
    <t>Osadenie radového stlpika do hĺbky 0,7 m, bez betónovania</t>
  </si>
  <si>
    <t>Osadenie koncového stĺpika bez vzpery a bez betónovania</t>
  </si>
  <si>
    <t>Montáž drôtenky, rozvinutie, pripevnenie, napínanie drôtu na opornú konštrukciu  1x</t>
  </si>
  <si>
    <t>m</t>
  </si>
  <si>
    <t>Osadenie kotiev do zeme</t>
  </si>
  <si>
    <t>Počet radov</t>
  </si>
  <si>
    <t>Presun materiálov: oporná konštrukcia - stĺpiky, drôt, ostatné do 1000 m</t>
  </si>
  <si>
    <t>Príplatok k cene presunu za zväčšený presun 
do 5000 m + nad 5000 m</t>
  </si>
  <si>
    <t>Materiál - špecifikácia:</t>
  </si>
  <si>
    <t>Vinohrad. stĺpik koncový, oceľový, dl. 2,7 m</t>
  </si>
  <si>
    <t>Závrtné kotvy na ukotvenie koncového stĺpa</t>
  </si>
  <si>
    <t>Oceľové lano na upevnenie stĺpa ku kotve</t>
  </si>
  <si>
    <t>Napínacie prvky nosného drôtu</t>
  </si>
  <si>
    <t>Napínacie prvky vodiacich drôtov (dvojdrôtia)</t>
  </si>
  <si>
    <t>Materiálová rezerva (stĺpiky, kotvy a ost. materiál)</t>
  </si>
  <si>
    <t>%</t>
  </si>
  <si>
    <t>Vinohradnícky drôt - nosný 1x, piemer 2,5 mm</t>
  </si>
  <si>
    <t>Vinohradnícky drôt - dvojdrôtie 3x, piemer 2,0 mm</t>
  </si>
  <si>
    <t>Počet nosných drôtov:</t>
  </si>
  <si>
    <t>Počet dvojdrôtia:</t>
  </si>
  <si>
    <t>Zavlažovanie zálievkou ku kmienku 12 lit./ks</t>
  </si>
  <si>
    <t>Medzisúčet:</t>
  </si>
  <si>
    <t>Predvýs. príprava + výsadba (dodávka) =</t>
  </si>
  <si>
    <t>Predvýs. príprava + výsadba (montáž) =</t>
  </si>
  <si>
    <t>CELKOM (dodávka + montáž) =</t>
  </si>
  <si>
    <t>Ošetrovanie v roku výsadby (dodávka) =</t>
  </si>
  <si>
    <t>Ošetrovanie v roku výsadby (montáž) =</t>
  </si>
  <si>
    <t>Ošetrovanie v 1. roku výsadby (dodávka) =</t>
  </si>
  <si>
    <t>Ošetrovanie v 1. roku výsadby (montáž) =</t>
  </si>
  <si>
    <t>Vybudovanie opor. konštr. (dodávka) =</t>
  </si>
  <si>
    <t>Vybudovanie opor. konštr. (montáž) =</t>
  </si>
  <si>
    <t>RE.1 a 2</t>
  </si>
  <si>
    <t>RE.3</t>
  </si>
  <si>
    <t>RE.4</t>
  </si>
  <si>
    <t>RE.5</t>
  </si>
  <si>
    <t>Rekapitulácia rozpočtu reštrukturalizácie:</t>
  </si>
  <si>
    <t>€/ha</t>
  </si>
  <si>
    <t>ošetrovanie v roku výsadby viniča,</t>
  </si>
  <si>
    <t>Vinohrad. stĺpik radový, oceľový, dl. 2,5 m</t>
  </si>
  <si>
    <t>Oporná tyčka z profilovaného plechu, 1200mm</t>
  </si>
  <si>
    <t>Fixačná spona k opornej tyčke</t>
  </si>
  <si>
    <t>superfosfát granulovaný trojitý</t>
  </si>
  <si>
    <t>Výstavba  vinohradu Movino, s.r.o. Veľ. Krtíš 2. etapa, k.ú. Veľké Zlievce-vinohr. hon Čomor,Stredné Plachtince-vin.hon Barošky, predvýsadbová príprava, výsadba vinohradu</t>
  </si>
  <si>
    <t>Výstavba  vinohradu Movino, s.r.o. Veľ. Krtíš 2. etapa, k.ú. Veľké Zlievce-vinohr. hon Čomor,Stredné Plachtince-vin.hon Barošky,ošetrovanie v roku výsadby</t>
  </si>
  <si>
    <t>Výstavba  vinohradu Movino, s.r.o. Veľ. Krtíš 2. etapa, k.ú. Veľké Zlievce-vinohr. hon Čomor,Stredné Plachtince-vin.hon Barošky, ošetrovannie v prvom roku vinohradu</t>
  </si>
  <si>
    <t>Výstavba  vinohradu Movino, s.r.o. Veľ. Krtíš 2. etapa, k.ú. Veľké Zlievce-vinohr. hon Čomor,Stredné Plachtince-vin.hon Barošky, výstavba op. konštrukcie, vinohradu</t>
  </si>
  <si>
    <t xml:space="preserve">12,26 ha </t>
  </si>
  <si>
    <t>Postrek proti burine v radoch pri šírke medziradia 2,5 m, v dávke 200 lit/ha - celkovo 2x</t>
  </si>
  <si>
    <t>Rozpočet č. 1/6</t>
  </si>
  <si>
    <t>Rozpočet č. 1-2/6</t>
  </si>
  <si>
    <t>Rozpočet č. 3/6</t>
  </si>
  <si>
    <t>Rozpočet č. 4/6</t>
  </si>
  <si>
    <t>Rozpočet č. 5/6</t>
  </si>
  <si>
    <t>Poznámka: bunky označené zelenou farbou treba vyplniť !!!</t>
  </si>
  <si>
    <t>Názov verejného obstarávateľa:</t>
  </si>
  <si>
    <t>MOVINO, spol. s r.o.</t>
  </si>
  <si>
    <t>Názov zákazky:</t>
  </si>
  <si>
    <t>Názov uchádzača:</t>
  </si>
  <si>
    <t>Sídlo:</t>
  </si>
  <si>
    <t>Zastúpený:</t>
  </si>
  <si>
    <t>IČO:</t>
  </si>
  <si>
    <t xml:space="preserve">IČ DPH: </t>
  </si>
  <si>
    <t>Výsadba vinohradu - 2. etapa</t>
  </si>
  <si>
    <t>V ............................., dňa ................................</t>
  </si>
  <si>
    <t>..........................................................................</t>
  </si>
  <si>
    <t>podpis a pečiatka</t>
  </si>
  <si>
    <t>Rozpočet 5/6</t>
  </si>
  <si>
    <t>Výstavba  vinohradu Movino, s.r.o. Veľ. Krtíš - 2 etapa, k.ú. Veľké Zlievce, in.hon Baroškyvinohr. honČomor, Stredné Plachtince  výstavba oplotenia 2408 m.</t>
  </si>
  <si>
    <t>Výmera : 15,04 ha</t>
  </si>
  <si>
    <t>M.j.</t>
  </si>
  <si>
    <t>Rozmeranie, vykolíkovanie osadenia oplotenia</t>
  </si>
  <si>
    <t>Hlbenie jám stlpikov konštrukcie do hl. 0,7 m vrtákom, p. 150mm, alebo hydraulickým zatláčaním</t>
  </si>
  <si>
    <t>Osadenie opornej konštrukcie oplotenia do pripravených jám ručne</t>
  </si>
  <si>
    <t>Hlbenie jám do hl 0,7m rýlom pre vzpery, osadenie vzpier ručne</t>
  </si>
  <si>
    <t>Montáž a napnutie  pletiva, pripevnenie na vodiace drôty včitane upevnenia ocel.sponami</t>
  </si>
  <si>
    <t xml:space="preserve">m </t>
  </si>
  <si>
    <t>Očistenie pôdy v spod. časti, vyoranie brázdy násl. prisypanie spodnej časti pletiva</t>
  </si>
  <si>
    <t>hod</t>
  </si>
  <si>
    <t xml:space="preserve">Osadenie vchodových bránn BD 400 </t>
  </si>
  <si>
    <t>Presun materiálov: opor. konštrukcie-stlpiky, pletivo, ost. materiál do 3000 m</t>
  </si>
  <si>
    <t>Montáž a napnutie vod. drôtov, pripevnenie na nosný stlpik, upevneni viazaním</t>
  </si>
  <si>
    <t>beton. stlpiky SWUT, 90x90.dl 2700mm vč, vzpier alebo  stl. typu BD</t>
  </si>
  <si>
    <t>pozinkovné pletico  š. 1800 mm2x2, 50x50 mm oká. horiz.drôtu</t>
  </si>
  <si>
    <t>pripevňnovaci materiál, poz.viazací drôt hr. 1,5 mm</t>
  </si>
  <si>
    <t>brána kovová trubková BD 400 s výplňou</t>
  </si>
  <si>
    <t>bet. zmes-brána, spev.plocha pod br.roh.stl.</t>
  </si>
  <si>
    <t>pozinkovný drôt hr.3,15 mm - vodiaci</t>
  </si>
  <si>
    <t xml:space="preserve"> kg</t>
  </si>
  <si>
    <t>CELKOM:</t>
  </si>
  <si>
    <t>RE.6</t>
  </si>
  <si>
    <t>Výstavba oplotenia 2408 m (dodávka) =</t>
  </si>
  <si>
    <t>Výstavba oplotenia 2408 m (montáž) =</t>
  </si>
  <si>
    <t>Poznámka: bunky označené zelenou farbou treba vyplniť  !!!</t>
  </si>
  <si>
    <t>Jednotková
cena v EUR bez DPH</t>
  </si>
  <si>
    <t>Náklady spolu v EUR bez DPH</t>
  </si>
  <si>
    <t>CELKOM V EUR bez DPH =</t>
  </si>
  <si>
    <t>CELKOM V EUR s DPH =</t>
  </si>
  <si>
    <t>DPH 20%</t>
  </si>
  <si>
    <t>Výmera v ha: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</si>
</sst>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0.00&quot; ha&quot;"/>
    <numFmt numFmtId="175" formatCode="0.0"/>
    <numFmt numFmtId="176" formatCode="0.00&quot; m&quot;"/>
    <numFmt numFmtId="177" formatCode="0.00000"/>
    <numFmt numFmtId="178" formatCode="0.0000"/>
    <numFmt numFmtId="179" formatCode="0.000"/>
    <numFmt numFmtId="180" formatCode="0&quot; m&quot;"/>
    <numFmt numFmtId="181" formatCode="0&quot; ks&quot;"/>
    <numFmt numFmtId="182" formatCode="&quot;0&quot;0"/>
    <numFmt numFmtId="183" formatCode="0&quot; bm/kg&quot;"/>
    <numFmt numFmtId="184" formatCode="0.00&quot; €/ha&quot;"/>
    <numFmt numFmtId="185" formatCode="&quot;- drôtenky &quot;0%"/>
    <numFmt numFmtId="186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i/>
      <sz val="11"/>
      <color indexed="9"/>
      <name val="Arial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Arial"/>
      <family val="2"/>
    </font>
    <font>
      <b/>
      <sz val="9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74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2" fontId="0" fillId="0" borderId="11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46" applyNumberFormat="1" applyFont="1" applyAlignment="1">
      <alignment/>
    </xf>
    <xf numFmtId="0" fontId="48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top"/>
    </xf>
    <xf numFmtId="10" fontId="0" fillId="0" borderId="0" xfId="46" applyNumberFormat="1" applyFont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23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Font="1" applyAlignment="1">
      <alignment/>
    </xf>
    <xf numFmtId="2" fontId="5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vertical="top" wrapText="1"/>
    </xf>
    <xf numFmtId="14" fontId="0" fillId="0" borderId="0" xfId="0" applyNumberFormat="1" applyAlignment="1">
      <alignment vertical="center"/>
    </xf>
    <xf numFmtId="181" fontId="0" fillId="0" borderId="0" xfId="0" applyNumberFormat="1" applyAlignment="1">
      <alignment horizontal="right"/>
    </xf>
    <xf numFmtId="0" fontId="40" fillId="0" borderId="0" xfId="0" applyFont="1" applyAlignment="1">
      <alignment vertical="top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4" fontId="4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" fontId="49" fillId="0" borderId="0" xfId="0" applyNumberFormat="1" applyFont="1" applyAlignment="1">
      <alignment horizontal="right" vertical="center"/>
    </xf>
    <xf numFmtId="4" fontId="40" fillId="0" borderId="0" xfId="0" applyNumberFormat="1" applyFont="1" applyAlignment="1">
      <alignment/>
    </xf>
    <xf numFmtId="0" fontId="51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4" fontId="26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176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/>
    </xf>
    <xf numFmtId="10" fontId="26" fillId="0" borderId="0" xfId="46" applyNumberFormat="1" applyFont="1" applyAlignment="1">
      <alignment/>
    </xf>
    <xf numFmtId="0" fontId="52" fillId="0" borderId="0" xfId="0" applyFont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3" fillId="0" borderId="12" xfId="45" applyFont="1" applyBorder="1" applyAlignment="1">
      <alignment horizontal="center" vertical="center" wrapText="1"/>
      <protection/>
    </xf>
    <xf numFmtId="0" fontId="3" fillId="10" borderId="12" xfId="45" applyFont="1" applyFill="1" applyBorder="1" applyAlignment="1">
      <alignment horizontal="center" vertical="center" wrapText="1"/>
      <protection/>
    </xf>
    <xf numFmtId="1" fontId="26" fillId="0" borderId="0" xfId="46" applyNumberFormat="1" applyFont="1" applyAlignment="1">
      <alignment/>
    </xf>
    <xf numFmtId="0" fontId="1" fillId="10" borderId="0" xfId="45" applyFill="1">
      <alignment/>
      <protection/>
    </xf>
    <xf numFmtId="0" fontId="0" fillId="10" borderId="0" xfId="0" applyFill="1" applyAlignment="1">
      <alignment vertical="center"/>
    </xf>
    <xf numFmtId="0" fontId="1" fillId="0" borderId="0" xfId="45">
      <alignment/>
      <protection/>
    </xf>
    <xf numFmtId="0" fontId="0" fillId="10" borderId="0" xfId="0" applyFill="1" applyAlignment="1">
      <alignment horizontal="center" vertical="center"/>
    </xf>
    <xf numFmtId="0" fontId="4" fillId="34" borderId="20" xfId="45" applyFont="1" applyFill="1" applyBorder="1">
      <alignment/>
      <protection/>
    </xf>
    <xf numFmtId="49" fontId="54" fillId="0" borderId="0" xfId="0" applyNumberFormat="1" applyFont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/>
    </xf>
    <xf numFmtId="4" fontId="0" fillId="0" borderId="0" xfId="0" applyNumberFormat="1" applyAlignment="1">
      <alignment vertical="center"/>
    </xf>
    <xf numFmtId="2" fontId="50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10" borderId="11" xfId="0" applyNumberForma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top"/>
    </xf>
    <xf numFmtId="4" fontId="0" fillId="0" borderId="16" xfId="0" applyNumberFormat="1" applyBorder="1" applyAlignment="1">
      <alignment horizontal="center" vertical="top"/>
    </xf>
    <xf numFmtId="4" fontId="40" fillId="0" borderId="10" xfId="0" applyNumberFormat="1" applyFont="1" applyBorder="1" applyAlignment="1">
      <alignment horizontal="center" vertical="top"/>
    </xf>
    <xf numFmtId="4" fontId="40" fillId="0" borderId="16" xfId="0" applyNumberFormat="1" applyFont="1" applyBorder="1" applyAlignment="1">
      <alignment horizontal="center" vertical="top"/>
    </xf>
    <xf numFmtId="4" fontId="0" fillId="0" borderId="12" xfId="0" applyNumberFormat="1" applyBorder="1" applyAlignment="1">
      <alignment horizontal="center" vertical="top"/>
    </xf>
    <xf numFmtId="4" fontId="40" fillId="0" borderId="12" xfId="0" applyNumberFormat="1" applyFont="1" applyBorder="1" applyAlignment="1">
      <alignment horizontal="center" vertical="top"/>
    </xf>
    <xf numFmtId="4" fontId="0" fillId="10" borderId="10" xfId="0" applyNumberFormat="1" applyFill="1" applyBorder="1" applyAlignment="1">
      <alignment horizontal="center" vertical="top"/>
    </xf>
    <xf numFmtId="4" fontId="40" fillId="0" borderId="10" xfId="0" applyNumberFormat="1" applyFont="1" applyBorder="1" applyAlignment="1">
      <alignment horizontal="center" vertical="center"/>
    </xf>
    <xf numFmtId="4" fontId="40" fillId="0" borderId="16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23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4" fontId="40" fillId="0" borderId="12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6" fillId="0" borderId="25" xfId="0" applyFont="1" applyBorder="1" applyAlignment="1">
      <alignment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8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57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 wrapText="1"/>
    </xf>
    <xf numFmtId="4" fontId="57" fillId="0" borderId="28" xfId="0" applyNumberFormat="1" applyFont="1" applyBorder="1" applyAlignment="1">
      <alignment horizontal="center" vertical="center" wrapText="1"/>
    </xf>
    <xf numFmtId="4" fontId="56" fillId="0" borderId="28" xfId="0" applyNumberFormat="1" applyFon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top" wrapText="1"/>
    </xf>
    <xf numFmtId="4" fontId="57" fillId="10" borderId="28" xfId="0" applyNumberFormat="1" applyFont="1" applyFill="1" applyBorder="1" applyAlignment="1">
      <alignment horizontal="center" vertical="center" wrapText="1"/>
    </xf>
    <xf numFmtId="4" fontId="0" fillId="10" borderId="28" xfId="0" applyNumberForma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a%20&#269;.%201%20-%20VV%20Vysadba%20vinohradu%20Movino%20s.r.o.%201%20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"/>
      <sheetName val="RE.1"/>
      <sheetName val="RE.2"/>
      <sheetName val="RE.3"/>
      <sheetName val="RE.4"/>
      <sheetName val="RE.5"/>
      <sheetName val="RE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2"/>
  <sheetViews>
    <sheetView tabSelected="1" zoomScalePageLayoutView="0" workbookViewId="0" topLeftCell="A1">
      <selection activeCell="O51" sqref="O51"/>
    </sheetView>
  </sheetViews>
  <sheetFormatPr defaultColWidth="9.140625" defaultRowHeight="15"/>
  <cols>
    <col min="10" max="10" width="15.8515625" style="0" customWidth="1"/>
    <col min="11" max="11" width="10.00390625" style="0" bestFit="1" customWidth="1"/>
    <col min="12" max="12" width="11.00390625" style="0" customWidth="1"/>
  </cols>
  <sheetData>
    <row r="1" ht="15">
      <c r="A1" s="20" t="s">
        <v>12</v>
      </c>
    </row>
    <row r="2" ht="14.25">
      <c r="A2" s="9"/>
    </row>
    <row r="3" s="1" customFormat="1" ht="14.25">
      <c r="A3" s="74" t="s">
        <v>120</v>
      </c>
    </row>
    <row r="4" spans="1:10" s="1" customFormat="1" ht="14.25" customHeight="1">
      <c r="A4" s="75" t="s">
        <v>121</v>
      </c>
      <c r="B4" s="75"/>
      <c r="C4" s="75"/>
      <c r="D4" s="75"/>
      <c r="E4" s="76" t="s">
        <v>122</v>
      </c>
      <c r="F4" s="76"/>
      <c r="G4" s="76"/>
      <c r="H4" s="76"/>
      <c r="I4" s="76"/>
      <c r="J4" s="76"/>
    </row>
    <row r="5" spans="1:10" s="1" customFormat="1" ht="14.25" customHeight="1">
      <c r="A5" s="75" t="s">
        <v>123</v>
      </c>
      <c r="B5" s="75"/>
      <c r="C5" s="75"/>
      <c r="D5" s="75"/>
      <c r="E5" s="76" t="s">
        <v>129</v>
      </c>
      <c r="F5" s="76"/>
      <c r="G5" s="76"/>
      <c r="H5" s="76"/>
      <c r="I5" s="76"/>
      <c r="J5" s="76"/>
    </row>
    <row r="6" spans="1:10" s="1" customFormat="1" ht="14.25">
      <c r="A6" s="75" t="s">
        <v>124</v>
      </c>
      <c r="B6" s="75"/>
      <c r="C6" s="75"/>
      <c r="D6" s="75"/>
      <c r="E6" s="77"/>
      <c r="F6" s="77"/>
      <c r="G6" s="77"/>
      <c r="H6" s="77"/>
      <c r="I6" s="77"/>
      <c r="J6" s="77"/>
    </row>
    <row r="7" spans="1:10" s="1" customFormat="1" ht="14.25">
      <c r="A7" s="75" t="s">
        <v>125</v>
      </c>
      <c r="B7" s="75"/>
      <c r="C7" s="75"/>
      <c r="D7" s="75"/>
      <c r="E7" s="77"/>
      <c r="F7" s="77"/>
      <c r="G7" s="77"/>
      <c r="H7" s="77"/>
      <c r="I7" s="77"/>
      <c r="J7" s="77"/>
    </row>
    <row r="8" spans="1:10" s="1" customFormat="1" ht="14.25">
      <c r="A8" s="75" t="s">
        <v>126</v>
      </c>
      <c r="B8" s="75"/>
      <c r="C8" s="75"/>
      <c r="D8" s="75"/>
      <c r="E8" s="77"/>
      <c r="F8" s="77"/>
      <c r="G8" s="77"/>
      <c r="H8" s="77"/>
      <c r="I8" s="77"/>
      <c r="J8" s="77"/>
    </row>
    <row r="9" spans="1:10" s="1" customFormat="1" ht="14.25">
      <c r="A9" s="75" t="s">
        <v>127</v>
      </c>
      <c r="B9" s="75"/>
      <c r="C9" s="75"/>
      <c r="D9" s="75"/>
      <c r="E9" s="77"/>
      <c r="F9" s="77"/>
      <c r="G9" s="77"/>
      <c r="H9" s="77"/>
      <c r="I9" s="77"/>
      <c r="J9" s="77"/>
    </row>
    <row r="10" spans="1:10" s="1" customFormat="1" ht="14.25">
      <c r="A10" s="75" t="s">
        <v>128</v>
      </c>
      <c r="B10" s="75"/>
      <c r="C10" s="75"/>
      <c r="D10" s="75"/>
      <c r="E10" s="77"/>
      <c r="F10" s="77"/>
      <c r="G10" s="77"/>
      <c r="H10" s="77"/>
      <c r="I10" s="77"/>
      <c r="J10" s="77"/>
    </row>
    <row r="12" spans="1:10" ht="14.25">
      <c r="A12" t="s">
        <v>13</v>
      </c>
      <c r="D12" s="69">
        <v>12.26</v>
      </c>
      <c r="G12" t="s">
        <v>29</v>
      </c>
      <c r="I12" s="16"/>
      <c r="J12" s="16">
        <f>ROUNDUP((D12*10000)/D13,0)</f>
        <v>40867</v>
      </c>
    </row>
    <row r="13" spans="1:10" ht="14.25">
      <c r="A13" t="s">
        <v>14</v>
      </c>
      <c r="D13" s="70">
        <v>3</v>
      </c>
      <c r="G13" t="s">
        <v>30</v>
      </c>
      <c r="I13" s="17"/>
      <c r="J13" s="42">
        <f>ROUNDUP(J12/D14,0)</f>
        <v>51084</v>
      </c>
    </row>
    <row r="14" spans="1:10" ht="14.25">
      <c r="A14" t="s">
        <v>15</v>
      </c>
      <c r="D14" s="71">
        <v>0.8</v>
      </c>
      <c r="G14" t="s">
        <v>31</v>
      </c>
      <c r="J14">
        <f>IF(D15=0,ROUNDUP(((40/D13)*D12),0),D15)</f>
        <v>60</v>
      </c>
    </row>
    <row r="15" spans="1:10" ht="14.25">
      <c r="A15" t="s">
        <v>72</v>
      </c>
      <c r="D15" s="72">
        <v>60</v>
      </c>
      <c r="G15" t="s">
        <v>62</v>
      </c>
      <c r="J15" s="17">
        <f>(((CEILING((J12/J14)/J19,1))+1)-2)*J14</f>
        <v>8160</v>
      </c>
    </row>
    <row r="16" spans="4:10" ht="14.25">
      <c r="D16" s="30"/>
      <c r="G16" t="s">
        <v>63</v>
      </c>
      <c r="J16" s="17">
        <f>J14*2</f>
        <v>120</v>
      </c>
    </row>
    <row r="17" spans="1:10" ht="14.25">
      <c r="A17" t="s">
        <v>16</v>
      </c>
      <c r="D17" s="73">
        <v>0</v>
      </c>
      <c r="G17" t="s">
        <v>17</v>
      </c>
      <c r="I17" s="18" t="s">
        <v>64</v>
      </c>
      <c r="J17" s="70">
        <v>5.6</v>
      </c>
    </row>
    <row r="18" spans="1:10" ht="14.25">
      <c r="A18" t="s">
        <v>18</v>
      </c>
      <c r="D18" s="73">
        <v>0.1</v>
      </c>
      <c r="I18" s="18" t="s">
        <v>65</v>
      </c>
      <c r="J18" s="70">
        <v>5</v>
      </c>
    </row>
    <row r="19" spans="1:10" ht="14.25">
      <c r="A19" t="s">
        <v>32</v>
      </c>
      <c r="D19" s="73">
        <v>0</v>
      </c>
      <c r="G19" t="s">
        <v>66</v>
      </c>
      <c r="J19" s="8">
        <f>IF(J17&lt;=5.4,J17,J18)</f>
        <v>5</v>
      </c>
    </row>
    <row r="20" spans="4:10" ht="14.25">
      <c r="D20" s="23"/>
      <c r="J20" s="8"/>
    </row>
    <row r="21" ht="14.25">
      <c r="G21" s="9" t="s">
        <v>102</v>
      </c>
    </row>
    <row r="22" ht="14.25">
      <c r="L22" s="31" t="s">
        <v>103</v>
      </c>
    </row>
    <row r="23" spans="1:14" ht="14.25">
      <c r="A23" t="s">
        <v>85</v>
      </c>
      <c r="D23" s="78">
        <v>1</v>
      </c>
      <c r="F23" s="30" t="s">
        <v>98</v>
      </c>
      <c r="G23" t="s">
        <v>89</v>
      </c>
      <c r="K23" s="24">
        <f>'RE.2'!G18</f>
        <v>0</v>
      </c>
      <c r="L23" s="33">
        <f>K23/$D$12</f>
        <v>0</v>
      </c>
      <c r="N23" s="32"/>
    </row>
    <row r="24" spans="1:12" ht="14.25">
      <c r="A24" t="s">
        <v>86</v>
      </c>
      <c r="D24" s="78">
        <v>3</v>
      </c>
      <c r="F24" s="30"/>
      <c r="G24" t="s">
        <v>90</v>
      </c>
      <c r="K24" s="24">
        <f>'RE.2'!H18</f>
        <v>0</v>
      </c>
      <c r="L24" s="33">
        <f aca="true" t="shared" si="0" ref="L24:L37">K24/$D$12</f>
        <v>0</v>
      </c>
    </row>
    <row r="25" spans="4:12" ht="14.25">
      <c r="D25" s="19"/>
      <c r="F25" s="30"/>
      <c r="G25" s="25" t="s">
        <v>91</v>
      </c>
      <c r="H25" s="25"/>
      <c r="I25" s="25"/>
      <c r="J25" s="25"/>
      <c r="K25" s="26">
        <f>'RE.2'!G20</f>
        <v>0</v>
      </c>
      <c r="L25" s="33">
        <f t="shared" si="0"/>
        <v>0</v>
      </c>
    </row>
    <row r="26" spans="4:12" ht="14.25">
      <c r="D26" s="19"/>
      <c r="F26" s="30"/>
      <c r="K26" s="24"/>
      <c r="L26" s="33"/>
    </row>
    <row r="27" spans="4:12" ht="14.25">
      <c r="D27" s="19"/>
      <c r="F27" s="30" t="s">
        <v>99</v>
      </c>
      <c r="G27" t="s">
        <v>92</v>
      </c>
      <c r="K27" s="24">
        <f>'RE.3'!G23</f>
        <v>0</v>
      </c>
      <c r="L27" s="33">
        <f t="shared" si="0"/>
        <v>0</v>
      </c>
    </row>
    <row r="28" spans="4:12" ht="14.25">
      <c r="D28" s="19"/>
      <c r="F28" s="30"/>
      <c r="G28" t="s">
        <v>93</v>
      </c>
      <c r="K28" s="24">
        <f>'RE.3'!H23</f>
        <v>0</v>
      </c>
      <c r="L28" s="33">
        <f t="shared" si="0"/>
        <v>0</v>
      </c>
    </row>
    <row r="29" spans="4:12" ht="14.25">
      <c r="D29" s="19"/>
      <c r="F29" s="30"/>
      <c r="G29" s="25" t="s">
        <v>91</v>
      </c>
      <c r="H29" s="25"/>
      <c r="I29" s="25"/>
      <c r="J29" s="25"/>
      <c r="K29" s="26">
        <f>'RE.3'!G24</f>
        <v>0</v>
      </c>
      <c r="L29" s="33">
        <f t="shared" si="0"/>
        <v>0</v>
      </c>
    </row>
    <row r="30" spans="4:12" ht="14.25">
      <c r="D30" s="19"/>
      <c r="F30" s="30"/>
      <c r="G30" s="27"/>
      <c r="H30" s="27"/>
      <c r="I30" s="27"/>
      <c r="J30" s="27"/>
      <c r="K30" s="28"/>
      <c r="L30" s="33"/>
    </row>
    <row r="31" spans="4:12" ht="14.25">
      <c r="D31" s="19"/>
      <c r="F31" s="30" t="s">
        <v>100</v>
      </c>
      <c r="G31" t="s">
        <v>94</v>
      </c>
      <c r="K31" s="24">
        <f>'RE.4'!G20</f>
        <v>0</v>
      </c>
      <c r="L31" s="33">
        <f t="shared" si="0"/>
        <v>0</v>
      </c>
    </row>
    <row r="32" spans="4:12" ht="14.25">
      <c r="D32" s="19"/>
      <c r="F32" s="30"/>
      <c r="G32" t="s">
        <v>95</v>
      </c>
      <c r="K32" s="24">
        <f>'RE.4'!H20</f>
        <v>0</v>
      </c>
      <c r="L32" s="33">
        <f t="shared" si="0"/>
        <v>0</v>
      </c>
    </row>
    <row r="33" spans="4:12" ht="14.25">
      <c r="D33" s="19"/>
      <c r="F33" s="30"/>
      <c r="G33" s="25" t="s">
        <v>91</v>
      </c>
      <c r="H33" s="25"/>
      <c r="I33" s="25"/>
      <c r="J33" s="25"/>
      <c r="K33" s="26">
        <f>'RE.4'!G21</f>
        <v>0</v>
      </c>
      <c r="L33" s="33">
        <f t="shared" si="0"/>
        <v>0</v>
      </c>
    </row>
    <row r="34" spans="4:12" ht="14.25">
      <c r="D34" s="19"/>
      <c r="F34" s="30"/>
      <c r="G34" s="27"/>
      <c r="H34" s="27"/>
      <c r="I34" s="27"/>
      <c r="J34" s="27"/>
      <c r="K34" s="28"/>
      <c r="L34" s="33"/>
    </row>
    <row r="35" spans="4:12" ht="14.25">
      <c r="D35" s="19"/>
      <c r="F35" s="30" t="s">
        <v>101</v>
      </c>
      <c r="G35" t="s">
        <v>96</v>
      </c>
      <c r="K35" s="24">
        <f>'RE.5'!G28</f>
        <v>0</v>
      </c>
      <c r="L35" s="33">
        <f t="shared" si="0"/>
        <v>0</v>
      </c>
    </row>
    <row r="36" spans="4:12" ht="14.25">
      <c r="D36" s="19"/>
      <c r="F36" s="27"/>
      <c r="G36" t="s">
        <v>97</v>
      </c>
      <c r="K36" s="24">
        <f>'RE.5'!H28</f>
        <v>0</v>
      </c>
      <c r="L36" s="33">
        <f t="shared" si="0"/>
        <v>0</v>
      </c>
    </row>
    <row r="37" spans="4:12" ht="14.25">
      <c r="D37" s="19"/>
      <c r="G37" s="25" t="s">
        <v>91</v>
      </c>
      <c r="H37" s="25"/>
      <c r="I37" s="25"/>
      <c r="J37" s="25"/>
      <c r="K37" s="26">
        <f>'RE.5'!G29</f>
        <v>0</v>
      </c>
      <c r="L37" s="33">
        <f t="shared" si="0"/>
        <v>0</v>
      </c>
    </row>
    <row r="38" spans="4:12" ht="14.25">
      <c r="D38" s="19"/>
      <c r="G38" s="25"/>
      <c r="H38" s="25"/>
      <c r="I38" s="25"/>
      <c r="J38" s="25"/>
      <c r="K38" s="26"/>
      <c r="L38" s="33"/>
    </row>
    <row r="39" spans="4:12" ht="14.25">
      <c r="D39" s="19"/>
      <c r="F39" s="1" t="s">
        <v>156</v>
      </c>
      <c r="G39" s="1" t="s">
        <v>157</v>
      </c>
      <c r="H39" s="1"/>
      <c r="I39" s="1"/>
      <c r="J39" s="1"/>
      <c r="K39" s="88">
        <f>'RE.6'!G22</f>
        <v>0</v>
      </c>
      <c r="L39" s="89"/>
    </row>
    <row r="40" spans="4:12" ht="14.25">
      <c r="D40" s="19"/>
      <c r="F40" s="1"/>
      <c r="G40" s="1" t="s">
        <v>158</v>
      </c>
      <c r="H40" s="1"/>
      <c r="I40" s="1"/>
      <c r="J40" s="1"/>
      <c r="K40" s="88">
        <f>'RE.6'!H22</f>
        <v>0</v>
      </c>
      <c r="L40" s="89"/>
    </row>
    <row r="41" spans="4:12" ht="14.25">
      <c r="D41" s="19"/>
      <c r="F41" s="1"/>
      <c r="G41" s="90" t="s">
        <v>91</v>
      </c>
      <c r="H41" s="90"/>
      <c r="I41" s="90"/>
      <c r="J41" s="90"/>
      <c r="K41" s="91">
        <f>SUM(K39:K40)</f>
        <v>0</v>
      </c>
      <c r="L41" s="89"/>
    </row>
    <row r="42" spans="4:12" ht="14.25">
      <c r="D42" s="23"/>
      <c r="G42" s="27"/>
      <c r="H42" s="27"/>
      <c r="I42" s="27"/>
      <c r="J42" s="27"/>
      <c r="K42" s="29"/>
      <c r="L42" s="33"/>
    </row>
    <row r="43" spans="4:12" ht="14.25">
      <c r="D43" s="23"/>
      <c r="F43" s="25"/>
      <c r="G43" s="25" t="s">
        <v>162</v>
      </c>
      <c r="H43" s="25"/>
      <c r="I43" s="25"/>
      <c r="J43" s="55">
        <f>K25+K29+K33+K37+K41</f>
        <v>0</v>
      </c>
      <c r="K43" s="56"/>
      <c r="L43" s="33">
        <f>J43/$D$12</f>
        <v>0</v>
      </c>
    </row>
    <row r="44" spans="7:11" ht="14.25">
      <c r="G44" s="25" t="s">
        <v>164</v>
      </c>
      <c r="K44" s="47">
        <f>K45-J43</f>
        <v>0</v>
      </c>
    </row>
    <row r="45" spans="7:11" ht="14.25">
      <c r="G45" s="25" t="s">
        <v>163</v>
      </c>
      <c r="K45" s="47">
        <f>J43*1.2</f>
        <v>0</v>
      </c>
    </row>
    <row r="46" spans="7:11" ht="14.25">
      <c r="G46" s="25"/>
      <c r="K46" s="47"/>
    </row>
    <row r="47" spans="7:11" ht="14.25">
      <c r="G47" s="25"/>
      <c r="K47" s="47"/>
    </row>
    <row r="49" s="1" customFormat="1" ht="14.25"/>
    <row r="50" spans="1:253" ht="14.25">
      <c r="A50" s="79" t="s">
        <v>130</v>
      </c>
      <c r="B50" s="79"/>
      <c r="C50" s="79"/>
      <c r="D50" s="80"/>
      <c r="E50" s="80"/>
      <c r="F50" s="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</row>
    <row r="51" spans="1:253" ht="14.25">
      <c r="A51" s="81"/>
      <c r="B51" s="81"/>
      <c r="C51" s="81"/>
      <c r="D51" s="1"/>
      <c r="E51" s="1"/>
      <c r="F51" s="1"/>
      <c r="G51" s="81"/>
      <c r="H51" s="81"/>
      <c r="I51" s="82" t="s">
        <v>131</v>
      </c>
      <c r="J51" s="82"/>
      <c r="K51" s="82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</row>
    <row r="52" spans="1:253" ht="15">
      <c r="A52" s="81"/>
      <c r="B52" s="83"/>
      <c r="C52" s="81"/>
      <c r="D52" s="81"/>
      <c r="E52" s="81"/>
      <c r="F52" s="81"/>
      <c r="G52" s="81"/>
      <c r="H52" s="81"/>
      <c r="I52" s="82" t="s">
        <v>132</v>
      </c>
      <c r="J52" s="82"/>
      <c r="K52" s="82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</row>
    <row r="53" s="1" customFormat="1" ht="14.25"/>
  </sheetData>
  <sheetProtection/>
  <mergeCells count="17">
    <mergeCell ref="I51:K51"/>
    <mergeCell ref="I52:K52"/>
    <mergeCell ref="A8:D8"/>
    <mergeCell ref="E8:J8"/>
    <mergeCell ref="A9:D9"/>
    <mergeCell ref="E9:J9"/>
    <mergeCell ref="A10:D10"/>
    <mergeCell ref="E10:J10"/>
    <mergeCell ref="J43:K43"/>
    <mergeCell ref="A4:D4"/>
    <mergeCell ref="E4:J4"/>
    <mergeCell ref="A5:D5"/>
    <mergeCell ref="E5:J5"/>
    <mergeCell ref="A6:D6"/>
    <mergeCell ref="E6:J6"/>
    <mergeCell ref="A7:D7"/>
    <mergeCell ref="E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F8" sqref="F8:F16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  <col min="11" max="16384" width="8.8515625" style="1" customWidth="1"/>
  </cols>
  <sheetData>
    <row r="1" spans="1:10" s="93" customFormat="1" ht="57">
      <c r="A1" s="92" t="s">
        <v>115</v>
      </c>
      <c r="B1" s="92"/>
      <c r="C1" s="93" t="s">
        <v>109</v>
      </c>
      <c r="D1" s="94"/>
      <c r="E1" s="94"/>
      <c r="F1" s="94"/>
      <c r="G1" s="94"/>
      <c r="H1" s="95" t="s">
        <v>6</v>
      </c>
      <c r="I1" s="95"/>
      <c r="J1" s="94"/>
    </row>
    <row r="2" spans="3:9" ht="14.25">
      <c r="C2" s="93"/>
      <c r="H2" s="95" t="s">
        <v>7</v>
      </c>
      <c r="I2" s="95"/>
    </row>
    <row r="3" spans="1:10" ht="14.25">
      <c r="A3" s="74" t="s">
        <v>159</v>
      </c>
      <c r="C3" s="93"/>
      <c r="E3" s="59" t="s">
        <v>165</v>
      </c>
      <c r="F3" s="59"/>
      <c r="G3" s="7">
        <v>12.26</v>
      </c>
      <c r="H3" s="95" t="s">
        <v>8</v>
      </c>
      <c r="I3" s="95"/>
      <c r="J3" s="2">
        <v>2</v>
      </c>
    </row>
    <row r="4" ht="15" thickBot="1"/>
    <row r="5" spans="1:10" s="96" customFormat="1" ht="24" customHeight="1">
      <c r="A5" s="62"/>
      <c r="B5" s="64" t="s">
        <v>0</v>
      </c>
      <c r="C5" s="61" t="s">
        <v>1</v>
      </c>
      <c r="D5" s="61" t="s">
        <v>2</v>
      </c>
      <c r="E5" s="61" t="s">
        <v>3</v>
      </c>
      <c r="F5" s="60" t="s">
        <v>160</v>
      </c>
      <c r="G5" s="60" t="s">
        <v>161</v>
      </c>
      <c r="H5" s="61"/>
      <c r="I5" s="38"/>
      <c r="J5" s="38"/>
    </row>
    <row r="6" spans="1:10" s="3" customFormat="1" ht="44.25" customHeight="1">
      <c r="A6" s="63"/>
      <c r="B6" s="65"/>
      <c r="C6" s="67"/>
      <c r="D6" s="67"/>
      <c r="E6" s="67"/>
      <c r="F6" s="66"/>
      <c r="G6" s="51" t="s">
        <v>4</v>
      </c>
      <c r="H6" s="51" t="s">
        <v>5</v>
      </c>
      <c r="I6" s="49"/>
      <c r="J6" s="49"/>
    </row>
    <row r="7" spans="1:10" s="3" customFormat="1" ht="14.25">
      <c r="A7" s="50">
        <v>1</v>
      </c>
      <c r="B7" s="51">
        <v>2</v>
      </c>
      <c r="C7" s="51">
        <v>4</v>
      </c>
      <c r="D7" s="51">
        <v>5</v>
      </c>
      <c r="E7" s="51">
        <v>6</v>
      </c>
      <c r="F7" s="51">
        <v>7</v>
      </c>
      <c r="G7" s="51">
        <v>8</v>
      </c>
      <c r="H7" s="51">
        <v>9</v>
      </c>
      <c r="I7" s="2"/>
      <c r="J7" s="2"/>
    </row>
    <row r="8" spans="1:11" ht="30">
      <c r="A8" s="97"/>
      <c r="B8" s="98">
        <v>1</v>
      </c>
      <c r="C8" s="99" t="s">
        <v>10</v>
      </c>
      <c r="D8" s="98" t="s">
        <v>11</v>
      </c>
      <c r="E8" s="104">
        <f>G3</f>
        <v>12.26</v>
      </c>
      <c r="F8" s="110"/>
      <c r="G8" s="104"/>
      <c r="H8" s="107">
        <f>E8*F8</f>
        <v>0</v>
      </c>
      <c r="K8" s="39"/>
    </row>
    <row r="9" spans="1:11" ht="15.75">
      <c r="A9" s="100"/>
      <c r="B9" s="10">
        <v>2</v>
      </c>
      <c r="C9" s="101" t="s">
        <v>19</v>
      </c>
      <c r="D9" s="10" t="s">
        <v>11</v>
      </c>
      <c r="E9" s="106">
        <f>G3</f>
        <v>12.26</v>
      </c>
      <c r="F9" s="111"/>
      <c r="G9" s="106"/>
      <c r="H9" s="107">
        <f>E9*F9</f>
        <v>0</v>
      </c>
      <c r="K9" s="39"/>
    </row>
    <row r="10" spans="1:11" ht="14.25">
      <c r="A10" s="100"/>
      <c r="B10" s="10">
        <v>3</v>
      </c>
      <c r="C10" s="101" t="s">
        <v>20</v>
      </c>
      <c r="D10" s="10" t="s">
        <v>11</v>
      </c>
      <c r="E10" s="106">
        <f>G3</f>
        <v>12.26</v>
      </c>
      <c r="F10" s="111"/>
      <c r="G10" s="106"/>
      <c r="H10" s="107">
        <f>E10*F10</f>
        <v>0</v>
      </c>
      <c r="K10" s="39"/>
    </row>
    <row r="11" spans="1:11" ht="28.5">
      <c r="A11" s="100"/>
      <c r="B11" s="10">
        <v>4</v>
      </c>
      <c r="C11" s="101" t="s">
        <v>21</v>
      </c>
      <c r="D11" s="10" t="s">
        <v>11</v>
      </c>
      <c r="E11" s="106">
        <f>G3</f>
        <v>12.26</v>
      </c>
      <c r="F11" s="111"/>
      <c r="G11" s="106"/>
      <c r="H11" s="107">
        <f>E11*F11</f>
        <v>0</v>
      </c>
      <c r="K11" s="39"/>
    </row>
    <row r="12" spans="1:11" ht="14.25">
      <c r="A12" s="100"/>
      <c r="B12" s="10">
        <v>5</v>
      </c>
      <c r="C12" s="101" t="s">
        <v>22</v>
      </c>
      <c r="D12" s="10" t="s">
        <v>11</v>
      </c>
      <c r="E12" s="106">
        <f>G3</f>
        <v>12.26</v>
      </c>
      <c r="F12" s="111"/>
      <c r="G12" s="106"/>
      <c r="H12" s="107">
        <f>E12*F12</f>
        <v>0</v>
      </c>
      <c r="K12" s="39"/>
    </row>
    <row r="13" spans="1:11" ht="28.5">
      <c r="A13" s="100"/>
      <c r="B13" s="10">
        <v>6</v>
      </c>
      <c r="C13" s="101" t="s">
        <v>23</v>
      </c>
      <c r="D13" s="10" t="s">
        <v>11</v>
      </c>
      <c r="E13" s="106">
        <f>G3</f>
        <v>12.26</v>
      </c>
      <c r="F13" s="111"/>
      <c r="G13" s="106"/>
      <c r="H13" s="107">
        <f>E13*F13</f>
        <v>0</v>
      </c>
      <c r="K13" s="39"/>
    </row>
    <row r="14" spans="1:11" ht="28.5">
      <c r="A14" s="100"/>
      <c r="B14" s="10">
        <v>7</v>
      </c>
      <c r="C14" s="101" t="s">
        <v>24</v>
      </c>
      <c r="D14" s="10" t="s">
        <v>25</v>
      </c>
      <c r="E14" s="106">
        <v>54563</v>
      </c>
      <c r="F14" s="111"/>
      <c r="G14" s="106"/>
      <c r="H14" s="107">
        <f>E14*F14</f>
        <v>0</v>
      </c>
      <c r="K14" s="39"/>
    </row>
    <row r="15" spans="1:11" ht="14.25">
      <c r="A15" s="100"/>
      <c r="B15" s="10">
        <v>8</v>
      </c>
      <c r="C15" s="101" t="s">
        <v>26</v>
      </c>
      <c r="D15" s="10" t="s">
        <v>25</v>
      </c>
      <c r="E15" s="106">
        <v>54563</v>
      </c>
      <c r="F15" s="111"/>
      <c r="G15" s="106"/>
      <c r="H15" s="107">
        <f>E15*F15</f>
        <v>0</v>
      </c>
      <c r="K15" s="39"/>
    </row>
    <row r="16" spans="1:11" ht="28.5">
      <c r="A16" s="100"/>
      <c r="B16" s="10">
        <v>9</v>
      </c>
      <c r="C16" s="101" t="s">
        <v>27</v>
      </c>
      <c r="D16" s="10" t="s">
        <v>28</v>
      </c>
      <c r="E16" s="106">
        <v>1308.9</v>
      </c>
      <c r="F16" s="111"/>
      <c r="G16" s="106"/>
      <c r="H16" s="107">
        <f>E16*F16</f>
        <v>0</v>
      </c>
      <c r="K16" s="39"/>
    </row>
    <row r="17" spans="1:11" ht="14.25">
      <c r="A17" s="102"/>
      <c r="B17" s="102"/>
      <c r="C17" s="103" t="s">
        <v>88</v>
      </c>
      <c r="D17" s="102"/>
      <c r="E17" s="108"/>
      <c r="F17" s="108"/>
      <c r="G17" s="109"/>
      <c r="H17" s="108">
        <f>SUM(H8:H16)</f>
        <v>0</v>
      </c>
      <c r="K17" s="39"/>
    </row>
  </sheetData>
  <sheetProtection/>
  <mergeCells count="12">
    <mergeCell ref="D5:D6"/>
    <mergeCell ref="E5:E6"/>
    <mergeCell ref="F5:F6"/>
    <mergeCell ref="A1:B1"/>
    <mergeCell ref="H1:I1"/>
    <mergeCell ref="H2:I2"/>
    <mergeCell ref="H3:I3"/>
    <mergeCell ref="E3:F3"/>
    <mergeCell ref="G5:H5"/>
    <mergeCell ref="A5:A6"/>
    <mergeCell ref="B5:B6"/>
    <mergeCell ref="C5:C6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</cols>
  <sheetData>
    <row r="1" spans="1:10" s="5" customFormat="1" ht="15" customHeight="1">
      <c r="A1" s="57" t="s">
        <v>116</v>
      </c>
      <c r="B1" s="57"/>
      <c r="C1" s="43" t="s">
        <v>109</v>
      </c>
      <c r="D1" s="6"/>
      <c r="E1" s="6"/>
      <c r="F1" s="6"/>
      <c r="G1" s="6"/>
      <c r="H1" s="58" t="s">
        <v>6</v>
      </c>
      <c r="I1" s="58"/>
      <c r="J1" s="6"/>
    </row>
    <row r="2" spans="3:9" ht="14.25">
      <c r="C2" s="5"/>
      <c r="H2" s="58" t="s">
        <v>7</v>
      </c>
      <c r="I2" s="58"/>
    </row>
    <row r="3" spans="1:10" ht="14.25">
      <c r="A3" s="74" t="s">
        <v>159</v>
      </c>
      <c r="C3" s="5"/>
      <c r="E3" s="59" t="s">
        <v>9</v>
      </c>
      <c r="F3" s="59"/>
      <c r="G3" s="7" t="s">
        <v>113</v>
      </c>
      <c r="H3" s="58" t="s">
        <v>8</v>
      </c>
      <c r="I3" s="58"/>
      <c r="J3" s="2">
        <v>3</v>
      </c>
    </row>
    <row r="4" ht="15" thickBot="1"/>
    <row r="5" spans="1:10" s="4" customFormat="1" ht="28.5" customHeight="1">
      <c r="A5" s="62"/>
      <c r="B5" s="64" t="s">
        <v>0</v>
      </c>
      <c r="C5" s="61" t="s">
        <v>1</v>
      </c>
      <c r="D5" s="61" t="s">
        <v>2</v>
      </c>
      <c r="E5" s="61" t="s">
        <v>3</v>
      </c>
      <c r="F5" s="60" t="s">
        <v>160</v>
      </c>
      <c r="G5" s="60" t="s">
        <v>161</v>
      </c>
      <c r="H5" s="61"/>
      <c r="I5" s="46"/>
      <c r="J5" s="46"/>
    </row>
    <row r="6" spans="1:10" s="3" customFormat="1" ht="44.25" customHeight="1">
      <c r="A6" s="63"/>
      <c r="B6" s="65"/>
      <c r="C6" s="67"/>
      <c r="D6" s="67"/>
      <c r="E6" s="67"/>
      <c r="F6" s="66"/>
      <c r="G6" s="51" t="s">
        <v>4</v>
      </c>
      <c r="H6" s="51" t="s">
        <v>5</v>
      </c>
      <c r="I6" s="2"/>
      <c r="J6" s="2"/>
    </row>
    <row r="7" spans="1:10" s="3" customFormat="1" ht="14.25">
      <c r="A7" s="35">
        <v>1</v>
      </c>
      <c r="B7" s="21">
        <v>2</v>
      </c>
      <c r="C7" s="21">
        <v>4</v>
      </c>
      <c r="D7" s="21">
        <v>5</v>
      </c>
      <c r="E7" s="21">
        <v>6</v>
      </c>
      <c r="F7" s="21">
        <v>7</v>
      </c>
      <c r="G7" s="21">
        <v>8</v>
      </c>
      <c r="H7" s="21">
        <v>9</v>
      </c>
      <c r="I7" s="2"/>
      <c r="J7" s="2"/>
    </row>
    <row r="8" spans="1:11" ht="14.25">
      <c r="A8" s="36"/>
      <c r="B8" s="11"/>
      <c r="C8" s="12" t="s">
        <v>33</v>
      </c>
      <c r="D8" s="11"/>
      <c r="E8" s="13"/>
      <c r="F8" s="13"/>
      <c r="G8" s="11"/>
      <c r="H8" s="52"/>
      <c r="K8" s="34"/>
    </row>
    <row r="9" spans="1:11" ht="14.25">
      <c r="A9" s="37"/>
      <c r="B9" s="14"/>
      <c r="C9" s="15" t="s">
        <v>34</v>
      </c>
      <c r="D9" s="14"/>
      <c r="E9" s="22"/>
      <c r="F9" s="22"/>
      <c r="G9" s="14"/>
      <c r="H9" s="53"/>
      <c r="K9" s="34"/>
    </row>
    <row r="10" spans="1:11" ht="14.25">
      <c r="A10" s="37"/>
      <c r="B10" s="14">
        <v>1</v>
      </c>
      <c r="C10" s="15" t="s">
        <v>35</v>
      </c>
      <c r="D10" s="14" t="s">
        <v>25</v>
      </c>
      <c r="E10" s="112">
        <v>54563</v>
      </c>
      <c r="F10" s="118"/>
      <c r="G10" s="112">
        <f>E10*F10</f>
        <v>0</v>
      </c>
      <c r="H10" s="113"/>
      <c r="K10" s="34"/>
    </row>
    <row r="11" spans="1:11" ht="14.25">
      <c r="A11" s="37"/>
      <c r="B11" s="14">
        <v>2</v>
      </c>
      <c r="C11" s="15" t="s">
        <v>36</v>
      </c>
      <c r="D11" s="14" t="s">
        <v>25</v>
      </c>
      <c r="E11" s="112">
        <v>54563</v>
      </c>
      <c r="F11" s="118"/>
      <c r="G11" s="112">
        <f aca="true" t="shared" si="0" ref="G11:G16">E11*F11</f>
        <v>0</v>
      </c>
      <c r="H11" s="113"/>
      <c r="K11" s="34"/>
    </row>
    <row r="12" spans="1:11" ht="14.25">
      <c r="A12" s="37"/>
      <c r="B12" s="14">
        <v>3</v>
      </c>
      <c r="C12" s="15" t="s">
        <v>37</v>
      </c>
      <c r="D12" s="14" t="s">
        <v>38</v>
      </c>
      <c r="E12" s="112">
        <v>150</v>
      </c>
      <c r="F12" s="118"/>
      <c r="G12" s="112">
        <f t="shared" si="0"/>
        <v>0</v>
      </c>
      <c r="H12" s="113"/>
      <c r="K12" s="34"/>
    </row>
    <row r="13" spans="1:11" ht="14.25">
      <c r="A13" s="37"/>
      <c r="B13" s="14"/>
      <c r="C13" s="15" t="s">
        <v>39</v>
      </c>
      <c r="D13" s="14"/>
      <c r="E13" s="112"/>
      <c r="F13" s="112"/>
      <c r="G13" s="112"/>
      <c r="H13" s="113"/>
      <c r="K13" s="34"/>
    </row>
    <row r="14" spans="1:11" ht="14.25">
      <c r="A14" s="37"/>
      <c r="B14" s="14">
        <v>4</v>
      </c>
      <c r="C14" s="15" t="s">
        <v>108</v>
      </c>
      <c r="D14" s="14" t="s">
        <v>28</v>
      </c>
      <c r="E14" s="112">
        <v>14.69</v>
      </c>
      <c r="F14" s="118"/>
      <c r="G14" s="112">
        <f t="shared" si="0"/>
        <v>0</v>
      </c>
      <c r="H14" s="113"/>
      <c r="K14" s="34"/>
    </row>
    <row r="15" spans="1:11" ht="14.25">
      <c r="A15" s="37"/>
      <c r="B15" s="14">
        <v>5</v>
      </c>
      <c r="C15" s="15" t="s">
        <v>40</v>
      </c>
      <c r="D15" s="14" t="s">
        <v>28</v>
      </c>
      <c r="E15" s="112">
        <v>40.7</v>
      </c>
      <c r="F15" s="118"/>
      <c r="G15" s="112">
        <f t="shared" si="0"/>
        <v>0</v>
      </c>
      <c r="H15" s="113"/>
      <c r="K15" s="34"/>
    </row>
    <row r="16" spans="1:11" ht="14.25">
      <c r="A16" s="37"/>
      <c r="B16" s="14">
        <v>6</v>
      </c>
      <c r="C16" s="15" t="s">
        <v>41</v>
      </c>
      <c r="D16" s="14" t="s">
        <v>28</v>
      </c>
      <c r="E16" s="112">
        <v>1226</v>
      </c>
      <c r="F16" s="118"/>
      <c r="G16" s="112">
        <f t="shared" si="0"/>
        <v>0</v>
      </c>
      <c r="H16" s="113"/>
      <c r="K16" s="34"/>
    </row>
    <row r="17" spans="1:11" ht="14.25">
      <c r="A17" s="37"/>
      <c r="B17" s="14"/>
      <c r="C17" s="15"/>
      <c r="D17" s="14"/>
      <c r="E17" s="112"/>
      <c r="F17" s="112"/>
      <c r="G17" s="112"/>
      <c r="H17" s="113"/>
      <c r="K17" s="34"/>
    </row>
    <row r="18" spans="1:11" ht="14.25">
      <c r="A18" s="37"/>
      <c r="B18" s="14"/>
      <c r="C18" s="40" t="s">
        <v>42</v>
      </c>
      <c r="D18" s="14"/>
      <c r="E18" s="112"/>
      <c r="F18" s="112"/>
      <c r="G18" s="114">
        <f>SUM(G10:G16)</f>
        <v>0</v>
      </c>
      <c r="H18" s="115">
        <f>'RE.1'!H17</f>
        <v>0</v>
      </c>
      <c r="K18" s="34"/>
    </row>
    <row r="19" spans="1:11" ht="14.25">
      <c r="A19" s="37"/>
      <c r="B19" s="14"/>
      <c r="C19" s="15"/>
      <c r="D19" s="14"/>
      <c r="E19" s="112"/>
      <c r="F19" s="112"/>
      <c r="G19" s="112"/>
      <c r="H19" s="113"/>
      <c r="K19" s="34"/>
    </row>
    <row r="20" spans="1:11" ht="14.25">
      <c r="A20" s="54"/>
      <c r="B20" s="54"/>
      <c r="C20" s="154" t="s">
        <v>43</v>
      </c>
      <c r="D20" s="54"/>
      <c r="E20" s="116"/>
      <c r="F20" s="116"/>
      <c r="G20" s="117">
        <f>G18+H18</f>
        <v>0</v>
      </c>
      <c r="H20" s="117"/>
      <c r="K20" s="34"/>
    </row>
  </sheetData>
  <sheetProtection/>
  <mergeCells count="13">
    <mergeCell ref="A1:B1"/>
    <mergeCell ref="G20:H20"/>
    <mergeCell ref="E5:E6"/>
    <mergeCell ref="F5:F6"/>
    <mergeCell ref="A5:A6"/>
    <mergeCell ref="B5:B6"/>
    <mergeCell ref="C5:C6"/>
    <mergeCell ref="D5:D6"/>
    <mergeCell ref="G5:H5"/>
    <mergeCell ref="H1:I1"/>
    <mergeCell ref="H2:I2"/>
    <mergeCell ref="E3:F3"/>
    <mergeCell ref="H3:I3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5">
      <selection activeCell="G20" sqref="G18:G20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  <col min="11" max="16384" width="8.8515625" style="1" customWidth="1"/>
  </cols>
  <sheetData>
    <row r="1" spans="1:10" s="93" customFormat="1" ht="15" customHeight="1">
      <c r="A1" s="92" t="s">
        <v>117</v>
      </c>
      <c r="B1" s="92"/>
      <c r="C1" s="121" t="s">
        <v>110</v>
      </c>
      <c r="D1" s="94"/>
      <c r="E1" s="94"/>
      <c r="F1" s="94"/>
      <c r="G1" s="94"/>
      <c r="H1" s="95" t="s">
        <v>6</v>
      </c>
      <c r="I1" s="95"/>
      <c r="J1" s="94"/>
    </row>
    <row r="2" spans="3:9" ht="14.25">
      <c r="C2" s="93" t="s">
        <v>104</v>
      </c>
      <c r="H2" s="95" t="s">
        <v>7</v>
      </c>
      <c r="I2" s="95"/>
    </row>
    <row r="3" spans="1:10" ht="14.25">
      <c r="A3" s="74" t="s">
        <v>159</v>
      </c>
      <c r="C3" s="93"/>
      <c r="E3" s="59" t="s">
        <v>165</v>
      </c>
      <c r="F3" s="59"/>
      <c r="G3" s="7">
        <v>12.26</v>
      </c>
      <c r="H3" s="95" t="s">
        <v>8</v>
      </c>
      <c r="I3" s="95"/>
      <c r="J3" s="2">
        <v>4</v>
      </c>
    </row>
    <row r="4" ht="15" thickBot="1"/>
    <row r="5" spans="1:8" s="96" customFormat="1" ht="36" customHeight="1">
      <c r="A5" s="62"/>
      <c r="B5" s="64" t="s">
        <v>0</v>
      </c>
      <c r="C5" s="61" t="s">
        <v>1</v>
      </c>
      <c r="D5" s="61" t="s">
        <v>2</v>
      </c>
      <c r="E5" s="61" t="s">
        <v>3</v>
      </c>
      <c r="F5" s="60" t="s">
        <v>160</v>
      </c>
      <c r="G5" s="60" t="s">
        <v>161</v>
      </c>
      <c r="H5" s="61"/>
    </row>
    <row r="6" spans="1:8" s="3" customFormat="1" ht="44.25" customHeight="1">
      <c r="A6" s="63"/>
      <c r="B6" s="65"/>
      <c r="C6" s="67"/>
      <c r="D6" s="67"/>
      <c r="E6" s="67"/>
      <c r="F6" s="66"/>
      <c r="G6" s="51" t="s">
        <v>4</v>
      </c>
      <c r="H6" s="51" t="s">
        <v>5</v>
      </c>
    </row>
    <row r="7" spans="1:8" s="3" customFormat="1" ht="13.5">
      <c r="A7" s="50">
        <v>1</v>
      </c>
      <c r="B7" s="51">
        <v>2</v>
      </c>
      <c r="C7" s="51">
        <v>4</v>
      </c>
      <c r="D7" s="51">
        <v>5</v>
      </c>
      <c r="E7" s="51">
        <v>6</v>
      </c>
      <c r="F7" s="51">
        <v>7</v>
      </c>
      <c r="G7" s="51">
        <v>8</v>
      </c>
      <c r="H7" s="51">
        <v>9</v>
      </c>
    </row>
    <row r="8" spans="1:10" ht="28.5">
      <c r="A8" s="97"/>
      <c r="B8" s="98">
        <v>1</v>
      </c>
      <c r="C8" s="99" t="s">
        <v>44</v>
      </c>
      <c r="D8" s="98" t="s">
        <v>25</v>
      </c>
      <c r="E8" s="104">
        <v>54563</v>
      </c>
      <c r="F8" s="110"/>
      <c r="G8" s="104"/>
      <c r="H8" s="105">
        <f>E8*F8</f>
        <v>0</v>
      </c>
      <c r="I8" s="39"/>
      <c r="J8" s="1"/>
    </row>
    <row r="9" spans="1:10" ht="14.25">
      <c r="A9" s="100"/>
      <c r="B9" s="10">
        <v>2</v>
      </c>
      <c r="C9" s="101" t="s">
        <v>45</v>
      </c>
      <c r="D9" s="10" t="s">
        <v>11</v>
      </c>
      <c r="E9" s="106">
        <v>49.04</v>
      </c>
      <c r="F9" s="111"/>
      <c r="G9" s="106"/>
      <c r="H9" s="107">
        <f>E9*F9</f>
        <v>0</v>
      </c>
      <c r="I9" s="39"/>
      <c r="J9" s="1"/>
    </row>
    <row r="10" spans="1:10" ht="28.5">
      <c r="A10" s="100"/>
      <c r="B10" s="10">
        <v>3</v>
      </c>
      <c r="C10" s="101" t="s">
        <v>46</v>
      </c>
      <c r="D10" s="10" t="s">
        <v>11</v>
      </c>
      <c r="E10" s="106">
        <v>73.56</v>
      </c>
      <c r="F10" s="111"/>
      <c r="G10" s="106"/>
      <c r="H10" s="107">
        <f>E10*F10</f>
        <v>0</v>
      </c>
      <c r="I10" s="39"/>
      <c r="J10" s="1"/>
    </row>
    <row r="11" spans="1:10" ht="14.25">
      <c r="A11" s="100"/>
      <c r="B11" s="10">
        <v>4</v>
      </c>
      <c r="C11" s="101" t="s">
        <v>47</v>
      </c>
      <c r="D11" s="10" t="s">
        <v>25</v>
      </c>
      <c r="E11" s="106">
        <v>54563</v>
      </c>
      <c r="F11" s="111"/>
      <c r="G11" s="106"/>
      <c r="H11" s="107">
        <f>E11*F11</f>
        <v>0</v>
      </c>
      <c r="I11" s="39"/>
      <c r="J11" s="1"/>
    </row>
    <row r="12" spans="1:10" ht="28.5">
      <c r="A12" s="100"/>
      <c r="B12" s="10">
        <v>5</v>
      </c>
      <c r="C12" s="101" t="s">
        <v>114</v>
      </c>
      <c r="D12" s="10" t="s">
        <v>11</v>
      </c>
      <c r="E12" s="106">
        <v>24.52</v>
      </c>
      <c r="F12" s="111"/>
      <c r="G12" s="106"/>
      <c r="H12" s="107">
        <f>E12*F12</f>
        <v>0</v>
      </c>
      <c r="I12" s="39"/>
      <c r="J12" s="1"/>
    </row>
    <row r="13" spans="1:10" ht="14.25">
      <c r="A13" s="100"/>
      <c r="B13" s="10">
        <v>6</v>
      </c>
      <c r="C13" s="101" t="s">
        <v>49</v>
      </c>
      <c r="D13" s="10" t="s">
        <v>25</v>
      </c>
      <c r="E13" s="106">
        <v>54563</v>
      </c>
      <c r="F13" s="111"/>
      <c r="G13" s="106"/>
      <c r="H13" s="107">
        <f>E13*F13</f>
        <v>0</v>
      </c>
      <c r="I13" s="39"/>
      <c r="J13" s="1"/>
    </row>
    <row r="14" spans="1:10" ht="28.5">
      <c r="A14" s="100"/>
      <c r="B14" s="10">
        <v>7</v>
      </c>
      <c r="C14" s="101" t="s">
        <v>50</v>
      </c>
      <c r="D14" s="10" t="s">
        <v>25</v>
      </c>
      <c r="E14" s="106">
        <v>3819</v>
      </c>
      <c r="F14" s="111"/>
      <c r="G14" s="106"/>
      <c r="H14" s="107">
        <f>E14*F14</f>
        <v>0</v>
      </c>
      <c r="I14" s="39"/>
      <c r="J14" s="1"/>
    </row>
    <row r="15" spans="1:10" ht="14.25">
      <c r="A15" s="100"/>
      <c r="B15" s="10">
        <v>8</v>
      </c>
      <c r="C15" s="101" t="s">
        <v>51</v>
      </c>
      <c r="D15" s="10" t="s">
        <v>28</v>
      </c>
      <c r="E15" s="106">
        <v>12.25</v>
      </c>
      <c r="F15" s="111"/>
      <c r="G15" s="106"/>
      <c r="H15" s="107">
        <f>E15*F15</f>
        <v>0</v>
      </c>
      <c r="I15" s="39"/>
      <c r="J15" s="1"/>
    </row>
    <row r="16" spans="1:10" ht="14.25">
      <c r="A16" s="100"/>
      <c r="B16" s="10">
        <v>9</v>
      </c>
      <c r="C16" s="101" t="s">
        <v>52</v>
      </c>
      <c r="D16" s="10" t="s">
        <v>28</v>
      </c>
      <c r="E16" s="106">
        <v>93.5</v>
      </c>
      <c r="F16" s="111"/>
      <c r="G16" s="106"/>
      <c r="H16" s="107">
        <f>E16*F16</f>
        <v>0</v>
      </c>
      <c r="I16" s="39"/>
      <c r="J16" s="1"/>
    </row>
    <row r="17" spans="1:10" ht="14.25">
      <c r="A17" s="122"/>
      <c r="B17" s="10"/>
      <c r="C17" s="45" t="s">
        <v>54</v>
      </c>
      <c r="D17" s="10"/>
      <c r="E17" s="106"/>
      <c r="F17" s="106"/>
      <c r="G17" s="106"/>
      <c r="H17" s="107"/>
      <c r="I17" s="39"/>
      <c r="J17" s="1"/>
    </row>
    <row r="18" spans="1:10" ht="14.25">
      <c r="A18" s="122"/>
      <c r="B18" s="10"/>
      <c r="C18" s="45" t="s">
        <v>53</v>
      </c>
      <c r="D18" s="10" t="s">
        <v>11</v>
      </c>
      <c r="E18" s="106">
        <f>G3</f>
        <v>12.26</v>
      </c>
      <c r="F18" s="111"/>
      <c r="G18" s="106">
        <f>F18*E18</f>
        <v>0</v>
      </c>
      <c r="H18" s="107"/>
      <c r="I18" s="39"/>
      <c r="J18" s="1"/>
    </row>
    <row r="19" spans="1:10" ht="14.25">
      <c r="A19" s="122"/>
      <c r="B19" s="10"/>
      <c r="C19" s="45" t="s">
        <v>55</v>
      </c>
      <c r="D19" s="10" t="s">
        <v>11</v>
      </c>
      <c r="E19" s="106">
        <f>G3</f>
        <v>12.26</v>
      </c>
      <c r="F19" s="111"/>
      <c r="G19" s="106">
        <f>F19*E19</f>
        <v>0</v>
      </c>
      <c r="H19" s="107"/>
      <c r="I19" s="39"/>
      <c r="J19" s="1"/>
    </row>
    <row r="20" spans="1:10" ht="14.25">
      <c r="A20" s="122"/>
      <c r="B20" s="10"/>
      <c r="C20" s="45" t="s">
        <v>56</v>
      </c>
      <c r="D20" s="10" t="s">
        <v>25</v>
      </c>
      <c r="E20" s="106">
        <v>3819</v>
      </c>
      <c r="F20" s="111"/>
      <c r="G20" s="106">
        <f>F20*E20</f>
        <v>0</v>
      </c>
      <c r="H20" s="107"/>
      <c r="I20" s="39"/>
      <c r="J20" s="1"/>
    </row>
    <row r="21" spans="1:10" ht="14.25">
      <c r="A21" s="122"/>
      <c r="B21" s="10"/>
      <c r="C21" s="45" t="s">
        <v>57</v>
      </c>
      <c r="D21" s="10" t="s">
        <v>28</v>
      </c>
      <c r="E21" s="106">
        <v>2.45</v>
      </c>
      <c r="F21" s="111"/>
      <c r="G21" s="106">
        <f>F21*E21</f>
        <v>0</v>
      </c>
      <c r="H21" s="107"/>
      <c r="I21" s="39"/>
      <c r="J21" s="1"/>
    </row>
    <row r="22" spans="1:10" ht="14.25">
      <c r="A22" s="122"/>
      <c r="B22" s="10"/>
      <c r="C22" s="45"/>
      <c r="D22" s="10"/>
      <c r="E22" s="106"/>
      <c r="F22" s="106"/>
      <c r="G22" s="123"/>
      <c r="H22" s="107"/>
      <c r="I22" s="39"/>
      <c r="J22" s="1"/>
    </row>
    <row r="23" spans="1:10" ht="14.25">
      <c r="A23" s="122"/>
      <c r="B23" s="10"/>
      <c r="C23" s="124" t="s">
        <v>42</v>
      </c>
      <c r="D23" s="10"/>
      <c r="E23" s="106"/>
      <c r="F23" s="106"/>
      <c r="G23" s="119">
        <f>SUM(G8:G21)</f>
        <v>0</v>
      </c>
      <c r="H23" s="120">
        <f>SUM(H8:H21)</f>
        <v>0</v>
      </c>
      <c r="I23" s="39"/>
      <c r="J23" s="1"/>
    </row>
    <row r="24" spans="1:10" ht="14.25">
      <c r="A24" s="102"/>
      <c r="B24" s="102"/>
      <c r="C24" s="125" t="s">
        <v>43</v>
      </c>
      <c r="D24" s="102"/>
      <c r="E24" s="108"/>
      <c r="F24" s="108"/>
      <c r="G24" s="126">
        <f>G23+H23</f>
        <v>0</v>
      </c>
      <c r="H24" s="126"/>
      <c r="I24" s="39"/>
      <c r="J24" s="1"/>
    </row>
    <row r="25" spans="1:10" ht="14.25">
      <c r="A25" s="38"/>
      <c r="B25" s="38"/>
      <c r="C25" s="39"/>
      <c r="D25" s="38"/>
      <c r="E25" s="38"/>
      <c r="F25" s="38"/>
      <c r="G25" s="38"/>
      <c r="H25" s="38"/>
      <c r="I25" s="1"/>
      <c r="J25" s="1"/>
    </row>
    <row r="26" spans="1:10" ht="14.25">
      <c r="A26" s="49"/>
      <c r="C26" s="41"/>
      <c r="G26" s="48"/>
      <c r="H26" s="68"/>
      <c r="I26" s="68"/>
      <c r="J26" s="68"/>
    </row>
  </sheetData>
  <sheetProtection/>
  <mergeCells count="14">
    <mergeCell ref="A5:A6"/>
    <mergeCell ref="B5:B6"/>
    <mergeCell ref="C5:C6"/>
    <mergeCell ref="D5:D6"/>
    <mergeCell ref="A1:B1"/>
    <mergeCell ref="G24:H24"/>
    <mergeCell ref="H26:J26"/>
    <mergeCell ref="E5:E6"/>
    <mergeCell ref="F5:F6"/>
    <mergeCell ref="H1:I1"/>
    <mergeCell ref="H2:I2"/>
    <mergeCell ref="E3:F3"/>
    <mergeCell ref="H3:I3"/>
    <mergeCell ref="G5:H5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F8" sqref="F8:F18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  <col min="11" max="16384" width="8.8515625" style="1" customWidth="1"/>
  </cols>
  <sheetData>
    <row r="1" spans="1:10" s="93" customFormat="1" ht="15" customHeight="1">
      <c r="A1" s="92" t="s">
        <v>118</v>
      </c>
      <c r="B1" s="92"/>
      <c r="C1" s="121" t="s">
        <v>111</v>
      </c>
      <c r="D1" s="94"/>
      <c r="E1" s="94"/>
      <c r="F1" s="94"/>
      <c r="G1" s="94"/>
      <c r="H1" s="95" t="s">
        <v>6</v>
      </c>
      <c r="I1" s="95"/>
      <c r="J1" s="94"/>
    </row>
    <row r="2" spans="3:9" ht="14.25">
      <c r="C2" s="93"/>
      <c r="H2" s="95" t="s">
        <v>7</v>
      </c>
      <c r="I2" s="95"/>
    </row>
    <row r="3" spans="1:10" ht="14.25">
      <c r="A3" s="74" t="s">
        <v>159</v>
      </c>
      <c r="C3" s="93"/>
      <c r="E3" s="59" t="s">
        <v>165</v>
      </c>
      <c r="F3" s="59"/>
      <c r="G3" s="7">
        <v>12.26</v>
      </c>
      <c r="H3" s="95" t="s">
        <v>8</v>
      </c>
      <c r="I3" s="95"/>
      <c r="J3" s="2">
        <v>5</v>
      </c>
    </row>
    <row r="4" ht="15" thickBot="1"/>
    <row r="5" spans="1:10" s="96" customFormat="1" ht="30" customHeight="1">
      <c r="A5" s="62"/>
      <c r="B5" s="64" t="s">
        <v>0</v>
      </c>
      <c r="C5" s="61" t="s">
        <v>1</v>
      </c>
      <c r="D5" s="61" t="s">
        <v>2</v>
      </c>
      <c r="E5" s="61" t="s">
        <v>3</v>
      </c>
      <c r="F5" s="60" t="s">
        <v>160</v>
      </c>
      <c r="G5" s="60" t="s">
        <v>161</v>
      </c>
      <c r="H5" s="61"/>
      <c r="I5" s="10"/>
      <c r="J5" s="38"/>
    </row>
    <row r="6" spans="1:10" s="3" customFormat="1" ht="44.25" customHeight="1">
      <c r="A6" s="63"/>
      <c r="B6" s="65"/>
      <c r="C6" s="67"/>
      <c r="D6" s="67"/>
      <c r="E6" s="67"/>
      <c r="F6" s="66"/>
      <c r="G6" s="51" t="s">
        <v>4</v>
      </c>
      <c r="H6" s="51" t="s">
        <v>5</v>
      </c>
      <c r="I6" s="10"/>
      <c r="J6" s="38"/>
    </row>
    <row r="7" spans="1:10" s="3" customFormat="1" ht="14.25">
      <c r="A7" s="50">
        <v>1</v>
      </c>
      <c r="B7" s="51">
        <v>2</v>
      </c>
      <c r="C7" s="51">
        <v>4</v>
      </c>
      <c r="D7" s="51">
        <v>5</v>
      </c>
      <c r="E7" s="51">
        <v>6</v>
      </c>
      <c r="F7" s="51">
        <v>7</v>
      </c>
      <c r="G7" s="51">
        <v>8</v>
      </c>
      <c r="H7" s="51">
        <v>9</v>
      </c>
      <c r="I7" s="10"/>
      <c r="J7" s="38"/>
    </row>
    <row r="8" spans="1:11" ht="28.5">
      <c r="A8" s="97"/>
      <c r="B8" s="98">
        <v>1</v>
      </c>
      <c r="C8" s="99" t="s">
        <v>44</v>
      </c>
      <c r="D8" s="98" t="s">
        <v>25</v>
      </c>
      <c r="E8" s="104">
        <v>54563</v>
      </c>
      <c r="F8" s="110"/>
      <c r="G8" s="104"/>
      <c r="H8" s="104">
        <f>E8*F8</f>
        <v>0</v>
      </c>
      <c r="I8" s="10"/>
      <c r="J8" s="38"/>
      <c r="K8" s="39"/>
    </row>
    <row r="9" spans="1:11" ht="14.25">
      <c r="A9" s="100"/>
      <c r="B9" s="10">
        <v>2</v>
      </c>
      <c r="C9" s="101" t="s">
        <v>45</v>
      </c>
      <c r="D9" s="10" t="s">
        <v>11</v>
      </c>
      <c r="E9" s="106">
        <v>49.04</v>
      </c>
      <c r="F9" s="111"/>
      <c r="G9" s="106"/>
      <c r="H9" s="106">
        <f>E9*F9</f>
        <v>0</v>
      </c>
      <c r="I9" s="10"/>
      <c r="J9" s="38"/>
      <c r="K9" s="39"/>
    </row>
    <row r="10" spans="1:11" ht="28.5">
      <c r="A10" s="100"/>
      <c r="B10" s="10">
        <v>3</v>
      </c>
      <c r="C10" s="101" t="s">
        <v>58</v>
      </c>
      <c r="D10" s="10" t="s">
        <v>11</v>
      </c>
      <c r="E10" s="106">
        <v>61.3</v>
      </c>
      <c r="F10" s="111"/>
      <c r="G10" s="106"/>
      <c r="H10" s="106">
        <f>E10*F10</f>
        <v>0</v>
      </c>
      <c r="I10" s="10"/>
      <c r="J10" s="38"/>
      <c r="K10" s="39"/>
    </row>
    <row r="11" spans="1:11" ht="14.25">
      <c r="A11" s="100"/>
      <c r="B11" s="10">
        <v>4</v>
      </c>
      <c r="C11" s="101" t="s">
        <v>47</v>
      </c>
      <c r="D11" s="10" t="s">
        <v>25</v>
      </c>
      <c r="E11" s="106">
        <v>54563</v>
      </c>
      <c r="F11" s="111"/>
      <c r="G11" s="106"/>
      <c r="H11" s="107">
        <f>E11*F11</f>
        <v>0</v>
      </c>
      <c r="I11" s="49"/>
      <c r="J11" s="49"/>
      <c r="K11" s="39"/>
    </row>
    <row r="12" spans="1:11" ht="28.5">
      <c r="A12" s="100"/>
      <c r="B12" s="10">
        <v>5</v>
      </c>
      <c r="C12" s="101" t="s">
        <v>48</v>
      </c>
      <c r="D12" s="10" t="s">
        <v>11</v>
      </c>
      <c r="E12" s="106">
        <v>24.52</v>
      </c>
      <c r="F12" s="111"/>
      <c r="G12" s="106"/>
      <c r="H12" s="107">
        <f>E12*F12</f>
        <v>0</v>
      </c>
      <c r="K12" s="39"/>
    </row>
    <row r="13" spans="1:11" ht="14.25">
      <c r="A13" s="100"/>
      <c r="B13" s="10">
        <v>6</v>
      </c>
      <c r="C13" s="101" t="s">
        <v>87</v>
      </c>
      <c r="D13" s="10" t="s">
        <v>59</v>
      </c>
      <c r="E13" s="106">
        <v>654.7</v>
      </c>
      <c r="F13" s="111"/>
      <c r="G13" s="106"/>
      <c r="H13" s="107">
        <f>E13*F13</f>
        <v>0</v>
      </c>
      <c r="K13" s="39"/>
    </row>
    <row r="14" spans="1:11" ht="28.5">
      <c r="A14" s="100"/>
      <c r="B14" s="10">
        <v>7</v>
      </c>
      <c r="C14" s="101" t="s">
        <v>60</v>
      </c>
      <c r="D14" s="10" t="s">
        <v>25</v>
      </c>
      <c r="E14" s="106">
        <v>54563</v>
      </c>
      <c r="F14" s="111"/>
      <c r="G14" s="106"/>
      <c r="H14" s="107">
        <f>E14*F14</f>
        <v>0</v>
      </c>
      <c r="K14" s="39"/>
    </row>
    <row r="15" spans="1:11" ht="14.25">
      <c r="A15" s="100"/>
      <c r="B15" s="10">
        <v>8</v>
      </c>
      <c r="C15" s="101" t="s">
        <v>52</v>
      </c>
      <c r="D15" s="10" t="s">
        <v>28</v>
      </c>
      <c r="E15" s="106">
        <v>690.9</v>
      </c>
      <c r="F15" s="111"/>
      <c r="G15" s="106"/>
      <c r="H15" s="107">
        <f>E15*F15</f>
        <v>0</v>
      </c>
      <c r="K15" s="39"/>
    </row>
    <row r="16" spans="1:11" ht="14.25">
      <c r="A16" s="122"/>
      <c r="B16" s="10"/>
      <c r="C16" s="45" t="s">
        <v>54</v>
      </c>
      <c r="D16" s="10"/>
      <c r="E16" s="106"/>
      <c r="F16" s="106"/>
      <c r="G16" s="106"/>
      <c r="H16" s="107"/>
      <c r="K16" s="39"/>
    </row>
    <row r="17" spans="1:11" ht="14.25">
      <c r="A17" s="122"/>
      <c r="B17" s="10"/>
      <c r="C17" s="45" t="s">
        <v>53</v>
      </c>
      <c r="D17" s="10" t="s">
        <v>11</v>
      </c>
      <c r="E17" s="106">
        <f>G3</f>
        <v>12.26</v>
      </c>
      <c r="F17" s="111"/>
      <c r="G17" s="106">
        <f>E17*F17</f>
        <v>0</v>
      </c>
      <c r="H17" s="107"/>
      <c r="K17" s="39"/>
    </row>
    <row r="18" spans="1:11" ht="14.25">
      <c r="A18" s="122"/>
      <c r="B18" s="10"/>
      <c r="C18" s="45" t="s">
        <v>55</v>
      </c>
      <c r="D18" s="10" t="s">
        <v>11</v>
      </c>
      <c r="E18" s="106">
        <f>G3</f>
        <v>12.26</v>
      </c>
      <c r="F18" s="111"/>
      <c r="G18" s="106">
        <f>E18*F18</f>
        <v>0</v>
      </c>
      <c r="H18" s="107"/>
      <c r="K18" s="39"/>
    </row>
    <row r="19" spans="1:11" ht="14.25">
      <c r="A19" s="122"/>
      <c r="B19" s="10"/>
      <c r="C19" s="45"/>
      <c r="D19" s="10"/>
      <c r="E19" s="106"/>
      <c r="F19" s="106"/>
      <c r="G19" s="123"/>
      <c r="H19" s="107"/>
      <c r="K19" s="39"/>
    </row>
    <row r="20" spans="1:11" ht="14.25">
      <c r="A20" s="122"/>
      <c r="B20" s="10"/>
      <c r="C20" s="124" t="s">
        <v>42</v>
      </c>
      <c r="D20" s="10"/>
      <c r="E20" s="106"/>
      <c r="F20" s="106"/>
      <c r="G20" s="119">
        <f>SUM(G8:G18)</f>
        <v>0</v>
      </c>
      <c r="H20" s="120">
        <f>SUM(H8:H18)</f>
        <v>0</v>
      </c>
      <c r="K20" s="39"/>
    </row>
    <row r="21" spans="1:11" ht="14.25">
      <c r="A21" s="102"/>
      <c r="B21" s="102"/>
      <c r="C21" s="125" t="s">
        <v>43</v>
      </c>
      <c r="D21" s="102"/>
      <c r="E21" s="108"/>
      <c r="F21" s="108"/>
      <c r="G21" s="126">
        <f>G20+H20</f>
        <v>0</v>
      </c>
      <c r="H21" s="126"/>
      <c r="K21" s="39"/>
    </row>
  </sheetData>
  <sheetProtection/>
  <mergeCells count="13">
    <mergeCell ref="A5:A6"/>
    <mergeCell ref="B5:B6"/>
    <mergeCell ref="C5:C6"/>
    <mergeCell ref="D5:D6"/>
    <mergeCell ref="A1:B1"/>
    <mergeCell ref="G21:H21"/>
    <mergeCell ref="E5:E6"/>
    <mergeCell ref="F5:F6"/>
    <mergeCell ref="H1:I1"/>
    <mergeCell ref="H2:I2"/>
    <mergeCell ref="E3:F3"/>
    <mergeCell ref="H3:I3"/>
    <mergeCell ref="G5:H5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2">
      <selection activeCell="G29" sqref="G29:H29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  <col min="11" max="16384" width="8.8515625" style="1" customWidth="1"/>
  </cols>
  <sheetData>
    <row r="1" spans="1:10" s="93" customFormat="1" ht="15" customHeight="1">
      <c r="A1" s="92" t="s">
        <v>119</v>
      </c>
      <c r="B1" s="92"/>
      <c r="C1" s="121" t="s">
        <v>112</v>
      </c>
      <c r="D1" s="94"/>
      <c r="E1" s="94"/>
      <c r="F1" s="94"/>
      <c r="G1" s="94"/>
      <c r="H1" s="95" t="s">
        <v>6</v>
      </c>
      <c r="I1" s="95"/>
      <c r="J1" s="94"/>
    </row>
    <row r="2" spans="3:9" ht="14.25">
      <c r="C2" s="93"/>
      <c r="H2" s="95" t="s">
        <v>7</v>
      </c>
      <c r="I2" s="95"/>
    </row>
    <row r="3" spans="1:10" ht="14.25">
      <c r="A3" s="74" t="s">
        <v>159</v>
      </c>
      <c r="C3" s="93"/>
      <c r="E3" s="59" t="s">
        <v>165</v>
      </c>
      <c r="F3" s="59"/>
      <c r="G3" s="7">
        <v>12.26</v>
      </c>
      <c r="H3" s="95" t="s">
        <v>8</v>
      </c>
      <c r="I3" s="95"/>
      <c r="J3" s="2">
        <v>6</v>
      </c>
    </row>
    <row r="4" ht="15" thickBot="1"/>
    <row r="5" spans="1:10" s="96" customFormat="1" ht="37.5" customHeight="1">
      <c r="A5" s="62"/>
      <c r="B5" s="64" t="s">
        <v>0</v>
      </c>
      <c r="C5" s="61" t="s">
        <v>1</v>
      </c>
      <c r="D5" s="61" t="s">
        <v>2</v>
      </c>
      <c r="E5" s="61" t="s">
        <v>3</v>
      </c>
      <c r="F5" s="60" t="s">
        <v>160</v>
      </c>
      <c r="G5" s="60" t="s">
        <v>161</v>
      </c>
      <c r="H5" s="61"/>
      <c r="I5" s="38"/>
      <c r="J5" s="38"/>
    </row>
    <row r="6" spans="1:10" s="3" customFormat="1" ht="44.25" customHeight="1">
      <c r="A6" s="63"/>
      <c r="B6" s="65"/>
      <c r="C6" s="67"/>
      <c r="D6" s="67"/>
      <c r="E6" s="67"/>
      <c r="F6" s="66"/>
      <c r="G6" s="51" t="s">
        <v>4</v>
      </c>
      <c r="H6" s="51" t="s">
        <v>5</v>
      </c>
      <c r="I6" s="49"/>
      <c r="J6" s="49"/>
    </row>
    <row r="7" spans="1:10" s="3" customFormat="1" ht="14.25">
      <c r="A7" s="50">
        <v>1</v>
      </c>
      <c r="B7" s="51">
        <v>2</v>
      </c>
      <c r="C7" s="51">
        <v>4</v>
      </c>
      <c r="D7" s="51">
        <v>5</v>
      </c>
      <c r="E7" s="51">
        <v>6</v>
      </c>
      <c r="F7" s="51">
        <v>7</v>
      </c>
      <c r="G7" s="51">
        <v>8</v>
      </c>
      <c r="H7" s="51">
        <v>9</v>
      </c>
      <c r="I7" s="2"/>
      <c r="J7" s="2"/>
    </row>
    <row r="8" spans="1:11" ht="28.5">
      <c r="A8" s="97"/>
      <c r="B8" s="98">
        <v>1</v>
      </c>
      <c r="C8" s="99" t="s">
        <v>61</v>
      </c>
      <c r="D8" s="98" t="s">
        <v>25</v>
      </c>
      <c r="E8" s="104">
        <v>9702</v>
      </c>
      <c r="F8" s="110"/>
      <c r="G8" s="104"/>
      <c r="H8" s="105">
        <f>E8*F8</f>
        <v>0</v>
      </c>
      <c r="K8" s="39"/>
    </row>
    <row r="9" spans="1:11" ht="28.5">
      <c r="A9" s="100"/>
      <c r="B9" s="10">
        <v>2</v>
      </c>
      <c r="C9" s="101" t="s">
        <v>67</v>
      </c>
      <c r="D9" s="10" t="s">
        <v>25</v>
      </c>
      <c r="E9" s="106">
        <v>9702</v>
      </c>
      <c r="F9" s="111"/>
      <c r="G9" s="106"/>
      <c r="H9" s="107">
        <f>E9*F9</f>
        <v>0</v>
      </c>
      <c r="K9" s="39"/>
    </row>
    <row r="10" spans="1:11" ht="28.5">
      <c r="A10" s="100"/>
      <c r="B10" s="10">
        <v>3</v>
      </c>
      <c r="C10" s="101" t="s">
        <v>68</v>
      </c>
      <c r="D10" s="10" t="s">
        <v>25</v>
      </c>
      <c r="E10" s="106">
        <v>598</v>
      </c>
      <c r="F10" s="111"/>
      <c r="G10" s="106"/>
      <c r="H10" s="107">
        <f>E10*F10</f>
        <v>0</v>
      </c>
      <c r="K10" s="39"/>
    </row>
    <row r="11" spans="1:11" ht="28.5">
      <c r="A11" s="100"/>
      <c r="B11" s="10">
        <v>4</v>
      </c>
      <c r="C11" s="101" t="s">
        <v>69</v>
      </c>
      <c r="D11" s="10" t="s">
        <v>70</v>
      </c>
      <c r="E11" s="106">
        <f>(Rekapitulácia!J12*Rekapitulácia!D23)+(Rekapitulácia!J12*(Rekapitulácia!D24*2))</f>
        <v>286069</v>
      </c>
      <c r="F11" s="111"/>
      <c r="G11" s="106"/>
      <c r="H11" s="107">
        <f>E11*F11</f>
        <v>0</v>
      </c>
      <c r="K11" s="39"/>
    </row>
    <row r="12" spans="1:11" ht="14.25">
      <c r="A12" s="100"/>
      <c r="B12" s="10">
        <v>5</v>
      </c>
      <c r="C12" s="101" t="s">
        <v>71</v>
      </c>
      <c r="D12" s="10" t="s">
        <v>25</v>
      </c>
      <c r="E12" s="106">
        <v>598</v>
      </c>
      <c r="F12" s="111"/>
      <c r="G12" s="106"/>
      <c r="H12" s="107">
        <f>E12*F12</f>
        <v>0</v>
      </c>
      <c r="K12" s="39"/>
    </row>
    <row r="13" spans="1:11" ht="28.5">
      <c r="A13" s="100"/>
      <c r="B13" s="10">
        <v>6</v>
      </c>
      <c r="C13" s="101" t="s">
        <v>73</v>
      </c>
      <c r="D13" s="10" t="s">
        <v>28</v>
      </c>
      <c r="E13" s="106">
        <v>40.4</v>
      </c>
      <c r="F13" s="111"/>
      <c r="G13" s="106"/>
      <c r="H13" s="107">
        <f>E13*F13</f>
        <v>0</v>
      </c>
      <c r="K13" s="39"/>
    </row>
    <row r="14" spans="1:11" ht="28.5">
      <c r="A14" s="100"/>
      <c r="B14" s="10">
        <v>7</v>
      </c>
      <c r="C14" s="101" t="s">
        <v>74</v>
      </c>
      <c r="D14" s="10" t="s">
        <v>28</v>
      </c>
      <c r="E14" s="106">
        <v>40.4</v>
      </c>
      <c r="F14" s="111"/>
      <c r="G14" s="106"/>
      <c r="H14" s="107">
        <f>E14*F14</f>
        <v>0</v>
      </c>
      <c r="K14" s="39"/>
    </row>
    <row r="15" spans="1:11" ht="14.25">
      <c r="A15" s="100"/>
      <c r="B15" s="10">
        <v>8</v>
      </c>
      <c r="C15" s="101" t="s">
        <v>75</v>
      </c>
      <c r="D15" s="10"/>
      <c r="E15" s="106"/>
      <c r="F15" s="106"/>
      <c r="G15" s="106"/>
      <c r="H15" s="107"/>
      <c r="K15" s="39"/>
    </row>
    <row r="16" spans="1:11" ht="14.25">
      <c r="A16" s="122"/>
      <c r="B16" s="10"/>
      <c r="C16" s="45" t="s">
        <v>105</v>
      </c>
      <c r="D16" s="10" t="s">
        <v>25</v>
      </c>
      <c r="E16" s="106">
        <v>9702</v>
      </c>
      <c r="F16" s="111"/>
      <c r="G16" s="106">
        <f>E16*F16</f>
        <v>0</v>
      </c>
      <c r="H16" s="107"/>
      <c r="K16" s="39"/>
    </row>
    <row r="17" spans="1:11" ht="14.25">
      <c r="A17" s="122"/>
      <c r="B17" s="10"/>
      <c r="C17" s="45" t="s">
        <v>76</v>
      </c>
      <c r="D17" s="10" t="s">
        <v>25</v>
      </c>
      <c r="E17" s="106">
        <v>598</v>
      </c>
      <c r="F17" s="111"/>
      <c r="G17" s="106">
        <f aca="true" t="shared" si="0" ref="G17:G24">E17*F17</f>
        <v>0</v>
      </c>
      <c r="H17" s="107"/>
      <c r="K17" s="39"/>
    </row>
    <row r="18" spans="1:11" ht="14.25">
      <c r="A18" s="122"/>
      <c r="B18" s="10"/>
      <c r="C18" s="45" t="s">
        <v>83</v>
      </c>
      <c r="D18" s="10" t="s">
        <v>38</v>
      </c>
      <c r="E18" s="106">
        <f>CEILING(((Rekapitulácia!D23*Rekapitulácia!J12)/26),25)</f>
        <v>1575</v>
      </c>
      <c r="F18" s="111"/>
      <c r="G18" s="106">
        <f t="shared" si="0"/>
        <v>0</v>
      </c>
      <c r="H18" s="107"/>
      <c r="K18" s="39"/>
    </row>
    <row r="19" spans="1:11" ht="14.25">
      <c r="A19" s="122"/>
      <c r="B19" s="10"/>
      <c r="C19" s="45" t="s">
        <v>84</v>
      </c>
      <c r="D19" s="10" t="s">
        <v>38</v>
      </c>
      <c r="E19" s="106">
        <f>CEILING(((Rekapitulácia!D24*Rekapitulácia!J12)/40),25)</f>
        <v>3075</v>
      </c>
      <c r="F19" s="111"/>
      <c r="G19" s="106">
        <f t="shared" si="0"/>
        <v>0</v>
      </c>
      <c r="H19" s="107"/>
      <c r="K19" s="39"/>
    </row>
    <row r="20" spans="1:11" ht="14.25">
      <c r="A20" s="122"/>
      <c r="B20" s="10"/>
      <c r="C20" s="45" t="s">
        <v>77</v>
      </c>
      <c r="D20" s="10" t="s">
        <v>25</v>
      </c>
      <c r="E20" s="106">
        <v>598</v>
      </c>
      <c r="F20" s="111"/>
      <c r="G20" s="106">
        <f t="shared" si="0"/>
        <v>0</v>
      </c>
      <c r="H20" s="107"/>
      <c r="K20" s="39"/>
    </row>
    <row r="21" spans="1:11" ht="14.25">
      <c r="A21" s="122"/>
      <c r="B21" s="10"/>
      <c r="C21" s="45" t="s">
        <v>78</v>
      </c>
      <c r="D21" s="10" t="s">
        <v>25</v>
      </c>
      <c r="E21" s="106">
        <v>598</v>
      </c>
      <c r="F21" s="111"/>
      <c r="G21" s="106">
        <f t="shared" si="0"/>
        <v>0</v>
      </c>
      <c r="H21" s="107"/>
      <c r="K21" s="39"/>
    </row>
    <row r="22" spans="1:11" ht="14.25">
      <c r="A22" s="122"/>
      <c r="B22" s="10"/>
      <c r="C22" s="45" t="s">
        <v>79</v>
      </c>
      <c r="D22" s="10" t="s">
        <v>25</v>
      </c>
      <c r="E22" s="106">
        <v>598</v>
      </c>
      <c r="F22" s="111"/>
      <c r="G22" s="106">
        <f t="shared" si="0"/>
        <v>0</v>
      </c>
      <c r="H22" s="107"/>
      <c r="K22" s="39"/>
    </row>
    <row r="23" spans="1:11" ht="14.25">
      <c r="A23" s="122"/>
      <c r="B23" s="10"/>
      <c r="C23" s="45" t="s">
        <v>80</v>
      </c>
      <c r="D23" s="10" t="s">
        <v>25</v>
      </c>
      <c r="E23" s="106">
        <v>2406</v>
      </c>
      <c r="F23" s="111"/>
      <c r="G23" s="106">
        <f t="shared" si="0"/>
        <v>0</v>
      </c>
      <c r="H23" s="127"/>
      <c r="K23" s="39"/>
    </row>
    <row r="24" spans="1:11" ht="14.25">
      <c r="A24" s="122"/>
      <c r="B24" s="10"/>
      <c r="C24" s="44" t="s">
        <v>106</v>
      </c>
      <c r="D24" s="10" t="s">
        <v>25</v>
      </c>
      <c r="E24" s="106">
        <v>54543</v>
      </c>
      <c r="F24" s="111"/>
      <c r="G24" s="106">
        <f t="shared" si="0"/>
        <v>0</v>
      </c>
      <c r="H24" s="127"/>
      <c r="K24" s="39"/>
    </row>
    <row r="25" spans="1:11" ht="14.25">
      <c r="A25" s="122"/>
      <c r="B25" s="10"/>
      <c r="C25" s="45" t="s">
        <v>107</v>
      </c>
      <c r="D25" s="10" t="s">
        <v>25</v>
      </c>
      <c r="E25" s="106">
        <v>54543</v>
      </c>
      <c r="F25" s="111"/>
      <c r="G25" s="106">
        <f>E25*F25</f>
        <v>0</v>
      </c>
      <c r="H25" s="127"/>
      <c r="K25" s="39"/>
    </row>
    <row r="26" spans="1:11" ht="14.25">
      <c r="A26" s="122"/>
      <c r="B26" s="10"/>
      <c r="C26" s="45" t="s">
        <v>81</v>
      </c>
      <c r="D26" s="10" t="s">
        <v>82</v>
      </c>
      <c r="E26" s="106">
        <f>SUM(G16:G25)</f>
        <v>0</v>
      </c>
      <c r="F26" s="111"/>
      <c r="G26" s="106">
        <f>(E26/100)*1.5</f>
        <v>0</v>
      </c>
      <c r="H26" s="127"/>
      <c r="K26" s="39"/>
    </row>
    <row r="27" spans="1:11" ht="14.25">
      <c r="A27" s="122"/>
      <c r="B27" s="10"/>
      <c r="C27" s="45"/>
      <c r="D27" s="10"/>
      <c r="E27" s="106"/>
      <c r="F27" s="106"/>
      <c r="G27" s="106"/>
      <c r="H27" s="107"/>
      <c r="K27" s="39"/>
    </row>
    <row r="28" spans="1:11" ht="14.25">
      <c r="A28" s="122"/>
      <c r="B28" s="10"/>
      <c r="C28" s="124" t="s">
        <v>42</v>
      </c>
      <c r="D28" s="10"/>
      <c r="E28" s="106"/>
      <c r="F28" s="106"/>
      <c r="G28" s="119">
        <f>SUM(G16:G27)</f>
        <v>0</v>
      </c>
      <c r="H28" s="120">
        <f>SUM(H8:H14)</f>
        <v>0</v>
      </c>
      <c r="K28" s="39"/>
    </row>
    <row r="29" spans="1:11" ht="14.25">
      <c r="A29" s="102"/>
      <c r="B29" s="102"/>
      <c r="C29" s="125" t="s">
        <v>43</v>
      </c>
      <c r="D29" s="102"/>
      <c r="E29" s="108"/>
      <c r="F29" s="108"/>
      <c r="G29" s="126">
        <f>G28+H28</f>
        <v>0</v>
      </c>
      <c r="H29" s="126"/>
      <c r="K29" s="39"/>
    </row>
    <row r="30" spans="1:8" ht="14.25">
      <c r="A30" s="38"/>
      <c r="B30" s="38"/>
      <c r="C30" s="39"/>
      <c r="D30" s="38"/>
      <c r="E30" s="38"/>
      <c r="F30" s="38"/>
      <c r="G30" s="38"/>
      <c r="H30" s="38"/>
    </row>
  </sheetData>
  <sheetProtection/>
  <mergeCells count="13">
    <mergeCell ref="A5:A6"/>
    <mergeCell ref="B5:B6"/>
    <mergeCell ref="C5:C6"/>
    <mergeCell ref="D5:D6"/>
    <mergeCell ref="A1:B1"/>
    <mergeCell ref="G29:H29"/>
    <mergeCell ref="E5:E6"/>
    <mergeCell ref="F5:F6"/>
    <mergeCell ref="H1:I1"/>
    <mergeCell ref="H2:I2"/>
    <mergeCell ref="E3:F3"/>
    <mergeCell ref="H3:I3"/>
    <mergeCell ref="G5:H5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6">
      <selection activeCell="J23" sqref="J23"/>
    </sheetView>
  </sheetViews>
  <sheetFormatPr defaultColWidth="9.140625" defaultRowHeight="15"/>
  <cols>
    <col min="1" max="1" width="5.421875" style="1" customWidth="1"/>
    <col min="2" max="2" width="5.28125" style="1" customWidth="1"/>
    <col min="3" max="3" width="37.421875" style="1" customWidth="1"/>
    <col min="4" max="4" width="9.28125" style="1" bestFit="1" customWidth="1"/>
    <col min="5" max="5" width="9.7109375" style="1" customWidth="1"/>
    <col min="6" max="6" width="10.57421875" style="1" customWidth="1"/>
    <col min="7" max="7" width="9.140625" style="1" customWidth="1"/>
    <col min="8" max="8" width="11.140625" style="1" customWidth="1"/>
    <col min="9" max="16384" width="8.8515625" style="1" customWidth="1"/>
  </cols>
  <sheetData>
    <row r="1" spans="1:5" ht="58.5" customHeight="1">
      <c r="A1" s="128" t="s">
        <v>133</v>
      </c>
      <c r="B1" s="128"/>
      <c r="C1" s="84" t="s">
        <v>134</v>
      </c>
      <c r="D1" s="84"/>
      <c r="E1" s="84"/>
    </row>
    <row r="2" spans="1:5" ht="19.5" customHeight="1">
      <c r="A2" s="74" t="s">
        <v>159</v>
      </c>
      <c r="B2" s="129"/>
      <c r="C2" s="84"/>
      <c r="D2" s="84"/>
      <c r="E2" s="84"/>
    </row>
    <row r="3" spans="3:8" ht="12" customHeight="1" thickBot="1">
      <c r="C3" s="84"/>
      <c r="D3" s="84"/>
      <c r="E3" s="84"/>
      <c r="G3" s="85" t="s">
        <v>135</v>
      </c>
      <c r="H3" s="85"/>
    </row>
    <row r="4" spans="1:8" ht="22.5" customHeight="1" thickBot="1">
      <c r="A4" s="130"/>
      <c r="B4" s="86" t="s">
        <v>0</v>
      </c>
      <c r="C4" s="131"/>
      <c r="D4" s="87" t="s">
        <v>136</v>
      </c>
      <c r="E4" s="87" t="s">
        <v>3</v>
      </c>
      <c r="F4" s="60" t="s">
        <v>160</v>
      </c>
      <c r="G4" s="60" t="s">
        <v>161</v>
      </c>
      <c r="H4" s="61"/>
    </row>
    <row r="5" spans="1:8" ht="14.25" customHeight="1">
      <c r="A5" s="132"/>
      <c r="B5" s="86"/>
      <c r="C5" s="131"/>
      <c r="D5" s="87"/>
      <c r="E5" s="87"/>
      <c r="F5" s="66"/>
      <c r="G5" s="51" t="s">
        <v>4</v>
      </c>
      <c r="H5" s="51" t="s">
        <v>5</v>
      </c>
    </row>
    <row r="6" spans="1:8" ht="11.25" customHeight="1">
      <c r="A6" s="133">
        <v>1</v>
      </c>
      <c r="B6" s="134">
        <v>2</v>
      </c>
      <c r="C6" s="134">
        <v>4</v>
      </c>
      <c r="D6" s="134">
        <v>5</v>
      </c>
      <c r="E6" s="134">
        <v>6</v>
      </c>
      <c r="F6" s="134">
        <v>7</v>
      </c>
      <c r="G6" s="134">
        <v>8</v>
      </c>
      <c r="H6" s="134">
        <v>9</v>
      </c>
    </row>
    <row r="7" spans="1:8" ht="15" customHeight="1">
      <c r="A7" s="135"/>
      <c r="B7" s="136">
        <v>1</v>
      </c>
      <c r="C7" s="137" t="s">
        <v>137</v>
      </c>
      <c r="D7" s="136" t="s">
        <v>25</v>
      </c>
      <c r="E7" s="142">
        <v>802</v>
      </c>
      <c r="F7" s="155"/>
      <c r="G7" s="143"/>
      <c r="H7" s="144">
        <f aca="true" t="shared" si="0" ref="H7:H15">E7*F7</f>
        <v>0</v>
      </c>
    </row>
    <row r="8" spans="1:8" ht="27" customHeight="1">
      <c r="A8" s="132"/>
      <c r="B8" s="138">
        <v>2</v>
      </c>
      <c r="C8" s="137" t="s">
        <v>138</v>
      </c>
      <c r="D8" s="138" t="s">
        <v>25</v>
      </c>
      <c r="E8" s="144">
        <v>802</v>
      </c>
      <c r="F8" s="156"/>
      <c r="G8" s="144"/>
      <c r="H8" s="144">
        <f t="shared" si="0"/>
        <v>0</v>
      </c>
    </row>
    <row r="9" spans="1:8" ht="27">
      <c r="A9" s="132"/>
      <c r="B9" s="138">
        <v>3</v>
      </c>
      <c r="C9" s="139" t="s">
        <v>139</v>
      </c>
      <c r="D9" s="138" t="s">
        <v>25</v>
      </c>
      <c r="E9" s="144">
        <v>689</v>
      </c>
      <c r="F9" s="156"/>
      <c r="G9" s="144"/>
      <c r="H9" s="144">
        <f t="shared" si="0"/>
        <v>0</v>
      </c>
    </row>
    <row r="10" spans="1:8" ht="27" customHeight="1">
      <c r="A10" s="132"/>
      <c r="B10" s="138">
        <v>4</v>
      </c>
      <c r="C10" s="139" t="s">
        <v>140</v>
      </c>
      <c r="D10" s="138" t="s">
        <v>25</v>
      </c>
      <c r="E10" s="144">
        <v>68</v>
      </c>
      <c r="F10" s="156"/>
      <c r="G10" s="144"/>
      <c r="H10" s="144">
        <f t="shared" si="0"/>
        <v>0</v>
      </c>
    </row>
    <row r="11" spans="1:8" ht="30" customHeight="1">
      <c r="A11" s="132"/>
      <c r="B11" s="138">
        <v>5</v>
      </c>
      <c r="C11" s="139" t="s">
        <v>141</v>
      </c>
      <c r="D11" s="138" t="s">
        <v>142</v>
      </c>
      <c r="E11" s="144">
        <v>2408</v>
      </c>
      <c r="F11" s="156"/>
      <c r="G11" s="145"/>
      <c r="H11" s="144">
        <f t="shared" si="0"/>
        <v>0</v>
      </c>
    </row>
    <row r="12" spans="1:8" ht="27">
      <c r="A12" s="132"/>
      <c r="B12" s="138">
        <v>6</v>
      </c>
      <c r="C12" s="139" t="s">
        <v>143</v>
      </c>
      <c r="D12" s="138" t="s">
        <v>144</v>
      </c>
      <c r="E12" s="144">
        <v>60</v>
      </c>
      <c r="F12" s="156"/>
      <c r="G12" s="144"/>
      <c r="H12" s="144">
        <f t="shared" si="0"/>
        <v>0</v>
      </c>
    </row>
    <row r="13" spans="1:8" ht="15" customHeight="1">
      <c r="A13" s="132"/>
      <c r="B13" s="138">
        <v>7</v>
      </c>
      <c r="C13" s="139" t="s">
        <v>145</v>
      </c>
      <c r="D13" s="138" t="s">
        <v>144</v>
      </c>
      <c r="E13" s="144">
        <v>90</v>
      </c>
      <c r="F13" s="156"/>
      <c r="G13" s="145"/>
      <c r="H13" s="144">
        <f t="shared" si="0"/>
        <v>0</v>
      </c>
    </row>
    <row r="14" spans="1:8" ht="27.75" customHeight="1">
      <c r="A14" s="132"/>
      <c r="B14" s="138">
        <v>8</v>
      </c>
      <c r="C14" s="139" t="s">
        <v>146</v>
      </c>
      <c r="D14" s="138" t="s">
        <v>28</v>
      </c>
      <c r="E14" s="144">
        <v>45.12</v>
      </c>
      <c r="F14" s="156"/>
      <c r="G14" s="144"/>
      <c r="H14" s="144">
        <f t="shared" si="0"/>
        <v>0</v>
      </c>
    </row>
    <row r="15" spans="1:8" ht="27">
      <c r="A15" s="132"/>
      <c r="B15" s="138">
        <v>9</v>
      </c>
      <c r="C15" s="139" t="s">
        <v>147</v>
      </c>
      <c r="D15" s="138" t="s">
        <v>70</v>
      </c>
      <c r="E15" s="144">
        <v>7224</v>
      </c>
      <c r="F15" s="156"/>
      <c r="G15" s="88"/>
      <c r="H15" s="144">
        <f t="shared" si="0"/>
        <v>0</v>
      </c>
    </row>
    <row r="16" spans="1:8" ht="27">
      <c r="A16" s="132"/>
      <c r="B16" s="138">
        <v>10</v>
      </c>
      <c r="C16" s="139" t="s">
        <v>148</v>
      </c>
      <c r="D16" s="138" t="s">
        <v>25</v>
      </c>
      <c r="E16" s="144">
        <v>870</v>
      </c>
      <c r="F16" s="156"/>
      <c r="G16" s="144">
        <f>E16*F16</f>
        <v>0</v>
      </c>
      <c r="H16" s="144"/>
    </row>
    <row r="17" spans="1:8" ht="12.75" customHeight="1">
      <c r="A17" s="132"/>
      <c r="B17" s="138"/>
      <c r="C17" s="139" t="s">
        <v>149</v>
      </c>
      <c r="D17" s="138" t="s">
        <v>70</v>
      </c>
      <c r="E17" s="144">
        <v>2408</v>
      </c>
      <c r="F17" s="156"/>
      <c r="G17" s="144">
        <f>E17*F17</f>
        <v>0</v>
      </c>
      <c r="H17" s="144"/>
    </row>
    <row r="18" spans="1:8" ht="15.75" customHeight="1">
      <c r="A18" s="132"/>
      <c r="B18" s="140"/>
      <c r="C18" s="137" t="s">
        <v>150</v>
      </c>
      <c r="D18" s="138" t="s">
        <v>38</v>
      </c>
      <c r="E18" s="144">
        <v>120</v>
      </c>
      <c r="F18" s="156"/>
      <c r="G18" s="144">
        <f>E18*F18</f>
        <v>0</v>
      </c>
      <c r="H18" s="144"/>
    </row>
    <row r="19" spans="1:8" ht="15" customHeight="1">
      <c r="A19" s="132"/>
      <c r="B19" s="140"/>
      <c r="C19" s="141" t="s">
        <v>151</v>
      </c>
      <c r="D19" s="138" t="s">
        <v>25</v>
      </c>
      <c r="E19" s="144">
        <v>2</v>
      </c>
      <c r="F19" s="156"/>
      <c r="G19" s="144">
        <f>E19*F19</f>
        <v>0</v>
      </c>
      <c r="H19" s="144"/>
    </row>
    <row r="20" spans="1:8" ht="15" customHeight="1">
      <c r="A20" s="132"/>
      <c r="B20" s="140"/>
      <c r="C20" s="141" t="s">
        <v>152</v>
      </c>
      <c r="D20" s="138" t="s">
        <v>59</v>
      </c>
      <c r="E20" s="144">
        <v>6</v>
      </c>
      <c r="F20" s="156"/>
      <c r="G20" s="144">
        <f>E20*F20</f>
        <v>0</v>
      </c>
      <c r="H20" s="144"/>
    </row>
    <row r="21" spans="1:8" ht="15" customHeight="1">
      <c r="A21" s="132"/>
      <c r="B21" s="140"/>
      <c r="C21" s="141" t="s">
        <v>153</v>
      </c>
      <c r="D21" s="138" t="s">
        <v>154</v>
      </c>
      <c r="E21" s="144">
        <v>920</v>
      </c>
      <c r="F21" s="156"/>
      <c r="G21" s="144">
        <f>E21*F21</f>
        <v>0</v>
      </c>
      <c r="H21" s="144"/>
    </row>
    <row r="22" spans="1:8" ht="24.75" customHeight="1">
      <c r="A22" s="103"/>
      <c r="B22" s="146"/>
      <c r="C22" s="147" t="s">
        <v>42</v>
      </c>
      <c r="D22" s="148"/>
      <c r="E22" s="149"/>
      <c r="F22" s="149"/>
      <c r="G22" s="150">
        <f>SUM(G16:G21)</f>
        <v>0</v>
      </c>
      <c r="H22" s="150">
        <f>SUM(H7:H15)</f>
        <v>0</v>
      </c>
    </row>
    <row r="23" spans="1:8" ht="27" customHeight="1">
      <c r="A23" s="103"/>
      <c r="B23" s="103"/>
      <c r="C23" s="147" t="s">
        <v>155</v>
      </c>
      <c r="D23" s="151"/>
      <c r="E23" s="152"/>
      <c r="F23" s="152"/>
      <c r="G23" s="150"/>
      <c r="H23" s="153">
        <f>G22+H22</f>
        <v>0</v>
      </c>
    </row>
  </sheetData>
  <sheetProtection/>
  <mergeCells count="8">
    <mergeCell ref="A1:B1"/>
    <mergeCell ref="G3:H3"/>
    <mergeCell ref="B4:B5"/>
    <mergeCell ref="C4:C5"/>
    <mergeCell ref="D4:D5"/>
    <mergeCell ref="E4:E5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2024-03-26T20:59:28Z</dcterms:modified>
  <cp:category/>
  <cp:version/>
  <cp:contentType/>
  <cp:contentStatus/>
</cp:coreProperties>
</file>